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emf" ContentType="image/x-emf"/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15" activeTab="2"/>
  </bookViews>
  <sheets>
    <sheet name="总清单" sheetId="1" r:id="rId1"/>
    <sheet name="驾驶员首页" sheetId="4" r:id="rId2"/>
    <sheet name="驾驶员座总成EBOM清单" sheetId="5" r:id="rId3"/>
    <sheet name="副驾驶员首页 (2)" sheetId="32" r:id="rId4"/>
    <sheet name="副驾驶员座椅总成工艺BOM " sheetId="33" r:id="rId5"/>
    <sheet name="副驾驶员靠背 护面总成" sheetId="27" r:id="rId6"/>
    <sheet name="副驾驶员靠 背护面总成" sheetId="28" r:id="rId7"/>
    <sheet name="副驾驶员座垫护面总成4" sheetId="26" r:id="rId8"/>
    <sheet name="副驾驶员座垫护面总成3" sheetId="25" r:id="rId9"/>
    <sheet name="副驾驶员座垫护面总成2" sheetId="24" r:id="rId10"/>
    <sheet name="中间靠背 护面总成" sheetId="23" r:id="rId11"/>
    <sheet name="驾驶员靠背护面总成" sheetId="11" r:id="rId12"/>
    <sheet name="头枕护面总成" sheetId="14" r:id="rId13"/>
    <sheet name="驾驶员座垫护面总成" sheetId="9" r:id="rId14"/>
    <sheet name="副驾驶员靠背护面总成" sheetId="22" r:id="rId15"/>
    <sheet name="副驾驶员座垫 护面总成1" sheetId="13" r:id="rId16"/>
    <sheet name="中间靠背护面总成" sheetId="10" r:id="rId17"/>
    <sheet name="副驾驶员座垫护面总成1" sheetId="19" r:id="rId18"/>
    <sheet name="驾驶员座垫护面 总成" sheetId="17" r:id="rId19"/>
    <sheet name="头枕护面 总成" sheetId="18" r:id="rId20"/>
    <sheet name="BOM清单" sheetId="34" r:id="rId21"/>
    <sheet name="驾驶员靠背护面 总成" sheetId="16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2" hidden="1">驾驶员座总成EBOM清单!$A$8:$AV$201</definedName>
    <definedName name="_xlnm._FilterDatabase" localSheetId="4" hidden="1">'副驾驶员座椅总成工艺BOM '!$A$8:$AX$203</definedName>
    <definedName name="_xlnm._FilterDatabase" localSheetId="5" hidden="1">'副驾驶员靠背 护面总成'!$A$11:$AI$23</definedName>
    <definedName name="_xlnm._FilterDatabase" localSheetId="6" hidden="1">'副驾驶员靠 背护面总成'!$A$11:$AH$23</definedName>
    <definedName name="_xlnm._FilterDatabase" localSheetId="7" hidden="1">副驾驶员座垫护面总成4!$A$11:$AH$24</definedName>
    <definedName name="_xlnm._FilterDatabase" localSheetId="8" hidden="1">副驾驶员座垫护面总成3!$A$11:$AN$24</definedName>
    <definedName name="_xlnm._FilterDatabase" localSheetId="9" hidden="1">副驾驶员座垫护面总成2!$A$11:$AI$25</definedName>
    <definedName name="_xlnm._FilterDatabase" localSheetId="10" hidden="1">'中间靠背 护面总成'!$A$11:$AI$17</definedName>
    <definedName name="_xlnm._FilterDatabase" localSheetId="11" hidden="1">驾驶员靠背护面总成!$A$11:$AI$45</definedName>
    <definedName name="_xlnm._FilterDatabase" localSheetId="12" hidden="1">头枕护面总成!$A$11:$AI$45</definedName>
    <definedName name="_xlnm._FilterDatabase" localSheetId="13" hidden="1">驾驶员座垫护面总成!$A$11:$AI$45</definedName>
    <definedName name="_xlnm._FilterDatabase" localSheetId="14" hidden="1">副驾驶员靠背护面总成!$A$11:$AI$24</definedName>
    <definedName name="_xlnm._FilterDatabase" localSheetId="15" hidden="1">'副驾驶员座垫 护面总成1'!$A$11:$AI$45</definedName>
    <definedName name="_xlnm._FilterDatabase" localSheetId="20" hidden="1">BOM清单!$A$11:$BD$51</definedName>
    <definedName name="_xlnm.Print_Area" localSheetId="1">驾驶员首页!$A$1:$AB$73</definedName>
    <definedName name="_xlnm.Print_Area" localSheetId="2">驾驶员座总成EBOM清单!$A$1:$AU$201</definedName>
    <definedName name="_xlnm.Print_Titles" localSheetId="2">驾驶员座总成EBOM清单!$7:$8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13">驾驶员座垫护面总成!$A$1:$AE$41</definedName>
    <definedName name="PRINT_AREA_MI">'[21]RD제품개발투자비(매가)'!#REF!</definedName>
    <definedName name="_xlnm.Print_Titles" localSheetId="13">驾驶员座垫护面总成!$10:$11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1_?" localSheetId="16">#REF!</definedName>
    <definedName name="_2__123Graph_BCHART_5" localSheetId="16" hidden="1">#REF!</definedName>
    <definedName name="_3__123Graph_CCHART_5" localSheetId="16" hidden="1">#REF!</definedName>
    <definedName name="_4__123Graph_DCHART_5" localSheetId="16" hidden="1">#REF!</definedName>
    <definedName name="_5__123Graph_ECHART_5" localSheetId="16" hidden="1">#REF!</definedName>
    <definedName name="_6__123Graph_FCHART_5" localSheetId="16" hidden="1">#REF!</definedName>
    <definedName name="_7__123Graph_XCHART_5" localSheetId="16" hidden="1">#REF!</definedName>
    <definedName name="_BAS11" localSheetId="16">#REF!</definedName>
    <definedName name="_BAS12" localSheetId="16">#REF!</definedName>
    <definedName name="_BAS13" localSheetId="16">#REF!</definedName>
    <definedName name="_BAS14" localSheetId="16">#REF!</definedName>
    <definedName name="_BAS21" localSheetId="16">#REF!</definedName>
    <definedName name="_BAS22" localSheetId="16">#REF!</definedName>
    <definedName name="_BAS23" localSheetId="16">#REF!</definedName>
    <definedName name="_BAS24" localSheetId="16">#REF!</definedName>
    <definedName name="_BAS31" localSheetId="16">#REF!</definedName>
    <definedName name="_BAS32" localSheetId="16">#REF!</definedName>
    <definedName name="_BAS33" localSheetId="16">#REF!</definedName>
    <definedName name="_BAS34" localSheetId="16">#REF!</definedName>
    <definedName name="_BSS1" localSheetId="16">#REF!</definedName>
    <definedName name="_BSS2" localSheetId="16">#REF!</definedName>
    <definedName name="_BSS3" localSheetId="16">#REF!</definedName>
    <definedName name="_BSS4" localSheetId="16">#REF!</definedName>
    <definedName name="_xlnm._FilterDatabase" localSheetId="16" hidden="1">中间靠背护面总成!$A$10:$AD$10</definedName>
    <definedName name="_Regression_Out" localSheetId="16" hidden="1">#REF!</definedName>
    <definedName name="_Regression_X" localSheetId="16" hidden="1">#REF!</definedName>
    <definedName name="_Regression_Y" localSheetId="16" hidden="1">#REF!</definedName>
    <definedName name="_Sort" localSheetId="16" hidden="1">#REF!</definedName>
    <definedName name="a" localSheetId="16">#REF!</definedName>
    <definedName name="abcd" localSheetId="16">#REF!</definedName>
    <definedName name="Abzinsfaktor" localSheetId="16">#REF!</definedName>
    <definedName name="Auf_Abzinsungsfaktor" localSheetId="16">#REF!</definedName>
    <definedName name="awc" localSheetId="16">#REF!</definedName>
    <definedName name="B" localSheetId="16">#REF!</definedName>
    <definedName name="BB" localSheetId="16">#REF!</definedName>
    <definedName name="bc" localSheetId="16">#REF!</definedName>
    <definedName name="blatt2" localSheetId="16">#REF!</definedName>
    <definedName name="CC" localSheetId="16">#REF!</definedName>
    <definedName name="CC.QQ" localSheetId="16">#REF!</definedName>
    <definedName name="ck" localSheetId="16" hidden="1">#REF!</definedName>
    <definedName name="code" localSheetId="16">#REF!</definedName>
    <definedName name="Cost" localSheetId="16">#REF!</definedName>
    <definedName name="CZK" localSheetId="16">#REF!</definedName>
    <definedName name="d" localSheetId="16">#REF!</definedName>
    <definedName name="Database" localSheetId="16">#REF!</definedName>
    <definedName name="DATEE" localSheetId="16">#REF!</definedName>
    <definedName name="Daten" localSheetId="16">#REF!</definedName>
    <definedName name="DD" localSheetId="16">#REF!</definedName>
    <definedName name="DDATE" localSheetId="16">#REF!</definedName>
    <definedName name="DKDKFG8TBTB2RT" localSheetId="16">#REF!</definedName>
    <definedName name="DOL" localSheetId="16">#REF!</definedName>
    <definedName name="DOLLAR" localSheetId="16">#REF!</definedName>
    <definedName name="DV_Grand_Total" localSheetId="16">#REF!</definedName>
    <definedName name="DV_Grand_Total_Mkt" localSheetId="16">#REF!</definedName>
    <definedName name="EE" localSheetId="16">#REF!</definedName>
    <definedName name="Eingabe" localSheetId="16">#REF!</definedName>
    <definedName name="Eingabe2" localSheetId="16">#REF!</definedName>
    <definedName name="Eingabe3" localSheetId="16">#REF!</definedName>
    <definedName name="Eingabe4" localSheetId="16">#REF!</definedName>
    <definedName name="ESP" localSheetId="16">#REF!</definedName>
    <definedName name="ex" localSheetId="16">#REF!</definedName>
    <definedName name="FF" localSheetId="16">#REF!</definedName>
    <definedName name="FGPRTBTB1RTDKDK" localSheetId="16">#REF!</definedName>
    <definedName name="fgRKRKRKRKRKTBTB2RTDKDK" localSheetId="16">#REF!</definedName>
    <definedName name="FRF" localSheetId="16">#REF!</definedName>
    <definedName name="Function" localSheetId="16">#REF!</definedName>
    <definedName name="GG" localSheetId="16">#REF!</definedName>
    <definedName name="hh" localSheetId="16">#REF!</definedName>
    <definedName name="II" localSheetId="16">#REF!</definedName>
    <definedName name="INDEX" localSheetId="16">#REF!</definedName>
    <definedName name="Individual" localSheetId="16">#REF!</definedName>
    <definedName name="ITL" localSheetId="16">#REF!</definedName>
    <definedName name="JIN" localSheetId="16">#REF!</definedName>
    <definedName name="JKL" localSheetId="16">#REF!</definedName>
    <definedName name="LARGE" localSheetId="16">#REF!</definedName>
    <definedName name="Mischpreis1" localSheetId="16">#REF!</definedName>
    <definedName name="Mischpreis2" localSheetId="16">#REF!</definedName>
    <definedName name="Mischpreis3" localSheetId="16">#REF!</definedName>
    <definedName name="Mischpreis4" localSheetId="16">#REF!</definedName>
    <definedName name="M행" localSheetId="16">#REF!</definedName>
    <definedName name="NEWCODE" localSheetId="16">#REF!</definedName>
    <definedName name="nime" localSheetId="16" hidden="1">#REF!</definedName>
    <definedName name="N행" localSheetId="16">#REF!</definedName>
    <definedName name="O행" localSheetId="16">#REF!</definedName>
    <definedName name="plant" localSheetId="16">#REF!</definedName>
    <definedName name="PLANTS" localSheetId="16">#REF!</definedName>
    <definedName name="prem" localSheetId="16">#REF!</definedName>
    <definedName name="_xlnm.Print_Area" localSheetId="16">中间靠背护面总成!$A$1:$AD$41</definedName>
    <definedName name="_xlnm.Print_Titles" localSheetId="16">中间靠背护面总成!$10:$11</definedName>
    <definedName name="PROJECT명" localSheetId="16">#REF!</definedName>
    <definedName name="PROTO" localSheetId="16">#REF!</definedName>
    <definedName name="PROTO1" localSheetId="16">#REF!</definedName>
    <definedName name="PV_Grand_Total" localSheetId="16">#REF!</definedName>
    <definedName name="PV_Grand_Total_Mkt" localSheetId="16">#REF!</definedName>
    <definedName name="P행" localSheetId="16">#REF!</definedName>
    <definedName name="Q행" localSheetId="16">#REF!</definedName>
    <definedName name="Retest_Percent" localSheetId="16">#REF!</definedName>
    <definedName name="Retest_Tot" localSheetId="16">#REF!</definedName>
    <definedName name="Retest_Tot_Mkt" localSheetId="16">#REF!</definedName>
    <definedName name="R행" localSheetId="16">#REF!</definedName>
    <definedName name="SMALL" localSheetId="16">#REF!</definedName>
    <definedName name="SPEED_D170" localSheetId="16">#REF!</definedName>
    <definedName name="S행" localSheetId="16">#REF!</definedName>
    <definedName name="Total_DV_and_PV_Testing" localSheetId="16">#REF!</definedName>
    <definedName name="Total_DV_and_PV_Testing_Mkt" localSheetId="16">#REF!</definedName>
    <definedName name="T행" localSheetId="16">#REF!</definedName>
    <definedName name="unit" localSheetId="16">#REF!</definedName>
    <definedName name="uu" localSheetId="16">#REF!</definedName>
    <definedName name="U행" localSheetId="16">#REF!</definedName>
    <definedName name="VV" localSheetId="16">#REF!</definedName>
    <definedName name="V행" localSheetId="16">#REF!</definedName>
    <definedName name="W" localSheetId="16">#REF!</definedName>
    <definedName name="Werk011" localSheetId="16">#REF!</definedName>
    <definedName name="Werk012" localSheetId="16">#REF!</definedName>
    <definedName name="Werk013" localSheetId="16">#REF!</definedName>
    <definedName name="Werk014" localSheetId="16">#REF!</definedName>
    <definedName name="Werk021" localSheetId="16">#REF!</definedName>
    <definedName name="Werk022" localSheetId="16">#REF!</definedName>
    <definedName name="Werk023" localSheetId="16">#REF!</definedName>
    <definedName name="Werk024" localSheetId="16">#REF!</definedName>
    <definedName name="Werk031" localSheetId="16">#REF!</definedName>
    <definedName name="Werk032" localSheetId="16">#REF!</definedName>
    <definedName name="Werk033" localSheetId="16">#REF!</definedName>
    <definedName name="Werk034" localSheetId="16">#REF!</definedName>
    <definedName name="Werk041" localSheetId="16">#REF!</definedName>
    <definedName name="Werk042" localSheetId="16">#REF!</definedName>
    <definedName name="Werk043" localSheetId="16">#REF!</definedName>
    <definedName name="Werk044" localSheetId="16">#REF!</definedName>
    <definedName name="Werk051" localSheetId="16">#REF!</definedName>
    <definedName name="Werk052" localSheetId="16">#REF!</definedName>
    <definedName name="Werk053" localSheetId="16">#REF!</definedName>
    <definedName name="Werk054" localSheetId="16">#REF!</definedName>
    <definedName name="Werk061" localSheetId="16">#REF!</definedName>
    <definedName name="Werk062" localSheetId="16">#REF!</definedName>
    <definedName name="Werk063" localSheetId="16">#REF!</definedName>
    <definedName name="Werk064" localSheetId="16">#REF!</definedName>
    <definedName name="Werk071" localSheetId="16">#REF!</definedName>
    <definedName name="Werk072" localSheetId="16">#REF!</definedName>
    <definedName name="Werk073" localSheetId="16">#REF!</definedName>
    <definedName name="Werk074" localSheetId="16">#REF!</definedName>
    <definedName name="Werk081" localSheetId="16">#REF!</definedName>
    <definedName name="Werk082" localSheetId="16">#REF!</definedName>
    <definedName name="Werk083" localSheetId="16">#REF!</definedName>
    <definedName name="Werk084" localSheetId="16">#REF!</definedName>
    <definedName name="Werk091" localSheetId="16">#REF!</definedName>
    <definedName name="Werk092" localSheetId="16">#REF!</definedName>
    <definedName name="Werk093" localSheetId="16">#REF!</definedName>
    <definedName name="Werk094" localSheetId="16">#REF!</definedName>
    <definedName name="Werk101" localSheetId="16">#REF!</definedName>
    <definedName name="Werk102" localSheetId="16">#REF!</definedName>
    <definedName name="Werk103" localSheetId="16">#REF!</definedName>
    <definedName name="Werk104" localSheetId="16">#REF!</definedName>
    <definedName name="Werk111" localSheetId="16">#REF!</definedName>
    <definedName name="Werk112" localSheetId="16">#REF!</definedName>
    <definedName name="Werk113" localSheetId="16">#REF!</definedName>
    <definedName name="Werk114" localSheetId="16">#REF!</definedName>
    <definedName name="Werk121" localSheetId="16">#REF!</definedName>
    <definedName name="Werk122" localSheetId="16">#REF!</definedName>
    <definedName name="Werk123" localSheetId="16">#REF!</definedName>
    <definedName name="Werk124" localSheetId="16">#REF!</definedName>
    <definedName name="Werk131" localSheetId="16">#REF!</definedName>
    <definedName name="Werk132" localSheetId="16">#REF!</definedName>
    <definedName name="Werk133" localSheetId="16">#REF!</definedName>
    <definedName name="Werk134" localSheetId="16">#REF!</definedName>
    <definedName name="Werk141" localSheetId="16">#REF!</definedName>
    <definedName name="Werk142" localSheetId="16">#REF!</definedName>
    <definedName name="Werk143" localSheetId="16">#REF!</definedName>
    <definedName name="Werk144" localSheetId="16">#REF!</definedName>
    <definedName name="ww" localSheetId="16">#REF!</definedName>
    <definedName name="W행" localSheetId="16">#REF!</definedName>
    <definedName name="XG액션" localSheetId="16">#REF!</definedName>
    <definedName name="xx" localSheetId="16">#REF!</definedName>
    <definedName name="X행" localSheetId="16">#REF!</definedName>
    <definedName name="YEN" localSheetId="16">#REF!</definedName>
    <definedName name="yy" localSheetId="16">#REF!</definedName>
    <definedName name="YYY" localSheetId="16">#REF!</definedName>
    <definedName name="ZZ" localSheetId="16">#REF!</definedName>
    <definedName name="기안3" localSheetId="16">#REF!</definedName>
    <definedName name="기안갑" localSheetId="16">#REF!</definedName>
    <definedName name="기안용지" localSheetId="16">#REF!</definedName>
    <definedName name="기안을" localSheetId="16">#REF!</definedName>
    <definedName name="單位阡원_阡￥" localSheetId="16">#REF!</definedName>
    <definedName name="대회" localSheetId="16">#REF!</definedName>
    <definedName name="라ㅕ화" localSheetId="16">#REF!</definedName>
    <definedName name="_xlnm.Extract" localSheetId="16">#REF!</definedName>
    <definedName name="ㅁ1430" localSheetId="16">#REF!</definedName>
    <definedName name="모" localSheetId="16">#REF!</definedName>
    <definedName name="발" localSheetId="16">#REF!</definedName>
    <definedName name="변경" localSheetId="16">#REF!</definedName>
    <definedName name="부서" localSheetId="16">#REF!</definedName>
    <definedName name="부서별예산" localSheetId="16">#REF!</definedName>
    <definedName name="비교A" localSheetId="16">#REF!</definedName>
    <definedName name="ㅅ7" localSheetId="16">#REF!</definedName>
    <definedName name="사업투자" localSheetId="16">#REF!</definedName>
    <definedName name="사업투자1" localSheetId="16">#REF!</definedName>
    <definedName name="엉댜ㄷㅈ" localSheetId="16">#REF!</definedName>
    <definedName name="예산총괄시트설ONLY" localSheetId="16">#REF!</definedName>
    <definedName name="장기투자.94.BB" localSheetId="16">#REF!</definedName>
    <definedName name="제목" localSheetId="16">#REF!</definedName>
    <definedName name="투자비" localSheetId="16">#REF!</definedName>
    <definedName name="흵____R3_t" localSheetId="16">#REF!</definedName>
    <definedName name="ㅗㅗㅘㅣㅣㅏ" localSheetId="16">#REF!</definedName>
    <definedName name="_xlnm.Print_Area" localSheetId="11">驾驶员靠背护面总成!$A$1:$AE$41</definedName>
    <definedName name="_xlnm.Print_Titles" localSheetId="11">驾驶员靠背护面总成!$10:$11</definedName>
    <definedName name="_xlnm.Print_Area" localSheetId="15">'副驾驶员座垫 护面总成1'!$A$1:$AE$41</definedName>
    <definedName name="_xlnm.Print_Titles" localSheetId="15">'副驾驶员座垫 护面总成1'!$10:$11</definedName>
    <definedName name="_xlnm.Print_Area" localSheetId="12">头枕护面总成!$A$1:$AE$41</definedName>
    <definedName name="_xlnm.Print_Titles" localSheetId="12">头枕护面总成!$10:$11</definedName>
    <definedName name="_1_?" localSheetId="21">#REF!</definedName>
    <definedName name="_2__123Graph_BCHART_5" localSheetId="21" hidden="1">#REF!</definedName>
    <definedName name="_3__123Graph_CCHART_5" localSheetId="21" hidden="1">#REF!</definedName>
    <definedName name="_4__123Graph_DCHART_5" localSheetId="21" hidden="1">#REF!</definedName>
    <definedName name="_5__123Graph_ECHART_5" localSheetId="21" hidden="1">#REF!</definedName>
    <definedName name="_6__123Graph_FCHART_5" localSheetId="21" hidden="1">#REF!</definedName>
    <definedName name="_7__123Graph_XCHART_5" localSheetId="21" hidden="1">#REF!</definedName>
    <definedName name="_BAS11" localSheetId="21">#REF!</definedName>
    <definedName name="_BAS12" localSheetId="21">#REF!</definedName>
    <definedName name="_BAS13" localSheetId="21">#REF!</definedName>
    <definedName name="_BAS14" localSheetId="21">#REF!</definedName>
    <definedName name="_BAS21" localSheetId="21">#REF!</definedName>
    <definedName name="_BAS22" localSheetId="21">#REF!</definedName>
    <definedName name="_BAS23" localSheetId="21">#REF!</definedName>
    <definedName name="_BAS24" localSheetId="21">#REF!</definedName>
    <definedName name="_BAS31" localSheetId="21">#REF!</definedName>
    <definedName name="_BAS32" localSheetId="21">#REF!</definedName>
    <definedName name="_BAS33" localSheetId="21">#REF!</definedName>
    <definedName name="_BAS34" localSheetId="21">#REF!</definedName>
    <definedName name="_BSS1" localSheetId="21">#REF!</definedName>
    <definedName name="_BSS2" localSheetId="21">#REF!</definedName>
    <definedName name="_BSS3" localSheetId="21">#REF!</definedName>
    <definedName name="_BSS4" localSheetId="21">#REF!</definedName>
    <definedName name="_xlnm._FilterDatabase" localSheetId="21" hidden="1">'驾驶员靠背护面 总成'!$A$10:$AE$10</definedName>
    <definedName name="_Regression_Out" localSheetId="21" hidden="1">#REF!</definedName>
    <definedName name="_Regression_X" localSheetId="21" hidden="1">#REF!</definedName>
    <definedName name="_Regression_Y" localSheetId="21" hidden="1">#REF!</definedName>
    <definedName name="_Sort" localSheetId="21" hidden="1">#REF!</definedName>
    <definedName name="a" localSheetId="21">#REF!</definedName>
    <definedName name="abcd" localSheetId="21">#REF!</definedName>
    <definedName name="Abzinsfaktor" localSheetId="21">#REF!</definedName>
    <definedName name="Auf_Abzinsungsfaktor" localSheetId="21">#REF!</definedName>
    <definedName name="awc" localSheetId="21">#REF!</definedName>
    <definedName name="B" localSheetId="21">#REF!</definedName>
    <definedName name="BB" localSheetId="21">#REF!</definedName>
    <definedName name="bc" localSheetId="21">#REF!</definedName>
    <definedName name="blatt2" localSheetId="21">#REF!</definedName>
    <definedName name="CC" localSheetId="21">#REF!</definedName>
    <definedName name="CC.QQ" localSheetId="21">#REF!</definedName>
    <definedName name="ck" localSheetId="21" hidden="1">#REF!</definedName>
    <definedName name="code" localSheetId="21">#REF!</definedName>
    <definedName name="Cost" localSheetId="21">#REF!</definedName>
    <definedName name="CZK" localSheetId="21">#REF!</definedName>
    <definedName name="d" localSheetId="21">#REF!</definedName>
    <definedName name="Database" localSheetId="21">#REF!</definedName>
    <definedName name="DATEE" localSheetId="21">#REF!</definedName>
    <definedName name="Daten" localSheetId="21">#REF!</definedName>
    <definedName name="DD" localSheetId="21">#REF!</definedName>
    <definedName name="DDATE" localSheetId="21">#REF!</definedName>
    <definedName name="DKDKFG8TBTB2RT" localSheetId="21">#REF!</definedName>
    <definedName name="DOL" localSheetId="21">#REF!</definedName>
    <definedName name="DOLLAR" localSheetId="21">#REF!</definedName>
    <definedName name="DV_Grand_Total" localSheetId="21">#REF!</definedName>
    <definedName name="DV_Grand_Total_Mkt" localSheetId="21">#REF!</definedName>
    <definedName name="EE" localSheetId="21">#REF!</definedName>
    <definedName name="Eingabe" localSheetId="21">#REF!</definedName>
    <definedName name="Eingabe2" localSheetId="21">#REF!</definedName>
    <definedName name="Eingabe3" localSheetId="21">#REF!</definedName>
    <definedName name="Eingabe4" localSheetId="21">#REF!</definedName>
    <definedName name="ESP" localSheetId="21">#REF!</definedName>
    <definedName name="ex" localSheetId="21">#REF!</definedName>
    <definedName name="FF" localSheetId="21">#REF!</definedName>
    <definedName name="FGPRTBTB1RTDKDK" localSheetId="21">#REF!</definedName>
    <definedName name="fgRKRKRKRKRKTBTB2RTDKDK" localSheetId="21">#REF!</definedName>
    <definedName name="FRF" localSheetId="21">#REF!</definedName>
    <definedName name="Function" localSheetId="21">#REF!</definedName>
    <definedName name="GG" localSheetId="21">#REF!</definedName>
    <definedName name="hh" localSheetId="21">#REF!</definedName>
    <definedName name="II" localSheetId="21">#REF!</definedName>
    <definedName name="INDEX" localSheetId="21">#REF!</definedName>
    <definedName name="Individual" localSheetId="21">#REF!</definedName>
    <definedName name="ITL" localSheetId="21">#REF!</definedName>
    <definedName name="JIN" localSheetId="21">#REF!</definedName>
    <definedName name="JKL" localSheetId="21">#REF!</definedName>
    <definedName name="LARGE" localSheetId="21">#REF!</definedName>
    <definedName name="Mischpreis1" localSheetId="21">#REF!</definedName>
    <definedName name="Mischpreis2" localSheetId="21">#REF!</definedName>
    <definedName name="Mischpreis3" localSheetId="21">#REF!</definedName>
    <definedName name="Mischpreis4" localSheetId="21">#REF!</definedName>
    <definedName name="M행" localSheetId="21">#REF!</definedName>
    <definedName name="NEWCODE" localSheetId="21">#REF!</definedName>
    <definedName name="nime" localSheetId="21" hidden="1">#REF!</definedName>
    <definedName name="N행" localSheetId="21">#REF!</definedName>
    <definedName name="O행" localSheetId="21">#REF!</definedName>
    <definedName name="plant" localSheetId="21">#REF!</definedName>
    <definedName name="PLANTS" localSheetId="21">#REF!</definedName>
    <definedName name="prem" localSheetId="21">#REF!</definedName>
    <definedName name="_xlnm.Print_Area" localSheetId="21">'驾驶员靠背护面 总成'!$A$1:$AE$41</definedName>
    <definedName name="_xlnm.Print_Titles" localSheetId="21">'驾驶员靠背护面 总成'!$10:$11</definedName>
    <definedName name="PROJECT명" localSheetId="21">#REF!</definedName>
    <definedName name="PROTO" localSheetId="21">#REF!</definedName>
    <definedName name="PROTO1" localSheetId="21">#REF!</definedName>
    <definedName name="PV_Grand_Total" localSheetId="21">#REF!</definedName>
    <definedName name="PV_Grand_Total_Mkt" localSheetId="21">#REF!</definedName>
    <definedName name="P행" localSheetId="21">#REF!</definedName>
    <definedName name="Q행" localSheetId="21">#REF!</definedName>
    <definedName name="Retest_Percent" localSheetId="21">#REF!</definedName>
    <definedName name="Retest_Tot" localSheetId="21">#REF!</definedName>
    <definedName name="Retest_Tot_Mkt" localSheetId="21">#REF!</definedName>
    <definedName name="R행" localSheetId="21">#REF!</definedName>
    <definedName name="SMALL" localSheetId="21">#REF!</definedName>
    <definedName name="SPEED_D170" localSheetId="21">#REF!</definedName>
    <definedName name="S행" localSheetId="21">#REF!</definedName>
    <definedName name="Total_DV_and_PV_Testing" localSheetId="21">#REF!</definedName>
    <definedName name="Total_DV_and_PV_Testing_Mkt" localSheetId="21">#REF!</definedName>
    <definedName name="T행" localSheetId="21">#REF!</definedName>
    <definedName name="unit" localSheetId="21">#REF!</definedName>
    <definedName name="uu" localSheetId="21">#REF!</definedName>
    <definedName name="U행" localSheetId="21">#REF!</definedName>
    <definedName name="VV" localSheetId="21">#REF!</definedName>
    <definedName name="V행" localSheetId="21">#REF!</definedName>
    <definedName name="W" localSheetId="21">#REF!</definedName>
    <definedName name="Werk011" localSheetId="21">#REF!</definedName>
    <definedName name="Werk012" localSheetId="21">#REF!</definedName>
    <definedName name="Werk013" localSheetId="21">#REF!</definedName>
    <definedName name="Werk014" localSheetId="21">#REF!</definedName>
    <definedName name="Werk021" localSheetId="21">#REF!</definedName>
    <definedName name="Werk022" localSheetId="21">#REF!</definedName>
    <definedName name="Werk023" localSheetId="21">#REF!</definedName>
    <definedName name="Werk024" localSheetId="21">#REF!</definedName>
    <definedName name="Werk031" localSheetId="21">#REF!</definedName>
    <definedName name="Werk032" localSheetId="21">#REF!</definedName>
    <definedName name="Werk033" localSheetId="21">#REF!</definedName>
    <definedName name="Werk034" localSheetId="21">#REF!</definedName>
    <definedName name="Werk041" localSheetId="21">#REF!</definedName>
    <definedName name="Werk042" localSheetId="21">#REF!</definedName>
    <definedName name="Werk043" localSheetId="21">#REF!</definedName>
    <definedName name="Werk044" localSheetId="21">#REF!</definedName>
    <definedName name="Werk051" localSheetId="21">#REF!</definedName>
    <definedName name="Werk052" localSheetId="21">#REF!</definedName>
    <definedName name="Werk053" localSheetId="21">#REF!</definedName>
    <definedName name="Werk054" localSheetId="21">#REF!</definedName>
    <definedName name="Werk061" localSheetId="21">#REF!</definedName>
    <definedName name="Werk062" localSheetId="21">#REF!</definedName>
    <definedName name="Werk063" localSheetId="21">#REF!</definedName>
    <definedName name="Werk064" localSheetId="21">#REF!</definedName>
    <definedName name="Werk071" localSheetId="21">#REF!</definedName>
    <definedName name="Werk072" localSheetId="21">#REF!</definedName>
    <definedName name="Werk073" localSheetId="21">#REF!</definedName>
    <definedName name="Werk074" localSheetId="21">#REF!</definedName>
    <definedName name="Werk081" localSheetId="21">#REF!</definedName>
    <definedName name="Werk082" localSheetId="21">#REF!</definedName>
    <definedName name="Werk083" localSheetId="21">#REF!</definedName>
    <definedName name="Werk084" localSheetId="21">#REF!</definedName>
    <definedName name="Werk091" localSheetId="21">#REF!</definedName>
    <definedName name="Werk092" localSheetId="21">#REF!</definedName>
    <definedName name="Werk093" localSheetId="21">#REF!</definedName>
    <definedName name="Werk094" localSheetId="21">#REF!</definedName>
    <definedName name="Werk101" localSheetId="21">#REF!</definedName>
    <definedName name="Werk102" localSheetId="21">#REF!</definedName>
    <definedName name="Werk103" localSheetId="21">#REF!</definedName>
    <definedName name="Werk104" localSheetId="21">#REF!</definedName>
    <definedName name="Werk111" localSheetId="21">#REF!</definedName>
    <definedName name="Werk112" localSheetId="21">#REF!</definedName>
    <definedName name="Werk113" localSheetId="21">#REF!</definedName>
    <definedName name="Werk114" localSheetId="21">#REF!</definedName>
    <definedName name="Werk121" localSheetId="21">#REF!</definedName>
    <definedName name="Werk122" localSheetId="21">#REF!</definedName>
    <definedName name="Werk123" localSheetId="21">#REF!</definedName>
    <definedName name="Werk124" localSheetId="21">#REF!</definedName>
    <definedName name="Werk131" localSheetId="21">#REF!</definedName>
    <definedName name="Werk132" localSheetId="21">#REF!</definedName>
    <definedName name="Werk133" localSheetId="21">#REF!</definedName>
    <definedName name="Werk134" localSheetId="21">#REF!</definedName>
    <definedName name="Werk141" localSheetId="21">#REF!</definedName>
    <definedName name="Werk142" localSheetId="21">#REF!</definedName>
    <definedName name="Werk143" localSheetId="21">#REF!</definedName>
    <definedName name="Werk144" localSheetId="21">#REF!</definedName>
    <definedName name="ww" localSheetId="21">#REF!</definedName>
    <definedName name="W행" localSheetId="21">#REF!</definedName>
    <definedName name="XG액션" localSheetId="21">#REF!</definedName>
    <definedName name="xx" localSheetId="21">#REF!</definedName>
    <definedName name="X행" localSheetId="21">#REF!</definedName>
    <definedName name="YEN" localSheetId="21">#REF!</definedName>
    <definedName name="yy" localSheetId="21">#REF!</definedName>
    <definedName name="YYY" localSheetId="21">#REF!</definedName>
    <definedName name="ZZ" localSheetId="21">#REF!</definedName>
    <definedName name="기안3" localSheetId="21">#REF!</definedName>
    <definedName name="기안갑" localSheetId="21">#REF!</definedName>
    <definedName name="기안용지" localSheetId="21">#REF!</definedName>
    <definedName name="기안을" localSheetId="21">#REF!</definedName>
    <definedName name="單位阡원_阡￥" localSheetId="21">#REF!</definedName>
    <definedName name="대회" localSheetId="21">#REF!</definedName>
    <definedName name="라ㅕ화" localSheetId="21">#REF!</definedName>
    <definedName name="_xlnm.Extract" localSheetId="21">#REF!</definedName>
    <definedName name="ㅁ1430" localSheetId="21">#REF!</definedName>
    <definedName name="모" localSheetId="21">#REF!</definedName>
    <definedName name="발" localSheetId="21">#REF!</definedName>
    <definedName name="변경" localSheetId="21">#REF!</definedName>
    <definedName name="부서" localSheetId="21">#REF!</definedName>
    <definedName name="부서별예산" localSheetId="21">#REF!</definedName>
    <definedName name="비교A" localSheetId="21">#REF!</definedName>
    <definedName name="ㅅ7" localSheetId="21">#REF!</definedName>
    <definedName name="사업투자" localSheetId="21">#REF!</definedName>
    <definedName name="사업투자1" localSheetId="21">#REF!</definedName>
    <definedName name="엉댜ㄷㅈ" localSheetId="21">#REF!</definedName>
    <definedName name="예산총괄시트설ONLY" localSheetId="21">#REF!</definedName>
    <definedName name="장기투자.94.BB" localSheetId="21">#REF!</definedName>
    <definedName name="제목" localSheetId="21">#REF!</definedName>
    <definedName name="투자비" localSheetId="21">#REF!</definedName>
    <definedName name="흵____R3_t" localSheetId="21">#REF!</definedName>
    <definedName name="ㅗㅗㅘㅣㅣㅏ" localSheetId="21">#REF!</definedName>
    <definedName name="_1_?" localSheetId="18">#REF!</definedName>
    <definedName name="_2__123Graph_BCHART_5" localSheetId="18" hidden="1">#REF!</definedName>
    <definedName name="_3__123Graph_CCHART_5" localSheetId="18" hidden="1">#REF!</definedName>
    <definedName name="_4__123Graph_DCHART_5" localSheetId="18" hidden="1">#REF!</definedName>
    <definedName name="_5__123Graph_ECHART_5" localSheetId="18" hidden="1">#REF!</definedName>
    <definedName name="_6__123Graph_FCHART_5" localSheetId="18" hidden="1">#REF!</definedName>
    <definedName name="_7__123Graph_XCHART_5" localSheetId="18" hidden="1">#REF!</definedName>
    <definedName name="_BAS11" localSheetId="18">#REF!</definedName>
    <definedName name="_BAS12" localSheetId="18">#REF!</definedName>
    <definedName name="_BAS13" localSheetId="18">#REF!</definedName>
    <definedName name="_BAS14" localSheetId="18">#REF!</definedName>
    <definedName name="_BAS21" localSheetId="18">#REF!</definedName>
    <definedName name="_BAS22" localSheetId="18">#REF!</definedName>
    <definedName name="_BAS23" localSheetId="18">#REF!</definedName>
    <definedName name="_BAS24" localSheetId="18">#REF!</definedName>
    <definedName name="_BAS31" localSheetId="18">#REF!</definedName>
    <definedName name="_BAS32" localSheetId="18">#REF!</definedName>
    <definedName name="_BAS33" localSheetId="18">#REF!</definedName>
    <definedName name="_BAS34" localSheetId="18">#REF!</definedName>
    <definedName name="_BSS1" localSheetId="18">#REF!</definedName>
    <definedName name="_BSS2" localSheetId="18">#REF!</definedName>
    <definedName name="_BSS3" localSheetId="18">#REF!</definedName>
    <definedName name="_BSS4" localSheetId="18">#REF!</definedName>
    <definedName name="_xlnm._FilterDatabase" localSheetId="18" hidden="1">'驾驶员座垫护面 总成'!$A$10:$AE$10</definedName>
    <definedName name="_Regression_Out" localSheetId="18" hidden="1">#REF!</definedName>
    <definedName name="_Regression_X" localSheetId="18" hidden="1">#REF!</definedName>
    <definedName name="_Regression_Y" localSheetId="18" hidden="1">#REF!</definedName>
    <definedName name="_Sort" localSheetId="18" hidden="1">#REF!</definedName>
    <definedName name="a" localSheetId="18">#REF!</definedName>
    <definedName name="abcd" localSheetId="18">#REF!</definedName>
    <definedName name="Abzinsfaktor" localSheetId="18">#REF!</definedName>
    <definedName name="Auf_Abzinsungsfaktor" localSheetId="18">#REF!</definedName>
    <definedName name="awc" localSheetId="18">#REF!</definedName>
    <definedName name="B" localSheetId="18">#REF!</definedName>
    <definedName name="BB" localSheetId="18">#REF!</definedName>
    <definedName name="bc" localSheetId="18">#REF!</definedName>
    <definedName name="blatt2" localSheetId="18">#REF!</definedName>
    <definedName name="CC" localSheetId="18">#REF!</definedName>
    <definedName name="CC.QQ" localSheetId="18">#REF!</definedName>
    <definedName name="ck" localSheetId="18" hidden="1">#REF!</definedName>
    <definedName name="code" localSheetId="18">#REF!</definedName>
    <definedName name="Cost" localSheetId="18">#REF!</definedName>
    <definedName name="CZK" localSheetId="18">#REF!</definedName>
    <definedName name="d" localSheetId="18">#REF!</definedName>
    <definedName name="Database" localSheetId="18">#REF!</definedName>
    <definedName name="DATEE" localSheetId="18">#REF!</definedName>
    <definedName name="Daten" localSheetId="18">#REF!</definedName>
    <definedName name="DD" localSheetId="18">#REF!</definedName>
    <definedName name="DDATE" localSheetId="18">#REF!</definedName>
    <definedName name="DKDKFG8TBTB2RT" localSheetId="18">#REF!</definedName>
    <definedName name="DOL" localSheetId="18">#REF!</definedName>
    <definedName name="DOLLAR" localSheetId="18">#REF!</definedName>
    <definedName name="DV_Grand_Total" localSheetId="18">#REF!</definedName>
    <definedName name="DV_Grand_Total_Mkt" localSheetId="18">#REF!</definedName>
    <definedName name="EE" localSheetId="18">#REF!</definedName>
    <definedName name="Eingabe" localSheetId="18">#REF!</definedName>
    <definedName name="Eingabe2" localSheetId="18">#REF!</definedName>
    <definedName name="Eingabe3" localSheetId="18">#REF!</definedName>
    <definedName name="Eingabe4" localSheetId="18">#REF!</definedName>
    <definedName name="ESP" localSheetId="18">#REF!</definedName>
    <definedName name="ex" localSheetId="18">#REF!</definedName>
    <definedName name="FF" localSheetId="18">#REF!</definedName>
    <definedName name="FGPRTBTB1RTDKDK" localSheetId="18">#REF!</definedName>
    <definedName name="fgRKRKRKRKRKTBTB2RTDKDK" localSheetId="18">#REF!</definedName>
    <definedName name="FRF" localSheetId="18">#REF!</definedName>
    <definedName name="Function" localSheetId="18">#REF!</definedName>
    <definedName name="GG" localSheetId="18">#REF!</definedName>
    <definedName name="hh" localSheetId="18">#REF!</definedName>
    <definedName name="II" localSheetId="18">#REF!</definedName>
    <definedName name="INDEX" localSheetId="18">#REF!</definedName>
    <definedName name="Individual" localSheetId="18">#REF!</definedName>
    <definedName name="ITL" localSheetId="18">#REF!</definedName>
    <definedName name="JIN" localSheetId="18">#REF!</definedName>
    <definedName name="JKL" localSheetId="18">#REF!</definedName>
    <definedName name="LARGE" localSheetId="18">#REF!</definedName>
    <definedName name="Mischpreis1" localSheetId="18">#REF!</definedName>
    <definedName name="Mischpreis2" localSheetId="18">#REF!</definedName>
    <definedName name="Mischpreis3" localSheetId="18">#REF!</definedName>
    <definedName name="Mischpreis4" localSheetId="18">#REF!</definedName>
    <definedName name="M행" localSheetId="18">#REF!</definedName>
    <definedName name="NEWCODE" localSheetId="18">#REF!</definedName>
    <definedName name="nime" localSheetId="18" hidden="1">#REF!</definedName>
    <definedName name="N행" localSheetId="18">#REF!</definedName>
    <definedName name="O행" localSheetId="18">#REF!</definedName>
    <definedName name="plant" localSheetId="18">#REF!</definedName>
    <definedName name="PLANTS" localSheetId="18">#REF!</definedName>
    <definedName name="prem" localSheetId="18">#REF!</definedName>
    <definedName name="_xlnm.Print_Area" localSheetId="18">'驾驶员座垫护面 总成'!$A$1:$AE$41</definedName>
    <definedName name="_xlnm.Print_Titles" localSheetId="18">'驾驶员座垫护面 总成'!$10:$11</definedName>
    <definedName name="PROJECT명" localSheetId="18">#REF!</definedName>
    <definedName name="PROTO" localSheetId="18">#REF!</definedName>
    <definedName name="PROTO1" localSheetId="18">#REF!</definedName>
    <definedName name="PV_Grand_Total" localSheetId="18">#REF!</definedName>
    <definedName name="PV_Grand_Total_Mkt" localSheetId="18">#REF!</definedName>
    <definedName name="P행" localSheetId="18">#REF!</definedName>
    <definedName name="Q행" localSheetId="18">#REF!</definedName>
    <definedName name="Retest_Percent" localSheetId="18">#REF!</definedName>
    <definedName name="Retest_Tot" localSheetId="18">#REF!</definedName>
    <definedName name="Retest_Tot_Mkt" localSheetId="18">#REF!</definedName>
    <definedName name="R행" localSheetId="18">#REF!</definedName>
    <definedName name="SMALL" localSheetId="18">#REF!</definedName>
    <definedName name="SPEED_D170" localSheetId="18">#REF!</definedName>
    <definedName name="S행" localSheetId="18">#REF!</definedName>
    <definedName name="Total_DV_and_PV_Testing" localSheetId="18">#REF!</definedName>
    <definedName name="Total_DV_and_PV_Testing_Mkt" localSheetId="18">#REF!</definedName>
    <definedName name="T행" localSheetId="18">#REF!</definedName>
    <definedName name="unit" localSheetId="18">#REF!</definedName>
    <definedName name="uu" localSheetId="18">#REF!</definedName>
    <definedName name="U행" localSheetId="18">#REF!</definedName>
    <definedName name="VV" localSheetId="18">#REF!</definedName>
    <definedName name="V행" localSheetId="18">#REF!</definedName>
    <definedName name="W" localSheetId="18">#REF!</definedName>
    <definedName name="Werk011" localSheetId="18">#REF!</definedName>
    <definedName name="Werk012" localSheetId="18">#REF!</definedName>
    <definedName name="Werk013" localSheetId="18">#REF!</definedName>
    <definedName name="Werk014" localSheetId="18">#REF!</definedName>
    <definedName name="Werk021" localSheetId="18">#REF!</definedName>
    <definedName name="Werk022" localSheetId="18">#REF!</definedName>
    <definedName name="Werk023" localSheetId="18">#REF!</definedName>
    <definedName name="Werk024" localSheetId="18">#REF!</definedName>
    <definedName name="Werk031" localSheetId="18">#REF!</definedName>
    <definedName name="Werk032" localSheetId="18">#REF!</definedName>
    <definedName name="Werk033" localSheetId="18">#REF!</definedName>
    <definedName name="Werk034" localSheetId="18">#REF!</definedName>
    <definedName name="Werk041" localSheetId="18">#REF!</definedName>
    <definedName name="Werk042" localSheetId="18">#REF!</definedName>
    <definedName name="Werk043" localSheetId="18">#REF!</definedName>
    <definedName name="Werk044" localSheetId="18">#REF!</definedName>
    <definedName name="Werk051" localSheetId="18">#REF!</definedName>
    <definedName name="Werk052" localSheetId="18">#REF!</definedName>
    <definedName name="Werk053" localSheetId="18">#REF!</definedName>
    <definedName name="Werk054" localSheetId="18">#REF!</definedName>
    <definedName name="Werk061" localSheetId="18">#REF!</definedName>
    <definedName name="Werk062" localSheetId="18">#REF!</definedName>
    <definedName name="Werk063" localSheetId="18">#REF!</definedName>
    <definedName name="Werk064" localSheetId="18">#REF!</definedName>
    <definedName name="Werk071" localSheetId="18">#REF!</definedName>
    <definedName name="Werk072" localSheetId="18">#REF!</definedName>
    <definedName name="Werk073" localSheetId="18">#REF!</definedName>
    <definedName name="Werk074" localSheetId="18">#REF!</definedName>
    <definedName name="Werk081" localSheetId="18">#REF!</definedName>
    <definedName name="Werk082" localSheetId="18">#REF!</definedName>
    <definedName name="Werk083" localSheetId="18">#REF!</definedName>
    <definedName name="Werk084" localSheetId="18">#REF!</definedName>
    <definedName name="Werk091" localSheetId="18">#REF!</definedName>
    <definedName name="Werk092" localSheetId="18">#REF!</definedName>
    <definedName name="Werk093" localSheetId="18">#REF!</definedName>
    <definedName name="Werk094" localSheetId="18">#REF!</definedName>
    <definedName name="Werk101" localSheetId="18">#REF!</definedName>
    <definedName name="Werk102" localSheetId="18">#REF!</definedName>
    <definedName name="Werk103" localSheetId="18">#REF!</definedName>
    <definedName name="Werk104" localSheetId="18">#REF!</definedName>
    <definedName name="Werk111" localSheetId="18">#REF!</definedName>
    <definedName name="Werk112" localSheetId="18">#REF!</definedName>
    <definedName name="Werk113" localSheetId="18">#REF!</definedName>
    <definedName name="Werk114" localSheetId="18">#REF!</definedName>
    <definedName name="Werk121" localSheetId="18">#REF!</definedName>
    <definedName name="Werk122" localSheetId="18">#REF!</definedName>
    <definedName name="Werk123" localSheetId="18">#REF!</definedName>
    <definedName name="Werk124" localSheetId="18">#REF!</definedName>
    <definedName name="Werk131" localSheetId="18">#REF!</definedName>
    <definedName name="Werk132" localSheetId="18">#REF!</definedName>
    <definedName name="Werk133" localSheetId="18">#REF!</definedName>
    <definedName name="Werk134" localSheetId="18">#REF!</definedName>
    <definedName name="Werk141" localSheetId="18">#REF!</definedName>
    <definedName name="Werk142" localSheetId="18">#REF!</definedName>
    <definedName name="Werk143" localSheetId="18">#REF!</definedName>
    <definedName name="Werk144" localSheetId="18">#REF!</definedName>
    <definedName name="ww" localSheetId="18">#REF!</definedName>
    <definedName name="W행" localSheetId="18">#REF!</definedName>
    <definedName name="XG액션" localSheetId="18">#REF!</definedName>
    <definedName name="xx" localSheetId="18">#REF!</definedName>
    <definedName name="X행" localSheetId="18">#REF!</definedName>
    <definedName name="YEN" localSheetId="18">#REF!</definedName>
    <definedName name="yy" localSheetId="18">#REF!</definedName>
    <definedName name="YYY" localSheetId="18">#REF!</definedName>
    <definedName name="ZZ" localSheetId="18">#REF!</definedName>
    <definedName name="기안3" localSheetId="18">#REF!</definedName>
    <definedName name="기안갑" localSheetId="18">#REF!</definedName>
    <definedName name="기안용지" localSheetId="18">#REF!</definedName>
    <definedName name="기안을" localSheetId="18">#REF!</definedName>
    <definedName name="單位阡원_阡￥" localSheetId="18">#REF!</definedName>
    <definedName name="대회" localSheetId="18">#REF!</definedName>
    <definedName name="라ㅕ화" localSheetId="18">#REF!</definedName>
    <definedName name="_xlnm.Extract" localSheetId="18">#REF!</definedName>
    <definedName name="ㅁ1430" localSheetId="18">#REF!</definedName>
    <definedName name="모" localSheetId="18">#REF!</definedName>
    <definedName name="발" localSheetId="18">#REF!</definedName>
    <definedName name="변경" localSheetId="18">#REF!</definedName>
    <definedName name="부서" localSheetId="18">#REF!</definedName>
    <definedName name="부서별예산" localSheetId="18">#REF!</definedName>
    <definedName name="비교A" localSheetId="18">#REF!</definedName>
    <definedName name="ㅅ7" localSheetId="18">#REF!</definedName>
    <definedName name="사업투자" localSheetId="18">#REF!</definedName>
    <definedName name="사업투자1" localSheetId="18">#REF!</definedName>
    <definedName name="엉댜ㄷㅈ" localSheetId="18">#REF!</definedName>
    <definedName name="예산총괄시트설ONLY" localSheetId="18">#REF!</definedName>
    <definedName name="장기투자.94.BB" localSheetId="18">#REF!</definedName>
    <definedName name="제목" localSheetId="18">#REF!</definedName>
    <definedName name="투자비" localSheetId="18">#REF!</definedName>
    <definedName name="흵____R3_t" localSheetId="18">#REF!</definedName>
    <definedName name="ㅗㅗㅘㅣㅣㅏ" localSheetId="18">#REF!</definedName>
    <definedName name="_1_?" localSheetId="19">#REF!</definedName>
    <definedName name="_2__123Graph_BCHART_5" localSheetId="19" hidden="1">#REF!</definedName>
    <definedName name="_3__123Graph_CCHART_5" localSheetId="19" hidden="1">#REF!</definedName>
    <definedName name="_4__123Graph_DCHART_5" localSheetId="19" hidden="1">#REF!</definedName>
    <definedName name="_5__123Graph_ECHART_5" localSheetId="19" hidden="1">#REF!</definedName>
    <definedName name="_6__123Graph_FCHART_5" localSheetId="19" hidden="1">#REF!</definedName>
    <definedName name="_7__123Graph_XCHART_5" localSheetId="19" hidden="1">#REF!</definedName>
    <definedName name="_BAS11" localSheetId="19">#REF!</definedName>
    <definedName name="_BAS12" localSheetId="19">#REF!</definedName>
    <definedName name="_BAS13" localSheetId="19">#REF!</definedName>
    <definedName name="_BAS14" localSheetId="19">#REF!</definedName>
    <definedName name="_BAS21" localSheetId="19">#REF!</definedName>
    <definedName name="_BAS22" localSheetId="19">#REF!</definedName>
    <definedName name="_BAS23" localSheetId="19">#REF!</definedName>
    <definedName name="_BAS24" localSheetId="19">#REF!</definedName>
    <definedName name="_BAS31" localSheetId="19">#REF!</definedName>
    <definedName name="_BAS32" localSheetId="19">#REF!</definedName>
    <definedName name="_BAS33" localSheetId="19">#REF!</definedName>
    <definedName name="_BAS34" localSheetId="19">#REF!</definedName>
    <definedName name="_BSS1" localSheetId="19">#REF!</definedName>
    <definedName name="_BSS2" localSheetId="19">#REF!</definedName>
    <definedName name="_BSS3" localSheetId="19">#REF!</definedName>
    <definedName name="_BSS4" localSheetId="19">#REF!</definedName>
    <definedName name="_xlnm._FilterDatabase" localSheetId="19" hidden="1">'头枕护面 总成'!$A$10:$AD$10</definedName>
    <definedName name="_Regression_Out" localSheetId="19" hidden="1">#REF!</definedName>
    <definedName name="_Regression_X" localSheetId="19" hidden="1">#REF!</definedName>
    <definedName name="_Regression_Y" localSheetId="19" hidden="1">#REF!</definedName>
    <definedName name="_Sort" localSheetId="19" hidden="1">#REF!</definedName>
    <definedName name="a" localSheetId="19">#REF!</definedName>
    <definedName name="abcd" localSheetId="19">#REF!</definedName>
    <definedName name="Abzinsfaktor" localSheetId="19">#REF!</definedName>
    <definedName name="Auf_Abzinsungsfaktor" localSheetId="19">#REF!</definedName>
    <definedName name="awc" localSheetId="19">#REF!</definedName>
    <definedName name="B" localSheetId="19">#REF!</definedName>
    <definedName name="BB" localSheetId="19">#REF!</definedName>
    <definedName name="bc" localSheetId="19">#REF!</definedName>
    <definedName name="blatt2" localSheetId="19">#REF!</definedName>
    <definedName name="CC" localSheetId="19">#REF!</definedName>
    <definedName name="CC.QQ" localSheetId="19">#REF!</definedName>
    <definedName name="ck" localSheetId="19" hidden="1">#REF!</definedName>
    <definedName name="code" localSheetId="19">#REF!</definedName>
    <definedName name="Cost" localSheetId="19">#REF!</definedName>
    <definedName name="CZK" localSheetId="19">#REF!</definedName>
    <definedName name="d" localSheetId="19">#REF!</definedName>
    <definedName name="Database" localSheetId="19">#REF!</definedName>
    <definedName name="DATEE" localSheetId="19">#REF!</definedName>
    <definedName name="Daten" localSheetId="19">#REF!</definedName>
    <definedName name="DD" localSheetId="19">#REF!</definedName>
    <definedName name="DDATE" localSheetId="19">#REF!</definedName>
    <definedName name="DKDKFG8TBTB2RT" localSheetId="19">#REF!</definedName>
    <definedName name="DOL" localSheetId="19">#REF!</definedName>
    <definedName name="DOLLAR" localSheetId="19">#REF!</definedName>
    <definedName name="DV_Grand_Total" localSheetId="19">#REF!</definedName>
    <definedName name="DV_Grand_Total_Mkt" localSheetId="19">#REF!</definedName>
    <definedName name="EE" localSheetId="19">#REF!</definedName>
    <definedName name="Eingabe" localSheetId="19">#REF!</definedName>
    <definedName name="Eingabe2" localSheetId="19">#REF!</definedName>
    <definedName name="Eingabe3" localSheetId="19">#REF!</definedName>
    <definedName name="Eingabe4" localSheetId="19">#REF!</definedName>
    <definedName name="ESP" localSheetId="19">#REF!</definedName>
    <definedName name="ex" localSheetId="19">#REF!</definedName>
    <definedName name="FF" localSheetId="19">#REF!</definedName>
    <definedName name="FGPRTBTB1RTDKDK" localSheetId="19">#REF!</definedName>
    <definedName name="fgRKRKRKRKRKTBTB2RTDKDK" localSheetId="19">#REF!</definedName>
    <definedName name="FRF" localSheetId="19">#REF!</definedName>
    <definedName name="Function" localSheetId="19">#REF!</definedName>
    <definedName name="GG" localSheetId="19">#REF!</definedName>
    <definedName name="hh" localSheetId="19">#REF!</definedName>
    <definedName name="II" localSheetId="19">#REF!</definedName>
    <definedName name="INDEX" localSheetId="19">#REF!</definedName>
    <definedName name="Individual" localSheetId="19">#REF!</definedName>
    <definedName name="ITL" localSheetId="19">#REF!</definedName>
    <definedName name="JIN" localSheetId="19">#REF!</definedName>
    <definedName name="JKL" localSheetId="19">#REF!</definedName>
    <definedName name="LARGE" localSheetId="19">#REF!</definedName>
    <definedName name="Mischpreis1" localSheetId="19">#REF!</definedName>
    <definedName name="Mischpreis2" localSheetId="19">#REF!</definedName>
    <definedName name="Mischpreis3" localSheetId="19">#REF!</definedName>
    <definedName name="Mischpreis4" localSheetId="19">#REF!</definedName>
    <definedName name="M행" localSheetId="19">#REF!</definedName>
    <definedName name="NEWCODE" localSheetId="19">#REF!</definedName>
    <definedName name="nime" localSheetId="19" hidden="1">#REF!</definedName>
    <definedName name="N행" localSheetId="19">#REF!</definedName>
    <definedName name="O행" localSheetId="19">#REF!</definedName>
    <definedName name="plant" localSheetId="19">#REF!</definedName>
    <definedName name="PLANTS" localSheetId="19">#REF!</definedName>
    <definedName name="prem" localSheetId="19">#REF!</definedName>
    <definedName name="_xlnm.Print_Area" localSheetId="19">'头枕护面 总成'!$A$1:$AD$41</definedName>
    <definedName name="_xlnm.Print_Titles" localSheetId="19">'头枕护面 总成'!$10:$11</definedName>
    <definedName name="PROJECT명" localSheetId="19">#REF!</definedName>
    <definedName name="PROTO" localSheetId="19">#REF!</definedName>
    <definedName name="PROTO1" localSheetId="19">#REF!</definedName>
    <definedName name="PV_Grand_Total" localSheetId="19">#REF!</definedName>
    <definedName name="PV_Grand_Total_Mkt" localSheetId="19">#REF!</definedName>
    <definedName name="P행" localSheetId="19">#REF!</definedName>
    <definedName name="Q행" localSheetId="19">#REF!</definedName>
    <definedName name="Retest_Percent" localSheetId="19">#REF!</definedName>
    <definedName name="Retest_Tot" localSheetId="19">#REF!</definedName>
    <definedName name="Retest_Tot_Mkt" localSheetId="19">#REF!</definedName>
    <definedName name="R행" localSheetId="19">#REF!</definedName>
    <definedName name="SMALL" localSheetId="19">#REF!</definedName>
    <definedName name="SPEED_D170" localSheetId="19">#REF!</definedName>
    <definedName name="S행" localSheetId="19">#REF!</definedName>
    <definedName name="Total_DV_and_PV_Testing" localSheetId="19">#REF!</definedName>
    <definedName name="Total_DV_and_PV_Testing_Mkt" localSheetId="19">#REF!</definedName>
    <definedName name="T행" localSheetId="19">#REF!</definedName>
    <definedName name="unit" localSheetId="19">#REF!</definedName>
    <definedName name="uu" localSheetId="19">#REF!</definedName>
    <definedName name="U행" localSheetId="19">#REF!</definedName>
    <definedName name="VV" localSheetId="19">#REF!</definedName>
    <definedName name="V행" localSheetId="19">#REF!</definedName>
    <definedName name="W" localSheetId="19">#REF!</definedName>
    <definedName name="Werk011" localSheetId="19">#REF!</definedName>
    <definedName name="Werk012" localSheetId="19">#REF!</definedName>
    <definedName name="Werk013" localSheetId="19">#REF!</definedName>
    <definedName name="Werk014" localSheetId="19">#REF!</definedName>
    <definedName name="Werk021" localSheetId="19">#REF!</definedName>
    <definedName name="Werk022" localSheetId="19">#REF!</definedName>
    <definedName name="Werk023" localSheetId="19">#REF!</definedName>
    <definedName name="Werk024" localSheetId="19">#REF!</definedName>
    <definedName name="Werk031" localSheetId="19">#REF!</definedName>
    <definedName name="Werk032" localSheetId="19">#REF!</definedName>
    <definedName name="Werk033" localSheetId="19">#REF!</definedName>
    <definedName name="Werk034" localSheetId="19">#REF!</definedName>
    <definedName name="Werk041" localSheetId="19">#REF!</definedName>
    <definedName name="Werk042" localSheetId="19">#REF!</definedName>
    <definedName name="Werk043" localSheetId="19">#REF!</definedName>
    <definedName name="Werk044" localSheetId="19">#REF!</definedName>
    <definedName name="Werk051" localSheetId="19">#REF!</definedName>
    <definedName name="Werk052" localSheetId="19">#REF!</definedName>
    <definedName name="Werk053" localSheetId="19">#REF!</definedName>
    <definedName name="Werk054" localSheetId="19">#REF!</definedName>
    <definedName name="Werk061" localSheetId="19">#REF!</definedName>
    <definedName name="Werk062" localSheetId="19">#REF!</definedName>
    <definedName name="Werk063" localSheetId="19">#REF!</definedName>
    <definedName name="Werk064" localSheetId="19">#REF!</definedName>
    <definedName name="Werk071" localSheetId="19">#REF!</definedName>
    <definedName name="Werk072" localSheetId="19">#REF!</definedName>
    <definedName name="Werk073" localSheetId="19">#REF!</definedName>
    <definedName name="Werk074" localSheetId="19">#REF!</definedName>
    <definedName name="Werk081" localSheetId="19">#REF!</definedName>
    <definedName name="Werk082" localSheetId="19">#REF!</definedName>
    <definedName name="Werk083" localSheetId="19">#REF!</definedName>
    <definedName name="Werk084" localSheetId="19">#REF!</definedName>
    <definedName name="Werk091" localSheetId="19">#REF!</definedName>
    <definedName name="Werk092" localSheetId="19">#REF!</definedName>
    <definedName name="Werk093" localSheetId="19">#REF!</definedName>
    <definedName name="Werk094" localSheetId="19">#REF!</definedName>
    <definedName name="Werk101" localSheetId="19">#REF!</definedName>
    <definedName name="Werk102" localSheetId="19">#REF!</definedName>
    <definedName name="Werk103" localSheetId="19">#REF!</definedName>
    <definedName name="Werk104" localSheetId="19">#REF!</definedName>
    <definedName name="Werk111" localSheetId="19">#REF!</definedName>
    <definedName name="Werk112" localSheetId="19">#REF!</definedName>
    <definedName name="Werk113" localSheetId="19">#REF!</definedName>
    <definedName name="Werk114" localSheetId="19">#REF!</definedName>
    <definedName name="Werk121" localSheetId="19">#REF!</definedName>
    <definedName name="Werk122" localSheetId="19">#REF!</definedName>
    <definedName name="Werk123" localSheetId="19">#REF!</definedName>
    <definedName name="Werk124" localSheetId="19">#REF!</definedName>
    <definedName name="Werk131" localSheetId="19">#REF!</definedName>
    <definedName name="Werk132" localSheetId="19">#REF!</definedName>
    <definedName name="Werk133" localSheetId="19">#REF!</definedName>
    <definedName name="Werk134" localSheetId="19">#REF!</definedName>
    <definedName name="Werk141" localSheetId="19">#REF!</definedName>
    <definedName name="Werk142" localSheetId="19">#REF!</definedName>
    <definedName name="Werk143" localSheetId="19">#REF!</definedName>
    <definedName name="Werk144" localSheetId="19">#REF!</definedName>
    <definedName name="ww" localSheetId="19">#REF!</definedName>
    <definedName name="W행" localSheetId="19">#REF!</definedName>
    <definedName name="XG액션" localSheetId="19">#REF!</definedName>
    <definedName name="xx" localSheetId="19">#REF!</definedName>
    <definedName name="X행" localSheetId="19">#REF!</definedName>
    <definedName name="YEN" localSheetId="19">#REF!</definedName>
    <definedName name="yy" localSheetId="19">#REF!</definedName>
    <definedName name="YYY" localSheetId="19">#REF!</definedName>
    <definedName name="ZZ" localSheetId="19">#REF!</definedName>
    <definedName name="기안3" localSheetId="19">#REF!</definedName>
    <definedName name="기안갑" localSheetId="19">#REF!</definedName>
    <definedName name="기안용지" localSheetId="19">#REF!</definedName>
    <definedName name="기안을" localSheetId="19">#REF!</definedName>
    <definedName name="單位阡원_阡￥" localSheetId="19">#REF!</definedName>
    <definedName name="대회" localSheetId="19">#REF!</definedName>
    <definedName name="라ㅕ화" localSheetId="19">#REF!</definedName>
    <definedName name="_xlnm.Extract" localSheetId="19">#REF!</definedName>
    <definedName name="ㅁ1430" localSheetId="19">#REF!</definedName>
    <definedName name="모" localSheetId="19">#REF!</definedName>
    <definedName name="발" localSheetId="19">#REF!</definedName>
    <definedName name="변경" localSheetId="19">#REF!</definedName>
    <definedName name="부서" localSheetId="19">#REF!</definedName>
    <definedName name="부서별예산" localSheetId="19">#REF!</definedName>
    <definedName name="비교A" localSheetId="19">#REF!</definedName>
    <definedName name="ㅅ7" localSheetId="19">#REF!</definedName>
    <definedName name="사업투자" localSheetId="19">#REF!</definedName>
    <definedName name="사업투자1" localSheetId="19">#REF!</definedName>
    <definedName name="엉댜ㄷㅈ" localSheetId="19">#REF!</definedName>
    <definedName name="예산총괄시트설ONLY" localSheetId="19">#REF!</definedName>
    <definedName name="장기투자.94.BB" localSheetId="19">#REF!</definedName>
    <definedName name="제목" localSheetId="19">#REF!</definedName>
    <definedName name="투자비" localSheetId="19">#REF!</definedName>
    <definedName name="흵____R3_t" localSheetId="19">#REF!</definedName>
    <definedName name="ㅗㅗㅘㅣㅣㅏ" localSheetId="19">#REF!</definedName>
    <definedName name="_1_?" localSheetId="17">#REF!</definedName>
    <definedName name="_2__123Graph_BCHART_5" localSheetId="17" hidden="1">#REF!</definedName>
    <definedName name="_3__123Graph_CCHART_5" localSheetId="17" hidden="1">#REF!</definedName>
    <definedName name="_4__123Graph_DCHART_5" localSheetId="17" hidden="1">#REF!</definedName>
    <definedName name="_5__123Graph_ECHART_5" localSheetId="17" hidden="1">#REF!</definedName>
    <definedName name="_6__123Graph_FCHART_5" localSheetId="17" hidden="1">#REF!</definedName>
    <definedName name="_7__123Graph_XCHART_5" localSheetId="17" hidden="1">#REF!</definedName>
    <definedName name="_BAS11" localSheetId="17">#REF!</definedName>
    <definedName name="_BAS12" localSheetId="17">#REF!</definedName>
    <definedName name="_BAS13" localSheetId="17">#REF!</definedName>
    <definedName name="_BAS14" localSheetId="17">#REF!</definedName>
    <definedName name="_BAS21" localSheetId="17">#REF!</definedName>
    <definedName name="_BAS22" localSheetId="17">#REF!</definedName>
    <definedName name="_BAS23" localSheetId="17">#REF!</definedName>
    <definedName name="_BAS24" localSheetId="17">#REF!</definedName>
    <definedName name="_BAS31" localSheetId="17">#REF!</definedName>
    <definedName name="_BAS32" localSheetId="17">#REF!</definedName>
    <definedName name="_BAS33" localSheetId="17">#REF!</definedName>
    <definedName name="_BAS34" localSheetId="17">#REF!</definedName>
    <definedName name="_BSS1" localSheetId="17">#REF!</definedName>
    <definedName name="_BSS2" localSheetId="17">#REF!</definedName>
    <definedName name="_BSS3" localSheetId="17">#REF!</definedName>
    <definedName name="_BSS4" localSheetId="17">#REF!</definedName>
    <definedName name="_xlnm._FilterDatabase" localSheetId="17" hidden="1">副驾驶员座垫护面总成1!$A$10:$AE$10</definedName>
    <definedName name="_Regression_Out" localSheetId="17" hidden="1">#REF!</definedName>
    <definedName name="_Regression_X" localSheetId="17" hidden="1">#REF!</definedName>
    <definedName name="_Regression_Y" localSheetId="17" hidden="1">#REF!</definedName>
    <definedName name="_Sort" localSheetId="17" hidden="1">#REF!</definedName>
    <definedName name="a" localSheetId="17">#REF!</definedName>
    <definedName name="abcd" localSheetId="17">#REF!</definedName>
    <definedName name="Abzinsfaktor" localSheetId="17">#REF!</definedName>
    <definedName name="Auf_Abzinsungsfaktor" localSheetId="17">#REF!</definedName>
    <definedName name="awc" localSheetId="17">#REF!</definedName>
    <definedName name="B" localSheetId="17">#REF!</definedName>
    <definedName name="BB" localSheetId="17">#REF!</definedName>
    <definedName name="bc" localSheetId="17">#REF!</definedName>
    <definedName name="blatt2" localSheetId="17">#REF!</definedName>
    <definedName name="CC" localSheetId="17">#REF!</definedName>
    <definedName name="CC.QQ" localSheetId="17">#REF!</definedName>
    <definedName name="ck" localSheetId="17" hidden="1">#REF!</definedName>
    <definedName name="code" localSheetId="17">#REF!</definedName>
    <definedName name="Cost" localSheetId="17">#REF!</definedName>
    <definedName name="CZK" localSheetId="17">#REF!</definedName>
    <definedName name="d" localSheetId="17">#REF!</definedName>
    <definedName name="Database" localSheetId="17">#REF!</definedName>
    <definedName name="DATEE" localSheetId="17">#REF!</definedName>
    <definedName name="Daten" localSheetId="17">#REF!</definedName>
    <definedName name="DD" localSheetId="17">#REF!</definedName>
    <definedName name="DDATE" localSheetId="17">#REF!</definedName>
    <definedName name="DKDKFG8TBTB2RT" localSheetId="17">#REF!</definedName>
    <definedName name="DOL" localSheetId="17">#REF!</definedName>
    <definedName name="DOLLAR" localSheetId="17">#REF!</definedName>
    <definedName name="DV_Grand_Total" localSheetId="17">#REF!</definedName>
    <definedName name="DV_Grand_Total_Mkt" localSheetId="17">#REF!</definedName>
    <definedName name="EE" localSheetId="17">#REF!</definedName>
    <definedName name="Eingabe" localSheetId="17">#REF!</definedName>
    <definedName name="Eingabe2" localSheetId="17">#REF!</definedName>
    <definedName name="Eingabe3" localSheetId="17">#REF!</definedName>
    <definedName name="Eingabe4" localSheetId="17">#REF!</definedName>
    <definedName name="ESP" localSheetId="17">#REF!</definedName>
    <definedName name="ex" localSheetId="17">#REF!</definedName>
    <definedName name="FF" localSheetId="17">#REF!</definedName>
    <definedName name="FGPRTBTB1RTDKDK" localSheetId="17">#REF!</definedName>
    <definedName name="fgRKRKRKRKRKTBTB2RTDKDK" localSheetId="17">#REF!</definedName>
    <definedName name="FRF" localSheetId="17">#REF!</definedName>
    <definedName name="Function" localSheetId="17">#REF!</definedName>
    <definedName name="GG" localSheetId="17">#REF!</definedName>
    <definedName name="hh" localSheetId="17">#REF!</definedName>
    <definedName name="II" localSheetId="17">#REF!</definedName>
    <definedName name="INDEX" localSheetId="17">#REF!</definedName>
    <definedName name="Individual" localSheetId="17">#REF!</definedName>
    <definedName name="ITL" localSheetId="17">#REF!</definedName>
    <definedName name="JIN" localSheetId="17">#REF!</definedName>
    <definedName name="JKL" localSheetId="17">#REF!</definedName>
    <definedName name="LARGE" localSheetId="17">#REF!</definedName>
    <definedName name="Mischpreis1" localSheetId="17">#REF!</definedName>
    <definedName name="Mischpreis2" localSheetId="17">#REF!</definedName>
    <definedName name="Mischpreis3" localSheetId="17">#REF!</definedName>
    <definedName name="Mischpreis4" localSheetId="17">#REF!</definedName>
    <definedName name="M행" localSheetId="17">#REF!</definedName>
    <definedName name="NEWCODE" localSheetId="17">#REF!</definedName>
    <definedName name="nime" localSheetId="17" hidden="1">#REF!</definedName>
    <definedName name="N행" localSheetId="17">#REF!</definedName>
    <definedName name="O행" localSheetId="17">#REF!</definedName>
    <definedName name="plant" localSheetId="17">#REF!</definedName>
    <definedName name="PLANTS" localSheetId="17">#REF!</definedName>
    <definedName name="prem" localSheetId="17">#REF!</definedName>
    <definedName name="_xlnm.Print_Area" localSheetId="17">副驾驶员座垫护面总成1!$A$1:$AE$41</definedName>
    <definedName name="_xlnm.Print_Titles" localSheetId="17">副驾驶员座垫护面总成1!$10:$11</definedName>
    <definedName name="PROJECT명" localSheetId="17">#REF!</definedName>
    <definedName name="PROTO" localSheetId="17">#REF!</definedName>
    <definedName name="PROTO1" localSheetId="17">#REF!</definedName>
    <definedName name="PV_Grand_Total" localSheetId="17">#REF!</definedName>
    <definedName name="PV_Grand_Total_Mkt" localSheetId="17">#REF!</definedName>
    <definedName name="P행" localSheetId="17">#REF!</definedName>
    <definedName name="Q행" localSheetId="17">#REF!</definedName>
    <definedName name="Retest_Percent" localSheetId="17">#REF!</definedName>
    <definedName name="Retest_Tot" localSheetId="17">#REF!</definedName>
    <definedName name="Retest_Tot_Mkt" localSheetId="17">#REF!</definedName>
    <definedName name="R행" localSheetId="17">#REF!</definedName>
    <definedName name="SMALL" localSheetId="17">#REF!</definedName>
    <definedName name="SPEED_D170" localSheetId="17">#REF!</definedName>
    <definedName name="S행" localSheetId="17">#REF!</definedName>
    <definedName name="Total_DV_and_PV_Testing" localSheetId="17">#REF!</definedName>
    <definedName name="Total_DV_and_PV_Testing_Mkt" localSheetId="17">#REF!</definedName>
    <definedName name="T행" localSheetId="17">#REF!</definedName>
    <definedName name="unit" localSheetId="17">#REF!</definedName>
    <definedName name="uu" localSheetId="17">#REF!</definedName>
    <definedName name="U행" localSheetId="17">#REF!</definedName>
    <definedName name="VV" localSheetId="17">#REF!</definedName>
    <definedName name="V행" localSheetId="17">#REF!</definedName>
    <definedName name="W" localSheetId="17">#REF!</definedName>
    <definedName name="Werk011" localSheetId="17">#REF!</definedName>
    <definedName name="Werk012" localSheetId="17">#REF!</definedName>
    <definedName name="Werk013" localSheetId="17">#REF!</definedName>
    <definedName name="Werk014" localSheetId="17">#REF!</definedName>
    <definedName name="Werk021" localSheetId="17">#REF!</definedName>
    <definedName name="Werk022" localSheetId="17">#REF!</definedName>
    <definedName name="Werk023" localSheetId="17">#REF!</definedName>
    <definedName name="Werk024" localSheetId="17">#REF!</definedName>
    <definedName name="Werk031" localSheetId="17">#REF!</definedName>
    <definedName name="Werk032" localSheetId="17">#REF!</definedName>
    <definedName name="Werk033" localSheetId="17">#REF!</definedName>
    <definedName name="Werk034" localSheetId="17">#REF!</definedName>
    <definedName name="Werk041" localSheetId="17">#REF!</definedName>
    <definedName name="Werk042" localSheetId="17">#REF!</definedName>
    <definedName name="Werk043" localSheetId="17">#REF!</definedName>
    <definedName name="Werk044" localSheetId="17">#REF!</definedName>
    <definedName name="Werk051" localSheetId="17">#REF!</definedName>
    <definedName name="Werk052" localSheetId="17">#REF!</definedName>
    <definedName name="Werk053" localSheetId="17">#REF!</definedName>
    <definedName name="Werk054" localSheetId="17">#REF!</definedName>
    <definedName name="Werk061" localSheetId="17">#REF!</definedName>
    <definedName name="Werk062" localSheetId="17">#REF!</definedName>
    <definedName name="Werk063" localSheetId="17">#REF!</definedName>
    <definedName name="Werk064" localSheetId="17">#REF!</definedName>
    <definedName name="Werk071" localSheetId="17">#REF!</definedName>
    <definedName name="Werk072" localSheetId="17">#REF!</definedName>
    <definedName name="Werk073" localSheetId="17">#REF!</definedName>
    <definedName name="Werk074" localSheetId="17">#REF!</definedName>
    <definedName name="Werk081" localSheetId="17">#REF!</definedName>
    <definedName name="Werk082" localSheetId="17">#REF!</definedName>
    <definedName name="Werk083" localSheetId="17">#REF!</definedName>
    <definedName name="Werk084" localSheetId="17">#REF!</definedName>
    <definedName name="Werk091" localSheetId="17">#REF!</definedName>
    <definedName name="Werk092" localSheetId="17">#REF!</definedName>
    <definedName name="Werk093" localSheetId="17">#REF!</definedName>
    <definedName name="Werk094" localSheetId="17">#REF!</definedName>
    <definedName name="Werk101" localSheetId="17">#REF!</definedName>
    <definedName name="Werk102" localSheetId="17">#REF!</definedName>
    <definedName name="Werk103" localSheetId="17">#REF!</definedName>
    <definedName name="Werk104" localSheetId="17">#REF!</definedName>
    <definedName name="Werk111" localSheetId="17">#REF!</definedName>
    <definedName name="Werk112" localSheetId="17">#REF!</definedName>
    <definedName name="Werk113" localSheetId="17">#REF!</definedName>
    <definedName name="Werk114" localSheetId="17">#REF!</definedName>
    <definedName name="Werk121" localSheetId="17">#REF!</definedName>
    <definedName name="Werk122" localSheetId="17">#REF!</definedName>
    <definedName name="Werk123" localSheetId="17">#REF!</definedName>
    <definedName name="Werk124" localSheetId="17">#REF!</definedName>
    <definedName name="Werk131" localSheetId="17">#REF!</definedName>
    <definedName name="Werk132" localSheetId="17">#REF!</definedName>
    <definedName name="Werk133" localSheetId="17">#REF!</definedName>
    <definedName name="Werk134" localSheetId="17">#REF!</definedName>
    <definedName name="Werk141" localSheetId="17">#REF!</definedName>
    <definedName name="Werk142" localSheetId="17">#REF!</definedName>
    <definedName name="Werk143" localSheetId="17">#REF!</definedName>
    <definedName name="Werk144" localSheetId="17">#REF!</definedName>
    <definedName name="ww" localSheetId="17">#REF!</definedName>
    <definedName name="W행" localSheetId="17">#REF!</definedName>
    <definedName name="XG액션" localSheetId="17">#REF!</definedName>
    <definedName name="xx" localSheetId="17">#REF!</definedName>
    <definedName name="X행" localSheetId="17">#REF!</definedName>
    <definedName name="YEN" localSheetId="17">#REF!</definedName>
    <definedName name="yy" localSheetId="17">#REF!</definedName>
    <definedName name="YYY" localSheetId="17">#REF!</definedName>
    <definedName name="ZZ" localSheetId="17">#REF!</definedName>
    <definedName name="기안3" localSheetId="17">#REF!</definedName>
    <definedName name="기안갑" localSheetId="17">#REF!</definedName>
    <definedName name="기안용지" localSheetId="17">#REF!</definedName>
    <definedName name="기안을" localSheetId="17">#REF!</definedName>
    <definedName name="單位阡원_阡￥" localSheetId="17">#REF!</definedName>
    <definedName name="대회" localSheetId="17">#REF!</definedName>
    <definedName name="라ㅕ화" localSheetId="17">#REF!</definedName>
    <definedName name="_xlnm.Extract" localSheetId="17">#REF!</definedName>
    <definedName name="ㅁ1430" localSheetId="17">#REF!</definedName>
    <definedName name="모" localSheetId="17">#REF!</definedName>
    <definedName name="발" localSheetId="17">#REF!</definedName>
    <definedName name="변경" localSheetId="17">#REF!</definedName>
    <definedName name="부서" localSheetId="17">#REF!</definedName>
    <definedName name="부서별예산" localSheetId="17">#REF!</definedName>
    <definedName name="비교A" localSheetId="17">#REF!</definedName>
    <definedName name="ㅅ7" localSheetId="17">#REF!</definedName>
    <definedName name="사업투자" localSheetId="17">#REF!</definedName>
    <definedName name="사업투자1" localSheetId="17">#REF!</definedName>
    <definedName name="엉댜ㄷㅈ" localSheetId="17">#REF!</definedName>
    <definedName name="예산총괄시트설ONLY" localSheetId="17">#REF!</definedName>
    <definedName name="장기투자.94.BB" localSheetId="17">#REF!</definedName>
    <definedName name="제목" localSheetId="17">#REF!</definedName>
    <definedName name="투자비" localSheetId="17">#REF!</definedName>
    <definedName name="흵____R3_t" localSheetId="17">#REF!</definedName>
    <definedName name="ㅗㅗㅘㅣㅣㅏ" localSheetId="17">#REF!</definedName>
    <definedName name="_1_?" localSheetId="14">#REF!</definedName>
    <definedName name="_2__123Graph_BCHART_5" localSheetId="14" hidden="1">#REF!</definedName>
    <definedName name="_3__123Graph_CCHART_5" localSheetId="14" hidden="1">#REF!</definedName>
    <definedName name="_4__123Graph_DCHART_5" localSheetId="14" hidden="1">#REF!</definedName>
    <definedName name="_5__123Graph_ECHART_5" localSheetId="14" hidden="1">#REF!</definedName>
    <definedName name="_6__123Graph_FCHART_5" localSheetId="14" hidden="1">#REF!</definedName>
    <definedName name="_7__123Graph_XCHART_5" localSheetId="14" hidden="1">#REF!</definedName>
    <definedName name="_8_0" localSheetId="14">'[26]2'!#REF!</definedName>
    <definedName name="_BAS11" localSheetId="14">#REF!</definedName>
    <definedName name="_BAS12" localSheetId="14">#REF!</definedName>
    <definedName name="_BAS13" localSheetId="14">#REF!</definedName>
    <definedName name="_BAS14" localSheetId="14">#REF!</definedName>
    <definedName name="_BAS21" localSheetId="14">#REF!</definedName>
    <definedName name="_BAS22" localSheetId="14">#REF!</definedName>
    <definedName name="_BAS23" localSheetId="14">#REF!</definedName>
    <definedName name="_BAS24" localSheetId="14">#REF!</definedName>
    <definedName name="_BAS31" localSheetId="14">#REF!</definedName>
    <definedName name="_BAS32" localSheetId="14">#REF!</definedName>
    <definedName name="_BAS33" localSheetId="14">#REF!</definedName>
    <definedName name="_BAS34" localSheetId="14">#REF!</definedName>
    <definedName name="_BSS1" localSheetId="14">#REF!</definedName>
    <definedName name="_BSS2" localSheetId="14">#REF!</definedName>
    <definedName name="_BSS3" localSheetId="14">#REF!</definedName>
    <definedName name="_BSS4" localSheetId="14">#REF!</definedName>
    <definedName name="_Regression_Out" localSheetId="14" hidden="1">#REF!</definedName>
    <definedName name="_Regression_X" localSheetId="14" hidden="1">#REF!</definedName>
    <definedName name="_Regression_Y" localSheetId="14" hidden="1">#REF!</definedName>
    <definedName name="_Sort" localSheetId="14" hidden="1">#REF!</definedName>
    <definedName name="a" localSheetId="14">#REF!</definedName>
    <definedName name="abcd" localSheetId="14">#REF!</definedName>
    <definedName name="Abzinsfaktor" localSheetId="14">#REF!</definedName>
    <definedName name="Auf_Abzinsungsfaktor" localSheetId="14">#REF!</definedName>
    <definedName name="awc" localSheetId="14">#REF!</definedName>
    <definedName name="B" localSheetId="14">#REF!</definedName>
    <definedName name="BB" localSheetId="14">#REF!</definedName>
    <definedName name="bc" localSheetId="14">#REF!</definedName>
    <definedName name="blatt2" localSheetId="14">#REF!</definedName>
    <definedName name="CC" localSheetId="14">#REF!</definedName>
    <definedName name="CC.QQ" localSheetId="14">#REF!</definedName>
    <definedName name="ck" localSheetId="14" hidden="1">#REF!</definedName>
    <definedName name="code" localSheetId="14">#REF!</definedName>
    <definedName name="Cost" localSheetId="14">#REF!</definedName>
    <definedName name="CZK" localSheetId="14">#REF!</definedName>
    <definedName name="d" localSheetId="14">#REF!</definedName>
    <definedName name="Database" localSheetId="14">#REF!</definedName>
    <definedName name="DATEE" localSheetId="14">#REF!</definedName>
    <definedName name="Daten" localSheetId="14">#REF!</definedName>
    <definedName name="DD" localSheetId="14">#REF!</definedName>
    <definedName name="DDATE" localSheetId="14">#REF!</definedName>
    <definedName name="DKDKFG8TBTB2RT" localSheetId="14">#REF!</definedName>
    <definedName name="DOL" localSheetId="14">#REF!</definedName>
    <definedName name="DOLLAR" localSheetId="14">#REF!</definedName>
    <definedName name="DV_Grand_Total" localSheetId="14">#REF!</definedName>
    <definedName name="DV_Grand_Total_Mkt" localSheetId="14">#REF!</definedName>
    <definedName name="EE" localSheetId="14">#REF!</definedName>
    <definedName name="Eingabe" localSheetId="14">#REF!</definedName>
    <definedName name="Eingabe2" localSheetId="14">#REF!</definedName>
    <definedName name="Eingabe3" localSheetId="14">#REF!</definedName>
    <definedName name="Eingabe4" localSheetId="14">#REF!</definedName>
    <definedName name="ESP" localSheetId="14">#REF!</definedName>
    <definedName name="ex" localSheetId="14">#REF!</definedName>
    <definedName name="FF" localSheetId="14">#REF!</definedName>
    <definedName name="FGPRTBTB1RTDKDK" localSheetId="14">#REF!</definedName>
    <definedName name="fgRKRKRKRKRKTBTB2RTDKDK" localSheetId="14">#REF!</definedName>
    <definedName name="FRF" localSheetId="14">#REF!</definedName>
    <definedName name="Function" localSheetId="14">#REF!</definedName>
    <definedName name="GG" localSheetId="14">#REF!</definedName>
    <definedName name="hh" localSheetId="14">#REF!</definedName>
    <definedName name="II" localSheetId="14">#REF!</definedName>
    <definedName name="INDEX" localSheetId="14">#REF!</definedName>
    <definedName name="Individual" localSheetId="14">#REF!</definedName>
    <definedName name="ITL" localSheetId="14">#REF!</definedName>
    <definedName name="JIN" localSheetId="14">#REF!</definedName>
    <definedName name="JKL" localSheetId="14">#REF!</definedName>
    <definedName name="LARGE" localSheetId="14">#REF!</definedName>
    <definedName name="Mischpreis1" localSheetId="14">#REF!</definedName>
    <definedName name="Mischpreis2" localSheetId="14">#REF!</definedName>
    <definedName name="Mischpreis3" localSheetId="14">#REF!</definedName>
    <definedName name="Mischpreis4" localSheetId="14">#REF!</definedName>
    <definedName name="M행" localSheetId="14">#REF!</definedName>
    <definedName name="NEWCODE" localSheetId="14">#REF!</definedName>
    <definedName name="nime" localSheetId="14" hidden="1">#REF!</definedName>
    <definedName name="N행" localSheetId="14">#REF!</definedName>
    <definedName name="O행" localSheetId="14">#REF!</definedName>
    <definedName name="plant" localSheetId="14">#REF!</definedName>
    <definedName name="PLANTS" localSheetId="14">#REF!</definedName>
    <definedName name="prem" localSheetId="14">#REF!</definedName>
    <definedName name="PROJECT명" localSheetId="14">#REF!</definedName>
    <definedName name="PROTO" localSheetId="14">#REF!</definedName>
    <definedName name="PROTO1" localSheetId="14">#REF!</definedName>
    <definedName name="PV_Grand_Total" localSheetId="14">#REF!</definedName>
    <definedName name="PV_Grand_Total_Mkt" localSheetId="14">#REF!</definedName>
    <definedName name="P행" localSheetId="14">#REF!</definedName>
    <definedName name="Q행" localSheetId="14">#REF!</definedName>
    <definedName name="Retest_Percent" localSheetId="14">#REF!</definedName>
    <definedName name="Retest_Tot" localSheetId="14">#REF!</definedName>
    <definedName name="Retest_Tot_Mkt" localSheetId="14">#REF!</definedName>
    <definedName name="R행" localSheetId="14">#REF!</definedName>
    <definedName name="SMALL" localSheetId="14">#REF!</definedName>
    <definedName name="SPEED_D170" localSheetId="14">#REF!</definedName>
    <definedName name="S행" localSheetId="14">#REF!</definedName>
    <definedName name="Total_DV_and_PV_Testing" localSheetId="14">#REF!</definedName>
    <definedName name="Total_DV_and_PV_Testing_Mkt" localSheetId="14">#REF!</definedName>
    <definedName name="T행" localSheetId="14">#REF!</definedName>
    <definedName name="unit" localSheetId="14">#REF!</definedName>
    <definedName name="uu" localSheetId="14">#REF!</definedName>
    <definedName name="U행" localSheetId="14">#REF!</definedName>
    <definedName name="VV" localSheetId="14">#REF!</definedName>
    <definedName name="V행" localSheetId="14">#REF!</definedName>
    <definedName name="W" localSheetId="14">#REF!</definedName>
    <definedName name="Werk011" localSheetId="14">#REF!</definedName>
    <definedName name="Werk012" localSheetId="14">#REF!</definedName>
    <definedName name="Werk013" localSheetId="14">#REF!</definedName>
    <definedName name="Werk014" localSheetId="14">#REF!</definedName>
    <definedName name="Werk021" localSheetId="14">#REF!</definedName>
    <definedName name="Werk022" localSheetId="14">#REF!</definedName>
    <definedName name="Werk023" localSheetId="14">#REF!</definedName>
    <definedName name="Werk024" localSheetId="14">#REF!</definedName>
    <definedName name="Werk031" localSheetId="14">#REF!</definedName>
    <definedName name="Werk032" localSheetId="14">#REF!</definedName>
    <definedName name="Werk033" localSheetId="14">#REF!</definedName>
    <definedName name="Werk034" localSheetId="14">#REF!</definedName>
    <definedName name="Werk041" localSheetId="14">#REF!</definedName>
    <definedName name="Werk042" localSheetId="14">#REF!</definedName>
    <definedName name="Werk043" localSheetId="14">#REF!</definedName>
    <definedName name="Werk044" localSheetId="14">#REF!</definedName>
    <definedName name="Werk051" localSheetId="14">#REF!</definedName>
    <definedName name="Werk052" localSheetId="14">#REF!</definedName>
    <definedName name="Werk053" localSheetId="14">#REF!</definedName>
    <definedName name="Werk054" localSheetId="14">#REF!</definedName>
    <definedName name="Werk061" localSheetId="14">#REF!</definedName>
    <definedName name="Werk062" localSheetId="14">#REF!</definedName>
    <definedName name="Werk063" localSheetId="14">#REF!</definedName>
    <definedName name="Werk064" localSheetId="14">#REF!</definedName>
    <definedName name="Werk071" localSheetId="14">#REF!</definedName>
    <definedName name="Werk072" localSheetId="14">#REF!</definedName>
    <definedName name="Werk073" localSheetId="14">#REF!</definedName>
    <definedName name="Werk074" localSheetId="14">#REF!</definedName>
    <definedName name="Werk081" localSheetId="14">#REF!</definedName>
    <definedName name="Werk082" localSheetId="14">#REF!</definedName>
    <definedName name="Werk083" localSheetId="14">#REF!</definedName>
    <definedName name="Werk084" localSheetId="14">#REF!</definedName>
    <definedName name="Werk091" localSheetId="14">#REF!</definedName>
    <definedName name="Werk092" localSheetId="14">#REF!</definedName>
    <definedName name="Werk093" localSheetId="14">#REF!</definedName>
    <definedName name="Werk094" localSheetId="14">#REF!</definedName>
    <definedName name="Werk101" localSheetId="14">#REF!</definedName>
    <definedName name="Werk102" localSheetId="14">#REF!</definedName>
    <definedName name="Werk103" localSheetId="14">#REF!</definedName>
    <definedName name="Werk104" localSheetId="14">#REF!</definedName>
    <definedName name="Werk111" localSheetId="14">#REF!</definedName>
    <definedName name="Werk112" localSheetId="14">#REF!</definedName>
    <definedName name="Werk113" localSheetId="14">#REF!</definedName>
    <definedName name="Werk114" localSheetId="14">#REF!</definedName>
    <definedName name="Werk121" localSheetId="14">#REF!</definedName>
    <definedName name="Werk122" localSheetId="14">#REF!</definedName>
    <definedName name="Werk123" localSheetId="14">#REF!</definedName>
    <definedName name="Werk124" localSheetId="14">#REF!</definedName>
    <definedName name="Werk131" localSheetId="14">#REF!</definedName>
    <definedName name="Werk132" localSheetId="14">#REF!</definedName>
    <definedName name="Werk133" localSheetId="14">#REF!</definedName>
    <definedName name="Werk134" localSheetId="14">#REF!</definedName>
    <definedName name="Werk141" localSheetId="14">#REF!</definedName>
    <definedName name="Werk142" localSheetId="14">#REF!</definedName>
    <definedName name="Werk143" localSheetId="14">#REF!</definedName>
    <definedName name="Werk144" localSheetId="14">#REF!</definedName>
    <definedName name="ww" localSheetId="14">#REF!</definedName>
    <definedName name="W행" localSheetId="14">#REF!</definedName>
    <definedName name="XG액션" localSheetId="14">#REF!</definedName>
    <definedName name="xx" localSheetId="14">#REF!</definedName>
    <definedName name="X행" localSheetId="14">#REF!</definedName>
    <definedName name="YEN" localSheetId="14">#REF!</definedName>
    <definedName name="yy" localSheetId="14">#REF!</definedName>
    <definedName name="YYY" localSheetId="14">#REF!</definedName>
    <definedName name="ZZ" localSheetId="14">#REF!</definedName>
    <definedName name="기안3" localSheetId="14">#REF!</definedName>
    <definedName name="기안갑" localSheetId="14">#REF!</definedName>
    <definedName name="기안용지" localSheetId="14">#REF!</definedName>
    <definedName name="기안을" localSheetId="14">#REF!</definedName>
    <definedName name="單位阡원_阡￥" localSheetId="14">#REF!</definedName>
    <definedName name="대회" localSheetId="14">#REF!</definedName>
    <definedName name="라ㅕ화" localSheetId="14">#REF!</definedName>
    <definedName name="_xlnm.Extract" localSheetId="14">#REF!</definedName>
    <definedName name="ㅁ1430" localSheetId="14">#REF!</definedName>
    <definedName name="모" localSheetId="14">#REF!</definedName>
    <definedName name="발" localSheetId="14">#REF!</definedName>
    <definedName name="변경" localSheetId="14">#REF!</definedName>
    <definedName name="부서" localSheetId="14">#REF!</definedName>
    <definedName name="부서별예산" localSheetId="14">#REF!</definedName>
    <definedName name="비교A" localSheetId="14">#REF!</definedName>
    <definedName name="ㅅ7" localSheetId="14">#REF!</definedName>
    <definedName name="사업투자" localSheetId="14">#REF!</definedName>
    <definedName name="사업투자1" localSheetId="14">#REF!</definedName>
    <definedName name="엉댜ㄷㅈ" localSheetId="14">#REF!</definedName>
    <definedName name="예산총괄시트설ONLY" localSheetId="14">#REF!</definedName>
    <definedName name="장기투자.94.BB" localSheetId="14">#REF!</definedName>
    <definedName name="제목" localSheetId="14">#REF!</definedName>
    <definedName name="투자비" localSheetId="14">#REF!</definedName>
    <definedName name="흵____R3_t" localSheetId="14">#REF!</definedName>
    <definedName name="ㅗㅗㅘㅣㅣㅏ" localSheetId="14">#REF!</definedName>
    <definedName name="_xlnm.Print_Area" localSheetId="14">副驾驶员靠背护面总成!$A$1:$AE$23</definedName>
    <definedName name="_xlnm.Print_Titles" localSheetId="14">副驾驶员靠背护面总成!$10:$11</definedName>
    <definedName name="_1_?" localSheetId="10">#REF!</definedName>
    <definedName name="_2__123Graph_BCHART_5" localSheetId="10" hidden="1">#REF!</definedName>
    <definedName name="_3__123Graph_CCHART_5" localSheetId="10" hidden="1">#REF!</definedName>
    <definedName name="_4__123Graph_DCHART_5" localSheetId="10" hidden="1">#REF!</definedName>
    <definedName name="_5__123Graph_ECHART_5" localSheetId="10" hidden="1">#REF!</definedName>
    <definedName name="_6__123Graph_FCHART_5" localSheetId="10" hidden="1">#REF!</definedName>
    <definedName name="_7__123Graph_XCHART_5" localSheetId="10" hidden="1">#REF!</definedName>
    <definedName name="_8_0" localSheetId="10">'[26]2'!#REF!</definedName>
    <definedName name="_BAS11" localSheetId="10">#REF!</definedName>
    <definedName name="_BAS12" localSheetId="10">#REF!</definedName>
    <definedName name="_BAS13" localSheetId="10">#REF!</definedName>
    <definedName name="_BAS14" localSheetId="10">#REF!</definedName>
    <definedName name="_BAS21" localSheetId="10">#REF!</definedName>
    <definedName name="_BAS22" localSheetId="10">#REF!</definedName>
    <definedName name="_BAS23" localSheetId="10">#REF!</definedName>
    <definedName name="_BAS24" localSheetId="10">#REF!</definedName>
    <definedName name="_BAS31" localSheetId="10">#REF!</definedName>
    <definedName name="_BAS32" localSheetId="10">#REF!</definedName>
    <definedName name="_BAS33" localSheetId="10">#REF!</definedName>
    <definedName name="_BAS34" localSheetId="10">#REF!</definedName>
    <definedName name="_BSS1" localSheetId="10">#REF!</definedName>
    <definedName name="_BSS2" localSheetId="10">#REF!</definedName>
    <definedName name="_BSS3" localSheetId="10">#REF!</definedName>
    <definedName name="_BSS4" localSheetId="10">#REF!</definedName>
    <definedName name="_Regression_Out" localSheetId="10" hidden="1">#REF!</definedName>
    <definedName name="_Regression_X" localSheetId="10" hidden="1">#REF!</definedName>
    <definedName name="_Regression_Y" localSheetId="10" hidden="1">#REF!</definedName>
    <definedName name="_Sort" localSheetId="10" hidden="1">#REF!</definedName>
    <definedName name="a" localSheetId="10">#REF!</definedName>
    <definedName name="abcd" localSheetId="10">#REF!</definedName>
    <definedName name="Abzinsfaktor" localSheetId="10">#REF!</definedName>
    <definedName name="Auf_Abzinsungsfaktor" localSheetId="10">#REF!</definedName>
    <definedName name="awc" localSheetId="10">#REF!</definedName>
    <definedName name="B" localSheetId="10">#REF!</definedName>
    <definedName name="BB" localSheetId="10">#REF!</definedName>
    <definedName name="bc" localSheetId="10">#REF!</definedName>
    <definedName name="blatt2" localSheetId="10">#REF!</definedName>
    <definedName name="CC" localSheetId="10">#REF!</definedName>
    <definedName name="CC.QQ" localSheetId="10">#REF!</definedName>
    <definedName name="ck" localSheetId="10" hidden="1">#REF!</definedName>
    <definedName name="code" localSheetId="10">#REF!</definedName>
    <definedName name="Cost" localSheetId="10">#REF!</definedName>
    <definedName name="CZK" localSheetId="10">#REF!</definedName>
    <definedName name="d" localSheetId="10">#REF!</definedName>
    <definedName name="Database" localSheetId="10">#REF!</definedName>
    <definedName name="DATEE" localSheetId="10">#REF!</definedName>
    <definedName name="Daten" localSheetId="10">#REF!</definedName>
    <definedName name="DD" localSheetId="10">#REF!</definedName>
    <definedName name="DDATE" localSheetId="10">#REF!</definedName>
    <definedName name="DKDKFG8TBTB2RT" localSheetId="10">#REF!</definedName>
    <definedName name="DOL" localSheetId="10">#REF!</definedName>
    <definedName name="DOLLAR" localSheetId="10">#REF!</definedName>
    <definedName name="DV_Grand_Total" localSheetId="10">#REF!</definedName>
    <definedName name="DV_Grand_Total_Mkt" localSheetId="10">#REF!</definedName>
    <definedName name="EE" localSheetId="10">#REF!</definedName>
    <definedName name="Eingabe" localSheetId="10">#REF!</definedName>
    <definedName name="Eingabe2" localSheetId="10">#REF!</definedName>
    <definedName name="Eingabe3" localSheetId="10">#REF!</definedName>
    <definedName name="Eingabe4" localSheetId="10">#REF!</definedName>
    <definedName name="ESP" localSheetId="10">#REF!</definedName>
    <definedName name="ex" localSheetId="10">#REF!</definedName>
    <definedName name="FF" localSheetId="10">#REF!</definedName>
    <definedName name="FGPRTBTB1RTDKDK" localSheetId="10">#REF!</definedName>
    <definedName name="fgRKRKRKRKRKTBTB2RTDKDK" localSheetId="10">#REF!</definedName>
    <definedName name="FRF" localSheetId="10">#REF!</definedName>
    <definedName name="Function" localSheetId="10">#REF!</definedName>
    <definedName name="GG" localSheetId="10">#REF!</definedName>
    <definedName name="hh" localSheetId="10">#REF!</definedName>
    <definedName name="II" localSheetId="10">#REF!</definedName>
    <definedName name="INDEX" localSheetId="10">#REF!</definedName>
    <definedName name="Individual" localSheetId="10">#REF!</definedName>
    <definedName name="ITL" localSheetId="10">#REF!</definedName>
    <definedName name="JIN" localSheetId="10">#REF!</definedName>
    <definedName name="JKL" localSheetId="10">#REF!</definedName>
    <definedName name="LARGE" localSheetId="10">#REF!</definedName>
    <definedName name="Mischpreis1" localSheetId="10">#REF!</definedName>
    <definedName name="Mischpreis2" localSheetId="10">#REF!</definedName>
    <definedName name="Mischpreis3" localSheetId="10">#REF!</definedName>
    <definedName name="Mischpreis4" localSheetId="10">#REF!</definedName>
    <definedName name="M행" localSheetId="10">#REF!</definedName>
    <definedName name="NEWCODE" localSheetId="10">#REF!</definedName>
    <definedName name="nime" localSheetId="10" hidden="1">#REF!</definedName>
    <definedName name="N행" localSheetId="10">#REF!</definedName>
    <definedName name="O행" localSheetId="10">#REF!</definedName>
    <definedName name="plant" localSheetId="10">#REF!</definedName>
    <definedName name="PLANTS" localSheetId="10">#REF!</definedName>
    <definedName name="prem" localSheetId="10">#REF!</definedName>
    <definedName name="PROJECT명" localSheetId="10">#REF!</definedName>
    <definedName name="PROTO" localSheetId="10">#REF!</definedName>
    <definedName name="PROTO1" localSheetId="10">#REF!</definedName>
    <definedName name="PV_Grand_Total" localSheetId="10">#REF!</definedName>
    <definedName name="PV_Grand_Total_Mkt" localSheetId="10">#REF!</definedName>
    <definedName name="P행" localSheetId="10">#REF!</definedName>
    <definedName name="Q행" localSheetId="10">#REF!</definedName>
    <definedName name="Retest_Percent" localSheetId="10">#REF!</definedName>
    <definedName name="Retest_Tot" localSheetId="10">#REF!</definedName>
    <definedName name="Retest_Tot_Mkt" localSheetId="10">#REF!</definedName>
    <definedName name="R행" localSheetId="10">#REF!</definedName>
    <definedName name="SMALL" localSheetId="10">#REF!</definedName>
    <definedName name="SPEED_D170" localSheetId="10">#REF!</definedName>
    <definedName name="S행" localSheetId="10">#REF!</definedName>
    <definedName name="Total_DV_and_PV_Testing" localSheetId="10">#REF!</definedName>
    <definedName name="Total_DV_and_PV_Testing_Mkt" localSheetId="10">#REF!</definedName>
    <definedName name="T행" localSheetId="10">#REF!</definedName>
    <definedName name="unit" localSheetId="10">#REF!</definedName>
    <definedName name="uu" localSheetId="10">#REF!</definedName>
    <definedName name="U행" localSheetId="10">#REF!</definedName>
    <definedName name="VV" localSheetId="10">#REF!</definedName>
    <definedName name="V행" localSheetId="10">#REF!</definedName>
    <definedName name="W" localSheetId="10">#REF!</definedName>
    <definedName name="Werk011" localSheetId="10">#REF!</definedName>
    <definedName name="Werk012" localSheetId="10">#REF!</definedName>
    <definedName name="Werk013" localSheetId="10">#REF!</definedName>
    <definedName name="Werk014" localSheetId="10">#REF!</definedName>
    <definedName name="Werk021" localSheetId="10">#REF!</definedName>
    <definedName name="Werk022" localSheetId="10">#REF!</definedName>
    <definedName name="Werk023" localSheetId="10">#REF!</definedName>
    <definedName name="Werk024" localSheetId="10">#REF!</definedName>
    <definedName name="Werk031" localSheetId="10">#REF!</definedName>
    <definedName name="Werk032" localSheetId="10">#REF!</definedName>
    <definedName name="Werk033" localSheetId="10">#REF!</definedName>
    <definedName name="Werk034" localSheetId="10">#REF!</definedName>
    <definedName name="Werk041" localSheetId="10">#REF!</definedName>
    <definedName name="Werk042" localSheetId="10">#REF!</definedName>
    <definedName name="Werk043" localSheetId="10">#REF!</definedName>
    <definedName name="Werk044" localSheetId="10">#REF!</definedName>
    <definedName name="Werk051" localSheetId="10">#REF!</definedName>
    <definedName name="Werk052" localSheetId="10">#REF!</definedName>
    <definedName name="Werk053" localSheetId="10">#REF!</definedName>
    <definedName name="Werk054" localSheetId="10">#REF!</definedName>
    <definedName name="Werk061" localSheetId="10">#REF!</definedName>
    <definedName name="Werk062" localSheetId="10">#REF!</definedName>
    <definedName name="Werk063" localSheetId="10">#REF!</definedName>
    <definedName name="Werk064" localSheetId="10">#REF!</definedName>
    <definedName name="Werk071" localSheetId="10">#REF!</definedName>
    <definedName name="Werk072" localSheetId="10">#REF!</definedName>
    <definedName name="Werk073" localSheetId="10">#REF!</definedName>
    <definedName name="Werk074" localSheetId="10">#REF!</definedName>
    <definedName name="Werk081" localSheetId="10">#REF!</definedName>
    <definedName name="Werk082" localSheetId="10">#REF!</definedName>
    <definedName name="Werk083" localSheetId="10">#REF!</definedName>
    <definedName name="Werk084" localSheetId="10">#REF!</definedName>
    <definedName name="Werk091" localSheetId="10">#REF!</definedName>
    <definedName name="Werk092" localSheetId="10">#REF!</definedName>
    <definedName name="Werk093" localSheetId="10">#REF!</definedName>
    <definedName name="Werk094" localSheetId="10">#REF!</definedName>
    <definedName name="Werk101" localSheetId="10">#REF!</definedName>
    <definedName name="Werk102" localSheetId="10">#REF!</definedName>
    <definedName name="Werk103" localSheetId="10">#REF!</definedName>
    <definedName name="Werk104" localSheetId="10">#REF!</definedName>
    <definedName name="Werk111" localSheetId="10">#REF!</definedName>
    <definedName name="Werk112" localSheetId="10">#REF!</definedName>
    <definedName name="Werk113" localSheetId="10">#REF!</definedName>
    <definedName name="Werk114" localSheetId="10">#REF!</definedName>
    <definedName name="Werk121" localSheetId="10">#REF!</definedName>
    <definedName name="Werk122" localSheetId="10">#REF!</definedName>
    <definedName name="Werk123" localSheetId="10">#REF!</definedName>
    <definedName name="Werk124" localSheetId="10">#REF!</definedName>
    <definedName name="Werk131" localSheetId="10">#REF!</definedName>
    <definedName name="Werk132" localSheetId="10">#REF!</definedName>
    <definedName name="Werk133" localSheetId="10">#REF!</definedName>
    <definedName name="Werk134" localSheetId="10">#REF!</definedName>
    <definedName name="Werk141" localSheetId="10">#REF!</definedName>
    <definedName name="Werk142" localSheetId="10">#REF!</definedName>
    <definedName name="Werk143" localSheetId="10">#REF!</definedName>
    <definedName name="Werk144" localSheetId="10">#REF!</definedName>
    <definedName name="ww" localSheetId="10">#REF!</definedName>
    <definedName name="W행" localSheetId="10">#REF!</definedName>
    <definedName name="XG액션" localSheetId="10">#REF!</definedName>
    <definedName name="xx" localSheetId="10">#REF!</definedName>
    <definedName name="X행" localSheetId="10">#REF!</definedName>
    <definedName name="YEN" localSheetId="10">#REF!</definedName>
    <definedName name="yy" localSheetId="10">#REF!</definedName>
    <definedName name="YYY" localSheetId="10">#REF!</definedName>
    <definedName name="ZZ" localSheetId="10">#REF!</definedName>
    <definedName name="기안3" localSheetId="10">#REF!</definedName>
    <definedName name="기안갑" localSheetId="10">#REF!</definedName>
    <definedName name="기안용지" localSheetId="10">#REF!</definedName>
    <definedName name="기안을" localSheetId="10">#REF!</definedName>
    <definedName name="單位阡원_阡￥" localSheetId="10">#REF!</definedName>
    <definedName name="대회" localSheetId="10">#REF!</definedName>
    <definedName name="라ㅕ화" localSheetId="10">#REF!</definedName>
    <definedName name="_xlnm.Extract" localSheetId="10">#REF!</definedName>
    <definedName name="ㅁ1430" localSheetId="10">#REF!</definedName>
    <definedName name="모" localSheetId="10">#REF!</definedName>
    <definedName name="발" localSheetId="10">#REF!</definedName>
    <definedName name="변경" localSheetId="10">#REF!</definedName>
    <definedName name="부서" localSheetId="10">#REF!</definedName>
    <definedName name="부서별예산" localSheetId="10">#REF!</definedName>
    <definedName name="비교A" localSheetId="10">#REF!</definedName>
    <definedName name="ㅅ7" localSheetId="10">#REF!</definedName>
    <definedName name="사업투자" localSheetId="10">#REF!</definedName>
    <definedName name="사업투자1" localSheetId="10">#REF!</definedName>
    <definedName name="엉댜ㄷㅈ" localSheetId="10">#REF!</definedName>
    <definedName name="예산총괄시트설ONLY" localSheetId="10">#REF!</definedName>
    <definedName name="장기투자.94.BB" localSheetId="10">#REF!</definedName>
    <definedName name="제목" localSheetId="10">#REF!</definedName>
    <definedName name="투자비" localSheetId="10">#REF!</definedName>
    <definedName name="흵____R3_t" localSheetId="10">#REF!</definedName>
    <definedName name="ㅗㅗㅘㅣㅣㅏ" localSheetId="10">#REF!</definedName>
    <definedName name="_xlnm.Print_Area" localSheetId="10">'中间靠背 护面总成'!$A$1:$AE$16</definedName>
    <definedName name="_xlnm.Print_Titles" localSheetId="10">'中间靠背 护面总成'!$10:$11</definedName>
    <definedName name="_1_?" localSheetId="9">#REF!</definedName>
    <definedName name="_2__123Graph_BCHART_5" localSheetId="9" hidden="1">#REF!</definedName>
    <definedName name="_3__123Graph_CCHART_5" localSheetId="9" hidden="1">#REF!</definedName>
    <definedName name="_4__123Graph_DCHART_5" localSheetId="9" hidden="1">#REF!</definedName>
    <definedName name="_5__123Graph_ECHART_5" localSheetId="9" hidden="1">#REF!</definedName>
    <definedName name="_6__123Graph_FCHART_5" localSheetId="9" hidden="1">#REF!</definedName>
    <definedName name="_7__123Graph_XCHART_5" localSheetId="9" hidden="1">#REF!</definedName>
    <definedName name="_8_0" localSheetId="9">'[26]2'!#REF!</definedName>
    <definedName name="_BAS11" localSheetId="9">#REF!</definedName>
    <definedName name="_BAS12" localSheetId="9">#REF!</definedName>
    <definedName name="_BAS13" localSheetId="9">#REF!</definedName>
    <definedName name="_BAS14" localSheetId="9">#REF!</definedName>
    <definedName name="_BAS21" localSheetId="9">#REF!</definedName>
    <definedName name="_BAS22" localSheetId="9">#REF!</definedName>
    <definedName name="_BAS23" localSheetId="9">#REF!</definedName>
    <definedName name="_BAS24" localSheetId="9">#REF!</definedName>
    <definedName name="_BAS31" localSheetId="9">#REF!</definedName>
    <definedName name="_BAS32" localSheetId="9">#REF!</definedName>
    <definedName name="_BAS33" localSheetId="9">#REF!</definedName>
    <definedName name="_BAS34" localSheetId="9">#REF!</definedName>
    <definedName name="_BSS1" localSheetId="9">#REF!</definedName>
    <definedName name="_BSS2" localSheetId="9">#REF!</definedName>
    <definedName name="_BSS3" localSheetId="9">#REF!</definedName>
    <definedName name="_BSS4" localSheetId="9">#REF!</definedName>
    <definedName name="_Regression_Out" localSheetId="9" hidden="1">#REF!</definedName>
    <definedName name="_Regression_X" localSheetId="9" hidden="1">#REF!</definedName>
    <definedName name="_Regression_Y" localSheetId="9" hidden="1">#REF!</definedName>
    <definedName name="_Sort" localSheetId="9" hidden="1">#REF!</definedName>
    <definedName name="a" localSheetId="9">#REF!</definedName>
    <definedName name="abcd" localSheetId="9">#REF!</definedName>
    <definedName name="Abzinsfaktor" localSheetId="9">#REF!</definedName>
    <definedName name="Auf_Abzinsungsfaktor" localSheetId="9">#REF!</definedName>
    <definedName name="awc" localSheetId="9">#REF!</definedName>
    <definedName name="B" localSheetId="9">#REF!</definedName>
    <definedName name="BB" localSheetId="9">#REF!</definedName>
    <definedName name="bc" localSheetId="9">#REF!</definedName>
    <definedName name="blatt2" localSheetId="9">#REF!</definedName>
    <definedName name="CC" localSheetId="9">#REF!</definedName>
    <definedName name="CC.QQ" localSheetId="9">#REF!</definedName>
    <definedName name="ck" localSheetId="9" hidden="1">#REF!</definedName>
    <definedName name="code" localSheetId="9">#REF!</definedName>
    <definedName name="Cost" localSheetId="9">#REF!</definedName>
    <definedName name="CZK" localSheetId="9">#REF!</definedName>
    <definedName name="d" localSheetId="9">#REF!</definedName>
    <definedName name="Database" localSheetId="9">#REF!</definedName>
    <definedName name="DATEE" localSheetId="9">#REF!</definedName>
    <definedName name="Daten" localSheetId="9">#REF!</definedName>
    <definedName name="DD" localSheetId="9">#REF!</definedName>
    <definedName name="DDATE" localSheetId="9">#REF!</definedName>
    <definedName name="DKDKFG8TBTB2RT" localSheetId="9">#REF!</definedName>
    <definedName name="DOL" localSheetId="9">#REF!</definedName>
    <definedName name="DOLLAR" localSheetId="9">#REF!</definedName>
    <definedName name="DV_Grand_Total" localSheetId="9">#REF!</definedName>
    <definedName name="DV_Grand_Total_Mkt" localSheetId="9">#REF!</definedName>
    <definedName name="EE" localSheetId="9">#REF!</definedName>
    <definedName name="Eingabe" localSheetId="9">#REF!</definedName>
    <definedName name="Eingabe2" localSheetId="9">#REF!</definedName>
    <definedName name="Eingabe3" localSheetId="9">#REF!</definedName>
    <definedName name="Eingabe4" localSheetId="9">#REF!</definedName>
    <definedName name="ESP" localSheetId="9">#REF!</definedName>
    <definedName name="ex" localSheetId="9">#REF!</definedName>
    <definedName name="FF" localSheetId="9">#REF!</definedName>
    <definedName name="FGPRTBTB1RTDKDK" localSheetId="9">#REF!</definedName>
    <definedName name="fgRKRKRKRKRKTBTB2RTDKDK" localSheetId="9">#REF!</definedName>
    <definedName name="FRF" localSheetId="9">#REF!</definedName>
    <definedName name="Function" localSheetId="9">#REF!</definedName>
    <definedName name="GG" localSheetId="9">#REF!</definedName>
    <definedName name="hh" localSheetId="9">#REF!</definedName>
    <definedName name="II" localSheetId="9">#REF!</definedName>
    <definedName name="INDEX" localSheetId="9">#REF!</definedName>
    <definedName name="Individual" localSheetId="9">#REF!</definedName>
    <definedName name="ITL" localSheetId="9">#REF!</definedName>
    <definedName name="JIN" localSheetId="9">#REF!</definedName>
    <definedName name="JKL" localSheetId="9">#REF!</definedName>
    <definedName name="LARGE" localSheetId="9">#REF!</definedName>
    <definedName name="Mischpreis1" localSheetId="9">#REF!</definedName>
    <definedName name="Mischpreis2" localSheetId="9">#REF!</definedName>
    <definedName name="Mischpreis3" localSheetId="9">#REF!</definedName>
    <definedName name="Mischpreis4" localSheetId="9">#REF!</definedName>
    <definedName name="M행" localSheetId="9">#REF!</definedName>
    <definedName name="NEWCODE" localSheetId="9">#REF!</definedName>
    <definedName name="nime" localSheetId="9" hidden="1">#REF!</definedName>
    <definedName name="N행" localSheetId="9">#REF!</definedName>
    <definedName name="O행" localSheetId="9">#REF!</definedName>
    <definedName name="plant" localSheetId="9">#REF!</definedName>
    <definedName name="PLANTS" localSheetId="9">#REF!</definedName>
    <definedName name="prem" localSheetId="9">#REF!</definedName>
    <definedName name="PROJECT명" localSheetId="9">#REF!</definedName>
    <definedName name="PROTO" localSheetId="9">#REF!</definedName>
    <definedName name="PROTO1" localSheetId="9">#REF!</definedName>
    <definedName name="PV_Grand_Total" localSheetId="9">#REF!</definedName>
    <definedName name="PV_Grand_Total_Mkt" localSheetId="9">#REF!</definedName>
    <definedName name="P행" localSheetId="9">#REF!</definedName>
    <definedName name="Q행" localSheetId="9">#REF!</definedName>
    <definedName name="Retest_Percent" localSheetId="9">#REF!</definedName>
    <definedName name="Retest_Tot" localSheetId="9">#REF!</definedName>
    <definedName name="Retest_Tot_Mkt" localSheetId="9">#REF!</definedName>
    <definedName name="R행" localSheetId="9">#REF!</definedName>
    <definedName name="SMALL" localSheetId="9">#REF!</definedName>
    <definedName name="SPEED_D170" localSheetId="9">#REF!</definedName>
    <definedName name="S행" localSheetId="9">#REF!</definedName>
    <definedName name="Total_DV_and_PV_Testing" localSheetId="9">#REF!</definedName>
    <definedName name="Total_DV_and_PV_Testing_Mkt" localSheetId="9">#REF!</definedName>
    <definedName name="T행" localSheetId="9">#REF!</definedName>
    <definedName name="unit" localSheetId="9">#REF!</definedName>
    <definedName name="uu" localSheetId="9">#REF!</definedName>
    <definedName name="U행" localSheetId="9">#REF!</definedName>
    <definedName name="VV" localSheetId="9">#REF!</definedName>
    <definedName name="V행" localSheetId="9">#REF!</definedName>
    <definedName name="W" localSheetId="9">#REF!</definedName>
    <definedName name="Werk011" localSheetId="9">#REF!</definedName>
    <definedName name="Werk012" localSheetId="9">#REF!</definedName>
    <definedName name="Werk013" localSheetId="9">#REF!</definedName>
    <definedName name="Werk014" localSheetId="9">#REF!</definedName>
    <definedName name="Werk021" localSheetId="9">#REF!</definedName>
    <definedName name="Werk022" localSheetId="9">#REF!</definedName>
    <definedName name="Werk023" localSheetId="9">#REF!</definedName>
    <definedName name="Werk024" localSheetId="9">#REF!</definedName>
    <definedName name="Werk031" localSheetId="9">#REF!</definedName>
    <definedName name="Werk032" localSheetId="9">#REF!</definedName>
    <definedName name="Werk033" localSheetId="9">#REF!</definedName>
    <definedName name="Werk034" localSheetId="9">#REF!</definedName>
    <definedName name="Werk041" localSheetId="9">#REF!</definedName>
    <definedName name="Werk042" localSheetId="9">#REF!</definedName>
    <definedName name="Werk043" localSheetId="9">#REF!</definedName>
    <definedName name="Werk044" localSheetId="9">#REF!</definedName>
    <definedName name="Werk051" localSheetId="9">#REF!</definedName>
    <definedName name="Werk052" localSheetId="9">#REF!</definedName>
    <definedName name="Werk053" localSheetId="9">#REF!</definedName>
    <definedName name="Werk054" localSheetId="9">#REF!</definedName>
    <definedName name="Werk061" localSheetId="9">#REF!</definedName>
    <definedName name="Werk062" localSheetId="9">#REF!</definedName>
    <definedName name="Werk063" localSheetId="9">#REF!</definedName>
    <definedName name="Werk064" localSheetId="9">#REF!</definedName>
    <definedName name="Werk071" localSheetId="9">#REF!</definedName>
    <definedName name="Werk072" localSheetId="9">#REF!</definedName>
    <definedName name="Werk073" localSheetId="9">#REF!</definedName>
    <definedName name="Werk074" localSheetId="9">#REF!</definedName>
    <definedName name="Werk081" localSheetId="9">#REF!</definedName>
    <definedName name="Werk082" localSheetId="9">#REF!</definedName>
    <definedName name="Werk083" localSheetId="9">#REF!</definedName>
    <definedName name="Werk084" localSheetId="9">#REF!</definedName>
    <definedName name="Werk091" localSheetId="9">#REF!</definedName>
    <definedName name="Werk092" localSheetId="9">#REF!</definedName>
    <definedName name="Werk093" localSheetId="9">#REF!</definedName>
    <definedName name="Werk094" localSheetId="9">#REF!</definedName>
    <definedName name="Werk101" localSheetId="9">#REF!</definedName>
    <definedName name="Werk102" localSheetId="9">#REF!</definedName>
    <definedName name="Werk103" localSheetId="9">#REF!</definedName>
    <definedName name="Werk104" localSheetId="9">#REF!</definedName>
    <definedName name="Werk111" localSheetId="9">#REF!</definedName>
    <definedName name="Werk112" localSheetId="9">#REF!</definedName>
    <definedName name="Werk113" localSheetId="9">#REF!</definedName>
    <definedName name="Werk114" localSheetId="9">#REF!</definedName>
    <definedName name="Werk121" localSheetId="9">#REF!</definedName>
    <definedName name="Werk122" localSheetId="9">#REF!</definedName>
    <definedName name="Werk123" localSheetId="9">#REF!</definedName>
    <definedName name="Werk124" localSheetId="9">#REF!</definedName>
    <definedName name="Werk131" localSheetId="9">#REF!</definedName>
    <definedName name="Werk132" localSheetId="9">#REF!</definedName>
    <definedName name="Werk133" localSheetId="9">#REF!</definedName>
    <definedName name="Werk134" localSheetId="9">#REF!</definedName>
    <definedName name="Werk141" localSheetId="9">#REF!</definedName>
    <definedName name="Werk142" localSheetId="9">#REF!</definedName>
    <definedName name="Werk143" localSheetId="9">#REF!</definedName>
    <definedName name="Werk144" localSheetId="9">#REF!</definedName>
    <definedName name="ww" localSheetId="9">#REF!</definedName>
    <definedName name="W행" localSheetId="9">#REF!</definedName>
    <definedName name="XG액션" localSheetId="9">#REF!</definedName>
    <definedName name="xx" localSheetId="9">#REF!</definedName>
    <definedName name="X행" localSheetId="9">#REF!</definedName>
    <definedName name="YEN" localSheetId="9">#REF!</definedName>
    <definedName name="yy" localSheetId="9">#REF!</definedName>
    <definedName name="YYY" localSheetId="9">#REF!</definedName>
    <definedName name="ZZ" localSheetId="9">#REF!</definedName>
    <definedName name="기안3" localSheetId="9">#REF!</definedName>
    <definedName name="기안갑" localSheetId="9">#REF!</definedName>
    <definedName name="기안용지" localSheetId="9">#REF!</definedName>
    <definedName name="기안을" localSheetId="9">#REF!</definedName>
    <definedName name="單位阡원_阡￥" localSheetId="9">#REF!</definedName>
    <definedName name="대회" localSheetId="9">#REF!</definedName>
    <definedName name="라ㅕ화" localSheetId="9">#REF!</definedName>
    <definedName name="_xlnm.Extract" localSheetId="9">#REF!</definedName>
    <definedName name="ㅁ1430" localSheetId="9">#REF!</definedName>
    <definedName name="모" localSheetId="9">#REF!</definedName>
    <definedName name="발" localSheetId="9">#REF!</definedName>
    <definedName name="변경" localSheetId="9">#REF!</definedName>
    <definedName name="부서" localSheetId="9">#REF!</definedName>
    <definedName name="부서별예산" localSheetId="9">#REF!</definedName>
    <definedName name="비교A" localSheetId="9">#REF!</definedName>
    <definedName name="ㅅ7" localSheetId="9">#REF!</definedName>
    <definedName name="사업투자" localSheetId="9">#REF!</definedName>
    <definedName name="사업투자1" localSheetId="9">#REF!</definedName>
    <definedName name="엉댜ㄷㅈ" localSheetId="9">#REF!</definedName>
    <definedName name="예산총괄시트설ONLY" localSheetId="9">#REF!</definedName>
    <definedName name="장기투자.94.BB" localSheetId="9">#REF!</definedName>
    <definedName name="제목" localSheetId="9">#REF!</definedName>
    <definedName name="투자비" localSheetId="9">#REF!</definedName>
    <definedName name="흵____R3_t" localSheetId="9">#REF!</definedName>
    <definedName name="ㅗㅗㅘㅣㅣㅏ" localSheetId="9">#REF!</definedName>
    <definedName name="_xlnm.Print_Area" localSheetId="9">副驾驶员座垫护面总成2!$A$1:$AE$24</definedName>
    <definedName name="_xlnm.Print_Titles" localSheetId="9">副驾驶员座垫护面总成2!$10:$11</definedName>
    <definedName name="_1_?" localSheetId="8">#REF!</definedName>
    <definedName name="_2__123Graph_BCHART_5" localSheetId="8" hidden="1">#REF!</definedName>
    <definedName name="_3__123Graph_CCHART_5" localSheetId="8" hidden="1">#REF!</definedName>
    <definedName name="_4__123Graph_DCHART_5" localSheetId="8" hidden="1">#REF!</definedName>
    <definedName name="_5__123Graph_ECHART_5" localSheetId="8" hidden="1">#REF!</definedName>
    <definedName name="_6__123Graph_FCHART_5" localSheetId="8" hidden="1">#REF!</definedName>
    <definedName name="_7__123Graph_XCHART_5" localSheetId="8" hidden="1">#REF!</definedName>
    <definedName name="_8_0" localSheetId="8">'[26]2'!#REF!</definedName>
    <definedName name="_BAS11" localSheetId="8">#REF!</definedName>
    <definedName name="_BAS12" localSheetId="8">#REF!</definedName>
    <definedName name="_BAS13" localSheetId="8">#REF!</definedName>
    <definedName name="_BAS14" localSheetId="8">#REF!</definedName>
    <definedName name="_BAS21" localSheetId="8">#REF!</definedName>
    <definedName name="_BAS22" localSheetId="8">#REF!</definedName>
    <definedName name="_BAS23" localSheetId="8">#REF!</definedName>
    <definedName name="_BAS24" localSheetId="8">#REF!</definedName>
    <definedName name="_BAS31" localSheetId="8">#REF!</definedName>
    <definedName name="_BAS32" localSheetId="8">#REF!</definedName>
    <definedName name="_BAS33" localSheetId="8">#REF!</definedName>
    <definedName name="_BAS34" localSheetId="8">#REF!</definedName>
    <definedName name="_BSS1" localSheetId="8">#REF!</definedName>
    <definedName name="_BSS2" localSheetId="8">#REF!</definedName>
    <definedName name="_BSS3" localSheetId="8">#REF!</definedName>
    <definedName name="_BSS4" localSheetId="8">#REF!</definedName>
    <definedName name="_Regression_Out" localSheetId="8" hidden="1">#REF!</definedName>
    <definedName name="_Regression_X" localSheetId="8" hidden="1">#REF!</definedName>
    <definedName name="_Regression_Y" localSheetId="8" hidden="1">#REF!</definedName>
    <definedName name="_Sort" localSheetId="8" hidden="1">#REF!</definedName>
    <definedName name="a" localSheetId="8">#REF!</definedName>
    <definedName name="abcd" localSheetId="8">#REF!</definedName>
    <definedName name="Abzinsfaktor" localSheetId="8">#REF!</definedName>
    <definedName name="Auf_Abzinsungsfaktor" localSheetId="8">#REF!</definedName>
    <definedName name="awc" localSheetId="8">#REF!</definedName>
    <definedName name="B" localSheetId="8">#REF!</definedName>
    <definedName name="BB" localSheetId="8">#REF!</definedName>
    <definedName name="bc" localSheetId="8">#REF!</definedName>
    <definedName name="blatt2" localSheetId="8">#REF!</definedName>
    <definedName name="CC" localSheetId="8">#REF!</definedName>
    <definedName name="CC.QQ" localSheetId="8">#REF!</definedName>
    <definedName name="ck" localSheetId="8" hidden="1">#REF!</definedName>
    <definedName name="code" localSheetId="8">#REF!</definedName>
    <definedName name="Cost" localSheetId="8">#REF!</definedName>
    <definedName name="CZK" localSheetId="8">#REF!</definedName>
    <definedName name="d" localSheetId="8">#REF!</definedName>
    <definedName name="Database" localSheetId="8">#REF!</definedName>
    <definedName name="DATEE" localSheetId="8">#REF!</definedName>
    <definedName name="Daten" localSheetId="8">#REF!</definedName>
    <definedName name="DD" localSheetId="8">#REF!</definedName>
    <definedName name="DDATE" localSheetId="8">#REF!</definedName>
    <definedName name="DKDKFG8TBTB2RT" localSheetId="8">#REF!</definedName>
    <definedName name="DOL" localSheetId="8">#REF!</definedName>
    <definedName name="DOLLAR" localSheetId="8">#REF!</definedName>
    <definedName name="DV_Grand_Total" localSheetId="8">#REF!</definedName>
    <definedName name="DV_Grand_Total_Mkt" localSheetId="8">#REF!</definedName>
    <definedName name="EE" localSheetId="8">#REF!</definedName>
    <definedName name="Eingabe" localSheetId="8">#REF!</definedName>
    <definedName name="Eingabe2" localSheetId="8">#REF!</definedName>
    <definedName name="Eingabe3" localSheetId="8">#REF!</definedName>
    <definedName name="Eingabe4" localSheetId="8">#REF!</definedName>
    <definedName name="ESP" localSheetId="8">#REF!</definedName>
    <definedName name="ex" localSheetId="8">#REF!</definedName>
    <definedName name="FF" localSheetId="8">#REF!</definedName>
    <definedName name="FGPRTBTB1RTDKDK" localSheetId="8">#REF!</definedName>
    <definedName name="fgRKRKRKRKRKTBTB2RTDKDK" localSheetId="8">#REF!</definedName>
    <definedName name="FRF" localSheetId="8">#REF!</definedName>
    <definedName name="Function" localSheetId="8">#REF!</definedName>
    <definedName name="GG" localSheetId="8">#REF!</definedName>
    <definedName name="hh" localSheetId="8">#REF!</definedName>
    <definedName name="II" localSheetId="8">#REF!</definedName>
    <definedName name="INDEX" localSheetId="8">#REF!</definedName>
    <definedName name="Individual" localSheetId="8">#REF!</definedName>
    <definedName name="ITL" localSheetId="8">#REF!</definedName>
    <definedName name="JIN" localSheetId="8">#REF!</definedName>
    <definedName name="JKL" localSheetId="8">#REF!</definedName>
    <definedName name="LARGE" localSheetId="8">#REF!</definedName>
    <definedName name="Mischpreis1" localSheetId="8">#REF!</definedName>
    <definedName name="Mischpreis2" localSheetId="8">#REF!</definedName>
    <definedName name="Mischpreis3" localSheetId="8">#REF!</definedName>
    <definedName name="Mischpreis4" localSheetId="8">#REF!</definedName>
    <definedName name="M행" localSheetId="8">#REF!</definedName>
    <definedName name="NEWCODE" localSheetId="8">#REF!</definedName>
    <definedName name="nime" localSheetId="8" hidden="1">#REF!</definedName>
    <definedName name="N행" localSheetId="8">#REF!</definedName>
    <definedName name="O행" localSheetId="8">#REF!</definedName>
    <definedName name="plant" localSheetId="8">#REF!</definedName>
    <definedName name="PLANTS" localSheetId="8">#REF!</definedName>
    <definedName name="prem" localSheetId="8">#REF!</definedName>
    <definedName name="PROJECT명" localSheetId="8">#REF!</definedName>
    <definedName name="PROTO" localSheetId="8">#REF!</definedName>
    <definedName name="PROTO1" localSheetId="8">#REF!</definedName>
    <definedName name="PV_Grand_Total" localSheetId="8">#REF!</definedName>
    <definedName name="PV_Grand_Total_Mkt" localSheetId="8">#REF!</definedName>
    <definedName name="P행" localSheetId="8">#REF!</definedName>
    <definedName name="Q행" localSheetId="8">#REF!</definedName>
    <definedName name="Retest_Percent" localSheetId="8">#REF!</definedName>
    <definedName name="Retest_Tot" localSheetId="8">#REF!</definedName>
    <definedName name="Retest_Tot_Mkt" localSheetId="8">#REF!</definedName>
    <definedName name="R행" localSheetId="8">#REF!</definedName>
    <definedName name="SMALL" localSheetId="8">#REF!</definedName>
    <definedName name="SPEED_D170" localSheetId="8">#REF!</definedName>
    <definedName name="S행" localSheetId="8">#REF!</definedName>
    <definedName name="Total_DV_and_PV_Testing" localSheetId="8">#REF!</definedName>
    <definedName name="Total_DV_and_PV_Testing_Mkt" localSheetId="8">#REF!</definedName>
    <definedName name="T행" localSheetId="8">#REF!</definedName>
    <definedName name="unit" localSheetId="8">#REF!</definedName>
    <definedName name="uu" localSheetId="8">#REF!</definedName>
    <definedName name="U행" localSheetId="8">#REF!</definedName>
    <definedName name="VV" localSheetId="8">#REF!</definedName>
    <definedName name="V행" localSheetId="8">#REF!</definedName>
    <definedName name="W" localSheetId="8">#REF!</definedName>
    <definedName name="Werk011" localSheetId="8">#REF!</definedName>
    <definedName name="Werk012" localSheetId="8">#REF!</definedName>
    <definedName name="Werk013" localSheetId="8">#REF!</definedName>
    <definedName name="Werk014" localSheetId="8">#REF!</definedName>
    <definedName name="Werk021" localSheetId="8">#REF!</definedName>
    <definedName name="Werk022" localSheetId="8">#REF!</definedName>
    <definedName name="Werk023" localSheetId="8">#REF!</definedName>
    <definedName name="Werk024" localSheetId="8">#REF!</definedName>
    <definedName name="Werk031" localSheetId="8">#REF!</definedName>
    <definedName name="Werk032" localSheetId="8">#REF!</definedName>
    <definedName name="Werk033" localSheetId="8">#REF!</definedName>
    <definedName name="Werk034" localSheetId="8">#REF!</definedName>
    <definedName name="Werk041" localSheetId="8">#REF!</definedName>
    <definedName name="Werk042" localSheetId="8">#REF!</definedName>
    <definedName name="Werk043" localSheetId="8">#REF!</definedName>
    <definedName name="Werk044" localSheetId="8">#REF!</definedName>
    <definedName name="Werk051" localSheetId="8">#REF!</definedName>
    <definedName name="Werk052" localSheetId="8">#REF!</definedName>
    <definedName name="Werk053" localSheetId="8">#REF!</definedName>
    <definedName name="Werk054" localSheetId="8">#REF!</definedName>
    <definedName name="Werk061" localSheetId="8">#REF!</definedName>
    <definedName name="Werk062" localSheetId="8">#REF!</definedName>
    <definedName name="Werk063" localSheetId="8">#REF!</definedName>
    <definedName name="Werk064" localSheetId="8">#REF!</definedName>
    <definedName name="Werk071" localSheetId="8">#REF!</definedName>
    <definedName name="Werk072" localSheetId="8">#REF!</definedName>
    <definedName name="Werk073" localSheetId="8">#REF!</definedName>
    <definedName name="Werk074" localSheetId="8">#REF!</definedName>
    <definedName name="Werk081" localSheetId="8">#REF!</definedName>
    <definedName name="Werk082" localSheetId="8">#REF!</definedName>
    <definedName name="Werk083" localSheetId="8">#REF!</definedName>
    <definedName name="Werk084" localSheetId="8">#REF!</definedName>
    <definedName name="Werk091" localSheetId="8">#REF!</definedName>
    <definedName name="Werk092" localSheetId="8">#REF!</definedName>
    <definedName name="Werk093" localSheetId="8">#REF!</definedName>
    <definedName name="Werk094" localSheetId="8">#REF!</definedName>
    <definedName name="Werk101" localSheetId="8">#REF!</definedName>
    <definedName name="Werk102" localSheetId="8">#REF!</definedName>
    <definedName name="Werk103" localSheetId="8">#REF!</definedName>
    <definedName name="Werk104" localSheetId="8">#REF!</definedName>
    <definedName name="Werk111" localSheetId="8">#REF!</definedName>
    <definedName name="Werk112" localSheetId="8">#REF!</definedName>
    <definedName name="Werk113" localSheetId="8">#REF!</definedName>
    <definedName name="Werk114" localSheetId="8">#REF!</definedName>
    <definedName name="Werk121" localSheetId="8">#REF!</definedName>
    <definedName name="Werk122" localSheetId="8">#REF!</definedName>
    <definedName name="Werk123" localSheetId="8">#REF!</definedName>
    <definedName name="Werk124" localSheetId="8">#REF!</definedName>
    <definedName name="Werk131" localSheetId="8">#REF!</definedName>
    <definedName name="Werk132" localSheetId="8">#REF!</definedName>
    <definedName name="Werk133" localSheetId="8">#REF!</definedName>
    <definedName name="Werk134" localSheetId="8">#REF!</definedName>
    <definedName name="Werk141" localSheetId="8">#REF!</definedName>
    <definedName name="Werk142" localSheetId="8">#REF!</definedName>
    <definedName name="Werk143" localSheetId="8">#REF!</definedName>
    <definedName name="Werk144" localSheetId="8">#REF!</definedName>
    <definedName name="ww" localSheetId="8">#REF!</definedName>
    <definedName name="W행" localSheetId="8">#REF!</definedName>
    <definedName name="XG액션" localSheetId="8">#REF!</definedName>
    <definedName name="xx" localSheetId="8">#REF!</definedName>
    <definedName name="X행" localSheetId="8">#REF!</definedName>
    <definedName name="YEN" localSheetId="8">#REF!</definedName>
    <definedName name="yy" localSheetId="8">#REF!</definedName>
    <definedName name="YYY" localSheetId="8">#REF!</definedName>
    <definedName name="ZZ" localSheetId="8">#REF!</definedName>
    <definedName name="기안3" localSheetId="8">#REF!</definedName>
    <definedName name="기안갑" localSheetId="8">#REF!</definedName>
    <definedName name="기안용지" localSheetId="8">#REF!</definedName>
    <definedName name="기안을" localSheetId="8">#REF!</definedName>
    <definedName name="單位阡원_阡￥" localSheetId="8">#REF!</definedName>
    <definedName name="대회" localSheetId="8">#REF!</definedName>
    <definedName name="라ㅕ화" localSheetId="8">#REF!</definedName>
    <definedName name="_xlnm.Extract" localSheetId="8">#REF!</definedName>
    <definedName name="ㅁ1430" localSheetId="8">#REF!</definedName>
    <definedName name="모" localSheetId="8">#REF!</definedName>
    <definedName name="발" localSheetId="8">#REF!</definedName>
    <definedName name="변경" localSheetId="8">#REF!</definedName>
    <definedName name="부서" localSheetId="8">#REF!</definedName>
    <definedName name="부서별예산" localSheetId="8">#REF!</definedName>
    <definedName name="비교A" localSheetId="8">#REF!</definedName>
    <definedName name="ㅅ7" localSheetId="8">#REF!</definedName>
    <definedName name="사업투자" localSheetId="8">#REF!</definedName>
    <definedName name="사업투자1" localSheetId="8">#REF!</definedName>
    <definedName name="엉댜ㄷㅈ" localSheetId="8">#REF!</definedName>
    <definedName name="예산총괄시트설ONLY" localSheetId="8">#REF!</definedName>
    <definedName name="장기투자.94.BB" localSheetId="8">#REF!</definedName>
    <definedName name="제목" localSheetId="8">#REF!</definedName>
    <definedName name="투자비" localSheetId="8">#REF!</definedName>
    <definedName name="흵____R3_t" localSheetId="8">#REF!</definedName>
    <definedName name="ㅗㅗㅘㅣㅣㅏ" localSheetId="8">#REF!</definedName>
    <definedName name="_xlnm.Print_Area" localSheetId="8">副驾驶员座垫护面总成3!$A$1:$AE$23</definedName>
    <definedName name="_xlnm.Print_Titles" localSheetId="8">副驾驶员座垫护面总成3!$10:$11</definedName>
    <definedName name="_1_?" localSheetId="7">#REF!</definedName>
    <definedName name="_2__123Graph_BCHART_5" localSheetId="7" hidden="1">#REF!</definedName>
    <definedName name="_3__123Graph_CCHART_5" localSheetId="7" hidden="1">#REF!</definedName>
    <definedName name="_4__123Graph_DCHART_5" localSheetId="7" hidden="1">#REF!</definedName>
    <definedName name="_5__123Graph_ECHART_5" localSheetId="7" hidden="1">#REF!</definedName>
    <definedName name="_6__123Graph_FCHART_5" localSheetId="7" hidden="1">#REF!</definedName>
    <definedName name="_7__123Graph_XCHART_5" localSheetId="7" hidden="1">#REF!</definedName>
    <definedName name="_8_0" localSheetId="7">'[26]2'!#REF!</definedName>
    <definedName name="_BAS11" localSheetId="7">#REF!</definedName>
    <definedName name="_BAS12" localSheetId="7">#REF!</definedName>
    <definedName name="_BAS13" localSheetId="7">#REF!</definedName>
    <definedName name="_BAS14" localSheetId="7">#REF!</definedName>
    <definedName name="_BAS21" localSheetId="7">#REF!</definedName>
    <definedName name="_BAS22" localSheetId="7">#REF!</definedName>
    <definedName name="_BAS23" localSheetId="7">#REF!</definedName>
    <definedName name="_BAS24" localSheetId="7">#REF!</definedName>
    <definedName name="_BAS31" localSheetId="7">#REF!</definedName>
    <definedName name="_BAS32" localSheetId="7">#REF!</definedName>
    <definedName name="_BAS33" localSheetId="7">#REF!</definedName>
    <definedName name="_BAS34" localSheetId="7">#REF!</definedName>
    <definedName name="_BSS1" localSheetId="7">#REF!</definedName>
    <definedName name="_BSS2" localSheetId="7">#REF!</definedName>
    <definedName name="_BSS3" localSheetId="7">#REF!</definedName>
    <definedName name="_BSS4" localSheetId="7">#REF!</definedName>
    <definedName name="_Regression_Out" localSheetId="7" hidden="1">#REF!</definedName>
    <definedName name="_Regression_X" localSheetId="7" hidden="1">#REF!</definedName>
    <definedName name="_Regression_Y" localSheetId="7" hidden="1">#REF!</definedName>
    <definedName name="_Sort" localSheetId="7" hidden="1">#REF!</definedName>
    <definedName name="a" localSheetId="7">#REF!</definedName>
    <definedName name="abcd" localSheetId="7">#REF!</definedName>
    <definedName name="Abzinsfaktor" localSheetId="7">#REF!</definedName>
    <definedName name="Auf_Abzinsungsfaktor" localSheetId="7">#REF!</definedName>
    <definedName name="awc" localSheetId="7">#REF!</definedName>
    <definedName name="B" localSheetId="7">#REF!</definedName>
    <definedName name="BB" localSheetId="7">#REF!</definedName>
    <definedName name="bc" localSheetId="7">#REF!</definedName>
    <definedName name="blatt2" localSheetId="7">#REF!</definedName>
    <definedName name="CC" localSheetId="7">#REF!</definedName>
    <definedName name="CC.QQ" localSheetId="7">#REF!</definedName>
    <definedName name="ck" localSheetId="7" hidden="1">#REF!</definedName>
    <definedName name="code" localSheetId="7">#REF!</definedName>
    <definedName name="Cost" localSheetId="7">#REF!</definedName>
    <definedName name="CZK" localSheetId="7">#REF!</definedName>
    <definedName name="d" localSheetId="7">#REF!</definedName>
    <definedName name="Database" localSheetId="7">#REF!</definedName>
    <definedName name="DATEE" localSheetId="7">#REF!</definedName>
    <definedName name="Daten" localSheetId="7">#REF!</definedName>
    <definedName name="DD" localSheetId="7">#REF!</definedName>
    <definedName name="DDATE" localSheetId="7">#REF!</definedName>
    <definedName name="DKDKFG8TBTB2RT" localSheetId="7">#REF!</definedName>
    <definedName name="DOL" localSheetId="7">#REF!</definedName>
    <definedName name="DOLLAR" localSheetId="7">#REF!</definedName>
    <definedName name="DV_Grand_Total" localSheetId="7">#REF!</definedName>
    <definedName name="DV_Grand_Total_Mkt" localSheetId="7">#REF!</definedName>
    <definedName name="EE" localSheetId="7">#REF!</definedName>
    <definedName name="Eingabe" localSheetId="7">#REF!</definedName>
    <definedName name="Eingabe2" localSheetId="7">#REF!</definedName>
    <definedName name="Eingabe3" localSheetId="7">#REF!</definedName>
    <definedName name="Eingabe4" localSheetId="7">#REF!</definedName>
    <definedName name="ESP" localSheetId="7">#REF!</definedName>
    <definedName name="ex" localSheetId="7">#REF!</definedName>
    <definedName name="FF" localSheetId="7">#REF!</definedName>
    <definedName name="FGPRTBTB1RTDKDK" localSheetId="7">#REF!</definedName>
    <definedName name="fgRKRKRKRKRKTBTB2RTDKDK" localSheetId="7">#REF!</definedName>
    <definedName name="FRF" localSheetId="7">#REF!</definedName>
    <definedName name="Function" localSheetId="7">#REF!</definedName>
    <definedName name="GG" localSheetId="7">#REF!</definedName>
    <definedName name="hh" localSheetId="7">#REF!</definedName>
    <definedName name="II" localSheetId="7">#REF!</definedName>
    <definedName name="INDEX" localSheetId="7">#REF!</definedName>
    <definedName name="Individual" localSheetId="7">#REF!</definedName>
    <definedName name="ITL" localSheetId="7">#REF!</definedName>
    <definedName name="JIN" localSheetId="7">#REF!</definedName>
    <definedName name="JKL" localSheetId="7">#REF!</definedName>
    <definedName name="LARGE" localSheetId="7">#REF!</definedName>
    <definedName name="Mischpreis1" localSheetId="7">#REF!</definedName>
    <definedName name="Mischpreis2" localSheetId="7">#REF!</definedName>
    <definedName name="Mischpreis3" localSheetId="7">#REF!</definedName>
    <definedName name="Mischpreis4" localSheetId="7">#REF!</definedName>
    <definedName name="M행" localSheetId="7">#REF!</definedName>
    <definedName name="NEWCODE" localSheetId="7">#REF!</definedName>
    <definedName name="nime" localSheetId="7" hidden="1">#REF!</definedName>
    <definedName name="N행" localSheetId="7">#REF!</definedName>
    <definedName name="O행" localSheetId="7">#REF!</definedName>
    <definedName name="plant" localSheetId="7">#REF!</definedName>
    <definedName name="PLANTS" localSheetId="7">#REF!</definedName>
    <definedName name="prem" localSheetId="7">#REF!</definedName>
    <definedName name="_xlnm.Print_Area" localSheetId="7">副驾驶员座垫护面总成4!$A$1:$AE$23</definedName>
    <definedName name="_xlnm.Print_Titles" localSheetId="7">副驾驶员座垫护面总成4!$10:$11</definedName>
    <definedName name="PROJECT명" localSheetId="7">#REF!</definedName>
    <definedName name="PROTO" localSheetId="7">#REF!</definedName>
    <definedName name="PROTO1" localSheetId="7">#REF!</definedName>
    <definedName name="PV_Grand_Total" localSheetId="7">#REF!</definedName>
    <definedName name="PV_Grand_Total_Mkt" localSheetId="7">#REF!</definedName>
    <definedName name="P행" localSheetId="7">#REF!</definedName>
    <definedName name="Q행" localSheetId="7">#REF!</definedName>
    <definedName name="Retest_Percent" localSheetId="7">#REF!</definedName>
    <definedName name="Retest_Tot" localSheetId="7">#REF!</definedName>
    <definedName name="Retest_Tot_Mkt" localSheetId="7">#REF!</definedName>
    <definedName name="R행" localSheetId="7">#REF!</definedName>
    <definedName name="SMALL" localSheetId="7">#REF!</definedName>
    <definedName name="SPEED_D170" localSheetId="7">#REF!</definedName>
    <definedName name="S행" localSheetId="7">#REF!</definedName>
    <definedName name="Total_DV_and_PV_Testing" localSheetId="7">#REF!</definedName>
    <definedName name="Total_DV_and_PV_Testing_Mkt" localSheetId="7">#REF!</definedName>
    <definedName name="T행" localSheetId="7">#REF!</definedName>
    <definedName name="unit" localSheetId="7">#REF!</definedName>
    <definedName name="uu" localSheetId="7">#REF!</definedName>
    <definedName name="U행" localSheetId="7">#REF!</definedName>
    <definedName name="VV" localSheetId="7">#REF!</definedName>
    <definedName name="V행" localSheetId="7">#REF!</definedName>
    <definedName name="W" localSheetId="7">#REF!</definedName>
    <definedName name="Werk011" localSheetId="7">#REF!</definedName>
    <definedName name="Werk012" localSheetId="7">#REF!</definedName>
    <definedName name="Werk013" localSheetId="7">#REF!</definedName>
    <definedName name="Werk014" localSheetId="7">#REF!</definedName>
    <definedName name="Werk021" localSheetId="7">#REF!</definedName>
    <definedName name="Werk022" localSheetId="7">#REF!</definedName>
    <definedName name="Werk023" localSheetId="7">#REF!</definedName>
    <definedName name="Werk024" localSheetId="7">#REF!</definedName>
    <definedName name="Werk031" localSheetId="7">#REF!</definedName>
    <definedName name="Werk032" localSheetId="7">#REF!</definedName>
    <definedName name="Werk033" localSheetId="7">#REF!</definedName>
    <definedName name="Werk034" localSheetId="7">#REF!</definedName>
    <definedName name="Werk041" localSheetId="7">#REF!</definedName>
    <definedName name="Werk042" localSheetId="7">#REF!</definedName>
    <definedName name="Werk043" localSheetId="7">#REF!</definedName>
    <definedName name="Werk044" localSheetId="7">#REF!</definedName>
    <definedName name="Werk051" localSheetId="7">#REF!</definedName>
    <definedName name="Werk052" localSheetId="7">#REF!</definedName>
    <definedName name="Werk053" localSheetId="7">#REF!</definedName>
    <definedName name="Werk054" localSheetId="7">#REF!</definedName>
    <definedName name="Werk061" localSheetId="7">#REF!</definedName>
    <definedName name="Werk062" localSheetId="7">#REF!</definedName>
    <definedName name="Werk063" localSheetId="7">#REF!</definedName>
    <definedName name="Werk064" localSheetId="7">#REF!</definedName>
    <definedName name="Werk071" localSheetId="7">#REF!</definedName>
    <definedName name="Werk072" localSheetId="7">#REF!</definedName>
    <definedName name="Werk073" localSheetId="7">#REF!</definedName>
    <definedName name="Werk074" localSheetId="7">#REF!</definedName>
    <definedName name="Werk081" localSheetId="7">#REF!</definedName>
    <definedName name="Werk082" localSheetId="7">#REF!</definedName>
    <definedName name="Werk083" localSheetId="7">#REF!</definedName>
    <definedName name="Werk084" localSheetId="7">#REF!</definedName>
    <definedName name="Werk091" localSheetId="7">#REF!</definedName>
    <definedName name="Werk092" localSheetId="7">#REF!</definedName>
    <definedName name="Werk093" localSheetId="7">#REF!</definedName>
    <definedName name="Werk094" localSheetId="7">#REF!</definedName>
    <definedName name="Werk101" localSheetId="7">#REF!</definedName>
    <definedName name="Werk102" localSheetId="7">#REF!</definedName>
    <definedName name="Werk103" localSheetId="7">#REF!</definedName>
    <definedName name="Werk104" localSheetId="7">#REF!</definedName>
    <definedName name="Werk111" localSheetId="7">#REF!</definedName>
    <definedName name="Werk112" localSheetId="7">#REF!</definedName>
    <definedName name="Werk113" localSheetId="7">#REF!</definedName>
    <definedName name="Werk114" localSheetId="7">#REF!</definedName>
    <definedName name="Werk121" localSheetId="7">#REF!</definedName>
    <definedName name="Werk122" localSheetId="7">#REF!</definedName>
    <definedName name="Werk123" localSheetId="7">#REF!</definedName>
    <definedName name="Werk124" localSheetId="7">#REF!</definedName>
    <definedName name="Werk131" localSheetId="7">#REF!</definedName>
    <definedName name="Werk132" localSheetId="7">#REF!</definedName>
    <definedName name="Werk133" localSheetId="7">#REF!</definedName>
    <definedName name="Werk134" localSheetId="7">#REF!</definedName>
    <definedName name="Werk141" localSheetId="7">#REF!</definedName>
    <definedName name="Werk142" localSheetId="7">#REF!</definedName>
    <definedName name="Werk143" localSheetId="7">#REF!</definedName>
    <definedName name="Werk144" localSheetId="7">#REF!</definedName>
    <definedName name="ww" localSheetId="7">#REF!</definedName>
    <definedName name="W행" localSheetId="7">#REF!</definedName>
    <definedName name="XG액션" localSheetId="7">#REF!</definedName>
    <definedName name="xx" localSheetId="7">#REF!</definedName>
    <definedName name="X행" localSheetId="7">#REF!</definedName>
    <definedName name="YEN" localSheetId="7">#REF!</definedName>
    <definedName name="yy" localSheetId="7">#REF!</definedName>
    <definedName name="YYY" localSheetId="7">#REF!</definedName>
    <definedName name="ZZ" localSheetId="7">#REF!</definedName>
    <definedName name="기안3" localSheetId="7">#REF!</definedName>
    <definedName name="기안갑" localSheetId="7">#REF!</definedName>
    <definedName name="기안용지" localSheetId="7">#REF!</definedName>
    <definedName name="기안을" localSheetId="7">#REF!</definedName>
    <definedName name="單位阡원_阡￥" localSheetId="7">#REF!</definedName>
    <definedName name="대회" localSheetId="7">#REF!</definedName>
    <definedName name="라ㅕ화" localSheetId="7">#REF!</definedName>
    <definedName name="_xlnm.Extract" localSheetId="7">#REF!</definedName>
    <definedName name="ㅁ1430" localSheetId="7">#REF!</definedName>
    <definedName name="모" localSheetId="7">#REF!</definedName>
    <definedName name="발" localSheetId="7">#REF!</definedName>
    <definedName name="변경" localSheetId="7">#REF!</definedName>
    <definedName name="부서" localSheetId="7">#REF!</definedName>
    <definedName name="부서별예산" localSheetId="7">#REF!</definedName>
    <definedName name="비교A" localSheetId="7">#REF!</definedName>
    <definedName name="ㅅ7" localSheetId="7">#REF!</definedName>
    <definedName name="사업투자" localSheetId="7">#REF!</definedName>
    <definedName name="사업투자1" localSheetId="7">#REF!</definedName>
    <definedName name="엉댜ㄷㅈ" localSheetId="7">#REF!</definedName>
    <definedName name="예산총괄시트설ONLY" localSheetId="7">#REF!</definedName>
    <definedName name="장기투자.94.BB" localSheetId="7">#REF!</definedName>
    <definedName name="제목" localSheetId="7">#REF!</definedName>
    <definedName name="투자비" localSheetId="7">#REF!</definedName>
    <definedName name="흵____R3_t" localSheetId="7">#REF!</definedName>
    <definedName name="ㅗㅗㅘㅣㅣㅏ" localSheetId="7">#REF!</definedName>
    <definedName name="_1_?" localSheetId="5">#REF!</definedName>
    <definedName name="_2__123Graph_BCHART_5" localSheetId="5" hidden="1">#REF!</definedName>
    <definedName name="_3__123Graph_CCHART_5" localSheetId="5" hidden="1">#REF!</definedName>
    <definedName name="_4__123Graph_DCHART_5" localSheetId="5" hidden="1">#REF!</definedName>
    <definedName name="_5__123Graph_ECHART_5" localSheetId="5" hidden="1">#REF!</definedName>
    <definedName name="_6__123Graph_FCHART_5" localSheetId="5" hidden="1">#REF!</definedName>
    <definedName name="_7__123Graph_XCHART_5" localSheetId="5" hidden="1">#REF!</definedName>
    <definedName name="_8_0" localSheetId="5">'[27]2'!#REF!</definedName>
    <definedName name="_BAS11" localSheetId="5">#REF!</definedName>
    <definedName name="_BAS12" localSheetId="5">#REF!</definedName>
    <definedName name="_BAS13" localSheetId="5">#REF!</definedName>
    <definedName name="_BAS14" localSheetId="5">#REF!</definedName>
    <definedName name="_BAS21" localSheetId="5">#REF!</definedName>
    <definedName name="_BAS22" localSheetId="5">#REF!</definedName>
    <definedName name="_BAS23" localSheetId="5">#REF!</definedName>
    <definedName name="_BAS24" localSheetId="5">#REF!</definedName>
    <definedName name="_BAS31" localSheetId="5">#REF!</definedName>
    <definedName name="_BAS32" localSheetId="5">#REF!</definedName>
    <definedName name="_BAS33" localSheetId="5">#REF!</definedName>
    <definedName name="_BAS34" localSheetId="5">#REF!</definedName>
    <definedName name="_BSS1" localSheetId="5">#REF!</definedName>
    <definedName name="_BSS2" localSheetId="5">#REF!</definedName>
    <definedName name="_BSS3" localSheetId="5">#REF!</definedName>
    <definedName name="_BSS4" localSheetId="5">#REF!</definedName>
    <definedName name="_Regression_Out" localSheetId="5" hidden="1">#REF!</definedName>
    <definedName name="_Regression_X" localSheetId="5" hidden="1">#REF!</definedName>
    <definedName name="_Regression_Y" localSheetId="5" hidden="1">#REF!</definedName>
    <definedName name="_Sort" localSheetId="5" hidden="1">#REF!</definedName>
    <definedName name="a" localSheetId="5">#REF!</definedName>
    <definedName name="abcd" localSheetId="5">#REF!</definedName>
    <definedName name="Abzinsfaktor" localSheetId="5">#REF!</definedName>
    <definedName name="Auf_Abzinsungsfaktor" localSheetId="5">#REF!</definedName>
    <definedName name="awc" localSheetId="5">#REF!</definedName>
    <definedName name="B" localSheetId="5">#REF!</definedName>
    <definedName name="BB" localSheetId="5">#REF!</definedName>
    <definedName name="bc" localSheetId="5">#REF!</definedName>
    <definedName name="blatt2" localSheetId="5">#REF!</definedName>
    <definedName name="CC" localSheetId="5">#REF!</definedName>
    <definedName name="CC.QQ" localSheetId="5">#REF!</definedName>
    <definedName name="ck" localSheetId="5" hidden="1">#REF!</definedName>
    <definedName name="code" localSheetId="5">#REF!</definedName>
    <definedName name="Cost" localSheetId="5">#REF!</definedName>
    <definedName name="CZK" localSheetId="5">#REF!</definedName>
    <definedName name="d" localSheetId="5">#REF!</definedName>
    <definedName name="Database" localSheetId="5">#REF!</definedName>
    <definedName name="DATEE" localSheetId="5">#REF!</definedName>
    <definedName name="Daten" localSheetId="5">#REF!</definedName>
    <definedName name="DD" localSheetId="5">#REF!</definedName>
    <definedName name="DDATE" localSheetId="5">#REF!</definedName>
    <definedName name="DKDKFG8TBTB2RT" localSheetId="5">#REF!</definedName>
    <definedName name="DOL" localSheetId="5">#REF!</definedName>
    <definedName name="DOLLAR" localSheetId="5">#REF!</definedName>
    <definedName name="DV_Grand_Total" localSheetId="5">#REF!</definedName>
    <definedName name="DV_Grand_Total_Mkt" localSheetId="5">#REF!</definedName>
    <definedName name="EE" localSheetId="5">#REF!</definedName>
    <definedName name="Eingabe" localSheetId="5">#REF!</definedName>
    <definedName name="Eingabe2" localSheetId="5">#REF!</definedName>
    <definedName name="Eingabe3" localSheetId="5">#REF!</definedName>
    <definedName name="Eingabe4" localSheetId="5">#REF!</definedName>
    <definedName name="ESP" localSheetId="5">#REF!</definedName>
    <definedName name="ex" localSheetId="5">#REF!</definedName>
    <definedName name="FF" localSheetId="5">#REF!</definedName>
    <definedName name="FGPRTBTB1RTDKDK" localSheetId="5">#REF!</definedName>
    <definedName name="fgRKRKRKRKRKTBTB2RTDKDK" localSheetId="5">#REF!</definedName>
    <definedName name="FRF" localSheetId="5">#REF!</definedName>
    <definedName name="Function" localSheetId="5">#REF!</definedName>
    <definedName name="GG" localSheetId="5">#REF!</definedName>
    <definedName name="hh" localSheetId="5">#REF!</definedName>
    <definedName name="II" localSheetId="5">#REF!</definedName>
    <definedName name="INDEX" localSheetId="5">#REF!</definedName>
    <definedName name="Individual" localSheetId="5">#REF!</definedName>
    <definedName name="ITL" localSheetId="5">#REF!</definedName>
    <definedName name="JIN" localSheetId="5">#REF!</definedName>
    <definedName name="JKL" localSheetId="5">#REF!</definedName>
    <definedName name="LARGE" localSheetId="5">#REF!</definedName>
    <definedName name="Mischpreis1" localSheetId="5">#REF!</definedName>
    <definedName name="Mischpreis2" localSheetId="5">#REF!</definedName>
    <definedName name="Mischpreis3" localSheetId="5">#REF!</definedName>
    <definedName name="Mischpreis4" localSheetId="5">#REF!</definedName>
    <definedName name="M행" localSheetId="5">#REF!</definedName>
    <definedName name="NEWCODE" localSheetId="5">#REF!</definedName>
    <definedName name="nime" localSheetId="5" hidden="1">#REF!</definedName>
    <definedName name="N행" localSheetId="5">#REF!</definedName>
    <definedName name="O행" localSheetId="5">#REF!</definedName>
    <definedName name="plant" localSheetId="5">#REF!</definedName>
    <definedName name="PLANTS" localSheetId="5">#REF!</definedName>
    <definedName name="prem" localSheetId="5">#REF!</definedName>
    <definedName name="_xlnm.Print_Area" localSheetId="5">'副驾驶员靠背 护面总成'!$A$1:$AE$22</definedName>
    <definedName name="_xlnm.Print_Titles" localSheetId="5">'副驾驶员靠背 护面总成'!$10:$11</definedName>
    <definedName name="PROJECT명" localSheetId="5">#REF!</definedName>
    <definedName name="PROTO" localSheetId="5">#REF!</definedName>
    <definedName name="PROTO1" localSheetId="5">#REF!</definedName>
    <definedName name="PV_Grand_Total" localSheetId="5">#REF!</definedName>
    <definedName name="PV_Grand_Total_Mkt" localSheetId="5">#REF!</definedName>
    <definedName name="P행" localSheetId="5">#REF!</definedName>
    <definedName name="Q행" localSheetId="5">#REF!</definedName>
    <definedName name="Retest_Percent" localSheetId="5">#REF!</definedName>
    <definedName name="Retest_Tot" localSheetId="5">#REF!</definedName>
    <definedName name="Retest_Tot_Mkt" localSheetId="5">#REF!</definedName>
    <definedName name="R행" localSheetId="5">#REF!</definedName>
    <definedName name="SMALL" localSheetId="5">#REF!</definedName>
    <definedName name="SPEED_D170" localSheetId="5">#REF!</definedName>
    <definedName name="S행" localSheetId="5">#REF!</definedName>
    <definedName name="Total_DV_and_PV_Testing" localSheetId="5">#REF!</definedName>
    <definedName name="Total_DV_and_PV_Testing_Mkt" localSheetId="5">#REF!</definedName>
    <definedName name="T행" localSheetId="5">#REF!</definedName>
    <definedName name="unit" localSheetId="5">#REF!</definedName>
    <definedName name="uu" localSheetId="5">#REF!</definedName>
    <definedName name="U행" localSheetId="5">#REF!</definedName>
    <definedName name="VV" localSheetId="5">#REF!</definedName>
    <definedName name="V행" localSheetId="5">#REF!</definedName>
    <definedName name="W" localSheetId="5">#REF!</definedName>
    <definedName name="Werk011" localSheetId="5">#REF!</definedName>
    <definedName name="Werk012" localSheetId="5">#REF!</definedName>
    <definedName name="Werk013" localSheetId="5">#REF!</definedName>
    <definedName name="Werk014" localSheetId="5">#REF!</definedName>
    <definedName name="Werk021" localSheetId="5">#REF!</definedName>
    <definedName name="Werk022" localSheetId="5">#REF!</definedName>
    <definedName name="Werk023" localSheetId="5">#REF!</definedName>
    <definedName name="Werk024" localSheetId="5">#REF!</definedName>
    <definedName name="Werk031" localSheetId="5">#REF!</definedName>
    <definedName name="Werk032" localSheetId="5">#REF!</definedName>
    <definedName name="Werk033" localSheetId="5">#REF!</definedName>
    <definedName name="Werk034" localSheetId="5">#REF!</definedName>
    <definedName name="Werk041" localSheetId="5">#REF!</definedName>
    <definedName name="Werk042" localSheetId="5">#REF!</definedName>
    <definedName name="Werk043" localSheetId="5">#REF!</definedName>
    <definedName name="Werk044" localSheetId="5">#REF!</definedName>
    <definedName name="Werk051" localSheetId="5">#REF!</definedName>
    <definedName name="Werk052" localSheetId="5">#REF!</definedName>
    <definedName name="Werk053" localSheetId="5">#REF!</definedName>
    <definedName name="Werk054" localSheetId="5">#REF!</definedName>
    <definedName name="Werk061" localSheetId="5">#REF!</definedName>
    <definedName name="Werk062" localSheetId="5">#REF!</definedName>
    <definedName name="Werk063" localSheetId="5">#REF!</definedName>
    <definedName name="Werk064" localSheetId="5">#REF!</definedName>
    <definedName name="Werk071" localSheetId="5">#REF!</definedName>
    <definedName name="Werk072" localSheetId="5">#REF!</definedName>
    <definedName name="Werk073" localSheetId="5">#REF!</definedName>
    <definedName name="Werk074" localSheetId="5">#REF!</definedName>
    <definedName name="Werk081" localSheetId="5">#REF!</definedName>
    <definedName name="Werk082" localSheetId="5">#REF!</definedName>
    <definedName name="Werk083" localSheetId="5">#REF!</definedName>
    <definedName name="Werk084" localSheetId="5">#REF!</definedName>
    <definedName name="Werk091" localSheetId="5">#REF!</definedName>
    <definedName name="Werk092" localSheetId="5">#REF!</definedName>
    <definedName name="Werk093" localSheetId="5">#REF!</definedName>
    <definedName name="Werk094" localSheetId="5">#REF!</definedName>
    <definedName name="Werk101" localSheetId="5">#REF!</definedName>
    <definedName name="Werk102" localSheetId="5">#REF!</definedName>
    <definedName name="Werk103" localSheetId="5">#REF!</definedName>
    <definedName name="Werk104" localSheetId="5">#REF!</definedName>
    <definedName name="Werk111" localSheetId="5">#REF!</definedName>
    <definedName name="Werk112" localSheetId="5">#REF!</definedName>
    <definedName name="Werk113" localSheetId="5">#REF!</definedName>
    <definedName name="Werk114" localSheetId="5">#REF!</definedName>
    <definedName name="Werk121" localSheetId="5">#REF!</definedName>
    <definedName name="Werk122" localSheetId="5">#REF!</definedName>
    <definedName name="Werk123" localSheetId="5">#REF!</definedName>
    <definedName name="Werk124" localSheetId="5">#REF!</definedName>
    <definedName name="Werk131" localSheetId="5">#REF!</definedName>
    <definedName name="Werk132" localSheetId="5">#REF!</definedName>
    <definedName name="Werk133" localSheetId="5">#REF!</definedName>
    <definedName name="Werk134" localSheetId="5">#REF!</definedName>
    <definedName name="Werk141" localSheetId="5">#REF!</definedName>
    <definedName name="Werk142" localSheetId="5">#REF!</definedName>
    <definedName name="Werk143" localSheetId="5">#REF!</definedName>
    <definedName name="Werk144" localSheetId="5">#REF!</definedName>
    <definedName name="ww" localSheetId="5">#REF!</definedName>
    <definedName name="W행" localSheetId="5">#REF!</definedName>
    <definedName name="XG액션" localSheetId="5">#REF!</definedName>
    <definedName name="xx" localSheetId="5">#REF!</definedName>
    <definedName name="X행" localSheetId="5">#REF!</definedName>
    <definedName name="YEN" localSheetId="5">#REF!</definedName>
    <definedName name="yy" localSheetId="5">#REF!</definedName>
    <definedName name="YYY" localSheetId="5">#REF!</definedName>
    <definedName name="ZZ" localSheetId="5">#REF!</definedName>
    <definedName name="기안3" localSheetId="5">#REF!</definedName>
    <definedName name="기안갑" localSheetId="5">#REF!</definedName>
    <definedName name="기안용지" localSheetId="5">#REF!</definedName>
    <definedName name="기안을" localSheetId="5">#REF!</definedName>
    <definedName name="單位阡원_阡￥" localSheetId="5">#REF!</definedName>
    <definedName name="대회" localSheetId="5">#REF!</definedName>
    <definedName name="라ㅕ화" localSheetId="5">#REF!</definedName>
    <definedName name="_xlnm.Extract" localSheetId="5">#REF!</definedName>
    <definedName name="ㅁ1430" localSheetId="5">#REF!</definedName>
    <definedName name="모" localSheetId="5">#REF!</definedName>
    <definedName name="발" localSheetId="5">#REF!</definedName>
    <definedName name="변경" localSheetId="5">#REF!</definedName>
    <definedName name="부서" localSheetId="5">#REF!</definedName>
    <definedName name="부서별예산" localSheetId="5">#REF!</definedName>
    <definedName name="비교A" localSheetId="5">#REF!</definedName>
    <definedName name="ㅅ7" localSheetId="5">#REF!</definedName>
    <definedName name="사업투자" localSheetId="5">#REF!</definedName>
    <definedName name="사업투자1" localSheetId="5">#REF!</definedName>
    <definedName name="엉댜ㄷㅈ" localSheetId="5">#REF!</definedName>
    <definedName name="예산총괄시트설ONLY" localSheetId="5">#REF!</definedName>
    <definedName name="장기투자.94.BB" localSheetId="5">#REF!</definedName>
    <definedName name="제목" localSheetId="5">#REF!</definedName>
    <definedName name="투자비" localSheetId="5">#REF!</definedName>
    <definedName name="흵____R3_t" localSheetId="5">#REF!</definedName>
    <definedName name="ㅗㅗㅘㅣㅣㅏ" localSheetId="5">#REF!</definedName>
    <definedName name="_1_?" localSheetId="6">#REF!</definedName>
    <definedName name="_2__123Graph_BCHART_5" localSheetId="6" hidden="1">#REF!</definedName>
    <definedName name="_3__123Graph_CCHART_5" localSheetId="6" hidden="1">#REF!</definedName>
    <definedName name="_4__123Graph_DCHART_5" localSheetId="6" hidden="1">#REF!</definedName>
    <definedName name="_5__123Graph_ECHART_5" localSheetId="6" hidden="1">#REF!</definedName>
    <definedName name="_6__123Graph_FCHART_5" localSheetId="6" hidden="1">#REF!</definedName>
    <definedName name="_7__123Graph_XCHART_5" localSheetId="6" hidden="1">#REF!</definedName>
    <definedName name="_8_0" localSheetId="6">'[28]2'!#REF!</definedName>
    <definedName name="_BAS11" localSheetId="6">#REF!</definedName>
    <definedName name="_BAS12" localSheetId="6">#REF!</definedName>
    <definedName name="_BAS13" localSheetId="6">#REF!</definedName>
    <definedName name="_BAS14" localSheetId="6">#REF!</definedName>
    <definedName name="_BAS21" localSheetId="6">#REF!</definedName>
    <definedName name="_BAS22" localSheetId="6">#REF!</definedName>
    <definedName name="_BAS23" localSheetId="6">#REF!</definedName>
    <definedName name="_BAS24" localSheetId="6">#REF!</definedName>
    <definedName name="_BAS31" localSheetId="6">#REF!</definedName>
    <definedName name="_BAS32" localSheetId="6">#REF!</definedName>
    <definedName name="_BAS33" localSheetId="6">#REF!</definedName>
    <definedName name="_BAS34" localSheetId="6">#REF!</definedName>
    <definedName name="_BSS1" localSheetId="6">#REF!</definedName>
    <definedName name="_BSS2" localSheetId="6">#REF!</definedName>
    <definedName name="_BSS3" localSheetId="6">#REF!</definedName>
    <definedName name="_BSS4" localSheetId="6">#REF!</definedName>
    <definedName name="_Regression_Out" localSheetId="6" hidden="1">#REF!</definedName>
    <definedName name="_Regression_X" localSheetId="6" hidden="1">#REF!</definedName>
    <definedName name="_Regression_Y" localSheetId="6" hidden="1">#REF!</definedName>
    <definedName name="_Sort" localSheetId="6" hidden="1">#REF!</definedName>
    <definedName name="a" localSheetId="6">#REF!</definedName>
    <definedName name="abcd" localSheetId="6">#REF!</definedName>
    <definedName name="Abzinsfaktor" localSheetId="6">#REF!</definedName>
    <definedName name="Auf_Abzinsungsfaktor" localSheetId="6">#REF!</definedName>
    <definedName name="awc" localSheetId="6">#REF!</definedName>
    <definedName name="B" localSheetId="6">#REF!</definedName>
    <definedName name="BB" localSheetId="6">#REF!</definedName>
    <definedName name="bc" localSheetId="6">#REF!</definedName>
    <definedName name="blatt2" localSheetId="6">#REF!</definedName>
    <definedName name="CC" localSheetId="6">#REF!</definedName>
    <definedName name="CC.QQ" localSheetId="6">#REF!</definedName>
    <definedName name="ck" localSheetId="6" hidden="1">#REF!</definedName>
    <definedName name="code" localSheetId="6">#REF!</definedName>
    <definedName name="Cost" localSheetId="6">#REF!</definedName>
    <definedName name="CZK" localSheetId="6">#REF!</definedName>
    <definedName name="d" localSheetId="6">#REF!</definedName>
    <definedName name="Database" localSheetId="6">#REF!</definedName>
    <definedName name="DATEE" localSheetId="6">#REF!</definedName>
    <definedName name="Daten" localSheetId="6">#REF!</definedName>
    <definedName name="DD" localSheetId="6">#REF!</definedName>
    <definedName name="DDATE" localSheetId="6">#REF!</definedName>
    <definedName name="DKDKFG8TBTB2RT" localSheetId="6">#REF!</definedName>
    <definedName name="DOL" localSheetId="6">#REF!</definedName>
    <definedName name="DOLLAR" localSheetId="6">#REF!</definedName>
    <definedName name="DV_Grand_Total" localSheetId="6">#REF!</definedName>
    <definedName name="DV_Grand_Total_Mkt" localSheetId="6">#REF!</definedName>
    <definedName name="EE" localSheetId="6">#REF!</definedName>
    <definedName name="Eingabe" localSheetId="6">#REF!</definedName>
    <definedName name="Eingabe2" localSheetId="6">#REF!</definedName>
    <definedName name="Eingabe3" localSheetId="6">#REF!</definedName>
    <definedName name="Eingabe4" localSheetId="6">#REF!</definedName>
    <definedName name="ESP" localSheetId="6">#REF!</definedName>
    <definedName name="ex" localSheetId="6">#REF!</definedName>
    <definedName name="FF" localSheetId="6">#REF!</definedName>
    <definedName name="FGPRTBTB1RTDKDK" localSheetId="6">#REF!</definedName>
    <definedName name="fgRKRKRKRKRKTBTB2RTDKDK" localSheetId="6">#REF!</definedName>
    <definedName name="FRF" localSheetId="6">#REF!</definedName>
    <definedName name="Function" localSheetId="6">#REF!</definedName>
    <definedName name="GG" localSheetId="6">#REF!</definedName>
    <definedName name="hh" localSheetId="6">#REF!</definedName>
    <definedName name="II" localSheetId="6">#REF!</definedName>
    <definedName name="INDEX" localSheetId="6">#REF!</definedName>
    <definedName name="Individual" localSheetId="6">#REF!</definedName>
    <definedName name="ITL" localSheetId="6">#REF!</definedName>
    <definedName name="JIN" localSheetId="6">#REF!</definedName>
    <definedName name="JKL" localSheetId="6">#REF!</definedName>
    <definedName name="LARGE" localSheetId="6">#REF!</definedName>
    <definedName name="Mischpreis1" localSheetId="6">#REF!</definedName>
    <definedName name="Mischpreis2" localSheetId="6">#REF!</definedName>
    <definedName name="Mischpreis3" localSheetId="6">#REF!</definedName>
    <definedName name="Mischpreis4" localSheetId="6">#REF!</definedName>
    <definedName name="M행" localSheetId="6">#REF!</definedName>
    <definedName name="NEWCODE" localSheetId="6">#REF!</definedName>
    <definedName name="nime" localSheetId="6" hidden="1">#REF!</definedName>
    <definedName name="N행" localSheetId="6">#REF!</definedName>
    <definedName name="O행" localSheetId="6">#REF!</definedName>
    <definedName name="plant" localSheetId="6">#REF!</definedName>
    <definedName name="PLANTS" localSheetId="6">#REF!</definedName>
    <definedName name="prem" localSheetId="6">#REF!</definedName>
    <definedName name="PROJECT명" localSheetId="6">#REF!</definedName>
    <definedName name="PROTO" localSheetId="6">#REF!</definedName>
    <definedName name="PROTO1" localSheetId="6">#REF!</definedName>
    <definedName name="PV_Grand_Total" localSheetId="6">#REF!</definedName>
    <definedName name="PV_Grand_Total_Mkt" localSheetId="6">#REF!</definedName>
    <definedName name="P행" localSheetId="6">#REF!</definedName>
    <definedName name="Q행" localSheetId="6">#REF!</definedName>
    <definedName name="Retest_Percent" localSheetId="6">#REF!</definedName>
    <definedName name="Retest_Tot" localSheetId="6">#REF!</definedName>
    <definedName name="Retest_Tot_Mkt" localSheetId="6">#REF!</definedName>
    <definedName name="R행" localSheetId="6">#REF!</definedName>
    <definedName name="SMALL" localSheetId="6">#REF!</definedName>
    <definedName name="SPEED_D170" localSheetId="6">#REF!</definedName>
    <definedName name="S행" localSheetId="6">#REF!</definedName>
    <definedName name="Total_DV_and_PV_Testing" localSheetId="6">#REF!</definedName>
    <definedName name="Total_DV_and_PV_Testing_Mkt" localSheetId="6">#REF!</definedName>
    <definedName name="T행" localSheetId="6">#REF!</definedName>
    <definedName name="unit" localSheetId="6">#REF!</definedName>
    <definedName name="uu" localSheetId="6">#REF!</definedName>
    <definedName name="U행" localSheetId="6">#REF!</definedName>
    <definedName name="VV" localSheetId="6">#REF!</definedName>
    <definedName name="V행" localSheetId="6">#REF!</definedName>
    <definedName name="W" localSheetId="6">#REF!</definedName>
    <definedName name="Werk011" localSheetId="6">#REF!</definedName>
    <definedName name="Werk012" localSheetId="6">#REF!</definedName>
    <definedName name="Werk013" localSheetId="6">#REF!</definedName>
    <definedName name="Werk014" localSheetId="6">#REF!</definedName>
    <definedName name="Werk021" localSheetId="6">#REF!</definedName>
    <definedName name="Werk022" localSheetId="6">#REF!</definedName>
    <definedName name="Werk023" localSheetId="6">#REF!</definedName>
    <definedName name="Werk024" localSheetId="6">#REF!</definedName>
    <definedName name="Werk031" localSheetId="6">#REF!</definedName>
    <definedName name="Werk032" localSheetId="6">#REF!</definedName>
    <definedName name="Werk033" localSheetId="6">#REF!</definedName>
    <definedName name="Werk034" localSheetId="6">#REF!</definedName>
    <definedName name="Werk041" localSheetId="6">#REF!</definedName>
    <definedName name="Werk042" localSheetId="6">#REF!</definedName>
    <definedName name="Werk043" localSheetId="6">#REF!</definedName>
    <definedName name="Werk044" localSheetId="6">#REF!</definedName>
    <definedName name="Werk051" localSheetId="6">#REF!</definedName>
    <definedName name="Werk052" localSheetId="6">#REF!</definedName>
    <definedName name="Werk053" localSheetId="6">#REF!</definedName>
    <definedName name="Werk054" localSheetId="6">#REF!</definedName>
    <definedName name="Werk061" localSheetId="6">#REF!</definedName>
    <definedName name="Werk062" localSheetId="6">#REF!</definedName>
    <definedName name="Werk063" localSheetId="6">#REF!</definedName>
    <definedName name="Werk064" localSheetId="6">#REF!</definedName>
    <definedName name="Werk071" localSheetId="6">#REF!</definedName>
    <definedName name="Werk072" localSheetId="6">#REF!</definedName>
    <definedName name="Werk073" localSheetId="6">#REF!</definedName>
    <definedName name="Werk074" localSheetId="6">#REF!</definedName>
    <definedName name="Werk081" localSheetId="6">#REF!</definedName>
    <definedName name="Werk082" localSheetId="6">#REF!</definedName>
    <definedName name="Werk083" localSheetId="6">#REF!</definedName>
    <definedName name="Werk084" localSheetId="6">#REF!</definedName>
    <definedName name="Werk091" localSheetId="6">#REF!</definedName>
    <definedName name="Werk092" localSheetId="6">#REF!</definedName>
    <definedName name="Werk093" localSheetId="6">#REF!</definedName>
    <definedName name="Werk094" localSheetId="6">#REF!</definedName>
    <definedName name="Werk101" localSheetId="6">#REF!</definedName>
    <definedName name="Werk102" localSheetId="6">#REF!</definedName>
    <definedName name="Werk103" localSheetId="6">#REF!</definedName>
    <definedName name="Werk104" localSheetId="6">#REF!</definedName>
    <definedName name="Werk111" localSheetId="6">#REF!</definedName>
    <definedName name="Werk112" localSheetId="6">#REF!</definedName>
    <definedName name="Werk113" localSheetId="6">#REF!</definedName>
    <definedName name="Werk114" localSheetId="6">#REF!</definedName>
    <definedName name="Werk121" localSheetId="6">#REF!</definedName>
    <definedName name="Werk122" localSheetId="6">#REF!</definedName>
    <definedName name="Werk123" localSheetId="6">#REF!</definedName>
    <definedName name="Werk124" localSheetId="6">#REF!</definedName>
    <definedName name="Werk131" localSheetId="6">#REF!</definedName>
    <definedName name="Werk132" localSheetId="6">#REF!</definedName>
    <definedName name="Werk133" localSheetId="6">#REF!</definedName>
    <definedName name="Werk134" localSheetId="6">#REF!</definedName>
    <definedName name="Werk141" localSheetId="6">#REF!</definedName>
    <definedName name="Werk142" localSheetId="6">#REF!</definedName>
    <definedName name="Werk143" localSheetId="6">#REF!</definedName>
    <definedName name="Werk144" localSheetId="6">#REF!</definedName>
    <definedName name="ww" localSheetId="6">#REF!</definedName>
    <definedName name="W행" localSheetId="6">#REF!</definedName>
    <definedName name="XG액션" localSheetId="6">#REF!</definedName>
    <definedName name="xx" localSheetId="6">#REF!</definedName>
    <definedName name="X행" localSheetId="6">#REF!</definedName>
    <definedName name="YEN" localSheetId="6">#REF!</definedName>
    <definedName name="yy" localSheetId="6">#REF!</definedName>
    <definedName name="YYY" localSheetId="6">#REF!</definedName>
    <definedName name="ZZ" localSheetId="6">#REF!</definedName>
    <definedName name="기안3" localSheetId="6">#REF!</definedName>
    <definedName name="기안갑" localSheetId="6">#REF!</definedName>
    <definedName name="기안용지" localSheetId="6">#REF!</definedName>
    <definedName name="기안을" localSheetId="6">#REF!</definedName>
    <definedName name="單位阡원_阡￥" localSheetId="6">#REF!</definedName>
    <definedName name="대회" localSheetId="6">#REF!</definedName>
    <definedName name="라ㅕ화" localSheetId="6">#REF!</definedName>
    <definedName name="_xlnm.Extract" localSheetId="6">#REF!</definedName>
    <definedName name="ㅁ1430" localSheetId="6">#REF!</definedName>
    <definedName name="모" localSheetId="6">#REF!</definedName>
    <definedName name="발" localSheetId="6">#REF!</definedName>
    <definedName name="변경" localSheetId="6">#REF!</definedName>
    <definedName name="부서" localSheetId="6">#REF!</definedName>
    <definedName name="부서별예산" localSheetId="6">#REF!</definedName>
    <definedName name="비교A" localSheetId="6">#REF!</definedName>
    <definedName name="ㅅ7" localSheetId="6">#REF!</definedName>
    <definedName name="사업투자" localSheetId="6">#REF!</definedName>
    <definedName name="사업투자1" localSheetId="6">#REF!</definedName>
    <definedName name="엉댜ㄷㅈ" localSheetId="6">#REF!</definedName>
    <definedName name="예산총괄시트설ONLY" localSheetId="6">#REF!</definedName>
    <definedName name="장기투자.94.BB" localSheetId="6">#REF!</definedName>
    <definedName name="제목" localSheetId="6">#REF!</definedName>
    <definedName name="투자비" localSheetId="6">#REF!</definedName>
    <definedName name="흵____R3_t" localSheetId="6">#REF!</definedName>
    <definedName name="ㅗㅗㅘㅣㅣㅏ" localSheetId="6">#REF!</definedName>
    <definedName name="_xlnm.Print_Area" localSheetId="6">'副驾驶员靠 背护面总成'!$A$1:$AE$22</definedName>
    <definedName name="_xlnm.Print_Titles" localSheetId="6">'副驾驶员靠 背护面总成'!$10:$11</definedName>
    <definedName name="_xlnm.Print_Area" localSheetId="3">'副驾驶员首页 (2)'!$A$1:$AC$69</definedName>
    <definedName name="_xlnm.Print_Area" localSheetId="4">'副驾驶员座椅总成工艺BOM '!$A$1:$AX$203</definedName>
    <definedName name="_xlnm.Print_Titles" localSheetId="4">'副驾驶员座椅总成工艺BOM '!$7:$8</definedName>
    <definedName name="_1_?" localSheetId="20">#REF!</definedName>
    <definedName name="_2__123Graph_BCHART_5" localSheetId="20" hidden="1">#REF!</definedName>
    <definedName name="_3__123Graph_CCHART_5" localSheetId="20" hidden="1">#REF!</definedName>
    <definedName name="_4__123Graph_DCHART_5" localSheetId="20" hidden="1">#REF!</definedName>
    <definedName name="_5__123Graph_ECHART_5" localSheetId="20" hidden="1">#REF!</definedName>
    <definedName name="_6__123Graph_FCHART_5" localSheetId="20" hidden="1">#REF!</definedName>
    <definedName name="_7__123Graph_XCHART_5" localSheetId="20" hidden="1">#REF!</definedName>
    <definedName name="_8_0" localSheetId="20">'[29]2'!#REF!</definedName>
    <definedName name="_BAS11" localSheetId="20">#REF!</definedName>
    <definedName name="_BAS12" localSheetId="20">#REF!</definedName>
    <definedName name="_BAS13" localSheetId="20">#REF!</definedName>
    <definedName name="_BAS14" localSheetId="20">#REF!</definedName>
    <definedName name="_BAS21" localSheetId="20">#REF!</definedName>
    <definedName name="_BAS22" localSheetId="20">#REF!</definedName>
    <definedName name="_BAS23" localSheetId="20">#REF!</definedName>
    <definedName name="_BAS24" localSheetId="20">#REF!</definedName>
    <definedName name="_BAS31" localSheetId="20">#REF!</definedName>
    <definedName name="_BAS32" localSheetId="20">#REF!</definedName>
    <definedName name="_BAS33" localSheetId="20">#REF!</definedName>
    <definedName name="_BAS34" localSheetId="20">#REF!</definedName>
    <definedName name="_BSS1" localSheetId="20">#REF!</definedName>
    <definedName name="_BSS2" localSheetId="20">#REF!</definedName>
    <definedName name="_BSS3" localSheetId="20">#REF!</definedName>
    <definedName name="_BSS4" localSheetId="20">#REF!</definedName>
    <definedName name="_Regression_Out" localSheetId="20" hidden="1">#REF!</definedName>
    <definedName name="_Regression_X" localSheetId="20" hidden="1">#REF!</definedName>
    <definedName name="_Regression_Y" localSheetId="20" hidden="1">#REF!</definedName>
    <definedName name="_Sort" localSheetId="20" hidden="1">#REF!</definedName>
    <definedName name="a" localSheetId="20">#REF!</definedName>
    <definedName name="abcd" localSheetId="20">#REF!</definedName>
    <definedName name="Abzinsfaktor" localSheetId="20">#REF!</definedName>
    <definedName name="AI" localSheetId="20">[4]신규DEP!#REF!</definedName>
    <definedName name="Auf_Abzinsungsfaktor" localSheetId="20">#REF!</definedName>
    <definedName name="awc" localSheetId="20">#REF!</definedName>
    <definedName name="B" localSheetId="20">#REF!</definedName>
    <definedName name="BB" localSheetId="20">#REF!</definedName>
    <definedName name="bc" localSheetId="20">#REF!</definedName>
    <definedName name="blatt2" localSheetId="20">#REF!</definedName>
    <definedName name="CC" localSheetId="20">#REF!</definedName>
    <definedName name="CC.QQ" localSheetId="20">#REF!</definedName>
    <definedName name="ck" localSheetId="20" hidden="1">#REF!</definedName>
    <definedName name="CKD" localSheetId="20">[7]Constant!#REF!</definedName>
    <definedName name="code" localSheetId="20">#REF!</definedName>
    <definedName name="Column" localSheetId="20">[8]Constant!#REF!</definedName>
    <definedName name="Cost" localSheetId="20">#REF!</definedName>
    <definedName name="CZK" localSheetId="20">#REF!</definedName>
    <definedName name="d" localSheetId="20">#REF!</definedName>
    <definedName name="Database" localSheetId="20">#REF!</definedName>
    <definedName name="DATEE" localSheetId="20">#REF!</definedName>
    <definedName name="Daten" localSheetId="20">#REF!</definedName>
    <definedName name="DD" localSheetId="20">#REF!</definedName>
    <definedName name="DDATE" localSheetId="20">#REF!</definedName>
    <definedName name="DKDKFG8TBTB2RT" localSheetId="20">#REF!</definedName>
    <definedName name="DOL" localSheetId="20">#REF!</definedName>
    <definedName name="DOLLAR" localSheetId="20">#REF!</definedName>
    <definedName name="DV_Grand_Total" localSheetId="20">#REF!</definedName>
    <definedName name="DV_Grand_Total_Mkt" localSheetId="20">#REF!</definedName>
    <definedName name="EE" localSheetId="20">#REF!</definedName>
    <definedName name="Eingabe" localSheetId="20">#REF!</definedName>
    <definedName name="Eingabe2" localSheetId="20">#REF!</definedName>
    <definedName name="Eingabe3" localSheetId="20">#REF!</definedName>
    <definedName name="Eingabe4" localSheetId="20">#REF!</definedName>
    <definedName name="ENG_COOLG" localSheetId="20">'[11]DBL LPG시험'!#REF!</definedName>
    <definedName name="ESP" localSheetId="20">#REF!</definedName>
    <definedName name="ex" localSheetId="20">#REF!</definedName>
    <definedName name="FF" localSheetId="20">#REF!</definedName>
    <definedName name="FG12TBTB2RTDKDKGMLRT" localSheetId="20">[12]협조전!#REF!</definedName>
    <definedName name="FG22TBTB3RTDKDKDK" localSheetId="20">[13]차수!#REF!</definedName>
    <definedName name="FGPRTBTB1RTDKDK" localSheetId="20">#REF!</definedName>
    <definedName name="FGRKBS11TBTB3RTDKDK" localSheetId="20">[14]협조전!#REF!</definedName>
    <definedName name="fgRKBS8TBTB3RT" localSheetId="20">[14]협조전!#REF!</definedName>
    <definedName name="fgRKRKRKRKRKTBTB2RTDKDK" localSheetId="20">#REF!</definedName>
    <definedName name="FGtbtbspspsprtdkdk" localSheetId="20">[15]BUS제원1!#REF!</definedName>
    <definedName name="FRF" localSheetId="20">#REF!</definedName>
    <definedName name="Function" localSheetId="20">#REF!</definedName>
    <definedName name="GG" localSheetId="20">#REF!</definedName>
    <definedName name="hh" localSheetId="20">#REF!</definedName>
    <definedName name="II" localSheetId="20">#REF!</definedName>
    <definedName name="INDEX" localSheetId="20">#REF!</definedName>
    <definedName name="Individual" localSheetId="20">#REF!</definedName>
    <definedName name="ITL" localSheetId="20">#REF!</definedName>
    <definedName name="JIN" localSheetId="20">#REF!</definedName>
    <definedName name="JKL" localSheetId="20">#REF!</definedName>
    <definedName name="L" localSheetId="20">[12]협조전!#REF!</definedName>
    <definedName name="LARGE" localSheetId="20">#REF!</definedName>
    <definedName name="Mischpreis1" localSheetId="20">#REF!</definedName>
    <definedName name="Mischpreis2" localSheetId="20">#REF!</definedName>
    <definedName name="Mischpreis3" localSheetId="20">#REF!</definedName>
    <definedName name="Mischpreis4" localSheetId="20">#REF!</definedName>
    <definedName name="Mq" localSheetId="20">[20]GRACE!#REF!</definedName>
    <definedName name="M행" localSheetId="20">#REF!</definedName>
    <definedName name="NEWCODE" localSheetId="20">#REF!</definedName>
    <definedName name="nime" localSheetId="20" hidden="1">#REF!</definedName>
    <definedName name="N행" localSheetId="20">#REF!</definedName>
    <definedName name="O행" localSheetId="20">#REF!</definedName>
    <definedName name="plant" localSheetId="20">#REF!</definedName>
    <definedName name="PLANTS" localSheetId="20">#REF!</definedName>
    <definedName name="PNPrinciple" localSheetId="20">[8]Constant!#REF!</definedName>
    <definedName name="prem" localSheetId="20">#REF!</definedName>
    <definedName name="_xlnm.Print_Area" localSheetId="20">BOM清单!$A$1:$AG$51</definedName>
    <definedName name="PRINT_AREA_MI" localSheetId="20">'[21]RD제품개발투자비(매가)'!#REF!</definedName>
    <definedName name="_xlnm.Print_Titles" localSheetId="20">BOM清单!$10:$11</definedName>
    <definedName name="PROJECT명" localSheetId="20">#REF!</definedName>
    <definedName name="PROTO" localSheetId="20">#REF!</definedName>
    <definedName name="PROTO1" localSheetId="20">#REF!</definedName>
    <definedName name="PV_Grand_Total" localSheetId="20">#REF!</definedName>
    <definedName name="PV_Grand_Total_Mkt" localSheetId="20">#REF!</definedName>
    <definedName name="P행" localSheetId="20">#REF!</definedName>
    <definedName name="Q행" localSheetId="20">#REF!</definedName>
    <definedName name="Retest_Percent" localSheetId="20">#REF!</definedName>
    <definedName name="Retest_Tot" localSheetId="20">#REF!</definedName>
    <definedName name="Retest_Tot_Mkt" localSheetId="20">#REF!</definedName>
    <definedName name="R행" localSheetId="20">#REF!</definedName>
    <definedName name="SMALL" localSheetId="20">#REF!</definedName>
    <definedName name="SPEED_D170" localSheetId="20">#REF!</definedName>
    <definedName name="S행" localSheetId="20">#REF!</definedName>
    <definedName name="Total_DV_and_PV_Testing" localSheetId="20">#REF!</definedName>
    <definedName name="Total_DV_and_PV_Testing_Mkt" localSheetId="20">#REF!</definedName>
    <definedName name="T행" localSheetId="20">#REF!</definedName>
    <definedName name="unit" localSheetId="20">#REF!</definedName>
    <definedName name="uu" localSheetId="20">#REF!</definedName>
    <definedName name="U행" localSheetId="20">#REF!</definedName>
    <definedName name="VV" localSheetId="20">#REF!</definedName>
    <definedName name="V행" localSheetId="20">#REF!</definedName>
    <definedName name="W" localSheetId="20">#REF!</definedName>
    <definedName name="Werk011" localSheetId="20">#REF!</definedName>
    <definedName name="Werk012" localSheetId="20">#REF!</definedName>
    <definedName name="Werk013" localSheetId="20">#REF!</definedName>
    <definedName name="Werk014" localSheetId="20">#REF!</definedName>
    <definedName name="Werk021" localSheetId="20">#REF!</definedName>
    <definedName name="Werk022" localSheetId="20">#REF!</definedName>
    <definedName name="Werk023" localSheetId="20">#REF!</definedName>
    <definedName name="Werk024" localSheetId="20">#REF!</definedName>
    <definedName name="Werk031" localSheetId="20">#REF!</definedName>
    <definedName name="Werk032" localSheetId="20">#REF!</definedName>
    <definedName name="Werk033" localSheetId="20">#REF!</definedName>
    <definedName name="Werk034" localSheetId="20">#REF!</definedName>
    <definedName name="Werk041" localSheetId="20">#REF!</definedName>
    <definedName name="Werk042" localSheetId="20">#REF!</definedName>
    <definedName name="Werk043" localSheetId="20">#REF!</definedName>
    <definedName name="Werk044" localSheetId="20">#REF!</definedName>
    <definedName name="Werk051" localSheetId="20">#REF!</definedName>
    <definedName name="Werk052" localSheetId="20">#REF!</definedName>
    <definedName name="Werk053" localSheetId="20">#REF!</definedName>
    <definedName name="Werk054" localSheetId="20">#REF!</definedName>
    <definedName name="Werk061" localSheetId="20">#REF!</definedName>
    <definedName name="Werk062" localSheetId="20">#REF!</definedName>
    <definedName name="Werk063" localSheetId="20">#REF!</definedName>
    <definedName name="Werk064" localSheetId="20">#REF!</definedName>
    <definedName name="Werk071" localSheetId="20">#REF!</definedName>
    <definedName name="Werk072" localSheetId="20">#REF!</definedName>
    <definedName name="Werk073" localSheetId="20">#REF!</definedName>
    <definedName name="Werk074" localSheetId="20">#REF!</definedName>
    <definedName name="Werk081" localSheetId="20">#REF!</definedName>
    <definedName name="Werk082" localSheetId="20">#REF!</definedName>
    <definedName name="Werk083" localSheetId="20">#REF!</definedName>
    <definedName name="Werk084" localSheetId="20">#REF!</definedName>
    <definedName name="Werk091" localSheetId="20">#REF!</definedName>
    <definedName name="Werk092" localSheetId="20">#REF!</definedName>
    <definedName name="Werk093" localSheetId="20">#REF!</definedName>
    <definedName name="Werk094" localSheetId="20">#REF!</definedName>
    <definedName name="Werk101" localSheetId="20">#REF!</definedName>
    <definedName name="Werk102" localSheetId="20">#REF!</definedName>
    <definedName name="Werk103" localSheetId="20">#REF!</definedName>
    <definedName name="Werk104" localSheetId="20">#REF!</definedName>
    <definedName name="Werk111" localSheetId="20">#REF!</definedName>
    <definedName name="Werk112" localSheetId="20">#REF!</definedName>
    <definedName name="Werk113" localSheetId="20">#REF!</definedName>
    <definedName name="Werk114" localSheetId="20">#REF!</definedName>
    <definedName name="Werk121" localSheetId="20">#REF!</definedName>
    <definedName name="Werk122" localSheetId="20">#REF!</definedName>
    <definedName name="Werk123" localSheetId="20">#REF!</definedName>
    <definedName name="Werk124" localSheetId="20">#REF!</definedName>
    <definedName name="Werk131" localSheetId="20">#REF!</definedName>
    <definedName name="Werk132" localSheetId="20">#REF!</definedName>
    <definedName name="Werk133" localSheetId="20">#REF!</definedName>
    <definedName name="Werk134" localSheetId="20">#REF!</definedName>
    <definedName name="Werk141" localSheetId="20">#REF!</definedName>
    <definedName name="Werk142" localSheetId="20">#REF!</definedName>
    <definedName name="Werk143" localSheetId="20">#REF!</definedName>
    <definedName name="Werk144" localSheetId="20">#REF!</definedName>
    <definedName name="ww" localSheetId="20">#REF!</definedName>
    <definedName name="W행" localSheetId="20">#REF!</definedName>
    <definedName name="XG액션" localSheetId="20">#REF!</definedName>
    <definedName name="xx" localSheetId="20">#REF!</definedName>
    <definedName name="X행" localSheetId="20">#REF!</definedName>
    <definedName name="YEN" localSheetId="20">#REF!</definedName>
    <definedName name="yy" localSheetId="20">#REF!</definedName>
    <definedName name="YYY" localSheetId="20">#REF!</definedName>
    <definedName name="ZZ" localSheetId="20">#REF!</definedName>
    <definedName name="기안" localSheetId="20">'[23]2.대외공문'!#REF!</definedName>
    <definedName name="기안3" localSheetId="20">#REF!</definedName>
    <definedName name="기안갑" localSheetId="20">#REF!</definedName>
    <definedName name="기안용지" localSheetId="20">#REF!</definedName>
    <definedName name="기안을" localSheetId="20">#REF!</definedName>
    <definedName name="單位阡원_阡￥" localSheetId="20">#REF!</definedName>
    <definedName name="년도__실적추정은_건설이자_미포" localSheetId="20">'[24]R&amp;D'!#REF!</definedName>
    <definedName name="대회" localSheetId="20">#REF!</definedName>
    <definedName name="라ㅕ화" localSheetId="20">#REF!</definedName>
    <definedName name="_xlnm.Extract" localSheetId="20">#REF!</definedName>
    <definedName name="ㅁ1" localSheetId="20">[4]신규DEP!#REF!</definedName>
    <definedName name="ㅁ1430" localSheetId="20">#REF!</definedName>
    <definedName name="ㅁㅁㅁ" localSheetId="20">'[25]5.세운W-A'!#REF!</definedName>
    <definedName name="모" localSheetId="20">#REF!</definedName>
    <definedName name="발" localSheetId="20">#REF!</definedName>
    <definedName name="변경" localSheetId="20">#REF!</definedName>
    <definedName name="부서" localSheetId="20">#REF!</definedName>
    <definedName name="부서별예산" localSheetId="20">#REF!</definedName>
    <definedName name="비교A" localSheetId="20">#REF!</definedName>
    <definedName name="ㅅ7" localSheetId="20">#REF!</definedName>
    <definedName name="사업투자" localSheetId="20">#REF!</definedName>
    <definedName name="사업투자1" localSheetId="20">#REF!</definedName>
    <definedName name="엉댜ㄷㅈ" localSheetId="20">#REF!</definedName>
    <definedName name="예산총괄시트설ONLY" localSheetId="20">#REF!</definedName>
    <definedName name="장기투자.94.BB" localSheetId="20">#REF!</definedName>
    <definedName name="제목" localSheetId="20">#REF!</definedName>
    <definedName name="투자비" localSheetId="20">#REF!</definedName>
    <definedName name="흵____R3_t" localSheetId="20">#REF!</definedName>
    <definedName name="ㅗㅗㅘㅣㅣㅏ" localSheetId="20">#REF!</definedName>
  </definedNames>
  <calcPr calcId="144525"/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9" authorId="0">
      <text>
        <r>
          <rPr>
            <sz val="9"/>
            <rFont val="宋体"/>
            <charset val="134"/>
          </rPr>
          <t xml:space="preserve">通风配置
</t>
        </r>
      </text>
    </comment>
    <comment ref="L24" authorId="0">
      <text>
        <r>
          <rPr>
            <sz val="9"/>
            <rFont val="宋体"/>
            <charset val="134"/>
          </rPr>
          <t>借用B40L产品</t>
        </r>
      </text>
    </comment>
    <comment ref="M24" authorId="0">
      <text>
        <r>
          <rPr>
            <sz val="9"/>
            <rFont val="宋体"/>
            <charset val="134"/>
          </rPr>
          <t>借用B40L产品</t>
        </r>
      </text>
    </comment>
    <comment ref="L25" authorId="0">
      <text>
        <r>
          <rPr>
            <sz val="9"/>
            <rFont val="宋体"/>
            <charset val="134"/>
          </rPr>
          <t>借用B40L产品</t>
        </r>
      </text>
    </comment>
    <comment ref="M25" authorId="0">
      <text>
        <r>
          <rPr>
            <sz val="9"/>
            <rFont val="宋体"/>
            <charset val="134"/>
          </rPr>
          <t>借用B40L产品</t>
        </r>
      </text>
    </comment>
    <comment ref="M33" authorId="0">
      <text>
        <r>
          <rPr>
            <sz val="9"/>
            <rFont val="宋体"/>
            <charset val="134"/>
          </rPr>
          <t xml:space="preserve">工艺确定
</t>
        </r>
      </text>
    </comment>
    <comment ref="M34" authorId="0">
      <text>
        <r>
          <rPr>
            <sz val="9"/>
            <rFont val="宋体"/>
            <charset val="134"/>
          </rPr>
          <t xml:space="preserve">工艺确定
</t>
        </r>
      </text>
    </comment>
    <comment ref="M35" authorId="0">
      <text>
        <r>
          <rPr>
            <sz val="9"/>
            <rFont val="宋体"/>
            <charset val="134"/>
          </rPr>
          <t xml:space="preserve">工艺确定
</t>
        </r>
      </text>
    </comment>
    <comment ref="M36" authorId="0">
      <text>
        <r>
          <rPr>
            <sz val="14"/>
            <rFont val="微软雅黑"/>
            <charset val="134"/>
          </rPr>
          <t>冯敬乾确定</t>
        </r>
      </text>
    </comment>
    <comment ref="N92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M140" authorId="0">
      <text>
        <r>
          <rPr>
            <sz val="14"/>
            <rFont val="微软雅黑"/>
            <charset val="134"/>
          </rPr>
          <t>冯敬乾确定</t>
        </r>
      </text>
    </comment>
    <comment ref="M141" authorId="0">
      <text>
        <r>
          <rPr>
            <sz val="14"/>
            <rFont val="微软雅黑"/>
            <charset val="134"/>
          </rPr>
          <t>冯敬乾确定</t>
        </r>
      </text>
    </comment>
  </commentList>
</comments>
</file>

<file path=xl/comments2.xml><?xml version="1.0" encoding="utf-8"?>
<comments xmlns="http://schemas.openxmlformats.org/spreadsheetml/2006/main">
  <authors>
    <author>wangyangguang</author>
  </authors>
  <commentList>
    <comment ref="B15" authorId="0">
      <text>
        <r>
          <rPr>
            <b/>
            <sz val="9"/>
            <rFont val="宋体"/>
            <charset val="134"/>
          </rPr>
          <t>1895车身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<sst xmlns="http://schemas.openxmlformats.org/spreadsheetml/2006/main" count="17972" uniqueCount="1840">
  <si>
    <t>J7F&amp;J6F-BA95&amp;BA97造型座椅供货清单</t>
  </si>
  <si>
    <t>序号</t>
  </si>
  <si>
    <t>零件号</t>
  </si>
  <si>
    <t>零部件名称</t>
  </si>
  <si>
    <t>备注</t>
  </si>
  <si>
    <t>配置</t>
  </si>
  <si>
    <t>6800010EH26-C00</t>
  </si>
  <si>
    <t>驾驶员座总成</t>
  </si>
  <si>
    <t>扶手+座靠通风+靠背腰托，通风面套，织物面料</t>
  </si>
  <si>
    <t>1895/2010</t>
  </si>
  <si>
    <t>6800010DH26-C00</t>
  </si>
  <si>
    <t>带扶手，无座靠通风，无靠背腰托，非通风面套，织物面料</t>
  </si>
  <si>
    <t>6800010-H05-C00</t>
  </si>
  <si>
    <t>无座靠通风，无靠背腰托，非通风面套，辅料PVC</t>
  </si>
  <si>
    <t>6800010CH26-C00</t>
  </si>
  <si>
    <t>扶手+电加热，非通风面套，织物面料</t>
  </si>
  <si>
    <t>6800010JH26-C00</t>
  </si>
  <si>
    <t>扶手+电加热+座靠通风+靠背腰托，通风面料，织物面料</t>
  </si>
  <si>
    <t>6905020CH26-C00</t>
  </si>
  <si>
    <t>主靠背总成-前座</t>
  </si>
  <si>
    <t>织物通风面套</t>
  </si>
  <si>
    <t>6905020BH26-C00</t>
  </si>
  <si>
    <t>织物非通风面套</t>
  </si>
  <si>
    <t>6905020-H05-C00</t>
  </si>
  <si>
    <t>非通风面套，PVC辅料</t>
  </si>
  <si>
    <t>6905100-H26-C00</t>
  </si>
  <si>
    <t>副靠背总成-前座</t>
  </si>
  <si>
    <t>织物面料</t>
  </si>
  <si>
    <t>6905100-H05-C00</t>
  </si>
  <si>
    <t>PVC面料</t>
  </si>
  <si>
    <t>6905100-H22-C00</t>
  </si>
  <si>
    <t>——</t>
  </si>
  <si>
    <t>6900015-H26-C00</t>
  </si>
  <si>
    <t>固定支架焊接总成</t>
  </si>
  <si>
    <t>随车件</t>
  </si>
  <si>
    <t>6903010AH26-C00</t>
  </si>
  <si>
    <t>坐垫总成-前座</t>
  </si>
  <si>
    <t>6903010-H26-C00</t>
  </si>
  <si>
    <t>6903010-H05-C00</t>
  </si>
  <si>
    <t>6903010AH22-C00</t>
  </si>
  <si>
    <t>6903010-H22-C00</t>
  </si>
  <si>
    <t>J7F&amp;J6F-BA95&amp;BA97副驾驶员座椅总成配置表</t>
  </si>
  <si>
    <t>副驾驶总成</t>
  </si>
  <si>
    <t>6900500X2001C
副驾驶员座椅总成
（通风面套，织物面料）</t>
  </si>
  <si>
    <t>主靠背总成-前座（织物通风面套）</t>
  </si>
  <si>
    <t>2010车身</t>
  </si>
  <si>
    <t>副靠背总成-前座（织物面料）</t>
  </si>
  <si>
    <t>坐垫总成-前座（织物通风面套）</t>
  </si>
  <si>
    <t>6900500X2001B
副驾驶员座椅总成
（非通风面套，织物面料）</t>
  </si>
  <si>
    <t>主靠背总成-前座（织物非通风面套）</t>
  </si>
  <si>
    <t>坐垫总成-前座（织物非通风面套）</t>
  </si>
  <si>
    <t>6900500X2001A
副驾驶员座椅总成
（非通风面套，PVC辅料）</t>
  </si>
  <si>
    <t>6905020-H05C00</t>
  </si>
  <si>
    <t>主靠背总成-前座（非通风面套，PVC辅料）</t>
  </si>
  <si>
    <t>副靠背总成-前座（PVC面料）</t>
  </si>
  <si>
    <t>坐垫总成-前座（非通风面套，PVC辅料）</t>
  </si>
  <si>
    <t>SLT0010186
副驾驶员座椅总成
（通风面套，织物面料）</t>
  </si>
  <si>
    <t>1895车身</t>
  </si>
  <si>
    <t>6900600X2001A
副驾驶员座椅总成
（非通风面套，织物面料）</t>
  </si>
  <si>
    <t xml:space="preserve">版本：H
</t>
  </si>
  <si>
    <t>编号：GR-21-01-23</t>
  </si>
  <si>
    <t xml:space="preserve">    </t>
  </si>
  <si>
    <t>车型</t>
  </si>
  <si>
    <t>J7F&amp;J6F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</si>
  <si>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</si>
  <si>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</si>
  <si>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</si>
  <si>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</si>
  <si>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</si>
  <si>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</si>
  <si>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</si>
  <si>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</si>
  <si>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</si>
  <si>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</si>
  <si>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</si>
  <si>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</si>
  <si>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</si>
  <si>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</si>
  <si>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</si>
  <si>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</si>
  <si>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座椅总成（扶手+座靠通风+靠背腰托，通风面套，织物面料）</t>
  </si>
  <si>
    <t>基础型号增加通风腰托</t>
  </si>
  <si>
    <t>座椅总成（带扶手，无座靠通风，无靠背腰托，非通风面套，织物面料）</t>
  </si>
  <si>
    <t>基础型号</t>
  </si>
  <si>
    <t>座椅总成（无座靠通风，无靠背腰托，辅料PVC）</t>
  </si>
  <si>
    <t>低配</t>
  </si>
  <si>
    <t>座椅总成（扶手+电加热，非通风面套，织物面料）</t>
  </si>
  <si>
    <t>基础型号增加电加热</t>
  </si>
  <si>
    <t>座椅总成（扶手+电加热+座靠通风+靠背腰托，通风面料，织物面料）</t>
  </si>
  <si>
    <t>基础型号增加电加热通风腰托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</si>
  <si>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</si>
  <si>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</si>
  <si>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</si>
  <si>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</si>
  <si>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</si>
  <si>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</si>
  <si>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</si>
  <si>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</si>
  <si>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</si>
  <si>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A</t>
  </si>
  <si>
    <t>初次下发</t>
  </si>
  <si>
    <t>E</t>
  </si>
  <si>
    <t xml:space="preserve">BPC0000027 </t>
  </si>
  <si>
    <t>气管接头</t>
  </si>
  <si>
    <t>规格变更</t>
  </si>
  <si>
    <t>供应商输入</t>
  </si>
  <si>
    <t>19-GGT-040</t>
  </si>
  <si>
    <t>B</t>
  </si>
  <si>
    <t>件号变更</t>
  </si>
  <si>
    <t>客户新增配置并变更件号</t>
  </si>
  <si>
    <t>客户输入</t>
  </si>
  <si>
    <t>SLT0010085</t>
  </si>
  <si>
    <t>气管卡扣</t>
  </si>
  <si>
    <t>零件新增</t>
  </si>
  <si>
    <t>内部评审</t>
  </si>
  <si>
    <t>20191211</t>
  </si>
  <si>
    <t>F</t>
  </si>
  <si>
    <t>6804550X2001A</t>
  </si>
  <si>
    <t>驾驶员调角器总成</t>
  </si>
  <si>
    <t>取消，层级变更</t>
  </si>
  <si>
    <t>19-GGT-067</t>
  </si>
  <si>
    <t>6805500X2001A</t>
  </si>
  <si>
    <t>驾驶员座椅靠背总成</t>
  </si>
  <si>
    <t>新增</t>
  </si>
  <si>
    <t>客户新增配置</t>
  </si>
  <si>
    <t>6801621X2001A</t>
  </si>
  <si>
    <t>驾驶员调角器上连接板</t>
  </si>
  <si>
    <t>规格重量变更</t>
  </si>
  <si>
    <t>6805430X2001A</t>
  </si>
  <si>
    <t>驾驶员靠背泡沫总成</t>
  </si>
  <si>
    <t>6801622X2001A</t>
  </si>
  <si>
    <t>前排靠背复位卷簧限位支架</t>
  </si>
  <si>
    <t>造型规格变更</t>
  </si>
  <si>
    <t>6805429X2001A</t>
  </si>
  <si>
    <t>驾驶员靠背泡沫本体</t>
  </si>
  <si>
    <t>6801631X2001A</t>
  </si>
  <si>
    <t>驾驶员调角器下连接板</t>
  </si>
  <si>
    <t>6805428X2001A</t>
  </si>
  <si>
    <t>驾驶员靠背泡沫无纺布</t>
  </si>
  <si>
    <t>SLT0010190</t>
  </si>
  <si>
    <t>复位卷簧下限位支架</t>
  </si>
  <si>
    <t>新开</t>
  </si>
  <si>
    <t>6803300X2001A</t>
  </si>
  <si>
    <t>驾驶员座椅座垫总成</t>
  </si>
  <si>
    <t>6801634X2001A</t>
  </si>
  <si>
    <t>前排靠背复位卷簧安装支架</t>
  </si>
  <si>
    <t>6803260X2001A</t>
  </si>
  <si>
    <t>驾驶员座垫泡沫及护面总成</t>
  </si>
  <si>
    <t>6801636X2001A</t>
  </si>
  <si>
    <t>靠背调角器涡簧</t>
  </si>
  <si>
    <t>规格变更，层级变更</t>
  </si>
  <si>
    <t>6803230X2001A</t>
  </si>
  <si>
    <t>驾驶员座垫泡沫总成</t>
  </si>
  <si>
    <t>20200408</t>
  </si>
  <si>
    <t>G</t>
  </si>
  <si>
    <t>SLT0010193</t>
  </si>
  <si>
    <t>气管接线头固定钢丝</t>
  </si>
  <si>
    <t>20-GGT-010</t>
  </si>
  <si>
    <t>6803229X2001A</t>
  </si>
  <si>
    <t>驾驶员座垫泡沫本体</t>
  </si>
  <si>
    <t>20200620</t>
  </si>
  <si>
    <t>H</t>
  </si>
  <si>
    <t>6804411X2001A</t>
  </si>
  <si>
    <t>风扇</t>
  </si>
  <si>
    <t>取消</t>
  </si>
  <si>
    <t>20-GGT-018</t>
  </si>
  <si>
    <t>6803225X2001A</t>
  </si>
  <si>
    <t>驾驶员座垫泡沫无纺布</t>
  </si>
  <si>
    <t>SHT0010958</t>
  </si>
  <si>
    <t>6803232X2001A</t>
  </si>
  <si>
    <t>驾驶员左侧护板</t>
  </si>
  <si>
    <t>SHT0011332</t>
  </si>
  <si>
    <t>气袋支撑板</t>
  </si>
  <si>
    <t>6801670X2001A</t>
  </si>
  <si>
    <t>驾驶员靠背支撑钢丝总成</t>
  </si>
  <si>
    <t>H5-6802105</t>
  </si>
  <si>
    <t>圣诞树卡扣</t>
  </si>
  <si>
    <t>供应商确定供货单元，新增件号</t>
  </si>
  <si>
    <t>H5-6802103</t>
  </si>
  <si>
    <t>腰托气袋</t>
  </si>
  <si>
    <t>6804412X2001A</t>
  </si>
  <si>
    <t>靠背通风袋体</t>
  </si>
  <si>
    <t>BPC0010111</t>
  </si>
  <si>
    <t>黑色气管</t>
  </si>
  <si>
    <t>6804431X2001A</t>
  </si>
  <si>
    <t>坐垫通风袋体及转接风道</t>
  </si>
  <si>
    <t>BPC0010112</t>
  </si>
  <si>
    <t>白色气管</t>
  </si>
  <si>
    <t>6803911X2001A</t>
  </si>
  <si>
    <t>风扇延长线</t>
  </si>
  <si>
    <t>BPC0010125</t>
  </si>
  <si>
    <t>尼龙管卡箍</t>
  </si>
  <si>
    <t>6805426X2001A</t>
  </si>
  <si>
    <t>驾驶员靠背泡沫预埋钢丝C</t>
  </si>
  <si>
    <t>座椅变更造型</t>
  </si>
  <si>
    <t>SLT0010195</t>
  </si>
  <si>
    <t>驾驶员靠背上骨架焊接总成</t>
  </si>
  <si>
    <t>6805427X2001A</t>
  </si>
  <si>
    <t>驾驶员靠背泡沫预埋钢丝D</t>
  </si>
  <si>
    <t>SLT0010194</t>
  </si>
  <si>
    <t>气动腰托支撑钣金</t>
  </si>
  <si>
    <t>6803226X2001A</t>
  </si>
  <si>
    <t>驾驶员座垫泡沫预埋钢丝C</t>
  </si>
  <si>
    <t>Q2724819F</t>
  </si>
  <si>
    <t>十字槽盘头自攻螺钉</t>
  </si>
  <si>
    <t>6801233X2001A</t>
  </si>
  <si>
    <t>驾驶员座垫面套左固定钢丝</t>
  </si>
  <si>
    <t>方案优化，与6801664X2001A共用</t>
  </si>
  <si>
    <t>黄骅反馈，相近件共用</t>
  </si>
  <si>
    <t>SHT0010959</t>
  </si>
  <si>
    <t>减震钉</t>
  </si>
  <si>
    <t>6801234X2001A</t>
  </si>
  <si>
    <t>驾驶员座垫面套右固定钢丝</t>
  </si>
  <si>
    <t>SHT0010956</t>
  </si>
  <si>
    <t>转接风道</t>
  </si>
  <si>
    <t>6801635X2001A</t>
  </si>
  <si>
    <t>调角器下连接板上加强板</t>
  </si>
  <si>
    <t>加强骨架结构</t>
  </si>
  <si>
    <t>6801637X2001A</t>
  </si>
  <si>
    <t>调角器下连接板下加强板</t>
  </si>
  <si>
    <t>坐垫通风袋体</t>
  </si>
  <si>
    <t>状态变更，取消转接风道</t>
  </si>
  <si>
    <t>6801643X2001A</t>
  </si>
  <si>
    <t>台阶铆钉</t>
  </si>
  <si>
    <t>材料变更，由20钢更改为35钢</t>
  </si>
  <si>
    <t>工厂反馈，材料采购困难</t>
  </si>
  <si>
    <t>黄骅输入</t>
  </si>
  <si>
    <t>6804440X2001A</t>
  </si>
  <si>
    <t>驾驶员通风开关</t>
  </si>
  <si>
    <t>6801612X2001A</t>
  </si>
  <si>
    <t>靠背风扇安装板</t>
  </si>
  <si>
    <t>材料变更，由Q195更改为Q235</t>
  </si>
  <si>
    <t>SHT0010954</t>
  </si>
  <si>
    <t>6801138X2001A</t>
  </si>
  <si>
    <t>座垫风扇安装板</t>
  </si>
  <si>
    <t>20200722</t>
  </si>
  <si>
    <t>SLT0010198</t>
  </si>
  <si>
    <t>驾驶员靠背骨架总成</t>
  </si>
  <si>
    <t>6801104X2001A</t>
  </si>
  <si>
    <t>驾驶员旁侧板固定支架</t>
  </si>
  <si>
    <t>塑料喉箍</t>
  </si>
  <si>
    <t>名称变更，状态变更</t>
  </si>
  <si>
    <t>MP-X-6805070S</t>
  </si>
  <si>
    <t>头枕主插管</t>
  </si>
  <si>
    <t>件名件号变更</t>
  </si>
  <si>
    <t>借用件的件名件号与图纸保持一致</t>
  </si>
  <si>
    <t>前期质量部输入</t>
  </si>
  <si>
    <t>20220929</t>
  </si>
  <si>
    <t>I</t>
  </si>
  <si>
    <t>取消此配置件号</t>
  </si>
  <si>
    <t>此配置升级为减震款，基础款此件号不再使用</t>
  </si>
  <si>
    <t>客户输入图纸</t>
  </si>
  <si>
    <t>MP-X-6805071S</t>
  </si>
  <si>
    <t>头枕副插管</t>
  </si>
  <si>
    <t>20221009</t>
  </si>
  <si>
    <t>J</t>
  </si>
  <si>
    <t>SLT0011559</t>
  </si>
  <si>
    <t xml:space="preserve">客户新增新能源座椅配置，带通风加热，主面料为蓝白格，缝线为蓝色，头枕带刺绣
</t>
  </si>
  <si>
    <t>C</t>
  </si>
  <si>
    <t>6800010-H37-C00</t>
  </si>
  <si>
    <t>驾驶员座总成（高配）</t>
  </si>
  <si>
    <t>客户变更图号</t>
  </si>
  <si>
    <t>SLT0011553</t>
  </si>
  <si>
    <t>驾驶员头枕总成</t>
  </si>
  <si>
    <t>驾驶员座总成（低配）</t>
  </si>
  <si>
    <t>SLT0011554</t>
  </si>
  <si>
    <t>驾驶员头枕护面总成</t>
  </si>
  <si>
    <t>6802701X2001A</t>
  </si>
  <si>
    <t>驾驶员靠背通风护面总成</t>
  </si>
  <si>
    <t>SLT0011567</t>
  </si>
  <si>
    <t>6802101X2001A</t>
  </si>
  <si>
    <t>驾驶员座垫通风护面总成</t>
  </si>
  <si>
    <t>SLT0011568</t>
  </si>
  <si>
    <t xml:space="preserve">驾驶员靠背泡沫及护面总成 </t>
  </si>
  <si>
    <t>6801739X2001A</t>
  </si>
  <si>
    <t>驾驶员靠背弯管螺接总成</t>
  </si>
  <si>
    <t>名称变更</t>
  </si>
  <si>
    <t>骨架结构变更
（铆接改螺接）</t>
  </si>
  <si>
    <t>ECR0001641</t>
  </si>
  <si>
    <t>SLT0011569</t>
  </si>
  <si>
    <t>驾驶员靠背护面总成</t>
  </si>
  <si>
    <t>6801644X2001A</t>
  </si>
  <si>
    <t>软垫轴承</t>
  </si>
  <si>
    <t>SLT0011570</t>
  </si>
  <si>
    <t>SLT0011571</t>
  </si>
  <si>
    <t>1B180-6805009</t>
  </si>
  <si>
    <t>司机背右旋转阶梯螺栓</t>
  </si>
  <si>
    <t>SLT0011572</t>
  </si>
  <si>
    <t>驾驶员座垫护面总成</t>
  </si>
  <si>
    <t>321721801400</t>
  </si>
  <si>
    <t>中排独立软带轴承</t>
  </si>
  <si>
    <t>SLT0011573</t>
  </si>
  <si>
    <t>驾驶员左侧护板-加热+通风</t>
  </si>
  <si>
    <t>Q40208</t>
  </si>
  <si>
    <t>大垫圈</t>
  </si>
  <si>
    <t>20221128</t>
  </si>
  <si>
    <t>K</t>
  </si>
  <si>
    <t>BFA0000760（Q12618）</t>
  </si>
  <si>
    <t>不锈钢开口型抽芯铆钉</t>
  </si>
  <si>
    <t>钢丝固定方式变更</t>
  </si>
  <si>
    <t>ECR0008603</t>
  </si>
  <si>
    <t>Q395B08</t>
  </si>
  <si>
    <t>盖型螺母</t>
  </si>
  <si>
    <t>BFA0010037</t>
  </si>
  <si>
    <t>内梅花盘头三角牙自攻钉</t>
  </si>
  <si>
    <t>20190530</t>
  </si>
  <si>
    <t>D</t>
  </si>
  <si>
    <t>配置取消</t>
  </si>
  <si>
    <t>客户增加配置</t>
  </si>
  <si>
    <t>SLT0010415</t>
  </si>
  <si>
    <t>驾驶员左侧护板固定钢丝A</t>
  </si>
  <si>
    <t>钢丝扩孔</t>
  </si>
  <si>
    <t>件号新增</t>
  </si>
  <si>
    <t>SLT0010416</t>
  </si>
  <si>
    <t>驾驶员左侧护板固定钢丝B</t>
  </si>
  <si>
    <t>SLT0010342</t>
  </si>
  <si>
    <t>驾驶员左侧护板固定支架A</t>
  </si>
  <si>
    <t>钣金件扩孔</t>
  </si>
  <si>
    <t>6808100X2001B</t>
  </si>
  <si>
    <t>SLT0010380</t>
  </si>
  <si>
    <t>驾驶员左侧护板固定支架B</t>
  </si>
  <si>
    <t>6808130X2001B</t>
  </si>
  <si>
    <t>6805400X2001B</t>
  </si>
  <si>
    <t>L</t>
  </si>
  <si>
    <t>新增整椅号6800010LH26-C00，其与6800010EH26-C00差异为：更换常州立天扶手，更换扶手安装支架（借用减震款零部件，已开发），无其他差异点</t>
  </si>
  <si>
    <t>6805400X2001C</t>
  </si>
  <si>
    <t>6802700X2001B</t>
  </si>
  <si>
    <t>十字槽盘头自攻螺钉（风扇固定）</t>
  </si>
  <si>
    <t>规格件号变更</t>
  </si>
  <si>
    <t>试装确认变更</t>
  </si>
  <si>
    <t>6803300X2001B</t>
  </si>
  <si>
    <t>6803260X2001B</t>
  </si>
  <si>
    <t>6802100X2001B</t>
  </si>
  <si>
    <t>PU6</t>
  </si>
  <si>
    <t>Q12618</t>
  </si>
  <si>
    <t>Q2714213F31E</t>
  </si>
  <si>
    <t>十字槽盘头自攻螺钉（安装罩壳）</t>
  </si>
  <si>
    <t>6800203X2001A</t>
  </si>
  <si>
    <t>驾驶员座椅座垫包装袋</t>
  </si>
  <si>
    <t>BFA0000004</t>
  </si>
  <si>
    <t>扎带</t>
  </si>
  <si>
    <t>8212035AA95-C00</t>
  </si>
  <si>
    <t>安全带插锁总成</t>
  </si>
  <si>
    <t>件号规格变更</t>
  </si>
  <si>
    <t>客户变更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</si>
  <si>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</si>
  <si>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</si>
  <si>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标准化：</t>
  </si>
  <si>
    <t>分体式头枕-BA95-驾驶员座总成EBOM清单</t>
  </si>
  <si>
    <t>6800010AH95-C00</t>
  </si>
  <si>
    <t>6800010LH26-C00</t>
  </si>
  <si>
    <t>会签：</t>
  </si>
  <si>
    <t>中文名称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</si>
  <si>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</si>
  <si>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r>
      <rPr>
        <b/>
        <sz val="14"/>
        <rFont val="微软雅黑"/>
        <charset val="134"/>
      </rPr>
      <t>日期：</t>
    </r>
    <r>
      <rPr>
        <sz val="14"/>
        <rFont val="微软雅黑"/>
        <charset val="134"/>
      </rPr>
      <t>2022/10/9</t>
    </r>
  </si>
  <si>
    <t>规格型号</t>
  </si>
  <si>
    <t>座靠通风+靠背腰托</t>
  </si>
  <si>
    <t>座靠无通风+无腰托</t>
  </si>
  <si>
    <t>靠背通风-加热</t>
  </si>
  <si>
    <t>座椅总成：通风+空气腰托+窄扶手</t>
  </si>
  <si>
    <t>版本：L</t>
  </si>
  <si>
    <t>说明： 
1.新增整椅号6800010LH26-C00，其与6800010EH26-C00差异为：更换常州立天扶手，更换扶手安装支架（借用减震款零部件，已开发），无其他差异点.           
 2.原配置ECU及线束总成配置错误，新增单加热ECU及线束总成和通风加热ECU及线束总成。</t>
  </si>
  <si>
    <t>重量</t>
  </si>
  <si>
    <t>价格</t>
  </si>
  <si>
    <t>SLT0011473</t>
  </si>
  <si>
    <t>SLT0002436</t>
  </si>
  <si>
    <t>SLT0011474</t>
  </si>
  <si>
    <t>SLT0011692</t>
  </si>
  <si>
    <t>装配等级</t>
  </si>
  <si>
    <t>QAD号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</si>
  <si>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</si>
  <si>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</si>
  <si>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</si>
  <si>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</si>
  <si>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</si>
  <si>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r>
      <rPr>
        <sz val="11"/>
        <rFont val="宋体"/>
        <charset val="134"/>
      </rPr>
      <t>图纸版本</t>
    </r>
  </si>
  <si>
    <t>是否申请新零件号</t>
  </si>
  <si>
    <r>
      <rPr>
        <sz val="11"/>
        <rFont val="宋体"/>
        <charset val="134"/>
      </rPr>
      <t>沿用件</t>
    </r>
    <r>
      <rPr>
        <sz val="11"/>
        <rFont val="Arial"/>
        <charset val="134"/>
      </rPr>
      <t xml:space="preserve">            Y/N</t>
    </r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</si>
  <si>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</si>
  <si>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</si>
  <si>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</si>
  <si>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</si>
  <si>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</si>
  <si>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</si>
  <si>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</si>
  <si>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</si>
  <si>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</si>
  <si>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</si>
  <si>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</si>
  <si>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</si>
  <si>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</si>
  <si>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</si>
  <si>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</si>
  <si>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r>
      <rPr>
        <sz val="11"/>
        <rFont val="宋体"/>
        <charset val="134"/>
      </rPr>
      <t>备注</t>
    </r>
  </si>
  <si>
    <t>用量</t>
  </si>
  <si>
    <t>长</t>
  </si>
  <si>
    <t>宽</t>
  </si>
  <si>
    <t>高</t>
  </si>
  <si>
    <t>6800010JH26-C00(SLT0011473)</t>
  </si>
  <si>
    <t>座椅总成：电加热+通风+空气腰托</t>
  </si>
  <si>
    <t>个</t>
  </si>
  <si>
    <t>A1</t>
  </si>
  <si>
    <t>Y</t>
  </si>
  <si>
    <t>N</t>
  </si>
  <si>
    <t>总成件</t>
  </si>
  <si>
    <t>ASSY</t>
  </si>
  <si>
    <t>组装</t>
  </si>
  <si>
    <t>河北自制</t>
  </si>
  <si>
    <t>组装车间</t>
  </si>
  <si>
    <t>6800010AH95-C00
（SLT0011559）</t>
  </si>
  <si>
    <t>座椅总成：电加热+通风</t>
  </si>
  <si>
    <t>座椅总成：通风+空气腰托</t>
  </si>
  <si>
    <t>6800010CH26-C00(SLT0011474)</t>
  </si>
  <si>
    <t>座椅总成：电加热</t>
  </si>
  <si>
    <t>6800010LH26-C00  SLT0011692</t>
  </si>
  <si>
    <t>N/A</t>
  </si>
  <si>
    <t>过程虚拟件</t>
  </si>
  <si>
    <t>新开，织物面料(缝线蓝色，带刺绣)</t>
  </si>
  <si>
    <t>SLT0002693</t>
  </si>
  <si>
    <t>6808110X2001A</t>
  </si>
  <si>
    <t>驾驶员头枕骨架泡沫总成</t>
  </si>
  <si>
    <t>分总成</t>
  </si>
  <si>
    <t>6808100X2002A</t>
  </si>
  <si>
    <t>河北外购</t>
  </si>
  <si>
    <t>日照联成工程机械有限公司</t>
  </si>
  <si>
    <t>6808111X2001A</t>
  </si>
  <si>
    <t>驾驶员头枕杆</t>
  </si>
  <si>
    <t>线材</t>
  </si>
  <si>
    <t>Q235 φ10</t>
  </si>
  <si>
    <t>GB/T 342
GB/T 700</t>
  </si>
  <si>
    <t>306*130*10</t>
  </si>
  <si>
    <t>折弯</t>
  </si>
  <si>
    <t>6808121X2001A</t>
  </si>
  <si>
    <t>驾驶员头枕泡沫</t>
  </si>
  <si>
    <t>聚氨酯</t>
  </si>
  <si>
    <r>
      <rPr>
        <sz val="10"/>
        <rFont val="宋体"/>
        <charset val="134"/>
        <scheme val="minor"/>
      </rPr>
      <t>PUR,40kg/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</si>
  <si>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40kg/</t>
    </r>
    <r>
      <rPr>
        <sz val="10"/>
        <rFont val="宋体"/>
        <charset val="134"/>
        <scheme val="minor"/>
      </rPr>
      <t>㎥</t>
    </r>
  </si>
  <si>
    <t>发泡</t>
  </si>
  <si>
    <t>8%损耗</t>
  </si>
  <si>
    <t>SLT0002442</t>
  </si>
  <si>
    <t>新开，织物面料</t>
  </si>
  <si>
    <t>缝纫</t>
  </si>
  <si>
    <t>缝纫车间</t>
  </si>
  <si>
    <t>新开，织物面料(缝线蓝色，带刺绣）</t>
  </si>
  <si>
    <t>SLT0010814</t>
  </si>
  <si>
    <t>分总成，织物通风面套</t>
  </si>
  <si>
    <t>SLT0010815</t>
  </si>
  <si>
    <t>分总成，织物非通风面套</t>
  </si>
  <si>
    <t>分总成，主面料为蓝白格，缝线蓝色</t>
  </si>
  <si>
    <t>SCS0004029</t>
  </si>
  <si>
    <t>借用B40（老）</t>
  </si>
  <si>
    <t>注塑件</t>
  </si>
  <si>
    <t>注塑</t>
  </si>
  <si>
    <t>2%损耗</t>
  </si>
  <si>
    <t>黄骅雍丰</t>
  </si>
  <si>
    <t>SCS0004036</t>
  </si>
  <si>
    <t xml:space="preserve"> 头枕副插管</t>
  </si>
  <si>
    <t>6805410X2001A</t>
  </si>
  <si>
    <t>6805510X2001B</t>
  </si>
  <si>
    <t>SLT0002118</t>
  </si>
  <si>
    <t>6805420X2001</t>
  </si>
  <si>
    <t>新开通风-增加扶手槽</t>
  </si>
  <si>
    <t>6805420X2001A</t>
  </si>
  <si>
    <t>发泡车间</t>
  </si>
  <si>
    <t>SLT0001628</t>
  </si>
  <si>
    <t>6805430X2001</t>
  </si>
  <si>
    <t>新开非通风-增加扶手槽</t>
  </si>
  <si>
    <t>6805421X2001</t>
  </si>
  <si>
    <r>
      <rPr>
        <sz val="10"/>
        <rFont val="宋体"/>
        <charset val="134"/>
        <scheme val="minor"/>
      </rPr>
      <t>PUR 60kg/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</si>
  <si>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60kg/</t>
    </r>
    <r>
      <rPr>
        <sz val="10"/>
        <rFont val="宋体"/>
        <charset val="134"/>
        <scheme val="minor"/>
      </rPr>
      <t>㎥</t>
    </r>
  </si>
  <si>
    <t>6805429X2001</t>
  </si>
  <si>
    <t>SCS0004310</t>
  </si>
  <si>
    <t>钢丝2.5*330</t>
  </si>
  <si>
    <t>借用</t>
  </si>
  <si>
    <t>— —</t>
  </si>
  <si>
    <t>60 φ2.5*320</t>
  </si>
  <si>
    <t>GB/T 342
GB/T 699</t>
  </si>
  <si>
    <t>黄骅泰行</t>
  </si>
  <si>
    <t>SLT0000740</t>
  </si>
  <si>
    <t>钢丝2.5*160</t>
  </si>
  <si>
    <t>60 φ2.5*220</t>
  </si>
  <si>
    <t>SLT0001092</t>
  </si>
  <si>
    <t>预埋钢丝2.5*220</t>
  </si>
  <si>
    <t>SLT0001093</t>
  </si>
  <si>
    <t>预埋钢丝Φ2.5*270</t>
  </si>
  <si>
    <t>60 Φ2.5</t>
  </si>
  <si>
    <t>SLT0002507</t>
  </si>
  <si>
    <t>6805424X2001A</t>
  </si>
  <si>
    <t>新开通风</t>
  </si>
  <si>
    <t>无纺布</t>
  </si>
  <si>
    <t>100g/㎡</t>
  </si>
  <si>
    <t>黄骅建昌</t>
  </si>
  <si>
    <t>系统没用</t>
  </si>
  <si>
    <t>SLT0002566</t>
  </si>
  <si>
    <t>新开非通风</t>
  </si>
  <si>
    <t>SLT0002119</t>
  </si>
  <si>
    <t>新开，织物通风面套</t>
  </si>
  <si>
    <t>SLT0002443</t>
  </si>
  <si>
    <t>新开，织物非通风面套</t>
  </si>
  <si>
    <t>新开，主面料为蓝白格，缝线为蓝色</t>
  </si>
  <si>
    <t>BEC0010135</t>
  </si>
  <si>
    <t>电加热</t>
  </si>
  <si>
    <t>A2</t>
  </si>
  <si>
    <t>德邦电子</t>
  </si>
  <si>
    <t>6804410X2001A</t>
  </si>
  <si>
    <t>驾驶员靠背通风系统</t>
  </si>
  <si>
    <t>外购</t>
  </si>
  <si>
    <t>270*197*830</t>
  </si>
  <si>
    <t>借用D03</t>
  </si>
  <si>
    <t>SLT0002441</t>
  </si>
  <si>
    <t>BFA0000001</t>
  </si>
  <si>
    <t>GHRC00001</t>
  </si>
  <si>
    <t>C型钉</t>
  </si>
  <si>
    <t>标准件</t>
  </si>
  <si>
    <t>天津金庄</t>
  </si>
  <si>
    <t>BPC0000063</t>
  </si>
  <si>
    <t>6804420X2001A</t>
  </si>
  <si>
    <t>驾驶员靠背腰托总成</t>
  </si>
  <si>
    <t>美好生活</t>
  </si>
  <si>
    <t>借用H6</t>
  </si>
  <si>
    <t>毛毡</t>
  </si>
  <si>
    <t>塑料件</t>
  </si>
  <si>
    <t>PA66</t>
  </si>
  <si>
    <t>φ6×790</t>
  </si>
  <si>
    <t>φ6×740</t>
  </si>
  <si>
    <t>4X6</t>
  </si>
  <si>
    <t>北京东方华康自动化设备有限公司</t>
  </si>
  <si>
    <t>SLT0011484</t>
  </si>
  <si>
    <t>分总成，通风骨架</t>
  </si>
  <si>
    <t>SLT0011481</t>
  </si>
  <si>
    <t>分总成，非通风骨架</t>
  </si>
  <si>
    <t>SLT0011483</t>
  </si>
  <si>
    <t>焊接</t>
  </si>
  <si>
    <t>焊接车间</t>
  </si>
  <si>
    <t>SLT0011482</t>
  </si>
  <si>
    <t>6804570X2001A</t>
  </si>
  <si>
    <t>驾驶员调角器焊接总成</t>
  </si>
  <si>
    <t>6801720X2001A</t>
  </si>
  <si>
    <t>驾驶员调角器上连接板总成</t>
  </si>
  <si>
    <t>SLT0002537</t>
  </si>
  <si>
    <t>钣金件</t>
  </si>
  <si>
    <t>QStE500TM 2.5</t>
  </si>
  <si>
    <t>Q/BQB 301
Q/BQB 310</t>
  </si>
  <si>
    <t>116.5*15.5*270.5</t>
  </si>
  <si>
    <t>冲压</t>
  </si>
  <si>
    <t>276*80*2.5</t>
  </si>
  <si>
    <t>强宇</t>
  </si>
  <si>
    <t>SLT0002205</t>
  </si>
  <si>
    <t>SPFH590 3.0</t>
  </si>
  <si>
    <t>19.5*30.5*13</t>
  </si>
  <si>
    <t>32*31*3</t>
  </si>
  <si>
    <t>成卓</t>
  </si>
  <si>
    <t>20*30.5*12</t>
  </si>
  <si>
    <t>30.5*21*3</t>
  </si>
  <si>
    <t>黄骅成卓</t>
  </si>
  <si>
    <t>SLT0011476</t>
  </si>
  <si>
    <t>下连接板焊接总成电泳</t>
  </si>
  <si>
    <t>电泳</t>
  </si>
  <si>
    <t>电泳车间</t>
  </si>
  <si>
    <t>SLT0011475</t>
  </si>
  <si>
    <t>下连接板焊接总成</t>
  </si>
  <si>
    <t>电泳后件号为：SLT0011476</t>
  </si>
  <si>
    <t>SLT0010686</t>
  </si>
  <si>
    <t>驾驶员座垫右侧安装板总成</t>
  </si>
  <si>
    <t>铆接车间</t>
  </si>
  <si>
    <t>BAS0000017</t>
  </si>
  <si>
    <t>借用M60</t>
  </si>
  <si>
    <t>DC01 0.5</t>
  </si>
  <si>
    <t>20*3.5*20</t>
  </si>
  <si>
    <t>安徽汉升</t>
  </si>
  <si>
    <t>SLT0010682</t>
  </si>
  <si>
    <t>驾驶员座垫右侧安装板</t>
  </si>
  <si>
    <t>QStE500 2.5</t>
  </si>
  <si>
    <t>190*60.5*195</t>
  </si>
  <si>
    <t>252*245*2.5</t>
  </si>
  <si>
    <t>BFA0000400</t>
  </si>
  <si>
    <t>QC /T712</t>
  </si>
  <si>
    <t>7/16'螺母</t>
  </si>
  <si>
    <t>借用BA95</t>
  </si>
  <si>
    <t>北京三浦</t>
  </si>
  <si>
    <t>6801630X2001A</t>
  </si>
  <si>
    <t>驾驶员左调角器下连接板总成</t>
  </si>
  <si>
    <t>SLT0002211</t>
  </si>
  <si>
    <t>驾驶员左调角器下连接板</t>
  </si>
  <si>
    <t>QStE500TM 3.5</t>
  </si>
  <si>
    <t>190*50*195.5</t>
  </si>
  <si>
    <t>260*239*2.5</t>
  </si>
  <si>
    <t>黄骅鑫昌</t>
  </si>
  <si>
    <t>SLT0002542</t>
  </si>
  <si>
    <t>SAPH440 4.0</t>
  </si>
  <si>
    <t>26*54*6</t>
  </si>
  <si>
    <t>54*27*4</t>
  </si>
  <si>
    <t>SLT0002543</t>
  </si>
  <si>
    <t>78*73*2.5</t>
  </si>
  <si>
    <t>SLT0002544</t>
  </si>
  <si>
    <t>60*36*2.5</t>
  </si>
  <si>
    <t>6801150X200A</t>
  </si>
  <si>
    <t>驾驶员座垫后横梁总成</t>
  </si>
  <si>
    <t>SLT0002559</t>
  </si>
  <si>
    <t>6801151X2001A</t>
  </si>
  <si>
    <t>驾驶员座垫后横梁</t>
  </si>
  <si>
    <t>管材</t>
  </si>
  <si>
    <t>Q235 φ22×1.5</t>
  </si>
  <si>
    <t>GB/T 13793
GB/T 700</t>
  </si>
  <si>
    <t>25*434*45</t>
  </si>
  <si>
    <t>弯管</t>
  </si>
  <si>
    <t>弯管车间</t>
  </si>
  <si>
    <t>SLT0002535</t>
  </si>
  <si>
    <t>6801103X2001A</t>
  </si>
  <si>
    <t>驾驶员座垫固定支架</t>
  </si>
  <si>
    <t>QStE420TM 2.0</t>
  </si>
  <si>
    <t>65*32*22</t>
  </si>
  <si>
    <t>69*66*2</t>
  </si>
  <si>
    <t>黄骅佳祥</t>
  </si>
  <si>
    <t>Q235 φ5</t>
  </si>
  <si>
    <t>海兴中盛</t>
  </si>
  <si>
    <t>SLT0002545</t>
  </si>
  <si>
    <t>6804520X2001A</t>
  </si>
  <si>
    <t>左侧手动调角器总成</t>
  </si>
  <si>
    <t>江苏力乐</t>
  </si>
  <si>
    <t>SLT0002547</t>
  </si>
  <si>
    <t>6801740X2001A</t>
  </si>
  <si>
    <t>驾驶员靠背弯管总成</t>
  </si>
  <si>
    <t>Q235
Φ25x1.5</t>
  </si>
  <si>
    <t>6801741X2001A</t>
  </si>
  <si>
    <t>驾驶员靠背弯管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</si>
  <si>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</si>
  <si>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</si>
  <si>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</si>
  <si>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</si>
  <si>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</si>
  <si>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</si>
  <si>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</si>
  <si>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BFA0000775</t>
  </si>
  <si>
    <t>借用M4-2060</t>
  </si>
  <si>
    <t>紧固件</t>
  </si>
  <si>
    <t>φ20 45</t>
  </si>
  <si>
    <t>20*21*20</t>
  </si>
  <si>
    <t>黄骅创和</t>
  </si>
  <si>
    <t>6801111X2001A</t>
  </si>
  <si>
    <t>焊接方螺母</t>
  </si>
  <si>
    <t>BFA0000007</t>
  </si>
  <si>
    <t>8</t>
  </si>
  <si>
    <t>24*2*24</t>
  </si>
  <si>
    <t>BFA0000019</t>
  </si>
  <si>
    <t>M8</t>
  </si>
  <si>
    <t>15*15*13</t>
  </si>
  <si>
    <t>SLT0010412</t>
  </si>
  <si>
    <t>驾驶员扶手安装钣金焊接总成</t>
  </si>
  <si>
    <t>借用统帅</t>
  </si>
  <si>
    <t>沧州智凯</t>
  </si>
  <si>
    <t>SLT0010336</t>
  </si>
  <si>
    <t>驾驶员扶手安装钣金</t>
  </si>
  <si>
    <t>54*29*90</t>
  </si>
  <si>
    <t>85*85*3</t>
  </si>
  <si>
    <t>BFA0000518</t>
  </si>
  <si>
    <t>标准件
Q37108</t>
  </si>
  <si>
    <t>SCS0004800</t>
  </si>
  <si>
    <t>BQB40-6802131</t>
  </si>
  <si>
    <t>主头枕管</t>
  </si>
  <si>
    <t>借用B40</t>
  </si>
  <si>
    <t>Q195  φ20×2.0</t>
  </si>
  <si>
    <t>26*20*59</t>
  </si>
  <si>
    <t>切断</t>
  </si>
  <si>
    <t>黄骅再兴</t>
  </si>
  <si>
    <t>SLT0002552</t>
  </si>
  <si>
    <t>6801611X2001A</t>
  </si>
  <si>
    <t>驾驶员靠背下弯管</t>
  </si>
  <si>
    <t>Q235 φ20×1.5</t>
  </si>
  <si>
    <t>54*361*138</t>
  </si>
  <si>
    <t>6801660X2001A</t>
  </si>
  <si>
    <t>驾驶员靠背支撑焊接总成</t>
  </si>
  <si>
    <t>SLT0002553</t>
  </si>
  <si>
    <t>6801712X2001A</t>
  </si>
  <si>
    <t>驾驶员靠背支撑钢丝G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</si>
  <si>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</si>
  <si>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</si>
  <si>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</si>
  <si>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</si>
  <si>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</si>
  <si>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</si>
  <si>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6801715X2001A</t>
  </si>
  <si>
    <t>6801714X2001A</t>
  </si>
  <si>
    <t>驾驶员靠背支撑钢丝B</t>
  </si>
  <si>
    <t>借用AA95</t>
  </si>
  <si>
    <t>13*375*32</t>
  </si>
  <si>
    <t>6801664X2001A</t>
  </si>
  <si>
    <t>驾驶员靠背支撑钢丝D</t>
  </si>
  <si>
    <t>5*156*5</t>
  </si>
  <si>
    <t>SLT0002207</t>
  </si>
  <si>
    <t>Q235 1.0</t>
  </si>
  <si>
    <t>20*155*98</t>
  </si>
  <si>
    <t>152*100*1</t>
  </si>
  <si>
    <t>再兴</t>
  </si>
  <si>
    <t>Q235 2.0</t>
  </si>
  <si>
    <t>冲压车间</t>
  </si>
  <si>
    <t>SLT0002667</t>
  </si>
  <si>
    <t>6801711X2001A</t>
  </si>
  <si>
    <t>驾驶员靠背支撑钢丝F</t>
  </si>
  <si>
    <t>26*355*60</t>
  </si>
  <si>
    <t>SLT0002555</t>
  </si>
  <si>
    <t>6801614X2001A</t>
  </si>
  <si>
    <t>驾驶员左侧侧翼支撑钢丝</t>
  </si>
  <si>
    <t>Q235 φ6</t>
  </si>
  <si>
    <t>112.5*46*193</t>
  </si>
  <si>
    <t>SLT0002556</t>
  </si>
  <si>
    <t>6801615X2001A</t>
  </si>
  <si>
    <t>驾驶员右侧侧翼支撑钢丝</t>
  </si>
  <si>
    <t>115*46.5*203.5</t>
  </si>
  <si>
    <t>SLT0002546</t>
  </si>
  <si>
    <t>曲簧</t>
  </si>
  <si>
    <t>65Mn</t>
  </si>
  <si>
    <t>GB/T1222</t>
  </si>
  <si>
    <t>江苏万金</t>
  </si>
  <si>
    <t>SLT0002122</t>
  </si>
  <si>
    <t>6804530X2001A</t>
  </si>
  <si>
    <t>驾驶员左侧滑轨总成</t>
  </si>
  <si>
    <t>SLT0002123</t>
  </si>
  <si>
    <t>6804540X2001A</t>
  </si>
  <si>
    <t>驾驶员右侧滑轨总成</t>
  </si>
  <si>
    <t>SLT0002124</t>
  </si>
  <si>
    <t>6801101X2001A</t>
  </si>
  <si>
    <t>驾驶员U型把手</t>
  </si>
  <si>
    <t>SPCC φ10</t>
  </si>
  <si>
    <t>141*379*11</t>
  </si>
  <si>
    <t>SHT0002642</t>
  </si>
  <si>
    <t>驾驶员座垫前横梁总成电泳</t>
  </si>
  <si>
    <t>SLT0010411</t>
  </si>
  <si>
    <t>驾驶员座垫前横梁总成</t>
  </si>
  <si>
    <t>SLT0002533</t>
  </si>
  <si>
    <t>6801141X2001A</t>
  </si>
  <si>
    <t>驾驶员座垫前横管</t>
  </si>
  <si>
    <t>25*347*25</t>
  </si>
  <si>
    <t>SLT0002208</t>
  </si>
  <si>
    <t>6801142X2001A</t>
  </si>
  <si>
    <t>驾驶员座垫滑轨前搭接支架</t>
  </si>
  <si>
    <t>QStE420TM 2.5</t>
  </si>
  <si>
    <t>85*45.5*33</t>
  </si>
  <si>
    <t>117*77*2.5</t>
  </si>
  <si>
    <t>67*69*2</t>
  </si>
  <si>
    <t>佳祥</t>
  </si>
  <si>
    <t>GB/T 708
GB/T 700</t>
  </si>
  <si>
    <t>60*60*25</t>
  </si>
  <si>
    <t>70*28*2</t>
  </si>
  <si>
    <t>泊头捷润</t>
  </si>
  <si>
    <t>44*21*2</t>
  </si>
  <si>
    <t>BFA0000110</t>
  </si>
  <si>
    <t>Q33008F31</t>
  </si>
  <si>
    <t>全金属六角法兰面锁紧螺母</t>
  </si>
  <si>
    <t>横梁，安装板与滑轨固定</t>
  </si>
  <si>
    <t>镀黑锌</t>
  </si>
  <si>
    <t>SLT0010646</t>
  </si>
  <si>
    <t>扶手安装支架焊接总成</t>
  </si>
  <si>
    <t>借用减震款</t>
  </si>
  <si>
    <t>11</t>
  </si>
  <si>
    <t>SLT0010629</t>
  </si>
  <si>
    <t>扶手安装支架</t>
  </si>
  <si>
    <t>113*82*3</t>
  </si>
  <si>
    <t>SLT0010414</t>
  </si>
  <si>
    <t>扶手旋转轴</t>
  </si>
  <si>
    <t>45#</t>
  </si>
  <si>
    <t>机加</t>
  </si>
  <si>
    <t>80</t>
  </si>
  <si>
    <t>22</t>
  </si>
  <si>
    <t>SHT0011363</t>
  </si>
  <si>
    <t>焊接轴套</t>
  </si>
  <si>
    <t>借用H6，冷镦</t>
  </si>
  <si>
    <t>冷镦</t>
  </si>
  <si>
    <t>20#</t>
  </si>
  <si>
    <t>GB/T 702       GB/T699</t>
  </si>
  <si>
    <t>96*19*84</t>
  </si>
  <si>
    <t>BFA0000012</t>
  </si>
  <si>
    <t>M8*25外六角螺栓</t>
  </si>
  <si>
    <t>M8*25</t>
  </si>
  <si>
    <t>发黑</t>
  </si>
  <si>
    <t>涂螺纹胶</t>
  </si>
  <si>
    <t>SLT0011548</t>
  </si>
  <si>
    <t>扶手安装支架电泳总成</t>
  </si>
  <si>
    <t>SLT0010547</t>
  </si>
  <si>
    <t>SLT0011547</t>
  </si>
  <si>
    <t>泊头润捷</t>
  </si>
  <si>
    <t>SLT0011546</t>
  </si>
  <si>
    <t>沧州旭兴五金制品有限公司/霸州市政锦五金制品有限公司</t>
  </si>
  <si>
    <t>SLT0010680</t>
  </si>
  <si>
    <t>减震器右侧支撑轴套</t>
  </si>
  <si>
    <t>黄骅市兴岳金属制品有限公司</t>
  </si>
  <si>
    <t>BFA0000130</t>
  </si>
  <si>
    <t>外六角盘头螺钉（Q2150820，靠背骨架与扶手安装支架固定）</t>
  </si>
  <si>
    <t>M8*20</t>
  </si>
  <si>
    <t>浦东三浦/苏宁标准件</t>
  </si>
  <si>
    <t>6803200X2001A</t>
  </si>
  <si>
    <t>6803210X2001A</t>
  </si>
  <si>
    <t>SLT0010670</t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</si>
  <si>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LT0010670</t>
    </r>
  </si>
  <si>
    <t>SLT0010671</t>
  </si>
  <si>
    <r>
      <rPr>
        <sz val="10"/>
        <rFont val="微软雅黑"/>
        <charset val="134"/>
      </rPr>
      <t>S</t>
    </r>
    <r>
      <rPr>
        <sz val="10"/>
        <rFont val="微软雅黑"/>
        <charset val="134"/>
      </rPr>
      <t>LT0010671</t>
    </r>
  </si>
  <si>
    <t>SLT0010825</t>
  </si>
  <si>
    <t>泡沫</t>
  </si>
  <si>
    <t>PUR,65kg/m³</t>
  </si>
  <si>
    <t>65kg/m³</t>
  </si>
  <si>
    <t>SLT0010826</t>
  </si>
  <si>
    <t>预埋钢丝Φ2.5*160</t>
  </si>
  <si>
    <t>Φ2.5</t>
  </si>
  <si>
    <t>SLT0002509</t>
  </si>
  <si>
    <t>6803224X2001A</t>
  </si>
  <si>
    <t>BEC0010136</t>
  </si>
  <si>
    <t>坐垫加热垫总成</t>
  </si>
  <si>
    <t>电器件</t>
  </si>
  <si>
    <t>445x340x2</t>
  </si>
  <si>
    <t>SLT0002128</t>
  </si>
  <si>
    <t>SLT0002444</t>
  </si>
  <si>
    <t>6804430X2001A</t>
  </si>
  <si>
    <t>驾驶员座垫通风系统</t>
  </si>
  <si>
    <t>SLT0002426</t>
  </si>
  <si>
    <t>SLT0002130</t>
  </si>
  <si>
    <t>6801120X2001A</t>
  </si>
  <si>
    <t>驾驶员座垫骨架总成</t>
  </si>
  <si>
    <t>SLT0002415</t>
  </si>
  <si>
    <t>6801130X2001A</t>
  </si>
  <si>
    <t>驾驶员座垫框架总成</t>
  </si>
  <si>
    <t>6801131X2001A</t>
  </si>
  <si>
    <t>驾驶员座垫框架左侧钢丝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</si>
  <si>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</si>
  <si>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</si>
  <si>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</si>
  <si>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</si>
  <si>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</si>
  <si>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</si>
  <si>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</si>
  <si>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</si>
  <si>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</si>
  <si>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</si>
  <si>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</si>
  <si>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</si>
  <si>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</si>
  <si>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</si>
  <si>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</si>
  <si>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</si>
  <si>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</si>
  <si>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</si>
  <si>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</si>
  <si>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</si>
  <si>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</si>
  <si>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</si>
  <si>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</si>
  <si>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</si>
  <si>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</si>
  <si>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</si>
  <si>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点焊</t>
  </si>
  <si>
    <t>6801102X2001A</t>
  </si>
  <si>
    <t>驾驶员座垫框架支架</t>
  </si>
  <si>
    <t>32*27*12</t>
  </si>
  <si>
    <t>39*27*2</t>
  </si>
  <si>
    <t>Q1980820F</t>
  </si>
  <si>
    <t>承面凸焊螺栓</t>
  </si>
  <si>
    <t>92*162*52</t>
  </si>
  <si>
    <t>201*105*1</t>
  </si>
  <si>
    <t>借用D03，风扇固定</t>
  </si>
  <si>
    <t>橡胶</t>
  </si>
  <si>
    <t>电泳件</t>
  </si>
  <si>
    <t>固定护板钢丝
借用H6</t>
  </si>
  <si>
    <t>M5*10</t>
  </si>
  <si>
    <t>上锐(常州)供应链管理有限公司</t>
  </si>
  <si>
    <t>SLT0010731</t>
  </si>
  <si>
    <t>驾驶员左侧护板-加热</t>
  </si>
  <si>
    <t>新开-SLT0010346基础上，增加加热孔</t>
  </si>
  <si>
    <t>SLT0010346</t>
  </si>
  <si>
    <t>PP-TP15 2.5</t>
  </si>
  <si>
    <t>黄骅市雍丰塑料制品有限公司</t>
  </si>
  <si>
    <t>SLT0010732</t>
  </si>
  <si>
    <t>驾驶员左侧护板-通风＋空气腰托</t>
  </si>
  <si>
    <t xml:space="preserve">SLT0010346
</t>
  </si>
  <si>
    <t>2.5
PP-TP15</t>
  </si>
  <si>
    <t>SLT0010733</t>
  </si>
  <si>
    <t>驾驶员左侧护板
驾驶员左侧护板-加热+通风+空气腰托</t>
  </si>
  <si>
    <t>A3</t>
  </si>
  <si>
    <t>驾驶员左侧护板加热+通风</t>
  </si>
  <si>
    <t>SLT0002134</t>
  </si>
  <si>
    <t>6803201X2001A</t>
  </si>
  <si>
    <t>驾驶员右侧护板</t>
  </si>
  <si>
    <t>黄骅市旗锐塑料制品有限公司</t>
  </si>
  <si>
    <t>BEC0010142</t>
  </si>
  <si>
    <t>加热开关总成</t>
  </si>
  <si>
    <t>BPC0000065</t>
  </si>
  <si>
    <t>6804450X2001A</t>
  </si>
  <si>
    <t>驾驶员腰托开关</t>
  </si>
  <si>
    <t>慈溪维克多</t>
  </si>
  <si>
    <t xml:space="preserve">BPC0010100  </t>
  </si>
  <si>
    <t>φ6卡箍</t>
  </si>
  <si>
    <t>安路普车间</t>
  </si>
  <si>
    <t>PC</t>
  </si>
  <si>
    <t>瑞隆祥</t>
  </si>
  <si>
    <t>BFA0000013</t>
  </si>
  <si>
    <t>Q2714213F31</t>
  </si>
  <si>
    <t>旁侧板固定</t>
  </si>
  <si>
    <t>ST4.2*13</t>
  </si>
  <si>
    <t>BFA0000047</t>
  </si>
  <si>
    <t>BQB40-6807121</t>
  </si>
  <si>
    <t>弹簧钢丝</t>
  </si>
  <si>
    <t>钢丝</t>
  </si>
  <si>
    <t>SLT0010345</t>
  </si>
  <si>
    <t>驾驶员调角器手柄</t>
  </si>
  <si>
    <t>PA6+GF30 2.5</t>
  </si>
  <si>
    <t>黄骅汇铭</t>
  </si>
  <si>
    <t>BEC0010240</t>
  </si>
  <si>
    <t>一汽轻卡基础款单加加热线束(含ECU)</t>
  </si>
  <si>
    <t>新开件</t>
  </si>
  <si>
    <t>BEC0010239</t>
  </si>
  <si>
    <t>一汽轻卡基础款通风加热集成线束(含ECU)</t>
  </si>
  <si>
    <t>BEC0000067</t>
  </si>
  <si>
    <t>6803910X2001A</t>
  </si>
  <si>
    <t>ECU及通风线束总成</t>
  </si>
  <si>
    <t>吉林省德邦汽车电子有限公司05</t>
  </si>
  <si>
    <t>BEC0000068</t>
  </si>
  <si>
    <t>座框安装螺母</t>
  </si>
  <si>
    <t>固定线束、接口</t>
  </si>
  <si>
    <t>4*200</t>
  </si>
  <si>
    <t>黄骅俊隆</t>
  </si>
  <si>
    <t>白色</t>
  </si>
  <si>
    <t>SLT0010315</t>
  </si>
  <si>
    <t>外购件</t>
  </si>
  <si>
    <t>浙江万里</t>
  </si>
  <si>
    <t>SHT0000087</t>
  </si>
  <si>
    <t>M4重卡司机背包装膜</t>
  </si>
  <si>
    <t>PE袋</t>
  </si>
  <si>
    <t>SLT0000341</t>
  </si>
  <si>
    <t>k1司机座包装膜窄车</t>
  </si>
  <si>
    <t>SLT0002703</t>
  </si>
  <si>
    <t>M4亮白PET标签纸</t>
  </si>
  <si>
    <t>60*20*2000张（单排）</t>
  </si>
  <si>
    <t>合肥光码</t>
  </si>
  <si>
    <t>1</t>
  </si>
  <si>
    <t>SLT0000806</t>
  </si>
  <si>
    <t>L0681028005A0</t>
  </si>
  <si>
    <t>螺栓帽</t>
  </si>
  <si>
    <t>PP-TP15</t>
  </si>
  <si>
    <t>黑色</t>
  </si>
  <si>
    <t>SLT0010347</t>
  </si>
  <si>
    <t>扶手总成</t>
  </si>
  <si>
    <t>借用D03，不带旋转轴</t>
  </si>
  <si>
    <t>杭州阳晨</t>
  </si>
  <si>
    <t>SLT0010423</t>
  </si>
  <si>
    <t>扶手固定螺栓</t>
  </si>
  <si>
    <t>非标件</t>
  </si>
  <si>
    <t>M12</t>
  </si>
  <si>
    <t>SLT0010427</t>
  </si>
  <si>
    <t>扶手堵盖C</t>
  </si>
  <si>
    <t>SLT0010696</t>
  </si>
  <si>
    <t>常州立天汽车零部件有限公司</t>
  </si>
  <si>
    <t>SLT0010697</t>
  </si>
  <si>
    <t>M10</t>
  </si>
  <si>
    <t>黄骅创合/沧州智凯</t>
  </si>
  <si>
    <t>SLT0010701</t>
  </si>
  <si>
    <t>扶手总成堵盖</t>
  </si>
  <si>
    <t>BFA0010075</t>
  </si>
  <si>
    <t>标准件-Q2712995
扶手堵盖固定</t>
  </si>
  <si>
    <t>ST2.9*10</t>
  </si>
  <si>
    <t>北京浦东三浦标准件有限公司</t>
  </si>
  <si>
    <t xml:space="preserve">版本I
</t>
  </si>
  <si>
    <t>J7F</t>
  </si>
  <si>
    <r>
      <rPr>
        <b/>
        <sz val="17"/>
        <rFont val="微软雅黑"/>
        <charset val="134"/>
      </rPr>
      <t xml:space="preserve">                          </t>
    </r>
    <r>
      <rPr>
        <b/>
        <u/>
        <sz val="17"/>
        <rFont val="微软雅黑"/>
        <charset val="134"/>
      </rPr>
      <t xml:space="preserve"> 副驾驶员座椅总成EBOM清单 </t>
    </r>
  </si>
  <si>
    <t>6900500X2001C</t>
  </si>
  <si>
    <t>副驾驶员座椅总成</t>
  </si>
  <si>
    <t>座椅总成</t>
  </si>
  <si>
    <t>6900500X2001B</t>
  </si>
  <si>
    <t>6900500X2001A</t>
  </si>
  <si>
    <t>非通风面套，辅料PVC</t>
  </si>
  <si>
    <t>6900600X2001A</t>
  </si>
  <si>
    <t>SLT0010186</t>
  </si>
  <si>
    <t>SLT0011504</t>
  </si>
  <si>
    <t>织物面套</t>
  </si>
  <si>
    <t>SLT0011532</t>
  </si>
  <si>
    <t>SLT0011560</t>
  </si>
  <si>
    <t>非通风面套，缝线蓝色，头枕刺绣</t>
  </si>
  <si>
    <t>SLT0011561</t>
  </si>
  <si>
    <t>6900501X2001A</t>
  </si>
  <si>
    <t>副驾驶员座椅总成（通风面套）</t>
  </si>
  <si>
    <t>副靠背总成</t>
  </si>
  <si>
    <t>客户变更件号</t>
  </si>
  <si>
    <t>6905020-H37-C00</t>
  </si>
  <si>
    <t>副靠背总成（通风面套）</t>
  </si>
  <si>
    <t>中间座靠背总成</t>
  </si>
  <si>
    <t>副靠背总成（不通风面套）</t>
  </si>
  <si>
    <t>6901811X2001A</t>
  </si>
  <si>
    <t>前座副背骨架泡沫通风面套总成</t>
  </si>
  <si>
    <t>6905511X2001A</t>
  </si>
  <si>
    <t>前座副靠背泡沫及通风护面总成</t>
  </si>
  <si>
    <t>前座座垫总成</t>
  </si>
  <si>
    <t>6902901X2001A</t>
  </si>
  <si>
    <t>前座副靠背通风面套总成</t>
  </si>
  <si>
    <t>6905100-H37-C00</t>
  </si>
  <si>
    <t>6905522X2001A</t>
  </si>
  <si>
    <t>前座副靠背无纺布</t>
  </si>
  <si>
    <t>座椅造型变更</t>
  </si>
  <si>
    <t>330102404900</t>
  </si>
  <si>
    <t>2060小背合棉支撑钢丝</t>
  </si>
  <si>
    <t>取消此件</t>
  </si>
  <si>
    <t>M4降本取消此钢丝，已设变</t>
  </si>
  <si>
    <t>6905523X2001A</t>
  </si>
  <si>
    <t>前座副靠背预埋钢丝A</t>
  </si>
  <si>
    <t>6903010-H37-C00</t>
  </si>
  <si>
    <t>前座座垫总成（通风面套）</t>
  </si>
  <si>
    <t>6905524X2001A</t>
  </si>
  <si>
    <t>前座副靠背预埋钢丝C</t>
  </si>
  <si>
    <t>前座座垫总成（不通风面套）</t>
  </si>
  <si>
    <t>6902301X2001A</t>
  </si>
  <si>
    <t>副驾驶员座垫通风护面总成</t>
  </si>
  <si>
    <t>6903313X2001A</t>
  </si>
  <si>
    <t>副驾驶员座垫内嵌钢丝2</t>
  </si>
  <si>
    <t>6902401X2001A</t>
  </si>
  <si>
    <t>6803223X2001A</t>
  </si>
  <si>
    <t>驾驶员座垫泡沫预埋钢丝B</t>
  </si>
  <si>
    <t>6902601X2001A</t>
  </si>
  <si>
    <t>中间座靠背护面总成（2010）</t>
  </si>
  <si>
    <t>零件号变更</t>
  </si>
  <si>
    <t>零件号重复</t>
  </si>
  <si>
    <t>6903315X2001A</t>
  </si>
  <si>
    <t>副驾驶员座垫内嵌钢丝4</t>
  </si>
  <si>
    <t>6902701X2001A</t>
  </si>
  <si>
    <t>中间座靠背护面总成（1895）</t>
  </si>
  <si>
    <t>6903316X2001A</t>
  </si>
  <si>
    <t>副驾驶员座垫内嵌钢丝5</t>
  </si>
  <si>
    <t>6900301X2001A</t>
  </si>
  <si>
    <t>副靠背包装袋</t>
  </si>
  <si>
    <t>6903321X2001A</t>
  </si>
  <si>
    <t>副驾驶员座垫内嵌钢丝8</t>
  </si>
  <si>
    <t>6900302X2001A</t>
  </si>
  <si>
    <t>副靠背产品标识</t>
  </si>
  <si>
    <t>6903317X2001A</t>
  </si>
  <si>
    <t>副驾驶员座垫内嵌钢丝6</t>
  </si>
  <si>
    <t>6900303X2001A</t>
  </si>
  <si>
    <t>固定支架产品标识</t>
  </si>
  <si>
    <t>6903322X2001A</t>
  </si>
  <si>
    <t>副驾驶员座垫内嵌钢丝9</t>
  </si>
  <si>
    <t>6900304X2001A</t>
  </si>
  <si>
    <t>中间座靠背产品标识</t>
  </si>
  <si>
    <t>6903318X2001A</t>
  </si>
  <si>
    <t>副驾驶员座垫内嵌钢丝7</t>
  </si>
  <si>
    <t>6900305X2001A</t>
  </si>
  <si>
    <t>6900306X2001A</t>
  </si>
  <si>
    <t>前座座垫产品标识</t>
  </si>
  <si>
    <t>20180808</t>
  </si>
  <si>
    <t>6900307X2001A</t>
  </si>
  <si>
    <t>330102303800-1</t>
  </si>
  <si>
    <t>小背置物盒总成</t>
  </si>
  <si>
    <t>客户要求重新开发小背储物盒</t>
  </si>
  <si>
    <t>ECR0002281</t>
  </si>
  <si>
    <t>330102303900-1</t>
  </si>
  <si>
    <t>小背置物盒上盒</t>
  </si>
  <si>
    <t>SLT0011505</t>
  </si>
  <si>
    <t>330102304000-1</t>
  </si>
  <si>
    <t>小背置物盒下盒</t>
  </si>
  <si>
    <t>SLT0011506</t>
  </si>
  <si>
    <t>小背置物盒开关总成</t>
  </si>
  <si>
    <t>SLT0011507</t>
  </si>
  <si>
    <t>SLT0010052</t>
  </si>
  <si>
    <t>小背储物盒总成</t>
  </si>
  <si>
    <t>SLT0011518</t>
  </si>
  <si>
    <t>SLT0010053</t>
  </si>
  <si>
    <t>小背储物盒上盒</t>
  </si>
  <si>
    <t>SLT0011519</t>
  </si>
  <si>
    <t>SLT0010054</t>
  </si>
  <si>
    <t>小背储物盒下盒</t>
  </si>
  <si>
    <t>SLT0011510</t>
  </si>
  <si>
    <t>前座副背骨架泡沫面套总成</t>
  </si>
  <si>
    <t>SLT0011511</t>
  </si>
  <si>
    <t>前座副靠背泡沫及护面总成</t>
  </si>
  <si>
    <t>副驾驶员座椅总成（织物面套）</t>
  </si>
  <si>
    <t>SLT0011512</t>
  </si>
  <si>
    <t>前座副靠背面套总成</t>
  </si>
  <si>
    <t>SLT0011513</t>
  </si>
  <si>
    <t>中间座靠背护面总成</t>
  </si>
  <si>
    <t>6905020BH26C00</t>
  </si>
  <si>
    <t>SLT0011514</t>
  </si>
  <si>
    <t>副驾驶员座垫护面总成</t>
  </si>
  <si>
    <t>6901810X2001C</t>
  </si>
  <si>
    <t>副驾驶员座椅总成（1895）</t>
  </si>
  <si>
    <t>ECR0007984</t>
  </si>
  <si>
    <t>6901810X2001B</t>
  </si>
  <si>
    <t>SLT0011533</t>
  </si>
  <si>
    <t>`</t>
  </si>
  <si>
    <t>6905510X2001C</t>
  </si>
  <si>
    <t>SLT0011534</t>
  </si>
  <si>
    <t>6905510X2001B</t>
  </si>
  <si>
    <t>SLT0011535</t>
  </si>
  <si>
    <t>6902900X2001C</t>
  </si>
  <si>
    <t>SLT0011536</t>
  </si>
  <si>
    <t>6902900X2001B</t>
  </si>
  <si>
    <t>副驾驶员座椅总成（2010）</t>
  </si>
  <si>
    <t>客户输入
（1895/2010各新增一种配置，主料蓝白格，缝线蓝色，头枕刺绣）</t>
  </si>
  <si>
    <t>6905401X2001A</t>
  </si>
  <si>
    <t>前座副靠背支撑纸板</t>
  </si>
  <si>
    <t>评审后取消</t>
  </si>
  <si>
    <t>19-GGT-047</t>
  </si>
  <si>
    <t>SLT0011562</t>
  </si>
  <si>
    <t>6907100X2001A</t>
  </si>
  <si>
    <t>Q2740412F31</t>
  </si>
  <si>
    <t>十字槽沉头自攻螺钉（安装合页）</t>
  </si>
  <si>
    <t>根据实物变更</t>
  </si>
  <si>
    <t>SLT0011574</t>
  </si>
  <si>
    <t>SLT0011575</t>
  </si>
  <si>
    <t>6907300X2001B</t>
  </si>
  <si>
    <t>SLT0011576</t>
  </si>
  <si>
    <t>6907300X2001A</t>
  </si>
  <si>
    <t>SLT0011563</t>
  </si>
  <si>
    <t>客户要求没有标识</t>
  </si>
  <si>
    <t>SLT0011564</t>
  </si>
  <si>
    <t>6903301X2001A</t>
  </si>
  <si>
    <t>前座座垫无纺布</t>
  </si>
  <si>
    <t>内部变更</t>
  </si>
  <si>
    <t>19-GGT-039</t>
  </si>
  <si>
    <t>SLT0011577</t>
  </si>
  <si>
    <t>6903401X2001A</t>
  </si>
  <si>
    <t>SLT0011578</t>
  </si>
  <si>
    <t>SLT0011565</t>
  </si>
  <si>
    <t>坐垫总成-前座（2010）</t>
  </si>
  <si>
    <t>SLT0010188</t>
  </si>
  <si>
    <t>坐垫总成-前座（1895）</t>
  </si>
  <si>
    <t>SLT0011566</t>
  </si>
  <si>
    <t>SLT0010189</t>
  </si>
  <si>
    <t>SLT0011579</t>
  </si>
  <si>
    <t>SLT0011350</t>
  </si>
  <si>
    <t>小背置物盒</t>
  </si>
  <si>
    <t>置物盒颜色为黑色</t>
  </si>
  <si>
    <t>BOM核查更新</t>
  </si>
  <si>
    <t>SLT0011580</t>
  </si>
  <si>
    <t>J7F&amp;J6F副驾驶员座椅总成EBOM清单</t>
  </si>
  <si>
    <t>SLI0011561</t>
  </si>
  <si>
    <t>日期：2022/10/10</t>
  </si>
  <si>
    <t>BA95</t>
  </si>
  <si>
    <t>BA97</t>
  </si>
  <si>
    <t>版本：I</t>
  </si>
  <si>
    <r>
      <rPr>
        <b/>
        <sz val="14"/>
        <rFont val="宋体"/>
        <charset val="134"/>
      </rPr>
      <t xml:space="preserve">说明：
</t>
    </r>
    <r>
      <rPr>
        <sz val="12"/>
        <rFont val="宋体"/>
        <charset val="134"/>
      </rPr>
      <t>1.1895/2010车身，客户各新增一种配置。
2.区别面料差异，主料为蓝白格，缝线蓝色，头枕刺绣。</t>
    </r>
  </si>
  <si>
    <t>QAD</t>
  </si>
  <si>
    <t>座椅总成，织物通风面套</t>
  </si>
  <si>
    <t>座椅总成，织物非通风面套</t>
  </si>
  <si>
    <t>座椅总成，非通风面套，PVC辅料</t>
  </si>
  <si>
    <t>副驾驶员座椅总成(2010)</t>
  </si>
  <si>
    <t>座椅总成，织物面料（主料：FDZQ0427PGOA1；辅料：FDVQ0304BKOA1）</t>
  </si>
  <si>
    <t>座椅总成，织物面料（主料：蓝白格；缝线蓝色，头枕带刺绣）</t>
  </si>
  <si>
    <t>SLT0002438</t>
  </si>
  <si>
    <t>SLT0002439</t>
  </si>
  <si>
    <t>(SLT0011505)  6905020BA95-C00</t>
  </si>
  <si>
    <t>织物面料（主料：FDZQ0427PGOA1；辅料：FDVQ0304BKOA1）</t>
  </si>
  <si>
    <t>SLT0002141</t>
  </si>
  <si>
    <t>6905020-H95-C00
SLT0011562</t>
  </si>
  <si>
    <t>主料蓝白格，缝线蓝色，头枕带刺绣</t>
  </si>
  <si>
    <t>借用蒙派克</t>
  </si>
  <si>
    <t>3%损耗</t>
  </si>
  <si>
    <t>头枕总成，织物面料</t>
  </si>
  <si>
    <t>6808100X2001A</t>
  </si>
  <si>
    <t>同主驾</t>
  </si>
  <si>
    <t>头枕总成，PVC面料</t>
  </si>
  <si>
    <t>头枕总成，面料:FDVQ0304BKOA1</t>
  </si>
  <si>
    <t>头枕总成，缝线蓝色，带刺绣</t>
  </si>
  <si>
    <t>SLT0002692</t>
  </si>
  <si>
    <t>Q235  φ10</t>
  </si>
  <si>
    <t>潍坊振晟</t>
  </si>
  <si>
    <r>
      <rPr>
        <sz val="10"/>
        <rFont val="宋体"/>
        <charset val="134"/>
        <scheme val="minor"/>
      </rPr>
      <t>PUR 40kg/</t>
    </r>
    <r>
      <rPr>
        <sz val="10"/>
        <rFont val="宋体"/>
        <charset val="134"/>
        <scheme val="minor"/>
      </rPr>
      <t>㎥</t>
    </r>
  </si>
  <si>
    <t>SLT0002117</t>
  </si>
  <si>
    <t>6808130X2001A</t>
  </si>
  <si>
    <t>新开，PVC面料</t>
  </si>
  <si>
    <t>新开，面料:FDVQ0304BKOA1</t>
  </si>
  <si>
    <t>新开，缝线蓝色，带刺绣</t>
  </si>
  <si>
    <t>6901810X2001A</t>
  </si>
  <si>
    <t>分总成，非通风面套，辅料PVC</t>
  </si>
  <si>
    <t>分总成（主料：FDZQ0427PGOA1；辅料：FDVQ0304BKOA1）</t>
  </si>
  <si>
    <t>分总成（主料：蓝白格，带刺绣）</t>
  </si>
  <si>
    <t>SLT0002142</t>
  </si>
  <si>
    <t>6901820X2001A</t>
  </si>
  <si>
    <t>前座副背骨架焊接总成</t>
  </si>
  <si>
    <t>骨架总成</t>
  </si>
  <si>
    <t>黄骅广亿</t>
  </si>
  <si>
    <t>副司机背左旋转轴固定座</t>
  </si>
  <si>
    <t>借用M4</t>
  </si>
  <si>
    <t>3.0
Q235</t>
  </si>
  <si>
    <t>40*30*55</t>
  </si>
  <si>
    <t>96*53*3</t>
  </si>
  <si>
    <t>6901821X2001A</t>
  </si>
  <si>
    <t>前座副靠背弯管</t>
  </si>
  <si>
    <t>148*405*523</t>
  </si>
  <si>
    <t>BQB40-6802139</t>
  </si>
  <si>
    <t>副头枕管</t>
  </si>
  <si>
    <t>副司机背下支撑管</t>
  </si>
  <si>
    <t>Φ25x1.5
Q195</t>
  </si>
  <si>
    <t>Q/BQB 301
GB/T 700</t>
  </si>
  <si>
    <t>25*354*25</t>
  </si>
  <si>
    <t>6901622X2001A</t>
  </si>
  <si>
    <t>副司机背侧翼支撑钢丝</t>
  </si>
  <si>
    <t>Φ7
Q235</t>
  </si>
  <si>
    <t>120*19.5*304</t>
  </si>
  <si>
    <t>6901520X2001A</t>
  </si>
  <si>
    <t>副司机背右旁接板总成</t>
  </si>
  <si>
    <t>71*33*117</t>
  </si>
  <si>
    <t>副司机背右旁接板</t>
  </si>
  <si>
    <t>149*78*3</t>
  </si>
  <si>
    <t>Q370C08</t>
  </si>
  <si>
    <t>焊接六角螺母</t>
  </si>
  <si>
    <r>
      <rPr>
        <sz val="10"/>
        <rFont val="宋体"/>
        <charset val="134"/>
        <scheme val="minor"/>
      </rPr>
      <t>标准件</t>
    </r>
    <r>
      <rPr>
        <sz val="12"/>
        <rFont val="宋体"/>
        <charset val="134"/>
        <scheme val="minor"/>
      </rPr>
      <t xml:space="preserve">      </t>
    </r>
  </si>
  <si>
    <t>16*6.5*14</t>
  </si>
  <si>
    <t>6901710X2001A</t>
  </si>
  <si>
    <t>前座副靠背支撑钢丝总成</t>
  </si>
  <si>
    <t>总成</t>
  </si>
  <si>
    <t>6901711X2001A</t>
  </si>
  <si>
    <t>前座副靠背支撑钢丝L</t>
  </si>
  <si>
    <t>35.5*355*31</t>
  </si>
  <si>
    <t>6901712X2001A</t>
  </si>
  <si>
    <t>前座副靠背支撑钢丝M</t>
  </si>
  <si>
    <t>35*316*30</t>
  </si>
  <si>
    <t>6901713X2001A</t>
  </si>
  <si>
    <t>前座副靠背支撑钢丝N</t>
  </si>
  <si>
    <t>6901714X2001A</t>
  </si>
  <si>
    <t>前座副靠背支撑钢丝O</t>
  </si>
  <si>
    <t>13*355*32</t>
  </si>
  <si>
    <t>总成，通风面料</t>
  </si>
  <si>
    <t>总成，织物面料</t>
  </si>
  <si>
    <t>6905510X2001A</t>
  </si>
  <si>
    <t>总成，PVC辅料</t>
  </si>
  <si>
    <t>新开（主料：FDZQ0427PGOA1；辅料：FDVQ0304BKOA1）</t>
  </si>
  <si>
    <t>新开（主料：蓝白格，缝线蓝色）</t>
  </si>
  <si>
    <t>SLT0002447</t>
  </si>
  <si>
    <t>新开，通风面料</t>
  </si>
  <si>
    <t>面套</t>
  </si>
  <si>
    <t>SLT0002445</t>
  </si>
  <si>
    <t>SLT0002144</t>
  </si>
  <si>
    <t>6902900X2001A</t>
  </si>
  <si>
    <t>新开，PVC辅料</t>
  </si>
  <si>
    <t>新开（主线蓝白格，缝线蓝色）</t>
  </si>
  <si>
    <t>SLT0001629</t>
  </si>
  <si>
    <t>6905520X2001A</t>
  </si>
  <si>
    <t>前座副靠背泡沫总成</t>
  </si>
  <si>
    <t>6905120X2001A</t>
  </si>
  <si>
    <t>6905521X2001A</t>
  </si>
  <si>
    <t>前座副靠背泡沫本体</t>
  </si>
  <si>
    <t>泡沫 新开</t>
  </si>
  <si>
    <t>PUR，60kg/m3</t>
  </si>
  <si>
    <t>60kg/m3</t>
  </si>
  <si>
    <t>Φ2,60</t>
  </si>
  <si>
    <t>黄骅市泰行汽车配件厂</t>
  </si>
  <si>
    <t>钢丝2.5*220</t>
  </si>
  <si>
    <t>同主驾 右</t>
  </si>
  <si>
    <t>6805423X2001A</t>
  </si>
  <si>
    <t>钢丝2.5*270</t>
  </si>
  <si>
    <t>SLT0002512</t>
  </si>
  <si>
    <t>同主驾（对称）左</t>
  </si>
  <si>
    <t>60 Φ2</t>
  </si>
  <si>
    <t>金庄新材料/崇文</t>
  </si>
  <si>
    <t>SLT0001572</t>
  </si>
  <si>
    <t>6904300A2001A</t>
  </si>
  <si>
    <t>副驾驶员大背折叠器总成</t>
  </si>
  <si>
    <t>装车钣金变动</t>
  </si>
  <si>
    <t xml:space="preserve"> 分总成 </t>
  </si>
  <si>
    <t>文安德实</t>
  </si>
  <si>
    <t>1B180-6904111</t>
  </si>
  <si>
    <t>大背折叠器上连接板</t>
  </si>
  <si>
    <t>2.0
SAPH440</t>
  </si>
  <si>
    <t>106*22*256</t>
  </si>
  <si>
    <t>269*116*2</t>
  </si>
  <si>
    <t>1B180-6904112</t>
  </si>
  <si>
    <t>大背折叠器铆钉A</t>
  </si>
  <si>
    <t>GB/T 699</t>
  </si>
  <si>
    <t>12*15*12</t>
  </si>
  <si>
    <t>1B180-6904113</t>
  </si>
  <si>
    <t>大背折叠器铆钉B</t>
  </si>
  <si>
    <t>14*22*14</t>
  </si>
  <si>
    <t>1B180-6904114</t>
  </si>
  <si>
    <t>大背折叠器旋转中心铆钉</t>
  </si>
  <si>
    <t>20*15*20</t>
  </si>
  <si>
    <t>1B180-6904115</t>
  </si>
  <si>
    <t>大背折叠器下连接板固定铆钉</t>
  </si>
  <si>
    <t>12*11*12</t>
  </si>
  <si>
    <t>1B180-6904101-1</t>
  </si>
  <si>
    <t>大背折叠器塑料手把</t>
  </si>
  <si>
    <t>43*15*68</t>
  </si>
  <si>
    <t>1B180-6904116</t>
  </si>
  <si>
    <t>大背折叠器手把</t>
  </si>
  <si>
    <t>Q235</t>
  </si>
  <si>
    <t>26*7*50</t>
  </si>
  <si>
    <t>1B180-6904117</t>
  </si>
  <si>
    <t>大背折叠器解锁块</t>
  </si>
  <si>
    <t>5.0
Q235</t>
  </si>
  <si>
    <t>50*22*5</t>
  </si>
  <si>
    <t>1B180-6904118</t>
  </si>
  <si>
    <t>大背折叠器上齿板</t>
  </si>
  <si>
    <t>5.0
45</t>
  </si>
  <si>
    <t>GB/T 708
GB/T 699</t>
  </si>
  <si>
    <t>65*5*42</t>
  </si>
  <si>
    <t>64*43*5</t>
  </si>
  <si>
    <t>6804302X2001A</t>
  </si>
  <si>
    <t>大背折叠器下齿板</t>
  </si>
  <si>
    <t>102*5*83</t>
  </si>
  <si>
    <t>107*68*5</t>
  </si>
  <si>
    <t>1B180-6904121</t>
  </si>
  <si>
    <t>大背折叠器固定板</t>
  </si>
  <si>
    <t>2.0
Q235</t>
  </si>
  <si>
    <t>72*2*99</t>
  </si>
  <si>
    <t>88*74*2</t>
  </si>
  <si>
    <t>6804301A2001A</t>
  </si>
  <si>
    <t>大背折叠器下连接板</t>
  </si>
  <si>
    <t>2.5
SAPH440</t>
  </si>
  <si>
    <t>154*35*158</t>
  </si>
  <si>
    <t>146*117*2.5</t>
  </si>
  <si>
    <t>GB/T5782-2000</t>
  </si>
  <si>
    <t>六角头螺栓</t>
  </si>
  <si>
    <t>M8x25</t>
  </si>
  <si>
    <t>BFA0000008</t>
  </si>
  <si>
    <t>GB/T93-1987</t>
  </si>
  <si>
    <t>弹簧垫圈</t>
  </si>
  <si>
    <t>GB/T95-1985</t>
  </si>
  <si>
    <t>平垫圈</t>
  </si>
  <si>
    <t>SLT0000001</t>
  </si>
  <si>
    <t>6905101X2001A</t>
  </si>
  <si>
    <t>旋转轴套</t>
  </si>
  <si>
    <t>ASA</t>
  </si>
  <si>
    <t>30*10*30</t>
  </si>
  <si>
    <t>京港机电</t>
  </si>
  <si>
    <t>SLT0002190</t>
  </si>
  <si>
    <t>2010车身，织物面料</t>
  </si>
  <si>
    <t>(SLT0011506) 6905100BA95-C00</t>
  </si>
  <si>
    <t>新开，织物面料（主料：FDZQ0427PGOA1；辅料：FDVQ0304BKOA1）</t>
  </si>
  <si>
    <t>2010车身，PVC面料</t>
  </si>
  <si>
    <t>6905100-H95-C00
(SLT0011563)</t>
  </si>
  <si>
    <t>2010车身，缝线蓝色</t>
  </si>
  <si>
    <t>SLT0002147</t>
  </si>
  <si>
    <t>(SLT0011533)
6905100AA97-C00</t>
  </si>
  <si>
    <t>新开，织物面料（辅料：FDVQ0304BKOA1）</t>
  </si>
  <si>
    <t>6905100-H87-C00
(SLT0011564)</t>
  </si>
  <si>
    <t>1895车身，缝线蓝色</t>
  </si>
  <si>
    <t>SLT0002690</t>
  </si>
  <si>
    <t>中间座靠背骨架总成</t>
  </si>
  <si>
    <t>黄骅鑫祺</t>
  </si>
  <si>
    <t>SLT0002149</t>
  </si>
  <si>
    <t>6901610X2001A</t>
  </si>
  <si>
    <t>中间座靠背弯管</t>
  </si>
  <si>
    <t xml:space="preserve">管材 </t>
  </si>
  <si>
    <t>Φ22x1.5
Q195</t>
  </si>
  <si>
    <t>131*372*406</t>
  </si>
  <si>
    <t>中间座靠背置物盒固定支架</t>
  </si>
  <si>
    <t>1.5
Q235</t>
  </si>
  <si>
    <t>21*18*23</t>
  </si>
  <si>
    <t>52*18*1.5</t>
  </si>
  <si>
    <t>中间座靠背支撑板</t>
  </si>
  <si>
    <t>34*353*31</t>
  </si>
  <si>
    <t>395*25*2</t>
  </si>
  <si>
    <t>1B180-6905101</t>
  </si>
  <si>
    <t>小背旋转轴固定座</t>
  </si>
  <si>
    <t>33*25*44</t>
  </si>
  <si>
    <t>66*43*1.5</t>
  </si>
  <si>
    <t>中间座靠背下连接管</t>
  </si>
  <si>
    <t>22*327*22</t>
  </si>
  <si>
    <t>6901601X2001A</t>
  </si>
  <si>
    <t>借用A97</t>
  </si>
  <si>
    <t>6901604X2001A</t>
  </si>
  <si>
    <t>74*38*1.5</t>
  </si>
  <si>
    <t>6901603X2001A</t>
  </si>
  <si>
    <t>415*25*2</t>
  </si>
  <si>
    <t>6901602X2001A</t>
  </si>
  <si>
    <t>6901630X2001A</t>
  </si>
  <si>
    <t>中间座靠背左旁接板总成</t>
  </si>
  <si>
    <t>借用A95</t>
  </si>
  <si>
    <t>67*23*116</t>
  </si>
  <si>
    <t>小背左旁接板</t>
  </si>
  <si>
    <t>2.5
Q235</t>
  </si>
  <si>
    <t>132*57*2.5</t>
  </si>
  <si>
    <t>16*7*14</t>
  </si>
  <si>
    <t>SLT0001573</t>
  </si>
  <si>
    <t>6904400A2001A</t>
  </si>
  <si>
    <t>副驾驶员小背折叠器总成</t>
  </si>
  <si>
    <t>结构变更，件号新增</t>
  </si>
  <si>
    <t>小背折叠器上连接板</t>
  </si>
  <si>
    <t>258*118*2</t>
  </si>
  <si>
    <t>小背折叠器铆钉B</t>
  </si>
  <si>
    <t>小背折叠器解锁块</t>
  </si>
  <si>
    <t>GB/T 709
GB/T 700</t>
  </si>
  <si>
    <t>GB/T 709
GB/T 699</t>
  </si>
  <si>
    <t>6904401A2001A</t>
  </si>
  <si>
    <t>小背折叠器下连接板</t>
  </si>
  <si>
    <t>161*40*162</t>
  </si>
  <si>
    <t>123*117*2.5</t>
  </si>
  <si>
    <t>衬套</t>
  </si>
  <si>
    <t>2</t>
  </si>
  <si>
    <t>SLT0002150</t>
  </si>
  <si>
    <t>6905210X2001A</t>
  </si>
  <si>
    <t>中间座靠背泡沫总成</t>
  </si>
  <si>
    <t>198*393*473</t>
  </si>
  <si>
    <t>SLT0001806</t>
  </si>
  <si>
    <t>6905310X2001A</t>
  </si>
  <si>
    <t>6905201X2001A</t>
  </si>
  <si>
    <t>中间座靠背泡沫本体</t>
  </si>
  <si>
    <t>60Kg/m³,PUR</t>
  </si>
  <si>
    <t>60Kg/m³</t>
  </si>
  <si>
    <t>6905301X2001A</t>
  </si>
  <si>
    <t>φ2
20</t>
  </si>
  <si>
    <t>GB/T 699
GB/T 700</t>
  </si>
  <si>
    <t>SLT0002430</t>
  </si>
  <si>
    <t>204*399*479</t>
  </si>
  <si>
    <t>新开2010车身，缝线蓝色</t>
  </si>
  <si>
    <t>SLT0002152</t>
  </si>
  <si>
    <t>6907200X2001A</t>
  </si>
  <si>
    <t>1895车身，新开</t>
  </si>
  <si>
    <t>新开（辅料：FDVQ0304BKOA1）</t>
  </si>
  <si>
    <t>新开1895车身，缝线蓝色</t>
  </si>
  <si>
    <t>2.5
PP-TD20</t>
  </si>
  <si>
    <t>141*359*409</t>
  </si>
  <si>
    <t>注塑车间</t>
  </si>
  <si>
    <t>146*360*411</t>
  </si>
  <si>
    <t>SLT0000069</t>
  </si>
  <si>
    <t>合页</t>
  </si>
  <si>
    <t>冲压件</t>
  </si>
  <si>
    <t>13*196*29</t>
  </si>
  <si>
    <t>SLT0000790</t>
  </si>
  <si>
    <t>缓冲垫</t>
  </si>
  <si>
    <t>25*10*25</t>
  </si>
  <si>
    <t>山东万奥</t>
  </si>
  <si>
    <t>BFA0000024</t>
  </si>
  <si>
    <t>十字槽沉头自攻螺钉</t>
  </si>
  <si>
    <t>借用M4-2060，装合页</t>
  </si>
  <si>
    <t>ST4.2X12</t>
  </si>
  <si>
    <t>12*8*8</t>
  </si>
  <si>
    <t>借用M4-1880</t>
  </si>
  <si>
    <t>PP+EPDM-T20</t>
  </si>
  <si>
    <t>153*351*404</t>
  </si>
  <si>
    <t>ST4.2X13</t>
  </si>
  <si>
    <t>SLT0001578</t>
  </si>
  <si>
    <t>1895/2010车身</t>
  </si>
  <si>
    <t>190*30*163</t>
  </si>
  <si>
    <t>6906001X2001A</t>
  </si>
  <si>
    <t>中间连接板</t>
  </si>
  <si>
    <t>结构变更，新开</t>
  </si>
  <si>
    <t>6905001X2001A</t>
  </si>
  <si>
    <t>3.0
SAPH440</t>
  </si>
  <si>
    <t>200*99*3</t>
  </si>
  <si>
    <t>L0180-6905102</t>
  </si>
  <si>
    <t>中间连接板旋转轴</t>
  </si>
  <si>
    <t>Φ12
20</t>
  </si>
  <si>
    <t>20*36*20</t>
  </si>
  <si>
    <t>SLT0002432</t>
  </si>
  <si>
    <t>2010车身，织物通风面套</t>
  </si>
  <si>
    <t>528*889*204</t>
  </si>
  <si>
    <t>SLT0002192</t>
  </si>
  <si>
    <t>2010车身，织物非通风面料</t>
  </si>
  <si>
    <t>SLT0002155</t>
  </si>
  <si>
    <t>2010车身，非通风面套，辅料PVC</t>
  </si>
  <si>
    <t>(SLT0011507) 6903010BA95-C00</t>
  </si>
  <si>
    <t>6903010-H95-C00
(SLT0011565)</t>
  </si>
  <si>
    <t>新开2010车身，织物非通风面料，主料蓝白格，缝线蓝色</t>
  </si>
  <si>
    <t>6903010AH22-C00
（SLT0010188）</t>
  </si>
  <si>
    <t>1895车身，织物通风面套</t>
  </si>
  <si>
    <t>520*846*225</t>
  </si>
  <si>
    <t>SLT0002156</t>
  </si>
  <si>
    <t>1895车身，织物非通风面料</t>
  </si>
  <si>
    <t>6903010AA97-C00
(SLT0011534)</t>
  </si>
  <si>
    <t>织物面料（主料：FAWML5021；辅料：FAWML5011）</t>
  </si>
  <si>
    <t>6903010-H87-C00
(SLT0011566)</t>
  </si>
  <si>
    <t>1895车身，织物非通风面料，主料蓝白格，缝线蓝色</t>
  </si>
  <si>
    <t>SLT0002433</t>
  </si>
  <si>
    <t>护面</t>
  </si>
  <si>
    <t>SLT0002158</t>
  </si>
  <si>
    <t>6902300X2001A</t>
  </si>
  <si>
    <t>2010车身，非通风，辅料PVC</t>
  </si>
  <si>
    <t>2010车身，主面料蓝白格，缝线蓝色</t>
  </si>
  <si>
    <t>SLT0002160</t>
  </si>
  <si>
    <t>6907400X2001A</t>
  </si>
  <si>
    <t>新开（主料：FAWML5021；辅料：FAWML5011）</t>
  </si>
  <si>
    <t>SLT0001626</t>
  </si>
  <si>
    <t>6903310X2001A</t>
  </si>
  <si>
    <t>副驾驶员座垫泡沫总成</t>
  </si>
  <si>
    <t>2010车身，新开</t>
  </si>
  <si>
    <t>SLT0001807</t>
  </si>
  <si>
    <t>6903410X2001A</t>
  </si>
  <si>
    <t>6903311X2001A</t>
  </si>
  <si>
    <t>副驾驶员座垫泡沫本体</t>
  </si>
  <si>
    <t>PUR，65km/m³</t>
  </si>
  <si>
    <t>65km/m³</t>
  </si>
  <si>
    <t>6903411X2001A</t>
  </si>
  <si>
    <t>SLT0002496</t>
  </si>
  <si>
    <t>6903112X2001A</t>
  </si>
  <si>
    <t>副驾驶员座垫内嵌钢丝1</t>
  </si>
  <si>
    <t>φ2
60</t>
  </si>
  <si>
    <t>海兴中盛弹簧有限公司</t>
  </si>
  <si>
    <t>60 φ2</t>
  </si>
  <si>
    <t>250*φ2</t>
  </si>
  <si>
    <t>SLT0001976</t>
  </si>
  <si>
    <t>右侧硬质泡沫</t>
  </si>
  <si>
    <t>再生棉</t>
  </si>
  <si>
    <t>310*64*80</t>
  </si>
  <si>
    <t>衡水鑫智汽车零部件有限公司</t>
  </si>
  <si>
    <t>SLT0002501</t>
  </si>
  <si>
    <t>6903120X2001A</t>
  </si>
  <si>
    <t>副驾驶员座椅座垫骨架总成</t>
  </si>
  <si>
    <t>SLT0002696</t>
  </si>
  <si>
    <t>6903220X2001A</t>
  </si>
  <si>
    <t>6903122X2001A</t>
  </si>
  <si>
    <t>副驾驶员座椅座垫骨架钢丝A</t>
  </si>
  <si>
    <t>φ4.5
Q195</t>
  </si>
  <si>
    <t>6903123X2001A</t>
  </si>
  <si>
    <t>副驾驶员座椅座垫骨架钢丝B</t>
  </si>
  <si>
    <t>6903124X2001A</t>
  </si>
  <si>
    <t>副驾驶员座椅座垫骨架钢丝C</t>
  </si>
  <si>
    <t>6903126X2001A</t>
  </si>
  <si>
    <t>副驾驶员座椅座垫骨架钢丝D</t>
  </si>
  <si>
    <t>6903127X2001A</t>
  </si>
  <si>
    <t>副驾驶员座椅座垫骨架钢丝E</t>
  </si>
  <si>
    <t>6903128X2001A</t>
  </si>
  <si>
    <t>副驾驶员座椅座垫骨架钢丝F</t>
  </si>
  <si>
    <t>6903221X2001A</t>
  </si>
  <si>
    <t>副驾驶员座椅座垫骨架钢丝G</t>
  </si>
  <si>
    <t>6903222X2001A</t>
  </si>
  <si>
    <t>副驾驶员座椅座垫骨架钢丝H</t>
  </si>
  <si>
    <t xml:space="preserve">6903125X2001A </t>
  </si>
  <si>
    <t>副驾驶员座椅座垫骨架支架总成</t>
  </si>
  <si>
    <t>6903121X2001A</t>
  </si>
  <si>
    <t>副驾驶员座椅座垫骨架支架</t>
  </si>
  <si>
    <t>35*35*1.5</t>
  </si>
  <si>
    <t>Q1980630F</t>
  </si>
  <si>
    <t>20
M6*30</t>
  </si>
  <si>
    <t>8.8级</t>
  </si>
  <si>
    <t>SLT0002163</t>
  </si>
  <si>
    <t>主靠背总成-前座包装袋</t>
  </si>
  <si>
    <t>SLT0002164</t>
  </si>
  <si>
    <t>6900102X2001A</t>
  </si>
  <si>
    <t>副靠背总成-前座包装袋</t>
  </si>
  <si>
    <t>SLT0002165</t>
  </si>
  <si>
    <t>6900103X2001A</t>
  </si>
  <si>
    <t>坐垫总成-前座包装袋</t>
  </si>
  <si>
    <t>SLT0002166</t>
  </si>
  <si>
    <t>6900203X2001A</t>
  </si>
  <si>
    <t>SLT0002167</t>
  </si>
  <si>
    <t>主靠背总成-前座产品标识</t>
  </si>
  <si>
    <t>标签</t>
  </si>
  <si>
    <t>SLT0002169</t>
  </si>
  <si>
    <t>副靠背总成-前座产品标识</t>
  </si>
  <si>
    <t>SLT0002171</t>
  </si>
  <si>
    <t>坐垫总成-前座产品标识</t>
  </si>
  <si>
    <t>0</t>
  </si>
  <si>
    <t xml:space="preserve">说明：                                       1：此面料用量为排版图用量，请在基础上增加3%工艺损耗 </t>
  </si>
  <si>
    <t>J7F-BA95护面MBOM清单（通风）</t>
  </si>
  <si>
    <t>副驾驶员靠背护面总成</t>
  </si>
  <si>
    <t>图纸版本
(状态码)</t>
  </si>
  <si>
    <t>编制：</t>
  </si>
  <si>
    <t>王冠宇</t>
  </si>
  <si>
    <t>J6F-BA95</t>
  </si>
  <si>
    <t>审核：</t>
  </si>
  <si>
    <t>普通（非通风）</t>
  </si>
  <si>
    <t>批准：</t>
  </si>
  <si>
    <t>种类</t>
  </si>
  <si>
    <t>轻卡</t>
  </si>
  <si>
    <t>重量（Kg）</t>
  </si>
  <si>
    <t>—</t>
  </si>
  <si>
    <t>物料描述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</si>
  <si>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</si>
  <si>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</si>
  <si>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</si>
  <si>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</si>
  <si>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</si>
  <si>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</si>
  <si>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</si>
  <si>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</si>
  <si>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事业部/供应商</t>
  </si>
  <si>
    <t>毛重</t>
  </si>
  <si>
    <t>毛坯件净重</t>
  </si>
  <si>
    <t>TSY0000701</t>
  </si>
  <si>
    <t>织物主料</t>
  </si>
  <si>
    <t>复合料主料</t>
  </si>
  <si>
    <t>500mm*600mm</t>
  </si>
  <si>
    <t>机织面料</t>
  </si>
  <si>
    <t>块</t>
  </si>
  <si>
    <t>织物</t>
  </si>
  <si>
    <t>裁剪</t>
  </si>
  <si>
    <t>悦达  陈文雄：15921554360</t>
  </si>
  <si>
    <t>11.LAD3005</t>
  </si>
  <si>
    <t>TSY0000692</t>
  </si>
  <si>
    <t>织物辅料</t>
  </si>
  <si>
    <t>N*1.5mm*3.5mm</t>
  </si>
  <si>
    <t>经编面料</t>
  </si>
  <si>
    <t>延米</t>
  </si>
  <si>
    <t>FAWML5011（11.LA1528E）</t>
  </si>
  <si>
    <t>TSY0000426</t>
  </si>
  <si>
    <t>毛毡布</t>
  </si>
  <si>
    <t>N*1.5mm*3mm</t>
  </si>
  <si>
    <t>纤维+胶</t>
  </si>
  <si>
    <t>曲阜陆航  茹辉    13605372568</t>
  </si>
  <si>
    <t>260g/㎡</t>
  </si>
  <si>
    <t>SLT0010098</t>
  </si>
  <si>
    <t>吊紧带</t>
  </si>
  <si>
    <t>430*25吊紧带</t>
  </si>
  <si>
    <t>430mm*25mm*N</t>
  </si>
  <si>
    <t>PP+无纺布</t>
  </si>
  <si>
    <t>件</t>
  </si>
  <si>
    <t>上海绽奇工贸 王兴龙 18621598588</t>
  </si>
  <si>
    <t>SLT0010099</t>
  </si>
  <si>
    <t>260*25吊紧带</t>
  </si>
  <si>
    <t>260mm*25mm*N</t>
  </si>
  <si>
    <t>SLT0010100</t>
  </si>
  <si>
    <t>315*25吊紧带</t>
  </si>
  <si>
    <t>315mm*25mm*N</t>
  </si>
  <si>
    <t>SLT0010101</t>
  </si>
  <si>
    <t>400*25吊紧带</t>
  </si>
  <si>
    <t>400mm*25mm*N</t>
  </si>
  <si>
    <t>TSY0000693</t>
  </si>
  <si>
    <t>双明线</t>
  </si>
  <si>
    <t>缝纫线</t>
  </si>
  <si>
    <t>3股20#</t>
  </si>
  <si>
    <t>丝光线</t>
  </si>
  <si>
    <t>米</t>
  </si>
  <si>
    <t>棕色</t>
  </si>
  <si>
    <t>广州高士线业有限公司    姜经理  15510829965</t>
  </si>
  <si>
    <t>FAWML5012</t>
  </si>
  <si>
    <t>TSY0000335</t>
  </si>
  <si>
    <t>暗线</t>
  </si>
  <si>
    <t>涤纶线</t>
  </si>
  <si>
    <t>灰色</t>
  </si>
  <si>
    <t>广州盟力线业有限公司 周登红 13751861966</t>
  </si>
  <si>
    <t>T1深灰色涤纶线</t>
  </si>
  <si>
    <t>TSY0000707</t>
  </si>
  <si>
    <t>拉链</t>
  </si>
  <si>
    <t>黑色拉链</t>
  </si>
  <si>
    <t>580mm</t>
  </si>
  <si>
    <t>尼龙+ 树脂</t>
  </si>
  <si>
    <t>根</t>
  </si>
  <si>
    <t>雄县华增汽车饰品有限公司 李福增 13803269328</t>
  </si>
  <si>
    <t>TSY0000030</t>
  </si>
  <si>
    <t>3C标识</t>
  </si>
  <si>
    <t>涤纶丝</t>
  </si>
  <si>
    <t>标识</t>
  </si>
  <si>
    <t>SLT0010111</t>
  </si>
  <si>
    <t>产品标识</t>
  </si>
  <si>
    <t>J7F-BA95护面MBOM清单（非通风）</t>
  </si>
  <si>
    <t>TSY0000691</t>
  </si>
  <si>
    <t>FAWML5010（11.LAD3001）</t>
  </si>
  <si>
    <t xml:space="preserve"> SLT0010110</t>
  </si>
  <si>
    <t>J7F-AA97和J7F-BA97护面MBOM清单（非通风）</t>
  </si>
  <si>
    <t>复合料辅料</t>
  </si>
  <si>
    <t>TSY0010102</t>
  </si>
  <si>
    <t>780*27吊紧带</t>
  </si>
  <si>
    <t>780mm*27mm*N</t>
  </si>
  <si>
    <t>TSY0010101</t>
  </si>
  <si>
    <t>230*27吊紧带</t>
  </si>
  <si>
    <t>SLT0010089</t>
  </si>
  <si>
    <t>770*27吊紧带</t>
  </si>
  <si>
    <t>SLT0010090</t>
  </si>
  <si>
    <t>285*27吊紧带</t>
  </si>
  <si>
    <t>SLT0010091</t>
  </si>
  <si>
    <t>365*27吊紧带</t>
  </si>
  <si>
    <t>TSY0000185</t>
  </si>
  <si>
    <t>波形管</t>
  </si>
  <si>
    <t>宽度为10mm波形管</t>
  </si>
  <si>
    <t>共聚PP</t>
  </si>
  <si>
    <t>TSY0010105</t>
  </si>
  <si>
    <t>J7F-AA97和J7F-BA97护面MBOM清单（通风）</t>
  </si>
  <si>
    <t>普通（通风）</t>
  </si>
  <si>
    <t>TSY0010104</t>
  </si>
  <si>
    <t>J6F-BA95 (不通风)护面MBOM清单</t>
  </si>
  <si>
    <t>TSY0000719</t>
  </si>
  <si>
    <t>370mm*390mm*305mm</t>
  </si>
  <si>
    <t>花样缝合</t>
  </si>
  <si>
    <t>11013WWEB</t>
  </si>
  <si>
    <t>TSY0000720</t>
  </si>
  <si>
    <t>PVC辅料</t>
  </si>
  <si>
    <t>复合料PVC</t>
  </si>
  <si>
    <t>N*1400mm*3.5mm</t>
  </si>
  <si>
    <t>PVC</t>
  </si>
  <si>
    <t>青岛福基 石青 13869850833</t>
  </si>
  <si>
    <t>PAQ0004-K2A1</t>
  </si>
  <si>
    <t>TSY0000721</t>
  </si>
  <si>
    <t>辅料织物</t>
  </si>
  <si>
    <t>N*1500mm*3.5mm</t>
  </si>
  <si>
    <t>FDDQ0318BK0A1</t>
  </si>
  <si>
    <t>SLT0010087</t>
  </si>
  <si>
    <t>820*27吊紧带</t>
  </si>
  <si>
    <t>820mm*27mm*N</t>
  </si>
  <si>
    <t>SLT0010088</t>
  </si>
  <si>
    <t>255*27吊紧带</t>
  </si>
  <si>
    <t>蓝色</t>
  </si>
  <si>
    <t>TSY0000136</t>
  </si>
  <si>
    <t>TSY0000450</t>
  </si>
  <si>
    <t>SLT0010119</t>
  </si>
  <si>
    <t>中间靠背护面总成</t>
  </si>
  <si>
    <t>TSY0010103</t>
  </si>
  <si>
    <t>SLT0010094</t>
  </si>
  <si>
    <t>360*25吊紧带</t>
  </si>
  <si>
    <t>360mm*25mm*N</t>
  </si>
  <si>
    <t>SLT0010095</t>
  </si>
  <si>
    <t>290*25吊紧带</t>
  </si>
  <si>
    <t>290mm*25mm*N</t>
  </si>
  <si>
    <t>SLT0010096</t>
  </si>
  <si>
    <t>SLT0010097</t>
  </si>
  <si>
    <t>380*25吊紧带</t>
  </si>
  <si>
    <t>380mm*25mm*N</t>
  </si>
  <si>
    <t>SLT0010102</t>
  </si>
  <si>
    <t>295*25吊紧带</t>
  </si>
  <si>
    <t>295mm*25mm*N</t>
  </si>
  <si>
    <t>SLT0010103</t>
  </si>
  <si>
    <t>420*25吊紧带</t>
  </si>
  <si>
    <t>420mm*25mm*N</t>
  </si>
  <si>
    <t>SLT0010104</t>
  </si>
  <si>
    <t>820*25吊紧带</t>
  </si>
  <si>
    <t>820mm*25mm*N</t>
  </si>
  <si>
    <t>TSY0000247</t>
  </si>
  <si>
    <t>500mm</t>
  </si>
  <si>
    <t>TSY0000309</t>
  </si>
  <si>
    <t>型条</t>
  </si>
  <si>
    <t>20mm*25mm*N</t>
  </si>
  <si>
    <t>常州武进承小东13706118308</t>
  </si>
  <si>
    <t>KT-17</t>
  </si>
  <si>
    <t>TSY0000704</t>
  </si>
  <si>
    <t>120mm*25mm*N</t>
  </si>
  <si>
    <t>TSY0000705</t>
  </si>
  <si>
    <t>30mm*25mm*N</t>
  </si>
  <si>
    <t>TSY0000706</t>
  </si>
  <si>
    <t>180mm*25mm*N</t>
  </si>
  <si>
    <t>KT-16</t>
  </si>
  <si>
    <t>TSY0000399</t>
  </si>
  <si>
    <t>松紧带</t>
  </si>
  <si>
    <t xml:space="preserve">黑色松紧带  </t>
  </si>
  <si>
    <t>宽25mm
长140mm</t>
  </si>
  <si>
    <t>款25mm黑色松紧带卷材</t>
  </si>
  <si>
    <t>SLT0010107</t>
  </si>
  <si>
    <t>SLT0010109</t>
  </si>
  <si>
    <t>SLT0010112</t>
  </si>
  <si>
    <t>头枕护面总成</t>
  </si>
  <si>
    <t>TSY0000717</t>
  </si>
  <si>
    <t>520mm*350mm*3.5mm</t>
  </si>
  <si>
    <t>SLT0010118</t>
  </si>
  <si>
    <t>橡胶、
涤纶、
胶水、
弹性纤维</t>
  </si>
  <si>
    <t xml:space="preserve"> SLT0010106</t>
  </si>
  <si>
    <t>SLT0010108</t>
  </si>
  <si>
    <t xml:space="preserve"> </t>
  </si>
  <si>
    <t>备注：</t>
  </si>
  <si>
    <t>一汽解放AH95轻卡护面BOM清单</t>
  </si>
  <si>
    <t>SLT0011556</t>
  </si>
  <si>
    <t>SLT0011558</t>
  </si>
  <si>
    <t>驾驶员靠背护面总成（减震）</t>
  </si>
  <si>
    <t>驾驶员座垫护面总成（减震）</t>
  </si>
  <si>
    <t>前座副靠背护面总成</t>
  </si>
  <si>
    <t>副驾驶员座垫护面总成（宽体）</t>
  </si>
  <si>
    <t>中间背护面总成（宽体）</t>
  </si>
  <si>
    <t>副驾驶员座垫护面总成（窄体）</t>
  </si>
  <si>
    <t>中间背护面总成（窄体）</t>
  </si>
  <si>
    <t>TSY0010631</t>
  </si>
  <si>
    <t>面套主料</t>
  </si>
  <si>
    <t>蓝白格织物</t>
  </si>
  <si>
    <t>N*1.5m*8mm</t>
  </si>
  <si>
    <t>面料</t>
  </si>
  <si>
    <t>裁剪
打孔绗缝</t>
  </si>
  <si>
    <t>江苏旷达
施春玉
13585450883</t>
  </si>
  <si>
    <t>93489</t>
  </si>
  <si>
    <t>TSY0010487</t>
  </si>
  <si>
    <t>辅面料1</t>
  </si>
  <si>
    <t>黑色织物</t>
  </si>
  <si>
    <t>N*1.5m*3mm</t>
  </si>
  <si>
    <t>长春福基 王伟 13604368675</t>
  </si>
  <si>
    <t>FDVQ0304BKOA1</t>
  </si>
  <si>
    <t>辅料</t>
  </si>
  <si>
    <t>曲阜陆航 茹辉 13605372568</t>
  </si>
  <si>
    <t>TSY0010517</t>
  </si>
  <si>
    <t>290*27吊紧带</t>
  </si>
  <si>
    <t>290mm*27mm*N</t>
  </si>
  <si>
    <t>上海绽奇工贸
王兴龙
18621598588</t>
  </si>
  <si>
    <t>TSY0010518</t>
  </si>
  <si>
    <t>360*27吊紧带</t>
  </si>
  <si>
    <t>360mm*27mm*N</t>
  </si>
  <si>
    <t>TSY0010519</t>
  </si>
  <si>
    <t>430*27吊紧带</t>
  </si>
  <si>
    <t>430mm*27mm*N</t>
  </si>
  <si>
    <t>TSY0010520</t>
  </si>
  <si>
    <t>380*27吊紧带</t>
  </si>
  <si>
    <t>380mm*27mm*N</t>
  </si>
  <si>
    <t>TSY0010349</t>
  </si>
  <si>
    <t>TSY0010347</t>
  </si>
  <si>
    <t>270*27吊紧带</t>
  </si>
  <si>
    <t>270mm*27mm*N</t>
  </si>
  <si>
    <t>TSY0010348</t>
  </si>
  <si>
    <t>400*27吊紧带</t>
  </si>
  <si>
    <t>400mm*27mm*N</t>
  </si>
  <si>
    <t>TSY0010523</t>
  </si>
  <si>
    <t>280*27吊紧带</t>
  </si>
  <si>
    <t>280mm*27mm*N</t>
  </si>
  <si>
    <t>TSY0010521</t>
  </si>
  <si>
    <t>TSY0010625</t>
  </si>
  <si>
    <t>TSY0010522</t>
  </si>
  <si>
    <t>240*27吊紧带</t>
  </si>
  <si>
    <t>240mm*27mm*N</t>
  </si>
  <si>
    <t>285mm*27mm*N</t>
  </si>
  <si>
    <t>255mm*27mm*N</t>
  </si>
  <si>
    <t>365mm*27mm*N</t>
  </si>
  <si>
    <t>770mm*27mm*N</t>
  </si>
  <si>
    <t>TSY0010544</t>
  </si>
  <si>
    <t>210*27吊紧带</t>
  </si>
  <si>
    <t>210mm*27mm*N</t>
  </si>
  <si>
    <t>TSY0010543</t>
  </si>
  <si>
    <t>275*27吊紧带</t>
  </si>
  <si>
    <t>275mm*27mm*N</t>
  </si>
  <si>
    <t>TSY0010542</t>
  </si>
  <si>
    <t>TSY0010541</t>
  </si>
  <si>
    <t>760*27吊紧带</t>
  </si>
  <si>
    <t>760mm*27mm*N</t>
  </si>
  <si>
    <t>TSY0010540</t>
  </si>
  <si>
    <t>TSY0010056</t>
  </si>
  <si>
    <t>黑色缝纫线</t>
  </si>
  <si>
    <t>3股30#</t>
  </si>
  <si>
    <t>高强涤纶线</t>
  </si>
  <si>
    <t>广州盟力
周登红 13751861966</t>
  </si>
  <si>
    <t>TSY0010632</t>
  </si>
  <si>
    <t>解放LOGO刺绣</t>
  </si>
  <si>
    <t>涤纶高强线</t>
  </si>
  <si>
    <t>刺绣</t>
  </si>
  <si>
    <t>沧州绣花厂
李军杰 13161273935</t>
  </si>
  <si>
    <t>TSY0010516</t>
  </si>
  <si>
    <t>TSY0000334</t>
  </si>
  <si>
    <t>写字标</t>
  </si>
  <si>
    <t>55mm*20mm</t>
  </si>
  <si>
    <t>平台化</t>
  </si>
  <si>
    <t>TSY0000878</t>
  </si>
  <si>
    <t>50mm*50mm</t>
  </si>
  <si>
    <t>TSY0010633</t>
  </si>
  <si>
    <t>驾驶员座椅（减震）产品标识</t>
  </si>
  <si>
    <t>60mm*20mm</t>
  </si>
  <si>
    <t>TSY0010634</t>
  </si>
  <si>
    <t>驾驶员座椅产品标识</t>
  </si>
  <si>
    <t>TSY0010635</t>
  </si>
  <si>
    <t>副驾驶员座垫（窄体）产品标识</t>
  </si>
  <si>
    <t>TSY0010636</t>
  </si>
  <si>
    <t>副驾驶员座垫（宽体）产品标识</t>
  </si>
  <si>
    <t>TSY0010637</t>
  </si>
  <si>
    <t>副驾驶员靠背产品标识</t>
  </si>
  <si>
    <t>TSY0010638</t>
  </si>
  <si>
    <t>中间背（窄体）产品标识</t>
  </si>
  <si>
    <t>TSY0010639</t>
  </si>
  <si>
    <t>中间背宽体（产品标识）</t>
  </si>
  <si>
    <t>TSY0000523</t>
  </si>
  <si>
    <t>115mm勾条</t>
  </si>
  <si>
    <t>115mm</t>
  </si>
  <si>
    <t>TSY0010549</t>
  </si>
  <si>
    <t>115mm板条</t>
  </si>
  <si>
    <t>TSY0010524</t>
  </si>
  <si>
    <t>黑色5#反穿拉链</t>
  </si>
  <si>
    <t>550mm</t>
  </si>
  <si>
    <t>尼龙+树脂</t>
  </si>
  <si>
    <t>5#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</si>
</sst>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_ "/>
    <numFmt numFmtId="179" formatCode="0_);[Red]\(0\)"/>
    <numFmt numFmtId="180" formatCode="0.00_);[Red]\(0.00\)"/>
    <numFmt numFmtId="181" formatCode="0.0000_ "/>
    <numFmt numFmtId="182" formatCode="0.000_);[Red]\(0.000\)"/>
    <numFmt numFmtId="183" formatCode="0.0_);[Red]\(0.0\)"/>
    <numFmt numFmtId="184" formatCode="0.0000"/>
  </numFmts>
  <fonts count="8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微软雅黑"/>
      <charset val="134"/>
    </font>
    <font>
      <sz val="16"/>
      <name val="微软雅黑"/>
      <charset val="134"/>
    </font>
    <font>
      <sz val="16"/>
      <color indexed="8"/>
      <name val="微软雅黑"/>
      <charset val="134"/>
    </font>
    <font>
      <sz val="16"/>
      <name val="宋体"/>
      <charset val="134"/>
    </font>
    <font>
      <sz val="72"/>
      <name val="宋体"/>
      <charset val="134"/>
    </font>
    <font>
      <sz val="12"/>
      <name val="微软雅黑"/>
      <charset val="134"/>
    </font>
    <font>
      <sz val="14"/>
      <color indexed="8"/>
      <name val="微软雅黑"/>
      <charset val="134"/>
    </font>
    <font>
      <sz val="14"/>
      <color rgb="FFFF0000"/>
      <name val="微软雅黑"/>
      <charset val="134"/>
    </font>
    <font>
      <sz val="11"/>
      <name val="宋体"/>
      <charset val="134"/>
    </font>
    <font>
      <strike/>
      <sz val="11"/>
      <name val="Arial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14"/>
      <name val="Arial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trike/>
      <sz val="10"/>
      <name val="宋体"/>
      <charset val="134"/>
      <scheme val="minor"/>
    </font>
    <font>
      <strike/>
      <sz val="10"/>
      <name val="宋体"/>
      <charset val="134"/>
      <scheme val="major"/>
    </font>
    <font>
      <b/>
      <sz val="14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sz val="11"/>
      <color rgb="FFFF0000"/>
      <name val="Arial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0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trike/>
      <sz val="10"/>
      <name val="宋体"/>
      <charset val="134"/>
    </font>
    <font>
      <strike/>
      <sz val="10"/>
      <name val="微软雅黑"/>
      <charset val="134"/>
    </font>
    <font>
      <sz val="10"/>
      <name val="Microsoft YaHei Light"/>
      <charset val="134"/>
    </font>
    <font>
      <sz val="9"/>
      <name val="微软雅黑"/>
      <charset val="134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6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56" fillId="16" borderId="0" applyNumberFormat="0" applyBorder="0" applyAlignment="0" applyProtection="0">
      <alignment vertical="center"/>
    </xf>
    <xf numFmtId="0" fontId="57" fillId="17" borderId="59" applyNumberFormat="0" applyAlignment="0" applyProtection="0">
      <alignment vertical="center"/>
    </xf>
    <xf numFmtId="0" fontId="6" fillId="0" borderId="0"/>
    <xf numFmtId="41" fontId="0" fillId="0" borderId="0" applyFont="0" applyFill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" applyNumberForma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62" fillId="0" borderId="0" applyNumberFormat="0" applyFill="0" applyBorder="0" applyAlignment="0" applyProtection="0">
      <alignment vertical="center"/>
    </xf>
    <xf numFmtId="0" fontId="0" fillId="21" borderId="60" applyNumberFormat="0" applyFont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/>
    <xf numFmtId="0" fontId="6" fillId="0" borderId="0"/>
    <xf numFmtId="0" fontId="67" fillId="0" borderId="0" applyNumberFormat="0" applyFill="0" applyBorder="0" applyAlignment="0" applyProtection="0">
      <alignment vertical="center"/>
    </xf>
    <xf numFmtId="0" fontId="68" fillId="0" borderId="61" applyNumberFormat="0" applyFill="0" applyAlignment="0" applyProtection="0">
      <alignment vertical="center"/>
    </xf>
    <xf numFmtId="0" fontId="69" fillId="0" borderId="61" applyNumberFormat="0" applyFill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70" fillId="25" borderId="63" applyNumberFormat="0" applyAlignment="0" applyProtection="0">
      <alignment vertical="center"/>
    </xf>
    <xf numFmtId="0" fontId="71" fillId="25" borderId="59" applyNumberFormat="0" applyAlignment="0" applyProtection="0">
      <alignment vertical="center"/>
    </xf>
    <xf numFmtId="0" fontId="72" fillId="26" borderId="64" applyNumberFormat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73" fillId="0" borderId="65" applyNumberFormat="0" applyFill="0" applyAlignment="0" applyProtection="0">
      <alignment vertical="center"/>
    </xf>
    <xf numFmtId="0" fontId="74" fillId="0" borderId="66" applyNumberFormat="0" applyFill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" fillId="0" borderId="0"/>
    <xf numFmtId="0" fontId="56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" fillId="0" borderId="0"/>
    <xf numFmtId="0" fontId="56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44" fillId="0" borderId="0"/>
    <xf numFmtId="0" fontId="77" fillId="0" borderId="0" applyNumberForma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0" fillId="0" borderId="1" applyNumberFormat="0" applyFill="0" applyBorder="0" applyProtection="0"/>
    <xf numFmtId="0" fontId="6" fillId="0" borderId="0"/>
    <xf numFmtId="0" fontId="6" fillId="0" borderId="0"/>
  </cellStyleXfs>
  <cellXfs count="913">
    <xf numFmtId="0" fontId="0" fillId="0" borderId="0" xfId="0">
      <alignment vertical="center"/>
    </xf>
    <xf numFmtId="0" fontId="1" fillId="2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2" applyFont="1" applyFill="1" applyBorder="1" applyAlignment="1" applyProtection="1">
      <alignment horizontal="center" vertical="center" wrapText="1"/>
      <protection locked="0"/>
    </xf>
    <xf numFmtId="0" fontId="1" fillId="2" borderId="0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6" applyNumberFormat="1" applyFont="1" applyFill="1" applyBorder="1" applyAlignment="1" applyProtection="1">
      <alignment vertical="center" wrapText="1"/>
      <protection locked="0"/>
    </xf>
    <xf numFmtId="0" fontId="2" fillId="2" borderId="0" xfId="6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" applyFont="1" applyFill="1" applyBorder="1" applyAlignment="1" applyProtection="1">
      <alignment horizontal="center" vertical="center" wrapText="1"/>
      <protection locked="0"/>
    </xf>
    <xf numFmtId="0" fontId="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" applyFont="1" applyFill="1" applyBorder="1" applyAlignment="1" applyProtection="1">
      <alignment horizontal="left" vertical="top" wrapText="1"/>
      <protection locked="0"/>
    </xf>
    <xf numFmtId="0" fontId="3" fillId="2" borderId="1" xfId="6" applyFont="1" applyFill="1" applyBorder="1" applyAlignment="1" applyProtection="1">
      <alignment horizontal="left" vertical="center" wrapText="1"/>
      <protection locked="0"/>
    </xf>
    <xf numFmtId="0" fontId="3" fillId="2" borderId="2" xfId="6" applyFont="1" applyFill="1" applyBorder="1" applyAlignment="1" applyProtection="1">
      <alignment horizontal="center" vertical="center" wrapText="1"/>
      <protection locked="0"/>
    </xf>
    <xf numFmtId="0" fontId="3" fillId="2" borderId="3" xfId="6" applyFont="1" applyFill="1" applyBorder="1" applyAlignment="1" applyProtection="1">
      <alignment horizontal="center" vertical="center" wrapText="1"/>
      <protection locked="0"/>
    </xf>
    <xf numFmtId="0" fontId="3" fillId="2" borderId="1" xfId="6" applyFont="1" applyFill="1" applyBorder="1" applyAlignment="1" applyProtection="1">
      <alignment horizontal="center" vertical="center" wrapText="1"/>
      <protection locked="0"/>
    </xf>
    <xf numFmtId="0" fontId="3" fillId="2" borderId="1" xfId="6" applyFont="1" applyFill="1" applyBorder="1" applyAlignment="1" applyProtection="1">
      <alignment horizontal="center" vertical="top" wrapText="1"/>
      <protection locked="0"/>
    </xf>
    <xf numFmtId="0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6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" applyFont="1" applyFill="1" applyBorder="1" applyAlignment="1" applyProtection="1">
      <alignment horizontal="center" vertical="center" wrapText="1"/>
      <protection locked="0"/>
    </xf>
    <xf numFmtId="0" fontId="1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6" applyFont="1" applyFill="1" applyBorder="1" applyAlignment="1" applyProtection="1">
      <alignment horizontal="center" vertical="center" wrapText="1"/>
      <protection locked="0"/>
    </xf>
    <xf numFmtId="0" fontId="1" fillId="0" borderId="1" xfId="25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6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4" fillId="2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6" applyFont="1" applyFill="1" applyBorder="1" applyAlignment="1" applyProtection="1">
      <alignment horizontal="center" vertical="center" wrapText="1"/>
      <protection locked="0"/>
    </xf>
    <xf numFmtId="0" fontId="4" fillId="2" borderId="6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6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3" applyNumberFormat="1" applyFont="1" applyFill="1" applyBorder="1" applyAlignment="1" applyProtection="1">
      <alignment vertical="center" wrapText="1"/>
      <protection locked="0"/>
    </xf>
    <xf numFmtId="49" fontId="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49" fontId="1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vertical="center"/>
    </xf>
    <xf numFmtId="0" fontId="1" fillId="2" borderId="1" xfId="12" applyFont="1" applyFill="1" applyBorder="1" applyAlignment="1" applyProtection="1">
      <alignment horizontal="center" vertical="center" wrapText="1"/>
      <protection locked="0"/>
    </xf>
    <xf numFmtId="0" fontId="1" fillId="2" borderId="1" xfId="3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NumberFormat="1" applyFont="1" applyFill="1" applyBorder="1" applyAlignment="1">
      <alignment horizontal="center" vertical="center" wrapText="1"/>
    </xf>
    <xf numFmtId="0" fontId="8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50" applyNumberFormat="1" applyFont="1" applyFill="1" applyBorder="1" applyAlignment="1">
      <alignment horizontal="center" vertical="center" wrapText="1"/>
    </xf>
    <xf numFmtId="0" fontId="8" fillId="3" borderId="1" xfId="50" applyNumberFormat="1" applyFont="1" applyFill="1" applyBorder="1" applyAlignment="1">
      <alignment horizontal="center" vertical="center" wrapText="1"/>
    </xf>
    <xf numFmtId="0" fontId="1" fillId="3" borderId="1" xfId="63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6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8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4" fillId="2" borderId="9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8" applyFont="1" applyFill="1" applyBorder="1" applyAlignment="1">
      <alignment horizontal="center" vertical="center" wrapText="1"/>
    </xf>
    <xf numFmtId="0" fontId="1" fillId="2" borderId="1" xfId="63" applyFont="1" applyFill="1" applyBorder="1" applyAlignment="1" applyProtection="1">
      <alignment horizontal="center" vertical="center" wrapText="1"/>
      <protection locked="0"/>
    </xf>
    <xf numFmtId="0" fontId="1" fillId="2" borderId="1" xfId="12" applyFont="1" applyFill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7" fillId="3" borderId="1" xfId="49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1" fillId="4" borderId="0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8" applyFont="1" applyFill="1" applyAlignment="1">
      <alignment vertical="center" wrapText="1"/>
    </xf>
    <xf numFmtId="0" fontId="1" fillId="4" borderId="0" xfId="58" applyFont="1" applyFill="1" applyAlignment="1">
      <alignment vertical="center" wrapText="1"/>
    </xf>
    <xf numFmtId="0" fontId="1" fillId="0" borderId="0" xfId="58" applyFont="1" applyFill="1" applyAlignment="1">
      <alignment horizontal="center" vertical="center" wrapText="1"/>
    </xf>
    <xf numFmtId="0" fontId="1" fillId="4" borderId="0" xfId="58" applyFont="1" applyFill="1" applyAlignment="1">
      <alignment horizontal="center" vertical="center" wrapText="1"/>
    </xf>
    <xf numFmtId="0" fontId="2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Font="1" applyFill="1" applyBorder="1" applyAlignment="1" applyProtection="1">
      <alignment horizontal="left" vertical="top" wrapText="1"/>
      <protection locked="0"/>
    </xf>
    <xf numFmtId="0" fontId="3" fillId="0" borderId="1" xfId="6" applyFont="1" applyFill="1" applyBorder="1" applyAlignment="1" applyProtection="1">
      <alignment horizontal="left" vertical="center" wrapText="1"/>
      <protection locked="0"/>
    </xf>
    <xf numFmtId="0" fontId="3" fillId="0" borderId="1" xfId="6" applyFont="1" applyFill="1" applyBorder="1" applyAlignment="1" applyProtection="1">
      <alignment horizontal="center" vertical="center" wrapText="1"/>
      <protection locked="0"/>
    </xf>
    <xf numFmtId="0" fontId="3" fillId="0" borderId="1" xfId="6" applyFont="1" applyFill="1" applyBorder="1" applyAlignment="1" applyProtection="1">
      <alignment horizontal="center" vertical="top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6" applyFont="1" applyFill="1" applyBorder="1" applyAlignment="1" applyProtection="1">
      <alignment horizontal="center" vertical="center" wrapText="1"/>
      <protection locked="0"/>
    </xf>
    <xf numFmtId="0" fontId="1" fillId="4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58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Font="1" applyFill="1" applyBorder="1" applyAlignment="1">
      <alignment horizontal="center" vertical="center" wrapText="1"/>
    </xf>
    <xf numFmtId="0" fontId="13" fillId="2" borderId="0" xfId="6" applyNumberFormat="1" applyFont="1" applyFill="1" applyAlignment="1" applyProtection="1">
      <alignment vertical="center" wrapText="1"/>
      <protection locked="0"/>
    </xf>
    <xf numFmtId="0" fontId="2" fillId="2" borderId="0" xfId="6" applyNumberFormat="1" applyFont="1" applyFill="1" applyAlignment="1" applyProtection="1">
      <alignment vertical="center" wrapTex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" applyNumberFormat="1" applyFont="1" applyFill="1" applyBorder="1" applyAlignment="1" applyProtection="1">
      <alignment vertical="center" wrapText="1"/>
      <protection locked="0"/>
    </xf>
    <xf numFmtId="49" fontId="1" fillId="4" borderId="1" xfId="1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5" applyNumberFormat="1" applyFont="1" applyFill="1" applyBorder="1" applyAlignment="1">
      <alignment horizontal="center" vertical="center" wrapText="1"/>
    </xf>
    <xf numFmtId="49" fontId="1" fillId="0" borderId="11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49" fontId="7" fillId="4" borderId="1" xfId="49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 applyProtection="1">
      <alignment horizontal="center" vertical="center" wrapText="1"/>
      <protection locked="0"/>
    </xf>
    <xf numFmtId="0" fontId="1" fillId="4" borderId="1" xfId="12" applyFont="1" applyFill="1" applyBorder="1" applyAlignment="1" applyProtection="1">
      <alignment horizontal="center" vertical="center" wrapText="1"/>
      <protection locked="0"/>
    </xf>
    <xf numFmtId="0" fontId="7" fillId="4" borderId="1" xfId="3" applyNumberFormat="1" applyFont="1" applyFill="1" applyBorder="1" applyAlignment="1">
      <alignment horizontal="center" vertical="center" wrapText="1"/>
    </xf>
    <xf numFmtId="49" fontId="7" fillId="4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6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7" fillId="0" borderId="1" xfId="68" applyNumberFormat="1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>
      <alignment horizontal="center" vertical="center" wrapText="1"/>
    </xf>
    <xf numFmtId="49" fontId="1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6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4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14" fillId="0" borderId="1" xfId="58" applyFont="1" applyFill="1" applyBorder="1" applyAlignment="1">
      <alignment horizontal="center" vertical="center" wrapText="1"/>
    </xf>
    <xf numFmtId="0" fontId="1" fillId="0" borderId="1" xfId="12" applyFont="1" applyFill="1" applyBorder="1" applyAlignment="1" applyProtection="1">
      <alignment horizontal="center" vertical="center" wrapText="1" shrinkToFit="1"/>
      <protection locked="0"/>
    </xf>
    <xf numFmtId="178" fontId="9" fillId="4" borderId="10" xfId="58" applyNumberFormat="1" applyFont="1" applyFill="1" applyBorder="1" applyAlignment="1">
      <alignment horizontal="center" vertical="center"/>
    </xf>
    <xf numFmtId="178" fontId="9" fillId="0" borderId="10" xfId="58" applyNumberFormat="1" applyFont="1" applyFill="1" applyBorder="1" applyAlignment="1">
      <alignment horizontal="center" vertical="center"/>
    </xf>
    <xf numFmtId="178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0" fontId="15" fillId="4" borderId="1" xfId="5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0" fontId="9" fillId="4" borderId="1" xfId="58" applyFont="1" applyFill="1" applyBorder="1" applyAlignment="1">
      <alignment horizontal="center" vertical="center"/>
    </xf>
    <xf numFmtId="0" fontId="9" fillId="0" borderId="1" xfId="25" applyFont="1" applyFill="1" applyBorder="1" applyAlignment="1">
      <alignment horizontal="center" vertical="center"/>
    </xf>
    <xf numFmtId="0" fontId="9" fillId="0" borderId="1" xfId="25" applyFont="1" applyFill="1" applyBorder="1" applyAlignment="1">
      <alignment horizontal="center" vertical="center" wrapText="1"/>
    </xf>
    <xf numFmtId="0" fontId="9" fillId="4" borderId="10" xfId="58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vertical="center" wrapText="1"/>
    </xf>
    <xf numFmtId="0" fontId="2" fillId="0" borderId="0" xfId="6" applyNumberFormat="1" applyFont="1" applyFill="1" applyAlignment="1" applyProtection="1">
      <alignment vertical="center" wrapText="1"/>
      <protection locked="0"/>
    </xf>
    <xf numFmtId="177" fontId="7" fillId="0" borderId="0" xfId="58" applyNumberFormat="1" applyFont="1" applyFill="1" applyBorder="1" applyAlignment="1">
      <alignment horizontal="center" vertical="center" wrapText="1"/>
    </xf>
    <xf numFmtId="0" fontId="14" fillId="0" borderId="0" xfId="58" applyFont="1" applyFill="1" applyBorder="1" applyAlignment="1">
      <alignment horizontal="center" vertical="center" wrapText="1"/>
    </xf>
    <xf numFmtId="0" fontId="1" fillId="0" borderId="0" xfId="58" applyNumberFormat="1" applyFont="1" applyFill="1" applyBorder="1" applyAlignment="1">
      <alignment horizontal="center" vertical="center" wrapText="1"/>
    </xf>
    <xf numFmtId="0" fontId="7" fillId="0" borderId="0" xfId="58" applyNumberFormat="1" applyFont="1" applyFill="1" applyBorder="1" applyAlignment="1">
      <alignment horizontal="center" vertical="center" wrapText="1"/>
    </xf>
    <xf numFmtId="49" fontId="1" fillId="0" borderId="0" xfId="12" applyNumberFormat="1" applyFont="1" applyFill="1" applyBorder="1" applyAlignment="1" applyProtection="1">
      <alignment horizontal="center" vertical="center" wrapText="1"/>
      <protection locked="0"/>
    </xf>
    <xf numFmtId="0" fontId="16" fillId="4" borderId="0" xfId="58" applyNumberFormat="1" applyFont="1" applyFill="1" applyBorder="1" applyAlignment="1">
      <alignment horizontal="center" vertical="center"/>
    </xf>
    <xf numFmtId="0" fontId="16" fillId="0" borderId="0" xfId="58" applyNumberFormat="1" applyFont="1" applyFill="1" applyBorder="1" applyAlignment="1">
      <alignment horizontal="center" vertical="center"/>
    </xf>
    <xf numFmtId="0" fontId="9" fillId="0" borderId="0" xfId="58" applyNumberFormat="1" applyFont="1" applyFill="1" applyBorder="1" applyAlignment="1">
      <alignment horizontal="center" vertical="center"/>
    </xf>
    <xf numFmtId="0" fontId="9" fillId="0" borderId="0" xfId="58" applyNumberFormat="1" applyFont="1" applyFill="1" applyAlignment="1">
      <alignment horizontal="center" vertical="center"/>
    </xf>
    <xf numFmtId="0" fontId="15" fillId="0" borderId="0" xfId="58" applyFont="1" applyFill="1" applyAlignment="1">
      <alignment horizontal="center" vertical="center"/>
    </xf>
    <xf numFmtId="0" fontId="15" fillId="4" borderId="0" xfId="58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5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58" applyNumberFormat="1" applyFont="1" applyFill="1" applyBorder="1" applyAlignment="1">
      <alignment horizontal="center" vertical="center" wrapText="1"/>
    </xf>
    <xf numFmtId="0" fontId="7" fillId="2" borderId="1" xfId="58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25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3" borderId="1" xfId="25" applyFont="1" applyFill="1" applyBorder="1" applyAlignment="1">
      <alignment horizontal="center" vertical="center"/>
    </xf>
    <xf numFmtId="0" fontId="5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/>
    </xf>
    <xf numFmtId="0" fontId="10" fillId="0" borderId="1" xfId="25" applyFont="1" applyFill="1" applyBorder="1" applyAlignment="1">
      <alignment horizontal="center" vertical="center"/>
    </xf>
    <xf numFmtId="49" fontId="2" fillId="0" borderId="0" xfId="6" applyNumberFormat="1" applyFont="1" applyFill="1" applyBorder="1" applyAlignment="1" applyProtection="1">
      <alignment vertical="center" wrapText="1"/>
      <protection locked="0"/>
    </xf>
    <xf numFmtId="49" fontId="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/>
    <xf numFmtId="0" fontId="9" fillId="2" borderId="1" xfId="0" applyFont="1" applyFill="1" applyBorder="1" applyAlignment="1">
      <alignment horizontal="center"/>
    </xf>
    <xf numFmtId="0" fontId="1" fillId="2" borderId="0" xfId="6" applyNumberFormat="1" applyFont="1" applyFill="1" applyBorder="1" applyAlignment="1" applyProtection="1">
      <alignment vertical="center" wrapText="1"/>
      <protection locked="0"/>
    </xf>
    <xf numFmtId="177" fontId="7" fillId="2" borderId="1" xfId="58" applyNumberFormat="1" applyFont="1" applyFill="1" applyBorder="1" applyAlignment="1">
      <alignment horizontal="center" vertical="center" wrapText="1"/>
    </xf>
    <xf numFmtId="0" fontId="1" fillId="2" borderId="1" xfId="58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2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177" fontId="7" fillId="5" borderId="1" xfId="58" applyNumberFormat="1" applyFont="1" applyFill="1" applyBorder="1" applyAlignment="1">
      <alignment horizontal="center" vertical="center" wrapText="1"/>
    </xf>
    <xf numFmtId="0" fontId="10" fillId="3" borderId="1" xfId="25" applyFont="1" applyFill="1" applyBorder="1" applyAlignment="1">
      <alignment horizontal="center" vertical="center" wrapText="1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6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63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7" fillId="6" borderId="0" xfId="6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63" applyNumberFormat="1" applyFont="1" applyFill="1" applyAlignment="1" applyProtection="1">
      <alignment horizontal="center" vertical="center" wrapText="1"/>
      <protection locked="0"/>
    </xf>
    <xf numFmtId="0" fontId="2" fillId="6" borderId="0" xfId="63" applyNumberFormat="1" applyFont="1" applyFill="1" applyAlignment="1" applyProtection="1">
      <alignment horizontal="center" vertical="center" wrapText="1"/>
      <protection locked="0"/>
    </xf>
    <xf numFmtId="0" fontId="19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3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3" applyFont="1" applyFill="1" applyBorder="1" applyAlignment="1" applyProtection="1">
      <alignment horizontal="center" vertical="center" wrapText="1"/>
      <protection locked="0"/>
    </xf>
    <xf numFmtId="49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176" fontId="19" fillId="0" borderId="0" xfId="63" applyNumberFormat="1" applyFont="1" applyFill="1" applyBorder="1" applyAlignment="1" applyProtection="1">
      <alignment horizontal="center" vertical="center" wrapText="1"/>
      <protection locked="0"/>
    </xf>
    <xf numFmtId="178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0" fillId="6" borderId="0" xfId="63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63" applyFont="1" applyFill="1" applyBorder="1" applyAlignment="1" applyProtection="1">
      <alignment horizontal="left" vertical="center"/>
      <protection locked="0"/>
    </xf>
    <xf numFmtId="0" fontId="21" fillId="0" borderId="1" xfId="63" applyFont="1" applyFill="1" applyBorder="1" applyAlignment="1" applyProtection="1">
      <alignment horizontal="left" vertical="center"/>
      <protection locked="0"/>
    </xf>
    <xf numFmtId="0" fontId="22" fillId="0" borderId="1" xfId="63" applyFont="1" applyFill="1" applyBorder="1" applyAlignment="1" applyProtection="1">
      <alignment horizontal="left" vertical="center"/>
      <protection locked="0"/>
    </xf>
    <xf numFmtId="0" fontId="22" fillId="0" borderId="12" xfId="63" applyFont="1" applyFill="1" applyBorder="1" applyAlignment="1" applyProtection="1">
      <alignment horizontal="left" vertical="center"/>
      <protection locked="0"/>
    </xf>
    <xf numFmtId="0" fontId="21" fillId="0" borderId="12" xfId="63" applyFont="1" applyFill="1" applyBorder="1" applyAlignment="1" applyProtection="1">
      <alignment horizontal="left" vertical="center" wrapText="1"/>
      <protection locked="0"/>
    </xf>
    <xf numFmtId="0" fontId="21" fillId="0" borderId="1" xfId="63" applyFont="1" applyFill="1" applyBorder="1" applyAlignment="1" applyProtection="1">
      <alignment horizontal="left" vertical="center" wrapText="1"/>
      <protection locked="0"/>
    </xf>
    <xf numFmtId="0" fontId="22" fillId="0" borderId="12" xfId="63" applyFont="1" applyFill="1" applyBorder="1" applyAlignment="1" applyProtection="1">
      <alignment horizontal="left" vertical="center" wrapText="1"/>
      <protection locked="0"/>
    </xf>
    <xf numFmtId="0" fontId="22" fillId="0" borderId="1" xfId="63" applyFont="1" applyFill="1" applyBorder="1" applyAlignment="1" applyProtection="1">
      <alignment horizontal="left" vertical="center" wrapText="1"/>
      <protection locked="0"/>
    </xf>
    <xf numFmtId="0" fontId="22" fillId="0" borderId="12" xfId="63" applyFont="1" applyFill="1" applyBorder="1" applyAlignment="1" applyProtection="1">
      <alignment horizontal="left" vertical="top" wrapText="1"/>
      <protection locked="0"/>
    </xf>
    <xf numFmtId="0" fontId="22" fillId="0" borderId="1" xfId="63" applyFont="1" applyFill="1" applyBorder="1" applyAlignment="1" applyProtection="1">
      <alignment horizontal="left" vertical="top" wrapText="1"/>
      <protection locked="0"/>
    </xf>
    <xf numFmtId="0" fontId="17" fillId="0" borderId="12" xfId="1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3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3" fillId="6" borderId="1" xfId="63" applyFont="1" applyFill="1" applyBorder="1" applyAlignment="1" applyProtection="1">
      <alignment horizontal="center" vertical="center" wrapText="1"/>
      <protection locked="0"/>
    </xf>
    <xf numFmtId="0" fontId="24" fillId="6" borderId="1" xfId="0" applyFont="1" applyFill="1" applyBorder="1" applyAlignment="1">
      <alignment vertical="center" wrapText="1"/>
    </xf>
    <xf numFmtId="0" fontId="25" fillId="0" borderId="1" xfId="63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7" fillId="0" borderId="1" xfId="63" applyFont="1" applyFill="1" applyBorder="1" applyAlignment="1" applyProtection="1">
      <alignment horizontal="left" vertical="center" wrapText="1"/>
      <protection locked="0"/>
    </xf>
    <xf numFmtId="0" fontId="4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63" applyFont="1" applyFill="1" applyBorder="1" applyAlignment="1" applyProtection="1">
      <alignment horizontal="left" vertical="center"/>
      <protection locked="0"/>
    </xf>
    <xf numFmtId="0" fontId="27" fillId="0" borderId="1" xfId="63" applyFont="1" applyFill="1" applyBorder="1" applyAlignment="1" applyProtection="1">
      <alignment horizontal="left" vertical="top" wrapText="1"/>
      <protection locked="0"/>
    </xf>
    <xf numFmtId="0" fontId="17" fillId="0" borderId="13" xfId="6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63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12" applyNumberFormat="1" applyFont="1" applyFill="1" applyBorder="1" applyAlignment="1" applyProtection="1">
      <alignment horizontal="center" vertical="center" wrapText="1"/>
      <protection locked="0"/>
    </xf>
    <xf numFmtId="17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9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12" applyNumberFormat="1" applyFont="1" applyFill="1" applyBorder="1" applyAlignment="1" applyProtection="1">
      <alignment horizontal="center" vertical="center" wrapText="1"/>
      <protection locked="0"/>
    </xf>
    <xf numFmtId="179" fontId="28" fillId="6" borderId="1" xfId="0" applyNumberFormat="1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3" fillId="6" borderId="1" xfId="0" applyNumberFormat="1" applyFont="1" applyFill="1" applyBorder="1" applyAlignment="1">
      <alignment horizontal="left" vertical="center" wrapText="1"/>
    </xf>
    <xf numFmtId="0" fontId="29" fillId="6" borderId="1" xfId="63" applyNumberFormat="1" applyFont="1" applyFill="1" applyBorder="1" applyAlignment="1" applyProtection="1">
      <alignment horizontal="center" vertical="center" wrapText="1"/>
      <protection locked="0"/>
    </xf>
    <xf numFmtId="179" fontId="23" fillId="6" borderId="1" xfId="12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3" fillId="6" borderId="1" xfId="0" applyNumberFormat="1" applyFont="1" applyFill="1" applyBorder="1" applyAlignment="1">
      <alignment horizontal="center" vertical="center" wrapText="1"/>
    </xf>
    <xf numFmtId="179" fontId="23" fillId="6" borderId="1" xfId="0" applyNumberFormat="1" applyFont="1" applyFill="1" applyBorder="1" applyAlignment="1">
      <alignment horizontal="center" vertical="center" wrapText="1"/>
    </xf>
    <xf numFmtId="0" fontId="23" fillId="6" borderId="1" xfId="12" applyNumberFormat="1" applyFont="1" applyFill="1" applyBorder="1" applyAlignment="1" applyProtection="1">
      <alignment horizontal="left" vertical="center" wrapText="1"/>
      <protection locked="0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12" applyFont="1" applyFill="1" applyBorder="1" applyAlignment="1" applyProtection="1">
      <alignment vertical="center" wrapText="1" shrinkToFit="1"/>
      <protection locked="0"/>
    </xf>
    <xf numFmtId="0" fontId="23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6" borderId="1" xfId="63" applyNumberFormat="1" applyFont="1" applyFill="1" applyBorder="1" applyAlignment="1" applyProtection="1">
      <alignment horizontal="center" vertical="center" wrapText="1"/>
      <protection locked="0"/>
    </xf>
    <xf numFmtId="179" fontId="23" fillId="6" borderId="1" xfId="63" applyNumberFormat="1" applyFont="1" applyFill="1" applyBorder="1" applyAlignment="1" applyProtection="1">
      <alignment horizontal="center" vertical="center" wrapText="1"/>
      <protection locked="0"/>
    </xf>
    <xf numFmtId="49" fontId="23" fillId="6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vertical="center" wrapText="1"/>
    </xf>
    <xf numFmtId="49" fontId="23" fillId="6" borderId="1" xfId="0" applyNumberFormat="1" applyFont="1" applyFill="1" applyBorder="1" applyAlignment="1">
      <alignment vertical="center" wrapText="1"/>
    </xf>
    <xf numFmtId="49" fontId="23" fillId="6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left" vertical="center" wrapText="1"/>
    </xf>
    <xf numFmtId="0" fontId="25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63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63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63" applyNumberFormat="1" applyFont="1" applyFill="1" applyBorder="1" applyAlignment="1" applyProtection="1">
      <alignment horizontal="center" vertical="center" wrapText="1"/>
      <protection locked="0"/>
    </xf>
    <xf numFmtId="179" fontId="23" fillId="0" borderId="1" xfId="0" applyNumberFormat="1" applyFont="1" applyFill="1" applyBorder="1" applyAlignment="1">
      <alignment horizontal="center" vertical="center" wrapText="1"/>
    </xf>
    <xf numFmtId="49" fontId="2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63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63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12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>
      <alignment horizontal="center" vertical="center"/>
    </xf>
    <xf numFmtId="49" fontId="23" fillId="6" borderId="1" xfId="12" applyNumberFormat="1" applyFont="1" applyFill="1" applyBorder="1" applyAlignment="1" applyProtection="1">
      <alignment horizontal="center" vertical="center" wrapText="1"/>
      <protection locked="0"/>
    </xf>
    <xf numFmtId="49" fontId="17" fillId="6" borderId="1" xfId="63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62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23" fillId="0" borderId="1" xfId="62" applyNumberFormat="1" applyFont="1" applyFill="1" applyBorder="1" applyAlignment="1">
      <alignment horizontal="center" vertical="center" wrapText="1"/>
    </xf>
    <xf numFmtId="0" fontId="31" fillId="0" borderId="1" xfId="63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19" fillId="0" borderId="1" xfId="63" applyNumberFormat="1" applyFont="1" applyFill="1" applyBorder="1" applyAlignment="1" applyProtection="1">
      <alignment horizontal="center" vertical="center" wrapText="1"/>
      <protection locked="0"/>
    </xf>
    <xf numFmtId="180" fontId="28" fillId="0" borderId="13" xfId="64" applyNumberFormat="1" applyFont="1" applyFill="1" applyBorder="1" applyAlignment="1">
      <alignment horizontal="center" vertical="center" wrapText="1"/>
    </xf>
    <xf numFmtId="180" fontId="28" fillId="0" borderId="14" xfId="64" applyNumberFormat="1" applyFont="1" applyFill="1" applyBorder="1" applyAlignment="1">
      <alignment horizontal="center" vertical="center" wrapText="1"/>
    </xf>
    <xf numFmtId="178" fontId="28" fillId="0" borderId="15" xfId="64" applyNumberFormat="1" applyFont="1" applyFill="1" applyBorder="1" applyAlignment="1">
      <alignment horizontal="center" vertical="center" wrapText="1"/>
    </xf>
    <xf numFmtId="180" fontId="28" fillId="0" borderId="10" xfId="64" applyNumberFormat="1" applyFont="1" applyFill="1" applyBorder="1" applyAlignment="1">
      <alignment horizontal="center" vertical="center" wrapText="1"/>
    </xf>
    <xf numFmtId="180" fontId="28" fillId="0" borderId="6" xfId="64" applyNumberFormat="1" applyFont="1" applyFill="1" applyBorder="1" applyAlignment="1">
      <alignment horizontal="center" vertical="center" wrapText="1"/>
    </xf>
    <xf numFmtId="178" fontId="28" fillId="0" borderId="5" xfId="64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8" fillId="6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8" fillId="6" borderId="1" xfId="0" applyNumberFormat="1" applyFont="1" applyFill="1" applyBorder="1" applyAlignment="1">
      <alignment horizontal="center" vertical="center" wrapText="1"/>
    </xf>
    <xf numFmtId="181" fontId="28" fillId="0" borderId="1" xfId="0" applyNumberFormat="1" applyFont="1" applyFill="1" applyBorder="1" applyAlignment="1">
      <alignment horizontal="center" vertical="center" wrapText="1"/>
    </xf>
    <xf numFmtId="181" fontId="28" fillId="6" borderId="1" xfId="0" applyNumberFormat="1" applyFont="1" applyFill="1" applyBorder="1" applyAlignment="1">
      <alignment horizontal="center" vertical="center" wrapText="1"/>
    </xf>
    <xf numFmtId="0" fontId="32" fillId="0" borderId="1" xfId="12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63" applyNumberFormat="1" applyFont="1" applyFill="1" applyBorder="1" applyAlignment="1" applyProtection="1">
      <alignment horizontal="center" vertical="center" wrapText="1"/>
      <protection locked="0"/>
    </xf>
    <xf numFmtId="178" fontId="28" fillId="0" borderId="16" xfId="64" applyNumberFormat="1" applyFont="1" applyFill="1" applyBorder="1" applyAlignment="1">
      <alignment horizontal="center" vertical="center" wrapText="1"/>
    </xf>
    <xf numFmtId="178" fontId="28" fillId="0" borderId="13" xfId="64" applyNumberFormat="1" applyFont="1" applyFill="1" applyBorder="1" applyAlignment="1">
      <alignment horizontal="center" vertical="center" wrapText="1"/>
    </xf>
    <xf numFmtId="10" fontId="28" fillId="0" borderId="13" xfId="64" applyNumberFormat="1" applyFont="1" applyFill="1" applyBorder="1" applyAlignment="1">
      <alignment horizontal="center" vertical="center" wrapText="1"/>
    </xf>
    <xf numFmtId="0" fontId="28" fillId="0" borderId="1" xfId="63" applyFont="1" applyFill="1" applyBorder="1" applyAlignment="1" applyProtection="1">
      <alignment horizontal="center" vertical="center" wrapText="1"/>
      <protection locked="0"/>
    </xf>
    <xf numFmtId="178" fontId="28" fillId="0" borderId="1" xfId="64" applyNumberFormat="1" applyFont="1" applyFill="1" applyBorder="1" applyAlignment="1">
      <alignment horizontal="center" vertical="center" wrapText="1"/>
    </xf>
    <xf numFmtId="178" fontId="28" fillId="0" borderId="10" xfId="64" applyNumberFormat="1" applyFont="1" applyFill="1" applyBorder="1" applyAlignment="1">
      <alignment horizontal="center" vertical="center" wrapText="1"/>
    </xf>
    <xf numFmtId="10" fontId="28" fillId="0" borderId="10" xfId="64" applyNumberFormat="1" applyFont="1" applyFill="1" applyBorder="1" applyAlignment="1">
      <alignment horizontal="center" vertical="center" wrapText="1"/>
    </xf>
    <xf numFmtId="178" fontId="2" fillId="0" borderId="1" xfId="63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3" applyFont="1" applyFill="1" applyBorder="1" applyAlignment="1" applyProtection="1">
      <alignment horizontal="center" vertical="center" wrapText="1"/>
      <protection locked="0"/>
    </xf>
    <xf numFmtId="0" fontId="17" fillId="0" borderId="1" xfId="63" applyFont="1" applyFill="1" applyBorder="1" applyAlignment="1" applyProtection="1">
      <alignment horizontal="center" vertical="center" wrapText="1"/>
      <protection locked="0"/>
    </xf>
    <xf numFmtId="0" fontId="2" fillId="0" borderId="17" xfId="63" applyFont="1" applyFill="1" applyBorder="1" applyAlignment="1" applyProtection="1">
      <alignment horizontal="center" vertical="center" wrapText="1"/>
      <protection locked="0"/>
    </xf>
    <xf numFmtId="0" fontId="29" fillId="7" borderId="1" xfId="63" applyNumberFormat="1" applyFont="1" applyFill="1" applyBorder="1" applyAlignment="1" applyProtection="1">
      <alignment horizontal="center" vertical="center" wrapText="1"/>
      <protection locked="0"/>
    </xf>
    <xf numFmtId="179" fontId="23" fillId="0" borderId="2" xfId="0" applyNumberFormat="1" applyFont="1" applyFill="1" applyBorder="1" applyAlignment="1">
      <alignment horizontal="left" vertical="center" wrapText="1"/>
    </xf>
    <xf numFmtId="179" fontId="23" fillId="6" borderId="2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3" fillId="0" borderId="1" xfId="6" applyFont="1" applyFill="1" applyBorder="1" applyAlignment="1" applyProtection="1">
      <alignment horizontal="center" vertical="center" wrapText="1"/>
      <protection locked="0"/>
    </xf>
    <xf numFmtId="0" fontId="33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33" fillId="6" borderId="2" xfId="6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Font="1" applyFill="1" applyBorder="1" applyAlignment="1" applyProtection="1">
      <alignment horizontal="center" vertical="center" wrapText="1" shrinkToFit="1"/>
      <protection locked="0"/>
    </xf>
    <xf numFmtId="0" fontId="17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17" fillId="6" borderId="2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2" applyFont="1" applyFill="1" applyBorder="1" applyAlignment="1" applyProtection="1">
      <alignment horizontal="left" vertical="center" wrapText="1" shrinkToFit="1"/>
      <protection locked="0"/>
    </xf>
    <xf numFmtId="0" fontId="23" fillId="0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0" fillId="0" borderId="1" xfId="12" applyFont="1" applyFill="1" applyBorder="1" applyAlignment="1" applyProtection="1">
      <alignment horizontal="center" vertical="center" wrapText="1"/>
      <protection locked="0"/>
    </xf>
    <xf numFmtId="0" fontId="23" fillId="6" borderId="1" xfId="12" applyFont="1" applyFill="1" applyBorder="1" applyAlignment="1" applyProtection="1">
      <alignment horizontal="left" vertical="center" wrapText="1" shrinkToFit="1"/>
      <protection locked="0"/>
    </xf>
    <xf numFmtId="0" fontId="20" fillId="6" borderId="1" xfId="12" applyFont="1" applyFill="1" applyBorder="1" applyAlignment="1" applyProtection="1">
      <alignment horizontal="center" vertical="center" wrapText="1"/>
      <protection locked="0"/>
    </xf>
    <xf numFmtId="0" fontId="24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9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29" fillId="6" borderId="2" xfId="63" applyNumberFormat="1" applyFont="1" applyFill="1" applyBorder="1" applyAlignment="1" applyProtection="1">
      <alignment horizontal="center" vertical="center" wrapText="1"/>
      <protection locked="0"/>
    </xf>
    <xf numFmtId="0" fontId="20" fillId="6" borderId="1" xfId="63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63" applyNumberFormat="1" applyFont="1" applyFill="1" applyBorder="1" applyAlignment="1" applyProtection="1">
      <alignment horizontal="left" vertical="center" wrapText="1"/>
      <protection locked="0"/>
    </xf>
    <xf numFmtId="0" fontId="29" fillId="6" borderId="1" xfId="63" applyNumberFormat="1" applyFont="1" applyFill="1" applyBorder="1" applyAlignment="1" applyProtection="1">
      <alignment horizontal="left" vertical="center" wrapText="1"/>
      <protection locked="0"/>
    </xf>
    <xf numFmtId="49" fontId="23" fillId="0" borderId="1" xfId="12" applyNumberFormat="1" applyFont="1" applyFill="1" applyBorder="1" applyAlignment="1" applyProtection="1">
      <alignment horizontal="left" vertical="center" wrapText="1" shrinkToFit="1"/>
      <protection locked="0"/>
    </xf>
    <xf numFmtId="0" fontId="23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23" fillId="6" borderId="2" xfId="63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20" fillId="6" borderId="2" xfId="63" applyNumberFormat="1" applyFont="1" applyFill="1" applyBorder="1" applyAlignment="1" applyProtection="1">
      <alignment horizontal="center" vertical="center" wrapText="1"/>
      <protection locked="0"/>
    </xf>
    <xf numFmtId="179" fontId="23" fillId="6" borderId="1" xfId="0" applyNumberFormat="1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6" borderId="1" xfId="6" applyFont="1" applyFill="1" applyBorder="1" applyAlignment="1" applyProtection="1">
      <alignment horizontal="center" vertical="center" wrapText="1"/>
      <protection locked="0"/>
    </xf>
    <xf numFmtId="0" fontId="24" fillId="6" borderId="1" xfId="0" applyFont="1" applyFill="1" applyBorder="1" applyAlignment="1">
      <alignment horizontal="center" vertical="center"/>
    </xf>
    <xf numFmtId="0" fontId="29" fillId="0" borderId="1" xfId="12" applyFont="1" applyFill="1" applyBorder="1" applyAlignment="1" applyProtection="1">
      <alignment horizontal="left" vertical="center" wrapText="1" shrinkToFit="1"/>
      <protection locked="0"/>
    </xf>
    <xf numFmtId="0" fontId="23" fillId="0" borderId="1" xfId="58" applyNumberFormat="1" applyFont="1" applyFill="1" applyBorder="1" applyAlignment="1">
      <alignment horizontal="center" vertical="center" wrapText="1"/>
    </xf>
    <xf numFmtId="0" fontId="23" fillId="0" borderId="1" xfId="12" applyFont="1" applyFill="1" applyBorder="1" applyAlignment="1" applyProtection="1">
      <alignment horizontal="left" vertical="center" wrapText="1"/>
      <protection locked="0"/>
    </xf>
    <xf numFmtId="179" fontId="28" fillId="7" borderId="1" xfId="0" applyNumberFormat="1" applyFont="1" applyFill="1" applyBorder="1" applyAlignment="1">
      <alignment horizontal="center" vertical="center" wrapText="1"/>
    </xf>
    <xf numFmtId="179" fontId="0" fillId="0" borderId="0" xfId="0" applyNumberFormat="1" applyFont="1" applyFill="1" applyAlignment="1">
      <alignment horizontal="left" vertical="center"/>
    </xf>
    <xf numFmtId="0" fontId="23" fillId="6" borderId="1" xfId="12" applyFont="1" applyFill="1" applyBorder="1" applyAlignment="1" applyProtection="1">
      <alignment horizontal="left" vertical="center" wrapText="1"/>
      <protection locked="0"/>
    </xf>
    <xf numFmtId="49" fontId="23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2" applyFont="1" applyFill="1" applyBorder="1" applyAlignment="1" applyProtection="1">
      <alignment horizontal="center" vertical="center" wrapText="1"/>
      <protection locked="0"/>
    </xf>
    <xf numFmtId="49" fontId="23" fillId="6" borderId="1" xfId="63" applyNumberFormat="1" applyFont="1" applyFill="1" applyBorder="1" applyAlignment="1" applyProtection="1">
      <alignment horizontal="center" vertical="center" wrapText="1"/>
      <protection locked="0"/>
    </xf>
    <xf numFmtId="176" fontId="28" fillId="0" borderId="1" xfId="0" applyNumberFormat="1" applyFont="1" applyFill="1" applyBorder="1" applyAlignment="1">
      <alignment horizontal="center" vertical="center"/>
    </xf>
    <xf numFmtId="178" fontId="2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 vertical="center"/>
    </xf>
    <xf numFmtId="0" fontId="23" fillId="0" borderId="13" xfId="12" applyFont="1" applyFill="1" applyBorder="1" applyAlignment="1" applyProtection="1">
      <alignment horizontal="left" vertical="center" wrapText="1" shrinkToFit="1"/>
      <protection locked="0"/>
    </xf>
    <xf numFmtId="0" fontId="23" fillId="0" borderId="10" xfId="12" applyFont="1" applyFill="1" applyBorder="1" applyAlignment="1" applyProtection="1">
      <alignment horizontal="left" vertical="center" wrapText="1" shrinkToFit="1"/>
      <protection locked="0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6" borderId="2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>
      <alignment vertical="center"/>
    </xf>
    <xf numFmtId="179" fontId="28" fillId="0" borderId="1" xfId="61" applyNumberFormat="1" applyFont="1" applyFill="1" applyBorder="1" applyAlignment="1">
      <alignment horizontal="center" vertical="center" wrapText="1"/>
    </xf>
    <xf numFmtId="179" fontId="28" fillId="7" borderId="1" xfId="61" applyNumberFormat="1" applyFont="1" applyFill="1" applyBorder="1" applyAlignment="1">
      <alignment horizontal="center" vertical="center" wrapText="1"/>
    </xf>
    <xf numFmtId="179" fontId="28" fillId="6" borderId="1" xfId="61" applyNumberFormat="1" applyFont="1" applyFill="1" applyBorder="1" applyAlignment="1">
      <alignment horizontal="center" vertical="center" wrapText="1"/>
    </xf>
    <xf numFmtId="179" fontId="23" fillId="0" borderId="1" xfId="61" applyNumberFormat="1" applyFont="1" applyFill="1" applyBorder="1" applyAlignment="1">
      <alignment horizontal="center" vertical="center" wrapText="1"/>
    </xf>
    <xf numFmtId="179" fontId="23" fillId="6" borderId="1" xfId="61" applyNumberFormat="1" applyFont="1" applyFill="1" applyBorder="1" applyAlignment="1">
      <alignment horizontal="center" vertical="center" wrapText="1"/>
    </xf>
    <xf numFmtId="176" fontId="28" fillId="0" borderId="1" xfId="61" applyNumberFormat="1" applyFont="1" applyFill="1" applyBorder="1" applyAlignment="1">
      <alignment horizontal="center" vertical="center" wrapText="1"/>
    </xf>
    <xf numFmtId="176" fontId="28" fillId="6" borderId="1" xfId="61" applyNumberFormat="1" applyFont="1" applyFill="1" applyBorder="1" applyAlignment="1">
      <alignment horizontal="center" vertical="center" wrapText="1"/>
    </xf>
    <xf numFmtId="0" fontId="29" fillId="0" borderId="10" xfId="63" applyNumberFormat="1" applyFont="1" applyFill="1" applyBorder="1" applyAlignment="1" applyProtection="1">
      <alignment horizontal="center" vertical="center" wrapText="1"/>
      <protection locked="0"/>
    </xf>
    <xf numFmtId="176" fontId="28" fillId="0" borderId="1" xfId="61" applyNumberFormat="1" applyFont="1" applyFill="1" applyBorder="1" applyAlignment="1">
      <alignment horizontal="center" vertical="center"/>
    </xf>
    <xf numFmtId="0" fontId="28" fillId="0" borderId="1" xfId="12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23" fillId="0" borderId="10" xfId="12" applyFont="1" applyFill="1" applyBorder="1" applyAlignment="1" applyProtection="1">
      <alignment horizontal="center" vertical="center" wrapText="1" shrinkToFit="1"/>
      <protection locked="0"/>
    </xf>
    <xf numFmtId="0" fontId="29" fillId="6" borderId="1" xfId="0" applyFont="1" applyFill="1" applyBorder="1" applyAlignment="1">
      <alignment horizontal="center" vertical="center" wrapText="1"/>
    </xf>
    <xf numFmtId="0" fontId="23" fillId="0" borderId="1" xfId="12" applyFont="1" applyFill="1" applyBorder="1" applyAlignment="1" applyProtection="1">
      <alignment horizontal="center" vertical="center" wrapText="1" shrinkToFit="1"/>
      <protection locked="0"/>
    </xf>
    <xf numFmtId="0" fontId="0" fillId="6" borderId="1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vertical="center" wrapText="1"/>
    </xf>
    <xf numFmtId="0" fontId="23" fillId="0" borderId="18" xfId="63" applyNumberFormat="1" applyFont="1" applyFill="1" applyBorder="1" applyAlignment="1" applyProtection="1">
      <alignment horizontal="center" vertical="center" wrapText="1"/>
      <protection locked="0"/>
    </xf>
    <xf numFmtId="179" fontId="28" fillId="0" borderId="18" xfId="61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left" vertical="center" wrapText="1"/>
    </xf>
    <xf numFmtId="0" fontId="29" fillId="0" borderId="18" xfId="63" applyNumberFormat="1" applyFont="1" applyFill="1" applyBorder="1" applyAlignment="1" applyProtection="1">
      <alignment horizontal="center" vertical="center" wrapText="1"/>
      <protection locked="0"/>
    </xf>
    <xf numFmtId="49" fontId="23" fillId="0" borderId="18" xfId="0" applyNumberFormat="1" applyFont="1" applyFill="1" applyBorder="1" applyAlignment="1">
      <alignment horizontal="center" vertical="center" wrapText="1"/>
    </xf>
    <xf numFmtId="49" fontId="29" fillId="0" borderId="18" xfId="63" applyNumberFormat="1" applyFont="1" applyFill="1" applyBorder="1" applyAlignment="1" applyProtection="1">
      <alignment horizontal="center" vertical="center" wrapText="1"/>
      <protection locked="0"/>
    </xf>
    <xf numFmtId="179" fontId="23" fillId="0" borderId="18" xfId="0" applyNumberFormat="1" applyFont="1" applyFill="1" applyBorder="1" applyAlignment="1">
      <alignment horizontal="center" vertical="center" wrapText="1"/>
    </xf>
    <xf numFmtId="0" fontId="23" fillId="0" borderId="18" xfId="63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 applyAlignment="1">
      <alignment horizontal="center" vertical="center" wrapText="1"/>
    </xf>
    <xf numFmtId="176" fontId="28" fillId="0" borderId="18" xfId="61" applyNumberFormat="1" applyFont="1" applyFill="1" applyBorder="1" applyAlignment="1">
      <alignment horizontal="center" vertical="center" wrapText="1"/>
    </xf>
    <xf numFmtId="0" fontId="23" fillId="0" borderId="18" xfId="63" applyNumberFormat="1" applyFont="1" applyFill="1" applyBorder="1" applyAlignment="1" applyProtection="1">
      <alignment horizontal="left" vertical="center" wrapText="1"/>
      <protection locked="0"/>
    </xf>
    <xf numFmtId="49" fontId="23" fillId="0" borderId="19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0" fontId="10" fillId="0" borderId="0" xfId="24" applyFont="1" applyFill="1" applyAlignment="1">
      <alignment vertical="center"/>
    </xf>
    <xf numFmtId="0" fontId="10" fillId="0" borderId="0" xfId="24" applyFont="1" applyAlignment="1">
      <alignment vertical="center"/>
    </xf>
    <xf numFmtId="0" fontId="14" fillId="0" borderId="0" xfId="24" applyFont="1" applyFill="1" applyAlignment="1">
      <alignment vertical="center"/>
    </xf>
    <xf numFmtId="0" fontId="14" fillId="0" borderId="0" xfId="24" applyFont="1" applyBorder="1" applyAlignment="1">
      <alignment vertical="center"/>
    </xf>
    <xf numFmtId="0" fontId="14" fillId="0" borderId="0" xfId="24" applyFont="1" applyAlignment="1">
      <alignment vertical="center"/>
    </xf>
    <xf numFmtId="0" fontId="27" fillId="0" borderId="20" xfId="24" applyFont="1" applyFill="1" applyBorder="1" applyAlignment="1">
      <alignment horizontal="left" vertical="center"/>
    </xf>
    <xf numFmtId="0" fontId="27" fillId="0" borderId="21" xfId="24" applyFont="1" applyFill="1" applyBorder="1" applyAlignment="1">
      <alignment horizontal="left" vertical="center"/>
    </xf>
    <xf numFmtId="0" fontId="34" fillId="0" borderId="21" xfId="24" applyFont="1" applyFill="1" applyBorder="1" applyAlignment="1">
      <alignment horizontal="center" vertical="center"/>
    </xf>
    <xf numFmtId="0" fontId="27" fillId="0" borderId="22" xfId="24" applyFont="1" applyFill="1" applyBorder="1" applyAlignment="1">
      <alignment horizontal="left" vertical="center"/>
    </xf>
    <xf numFmtId="0" fontId="27" fillId="0" borderId="23" xfId="24" applyFont="1" applyFill="1" applyBorder="1" applyAlignment="1">
      <alignment horizontal="left" vertical="center"/>
    </xf>
    <xf numFmtId="0" fontId="27" fillId="0" borderId="0" xfId="24" applyFont="1" applyFill="1" applyBorder="1" applyAlignment="1">
      <alignment horizontal="left" vertical="center"/>
    </xf>
    <xf numFmtId="0" fontId="34" fillId="0" borderId="0" xfId="24" applyFont="1" applyFill="1" applyBorder="1" applyAlignment="1">
      <alignment horizontal="left" vertical="center"/>
    </xf>
    <xf numFmtId="0" fontId="31" fillId="0" borderId="0" xfId="24" applyFont="1" applyFill="1" applyBorder="1" applyAlignment="1">
      <alignment horizontal="center" vertical="center"/>
    </xf>
    <xf numFmtId="0" fontId="27" fillId="8" borderId="20" xfId="24" applyFont="1" applyFill="1" applyBorder="1" applyAlignment="1">
      <alignment horizontal="center" vertical="center" wrapText="1"/>
    </xf>
    <xf numFmtId="0" fontId="27" fillId="8" borderId="21" xfId="24" applyFont="1" applyFill="1" applyBorder="1" applyAlignment="1">
      <alignment horizontal="center" vertical="center" wrapText="1"/>
    </xf>
    <xf numFmtId="0" fontId="35" fillId="8" borderId="20" xfId="24" applyFont="1" applyFill="1" applyBorder="1" applyAlignment="1">
      <alignment horizontal="center" vertical="center"/>
    </xf>
    <xf numFmtId="0" fontId="35" fillId="8" borderId="21" xfId="24" applyFont="1" applyFill="1" applyBorder="1" applyAlignment="1">
      <alignment horizontal="center" vertical="center"/>
    </xf>
    <xf numFmtId="0" fontId="35" fillId="8" borderId="24" xfId="24" applyFont="1" applyFill="1" applyBorder="1" applyAlignment="1">
      <alignment horizontal="center" vertical="center"/>
    </xf>
    <xf numFmtId="0" fontId="34" fillId="8" borderId="20" xfId="24" applyFont="1" applyFill="1" applyBorder="1" applyAlignment="1">
      <alignment horizontal="center" vertical="center"/>
    </xf>
    <xf numFmtId="0" fontId="36" fillId="0" borderId="21" xfId="24" applyFont="1" applyFill="1" applyBorder="1" applyAlignment="1">
      <alignment horizontal="center" vertical="center"/>
    </xf>
    <xf numFmtId="0" fontId="27" fillId="8" borderId="25" xfId="24" applyFont="1" applyFill="1" applyBorder="1" applyAlignment="1">
      <alignment horizontal="center" vertical="center" wrapText="1"/>
    </xf>
    <xf numFmtId="0" fontId="27" fillId="8" borderId="0" xfId="24" applyFont="1" applyFill="1" applyBorder="1" applyAlignment="1">
      <alignment horizontal="center" vertical="center" wrapText="1"/>
    </xf>
    <xf numFmtId="0" fontId="35" fillId="8" borderId="22" xfId="24" applyFont="1" applyFill="1" applyBorder="1" applyAlignment="1">
      <alignment horizontal="center" vertical="center"/>
    </xf>
    <xf numFmtId="0" fontId="35" fillId="8" borderId="23" xfId="24" applyFont="1" applyFill="1" applyBorder="1" applyAlignment="1">
      <alignment horizontal="center" vertical="center"/>
    </xf>
    <xf numFmtId="0" fontId="35" fillId="8" borderId="26" xfId="24" applyFont="1" applyFill="1" applyBorder="1" applyAlignment="1">
      <alignment horizontal="center" vertical="center"/>
    </xf>
    <xf numFmtId="0" fontId="34" fillId="8" borderId="22" xfId="24" applyFont="1" applyFill="1" applyBorder="1" applyAlignment="1">
      <alignment horizontal="center" vertical="center"/>
    </xf>
    <xf numFmtId="0" fontId="37" fillId="8" borderId="23" xfId="24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14" fillId="0" borderId="20" xfId="54" applyFont="1" applyFill="1" applyBorder="1" applyAlignment="1">
      <alignment horizontal="center" vertical="center" wrapText="1"/>
    </xf>
    <xf numFmtId="0" fontId="14" fillId="0" borderId="21" xfId="54" applyFont="1" applyFill="1" applyBorder="1" applyAlignment="1">
      <alignment horizontal="center" vertical="center" wrapText="1"/>
    </xf>
    <xf numFmtId="0" fontId="14" fillId="0" borderId="24" xfId="54" applyFont="1" applyFill="1" applyBorder="1" applyAlignment="1">
      <alignment horizontal="center" vertical="center" wrapText="1"/>
    </xf>
    <xf numFmtId="0" fontId="14" fillId="0" borderId="27" xfId="54" applyFont="1" applyBorder="1" applyAlignment="1">
      <alignment horizontal="center" vertical="center"/>
    </xf>
    <xf numFmtId="0" fontId="14" fillId="0" borderId="28" xfId="54" applyFont="1" applyBorder="1" applyAlignment="1">
      <alignment horizontal="center" vertical="center"/>
    </xf>
    <xf numFmtId="0" fontId="14" fillId="0" borderId="29" xfId="54" applyFont="1" applyBorder="1" applyAlignment="1">
      <alignment horizontal="center" vertical="center"/>
    </xf>
    <xf numFmtId="0" fontId="14" fillId="0" borderId="20" xfId="54" applyFont="1" applyBorder="1" applyAlignment="1">
      <alignment horizontal="center" vertical="center"/>
    </xf>
    <xf numFmtId="0" fontId="14" fillId="0" borderId="21" xfId="54" applyFont="1" applyBorder="1" applyAlignment="1">
      <alignment horizontal="center" vertical="center"/>
    </xf>
    <xf numFmtId="0" fontId="14" fillId="0" borderId="24" xfId="54" applyFont="1" applyBorder="1" applyAlignment="1">
      <alignment horizontal="center" vertical="center"/>
    </xf>
    <xf numFmtId="0" fontId="14" fillId="0" borderId="7" xfId="54" applyFont="1" applyBorder="1" applyAlignment="1">
      <alignment horizontal="center" vertical="center"/>
    </xf>
    <xf numFmtId="179" fontId="38" fillId="0" borderId="2" xfId="0" applyNumberFormat="1" applyFont="1" applyFill="1" applyBorder="1" applyAlignment="1">
      <alignment horizontal="center" vertical="center" wrapText="1"/>
    </xf>
    <xf numFmtId="179" fontId="38" fillId="0" borderId="3" xfId="0" applyNumberFormat="1" applyFont="1" applyFill="1" applyBorder="1" applyAlignment="1">
      <alignment horizontal="center" vertical="center" wrapText="1"/>
    </xf>
    <xf numFmtId="0" fontId="14" fillId="0" borderId="25" xfId="54" applyFont="1" applyBorder="1" applyAlignment="1">
      <alignment horizontal="center" vertical="center"/>
    </xf>
    <xf numFmtId="0" fontId="14" fillId="0" borderId="0" xfId="54" applyFont="1" applyAlignment="1">
      <alignment horizontal="center" vertical="center"/>
    </xf>
    <xf numFmtId="0" fontId="14" fillId="0" borderId="30" xfId="54" applyFont="1" applyBorder="1" applyAlignment="1">
      <alignment horizontal="center" vertical="center"/>
    </xf>
    <xf numFmtId="0" fontId="14" fillId="0" borderId="3" xfId="54" applyFont="1" applyBorder="1" applyAlignment="1">
      <alignment horizontal="center" vertical="center"/>
    </xf>
    <xf numFmtId="0" fontId="14" fillId="0" borderId="5" xfId="54" applyFont="1" applyBorder="1" applyAlignment="1">
      <alignment horizontal="center" vertical="center"/>
    </xf>
    <xf numFmtId="0" fontId="14" fillId="0" borderId="16" xfId="54" applyFont="1" applyBorder="1" applyAlignment="1">
      <alignment horizontal="center" vertical="center"/>
    </xf>
    <xf numFmtId="179" fontId="38" fillId="0" borderId="14" xfId="0" applyNumberFormat="1" applyFont="1" applyFill="1" applyBorder="1" applyAlignment="1">
      <alignment horizontal="center" vertical="center" wrapText="1"/>
    </xf>
    <xf numFmtId="179" fontId="38" fillId="0" borderId="15" xfId="0" applyNumberFormat="1" applyFont="1" applyFill="1" applyBorder="1" applyAlignment="1">
      <alignment horizontal="center" vertical="center" wrapText="1"/>
    </xf>
    <xf numFmtId="0" fontId="14" fillId="0" borderId="22" xfId="54" applyFont="1" applyBorder="1" applyAlignment="1">
      <alignment horizontal="center" vertical="center"/>
    </xf>
    <xf numFmtId="0" fontId="14" fillId="0" borderId="23" xfId="54" applyFont="1" applyBorder="1" applyAlignment="1">
      <alignment horizontal="center" vertical="center"/>
    </xf>
    <xf numFmtId="0" fontId="14" fillId="0" borderId="26" xfId="54" applyFont="1" applyBorder="1" applyAlignment="1">
      <alignment horizontal="center" vertical="center"/>
    </xf>
    <xf numFmtId="0" fontId="14" fillId="0" borderId="31" xfId="24" applyFont="1" applyFill="1" applyBorder="1" applyAlignment="1">
      <alignment horizontal="center" vertical="center"/>
    </xf>
    <xf numFmtId="0" fontId="14" fillId="0" borderId="32" xfId="24" applyFont="1" applyFill="1" applyBorder="1" applyAlignment="1">
      <alignment horizontal="center" vertical="center"/>
    </xf>
    <xf numFmtId="0" fontId="14" fillId="0" borderId="33" xfId="24" applyFont="1" applyFill="1" applyBorder="1" applyAlignment="1">
      <alignment horizontal="center" vertical="center"/>
    </xf>
    <xf numFmtId="0" fontId="14" fillId="0" borderId="34" xfId="54" applyFont="1" applyBorder="1" applyAlignment="1">
      <alignment horizontal="center" vertical="center"/>
    </xf>
    <xf numFmtId="0" fontId="14" fillId="0" borderId="35" xfId="54" applyFont="1" applyBorder="1" applyAlignment="1">
      <alignment horizontal="center" vertical="center"/>
    </xf>
    <xf numFmtId="0" fontId="14" fillId="0" borderId="36" xfId="24" applyFont="1" applyFill="1" applyBorder="1" applyAlignment="1">
      <alignment vertical="center"/>
    </xf>
    <xf numFmtId="0" fontId="14" fillId="0" borderId="11" xfId="24" applyFont="1" applyFill="1" applyBorder="1" applyAlignment="1">
      <alignment horizontal="center" vertical="center"/>
    </xf>
    <xf numFmtId="0" fontId="14" fillId="0" borderId="1" xfId="24" applyFont="1" applyFill="1" applyBorder="1" applyAlignment="1">
      <alignment horizontal="center" vertical="center"/>
    </xf>
    <xf numFmtId="0" fontId="14" fillId="0" borderId="1" xfId="24" applyFont="1" applyFill="1" applyBorder="1" applyAlignment="1">
      <alignment vertical="center"/>
    </xf>
    <xf numFmtId="0" fontId="14" fillId="9" borderId="1" xfId="24" applyFont="1" applyFill="1" applyBorder="1" applyAlignment="1">
      <alignment horizontal="center" vertical="center"/>
    </xf>
    <xf numFmtId="0" fontId="14" fillId="0" borderId="1" xfId="24" applyFont="1" applyFill="1" applyBorder="1" applyAlignment="1">
      <alignment horizontal="left" vertical="center"/>
    </xf>
    <xf numFmtId="0" fontId="14" fillId="0" borderId="1" xfId="24" applyFont="1" applyFill="1" applyBorder="1" applyAlignment="1">
      <alignment horizontal="left" vertical="center" wrapText="1"/>
    </xf>
    <xf numFmtId="49" fontId="14" fillId="9" borderId="1" xfId="24" applyNumberFormat="1" applyFont="1" applyFill="1" applyBorder="1" applyAlignment="1">
      <alignment horizontal="center" vertical="center"/>
    </xf>
    <xf numFmtId="0" fontId="14" fillId="0" borderId="1" xfId="24" applyFont="1" applyFill="1" applyBorder="1" applyAlignment="1">
      <alignment horizontal="center" vertical="center" wrapText="1"/>
    </xf>
    <xf numFmtId="49" fontId="14" fillId="5" borderId="1" xfId="24" applyNumberFormat="1" applyFont="1" applyFill="1" applyBorder="1" applyAlignment="1">
      <alignment horizontal="center" vertical="center"/>
    </xf>
    <xf numFmtId="179" fontId="14" fillId="0" borderId="1" xfId="6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10" borderId="1" xfId="24" applyNumberFormat="1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horizontal="left" vertical="center" wrapText="1"/>
    </xf>
    <xf numFmtId="0" fontId="14" fillId="0" borderId="1" xfId="24" applyFont="1" applyFill="1" applyBorder="1" applyAlignment="1">
      <alignment vertical="center" wrapText="1"/>
    </xf>
    <xf numFmtId="0" fontId="14" fillId="0" borderId="1" xfId="54" applyFont="1" applyFill="1" applyBorder="1" applyAlignment="1">
      <alignment horizontal="left" vertical="center"/>
    </xf>
    <xf numFmtId="0" fontId="14" fillId="0" borderId="1" xfId="24" applyFont="1" applyBorder="1" applyAlignment="1">
      <alignment vertical="center"/>
    </xf>
    <xf numFmtId="0" fontId="14" fillId="3" borderId="1" xfId="24" applyFont="1" applyFill="1" applyBorder="1" applyAlignment="1">
      <alignment horizontal="center" vertical="center"/>
    </xf>
    <xf numFmtId="0" fontId="14" fillId="0" borderId="37" xfId="54" applyFont="1" applyBorder="1" applyAlignment="1">
      <alignment horizontal="center" vertical="center"/>
    </xf>
    <xf numFmtId="179" fontId="38" fillId="0" borderId="5" xfId="0" applyNumberFormat="1" applyFont="1" applyFill="1" applyBorder="1" applyAlignment="1">
      <alignment horizontal="center" vertical="center" wrapText="1"/>
    </xf>
    <xf numFmtId="0" fontId="38" fillId="0" borderId="1" xfId="54" applyFont="1" applyBorder="1" applyAlignment="1">
      <alignment horizontal="center" vertical="center"/>
    </xf>
    <xf numFmtId="0" fontId="38" fillId="0" borderId="2" xfId="54" applyFont="1" applyBorder="1" applyAlignment="1">
      <alignment horizontal="center" vertical="center" wrapText="1"/>
    </xf>
    <xf numFmtId="0" fontId="38" fillId="0" borderId="3" xfId="54" applyFont="1" applyBorder="1" applyAlignment="1">
      <alignment horizontal="center" vertical="center" wrapText="1"/>
    </xf>
    <xf numFmtId="179" fontId="38" fillId="0" borderId="16" xfId="0" applyNumberFormat="1" applyFont="1" applyFill="1" applyBorder="1" applyAlignment="1">
      <alignment horizontal="center" vertical="center" wrapText="1"/>
    </xf>
    <xf numFmtId="0" fontId="38" fillId="0" borderId="13" xfId="54" applyFont="1" applyBorder="1" applyAlignment="1">
      <alignment horizontal="center" vertical="center"/>
    </xf>
    <xf numFmtId="0" fontId="14" fillId="0" borderId="1" xfId="24" applyFont="1" applyBorder="1" applyAlignment="1">
      <alignment horizontal="center" vertical="center"/>
    </xf>
    <xf numFmtId="0" fontId="39" fillId="0" borderId="21" xfId="24" applyFont="1" applyFill="1" applyBorder="1" applyAlignment="1">
      <alignment vertical="center"/>
    </xf>
    <xf numFmtId="0" fontId="10" fillId="0" borderId="0" xfId="24" applyFont="1" applyFill="1" applyBorder="1" applyAlignment="1">
      <alignment vertical="center"/>
    </xf>
    <xf numFmtId="0" fontId="36" fillId="8" borderId="24" xfId="24" applyFont="1" applyFill="1" applyBorder="1" applyAlignment="1">
      <alignment horizontal="center" vertical="center"/>
    </xf>
    <xf numFmtId="0" fontId="22" fillId="0" borderId="38" xfId="24" applyFont="1" applyFill="1" applyBorder="1" applyAlignment="1">
      <alignment horizontal="center" vertical="center"/>
    </xf>
    <xf numFmtId="0" fontId="22" fillId="0" borderId="27" xfId="24" applyFont="1" applyFill="1" applyBorder="1" applyAlignment="1">
      <alignment horizontal="center" vertical="center"/>
    </xf>
    <xf numFmtId="0" fontId="10" fillId="0" borderId="23" xfId="24" applyFont="1" applyBorder="1" applyAlignment="1">
      <alignment vertical="center"/>
    </xf>
    <xf numFmtId="0" fontId="10" fillId="0" borderId="26" xfId="24" applyFont="1" applyBorder="1" applyAlignment="1">
      <alignment vertical="center"/>
    </xf>
    <xf numFmtId="0" fontId="9" fillId="0" borderId="39" xfId="24" applyFont="1" applyFill="1" applyBorder="1" applyAlignment="1">
      <alignment horizontal="center" vertical="center"/>
    </xf>
    <xf numFmtId="0" fontId="9" fillId="0" borderId="40" xfId="24" applyFont="1" applyFill="1" applyBorder="1" applyAlignment="1">
      <alignment horizontal="center" vertical="center"/>
    </xf>
    <xf numFmtId="0" fontId="38" fillId="0" borderId="5" xfId="54" applyFont="1" applyBorder="1" applyAlignment="1">
      <alignment horizontal="center" vertical="center" wrapText="1"/>
    </xf>
    <xf numFmtId="0" fontId="38" fillId="0" borderId="2" xfId="54" applyFont="1" applyBorder="1" applyAlignment="1">
      <alignment horizontal="center" vertical="center"/>
    </xf>
    <xf numFmtId="0" fontId="38" fillId="0" borderId="5" xfId="54" applyFont="1" applyBorder="1" applyAlignment="1">
      <alignment horizontal="center" vertical="center"/>
    </xf>
    <xf numFmtId="0" fontId="14" fillId="0" borderId="1" xfId="54" applyFont="1" applyBorder="1" applyAlignment="1">
      <alignment horizontal="center" vertical="center"/>
    </xf>
    <xf numFmtId="0" fontId="14" fillId="0" borderId="13" xfId="54" applyFont="1" applyBorder="1" applyAlignment="1">
      <alignment horizontal="center" vertical="center"/>
    </xf>
    <xf numFmtId="0" fontId="14" fillId="11" borderId="1" xfId="24" applyFont="1" applyFill="1" applyBorder="1" applyAlignment="1">
      <alignment horizontal="center" vertical="center"/>
    </xf>
    <xf numFmtId="0" fontId="14" fillId="12" borderId="1" xfId="24" applyFont="1" applyFill="1" applyBorder="1" applyAlignment="1">
      <alignment horizontal="center" vertical="center"/>
    </xf>
    <xf numFmtId="0" fontId="14" fillId="6" borderId="1" xfId="24" applyFont="1" applyFill="1" applyBorder="1" applyAlignment="1">
      <alignment horizontal="center" vertical="center"/>
    </xf>
    <xf numFmtId="0" fontId="39" fillId="0" borderId="21" xfId="24" applyFont="1" applyFill="1" applyBorder="1" applyAlignment="1">
      <alignment horizontal="left" vertical="center" wrapText="1"/>
    </xf>
    <xf numFmtId="0" fontId="39" fillId="0" borderId="24" xfId="24" applyFont="1" applyFill="1" applyBorder="1" applyAlignment="1">
      <alignment horizontal="left" vertical="center" wrapText="1"/>
    </xf>
    <xf numFmtId="0" fontId="39" fillId="0" borderId="0" xfId="24" applyFont="1" applyFill="1" applyBorder="1" applyAlignment="1">
      <alignment vertical="center"/>
    </xf>
    <xf numFmtId="0" fontId="39" fillId="0" borderId="0" xfId="24" applyFont="1" applyFill="1" applyBorder="1" applyAlignment="1">
      <alignment horizontal="left" vertical="center" wrapText="1"/>
    </xf>
    <xf numFmtId="0" fontId="39" fillId="0" borderId="30" xfId="24" applyFont="1" applyFill="1" applyBorder="1" applyAlignment="1">
      <alignment horizontal="left" vertical="center" wrapText="1"/>
    </xf>
    <xf numFmtId="0" fontId="22" fillId="0" borderId="37" xfId="24" applyFont="1" applyFill="1" applyBorder="1" applyAlignment="1">
      <alignment horizontal="center" vertical="center"/>
    </xf>
    <xf numFmtId="0" fontId="22" fillId="0" borderId="37" xfId="54" applyFont="1" applyFill="1" applyBorder="1" applyAlignment="1">
      <alignment horizontal="center" vertical="center"/>
    </xf>
    <xf numFmtId="0" fontId="22" fillId="0" borderId="41" xfId="24" applyFont="1" applyFill="1" applyBorder="1" applyAlignment="1">
      <alignment horizontal="center" vertical="center"/>
    </xf>
    <xf numFmtId="0" fontId="10" fillId="0" borderId="0" xfId="24" applyFont="1" applyFill="1" applyBorder="1" applyAlignment="1">
      <alignment vertical="center" wrapText="1"/>
    </xf>
    <xf numFmtId="0" fontId="10" fillId="0" borderId="0" xfId="24" applyFont="1" applyBorder="1" applyAlignment="1">
      <alignment vertical="center"/>
    </xf>
    <xf numFmtId="0" fontId="9" fillId="0" borderId="18" xfId="24" applyFont="1" applyFill="1" applyBorder="1" applyAlignment="1">
      <alignment horizontal="center" vertical="center"/>
    </xf>
    <xf numFmtId="14" fontId="22" fillId="0" borderId="18" xfId="24" applyNumberFormat="1" applyFont="1" applyFill="1" applyBorder="1" applyAlignment="1">
      <alignment horizontal="center" vertical="center" shrinkToFit="1"/>
    </xf>
    <xf numFmtId="49" fontId="9" fillId="0" borderId="19" xfId="24" applyNumberFormat="1" applyFont="1" applyFill="1" applyBorder="1" applyAlignment="1">
      <alignment horizontal="center" vertical="center" shrinkToFit="1"/>
    </xf>
    <xf numFmtId="14" fontId="9" fillId="0" borderId="42" xfId="24" applyNumberFormat="1" applyFont="1" applyBorder="1" applyAlignment="1">
      <alignment horizontal="center" vertical="center" shrinkToFit="1"/>
    </xf>
    <xf numFmtId="0" fontId="14" fillId="0" borderId="28" xfId="24" applyFont="1" applyBorder="1" applyAlignment="1">
      <alignment horizontal="center" vertical="center"/>
    </xf>
    <xf numFmtId="0" fontId="14" fillId="0" borderId="29" xfId="24" applyFont="1" applyBorder="1" applyAlignment="1">
      <alignment horizontal="center" vertical="center"/>
    </xf>
    <xf numFmtId="0" fontId="14" fillId="0" borderId="27" xfId="24" applyFont="1" applyBorder="1" applyAlignment="1">
      <alignment horizontal="center" vertical="center"/>
    </xf>
    <xf numFmtId="0" fontId="14" fillId="0" borderId="43" xfId="24" applyFont="1" applyBorder="1" applyAlignment="1">
      <alignment horizontal="center" vertical="center"/>
    </xf>
    <xf numFmtId="0" fontId="38" fillId="0" borderId="2" xfId="24" applyFont="1" applyBorder="1" applyAlignment="1">
      <alignment horizontal="center" vertical="center"/>
    </xf>
    <xf numFmtId="0" fontId="38" fillId="0" borderId="3" xfId="24" applyFont="1" applyBorder="1" applyAlignment="1">
      <alignment horizontal="center" vertical="center"/>
    </xf>
    <xf numFmtId="0" fontId="38" fillId="0" borderId="5" xfId="24" applyFont="1" applyBorder="1" applyAlignment="1">
      <alignment horizontal="center" vertical="center"/>
    </xf>
    <xf numFmtId="0" fontId="14" fillId="0" borderId="1" xfId="24" applyFont="1" applyBorder="1" applyAlignment="1">
      <alignment horizontal="left" vertical="center"/>
    </xf>
    <xf numFmtId="0" fontId="14" fillId="0" borderId="44" xfId="24" applyFont="1" applyBorder="1" applyAlignment="1">
      <alignment horizontal="left" vertical="center"/>
    </xf>
    <xf numFmtId="0" fontId="38" fillId="0" borderId="14" xfId="24" applyFont="1" applyBorder="1" applyAlignment="1">
      <alignment horizontal="center" vertical="center"/>
    </xf>
    <xf numFmtId="0" fontId="38" fillId="0" borderId="15" xfId="24" applyFont="1" applyBorder="1" applyAlignment="1">
      <alignment horizontal="center" vertical="center"/>
    </xf>
    <xf numFmtId="0" fontId="38" fillId="0" borderId="16" xfId="24" applyFont="1" applyBorder="1" applyAlignment="1">
      <alignment horizontal="center" vertical="center"/>
    </xf>
    <xf numFmtId="0" fontId="14" fillId="0" borderId="1" xfId="54" applyFont="1" applyBorder="1" applyAlignment="1">
      <alignment horizontal="left" vertical="center"/>
    </xf>
    <xf numFmtId="0" fontId="14" fillId="0" borderId="44" xfId="54" applyFont="1" applyBorder="1" applyAlignment="1">
      <alignment horizontal="left" vertical="center"/>
    </xf>
    <xf numFmtId="0" fontId="14" fillId="0" borderId="13" xfId="54" applyFont="1" applyBorder="1" applyAlignment="1">
      <alignment horizontal="left" vertical="center"/>
    </xf>
    <xf numFmtId="0" fontId="14" fillId="0" borderId="45" xfId="54" applyFont="1" applyBorder="1" applyAlignment="1">
      <alignment horizontal="left" vertical="center"/>
    </xf>
    <xf numFmtId="0" fontId="14" fillId="0" borderId="13" xfId="54" applyFont="1" applyBorder="1" applyAlignment="1">
      <alignment horizontal="left" vertical="center" wrapText="1"/>
    </xf>
    <xf numFmtId="0" fontId="14" fillId="0" borderId="45" xfId="54" applyFont="1" applyBorder="1" applyAlignment="1">
      <alignment horizontal="left" vertical="center" wrapText="1"/>
    </xf>
    <xf numFmtId="0" fontId="14" fillId="0" borderId="0" xfId="24" applyFont="1" applyFill="1" applyBorder="1" applyAlignment="1">
      <alignment vertical="center"/>
    </xf>
    <xf numFmtId="0" fontId="14" fillId="0" borderId="46" xfId="54" applyFont="1" applyBorder="1" applyAlignment="1">
      <alignment horizontal="center" vertical="center"/>
    </xf>
    <xf numFmtId="0" fontId="14" fillId="0" borderId="2" xfId="24" applyFont="1" applyFill="1" applyBorder="1" applyAlignment="1">
      <alignment horizontal="center" vertical="center"/>
    </xf>
    <xf numFmtId="0" fontId="19" fillId="0" borderId="1" xfId="24" applyFont="1" applyFill="1" applyBorder="1" applyAlignment="1">
      <alignment horizontal="center" vertical="center"/>
    </xf>
    <xf numFmtId="0" fontId="19" fillId="0" borderId="2" xfId="24" applyFont="1" applyFill="1" applyBorder="1" applyAlignment="1">
      <alignment horizontal="center" vertical="center"/>
    </xf>
    <xf numFmtId="0" fontId="14" fillId="0" borderId="14" xfId="24" applyFont="1" applyBorder="1" applyAlignment="1">
      <alignment horizontal="center" vertical="center" wrapText="1"/>
    </xf>
    <xf numFmtId="0" fontId="14" fillId="0" borderId="16" xfId="24" applyFont="1" applyBorder="1" applyAlignment="1">
      <alignment horizontal="center" vertical="center"/>
    </xf>
    <xf numFmtId="0" fontId="14" fillId="0" borderId="14" xfId="24" applyFont="1" applyBorder="1" applyAlignment="1">
      <alignment horizontal="center" vertical="center"/>
    </xf>
    <xf numFmtId="0" fontId="14" fillId="0" borderId="4" xfId="24" applyFont="1" applyBorder="1" applyAlignment="1">
      <alignment horizontal="center" vertical="center"/>
    </xf>
    <xf numFmtId="0" fontId="14" fillId="0" borderId="8" xfId="24" applyFont="1" applyBorder="1" applyAlignment="1">
      <alignment horizontal="center" vertical="center"/>
    </xf>
    <xf numFmtId="0" fontId="14" fillId="7" borderId="1" xfId="24" applyFont="1" applyFill="1" applyBorder="1" applyAlignment="1">
      <alignment horizontal="center" vertical="center"/>
    </xf>
    <xf numFmtId="0" fontId="14" fillId="0" borderId="0" xfId="24" applyFont="1" applyBorder="1" applyAlignment="1">
      <alignment horizontal="center" vertical="center"/>
    </xf>
    <xf numFmtId="0" fontId="14" fillId="0" borderId="0" xfId="24" applyFont="1" applyFill="1" applyBorder="1" applyAlignment="1">
      <alignment horizontal="center" vertical="center"/>
    </xf>
    <xf numFmtId="0" fontId="14" fillId="0" borderId="0" xfId="24" applyFont="1" applyAlignment="1">
      <alignment vertical="center" wrapText="1"/>
    </xf>
    <xf numFmtId="0" fontId="14" fillId="0" borderId="6" xfId="24" applyFont="1" applyBorder="1" applyAlignment="1">
      <alignment horizontal="center" vertical="center"/>
    </xf>
    <xf numFmtId="0" fontId="14" fillId="0" borderId="9" xfId="24" applyFont="1" applyBorder="1" applyAlignment="1">
      <alignment horizontal="center" vertical="center"/>
    </xf>
    <xf numFmtId="0" fontId="2" fillId="5" borderId="0" xfId="12" applyFont="1" applyFill="1" applyBorder="1" applyAlignment="1" applyProtection="1">
      <alignment horizontal="center" vertical="center" wrapText="1"/>
      <protection locked="0"/>
    </xf>
    <xf numFmtId="0" fontId="40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63" applyNumberFormat="1" applyFont="1" applyFill="1" applyAlignment="1" applyProtection="1">
      <alignment horizontal="center" vertical="center" wrapText="1"/>
      <protection locked="0"/>
    </xf>
    <xf numFmtId="0" fontId="41" fillId="0" borderId="0" xfId="0" applyFont="1" applyFill="1">
      <alignment vertical="center"/>
    </xf>
    <xf numFmtId="0" fontId="41" fillId="5" borderId="0" xfId="0" applyFont="1" applyFill="1">
      <alignment vertical="center"/>
    </xf>
    <xf numFmtId="0" fontId="19" fillId="0" borderId="0" xfId="63" applyNumberFormat="1" applyFont="1" applyFill="1" applyAlignment="1" applyProtection="1">
      <alignment horizontal="center" vertical="center" wrapText="1"/>
      <protection locked="0"/>
    </xf>
    <xf numFmtId="0" fontId="4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63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63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63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6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63" applyFont="1" applyFill="1" applyBorder="1" applyAlignment="1" applyProtection="1">
      <alignment horizontal="center" vertical="center" wrapText="1"/>
      <protection locked="0"/>
    </xf>
    <xf numFmtId="0" fontId="43" fillId="0" borderId="1" xfId="63" applyFont="1" applyFill="1" applyBorder="1" applyAlignment="1" applyProtection="1">
      <alignment horizontal="center" vertical="center"/>
      <protection locked="0"/>
    </xf>
    <xf numFmtId="0" fontId="43" fillId="0" borderId="1" xfId="63" applyFont="1" applyFill="1" applyBorder="1" applyAlignment="1" applyProtection="1">
      <alignment horizontal="center" vertical="center" wrapText="1"/>
      <protection locked="0"/>
    </xf>
    <xf numFmtId="0" fontId="43" fillId="0" borderId="1" xfId="63" applyFont="1" applyFill="1" applyBorder="1" applyAlignment="1" applyProtection="1">
      <alignment horizontal="center" vertical="top" wrapText="1"/>
      <protection locked="0"/>
    </xf>
    <xf numFmtId="0" fontId="28" fillId="0" borderId="13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8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 wrapText="1"/>
    </xf>
    <xf numFmtId="0" fontId="28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12" applyNumberFormat="1" applyFont="1" applyFill="1" applyBorder="1" applyAlignment="1" applyProtection="1">
      <alignment horizontal="left" vertical="center" wrapText="1"/>
      <protection locked="0"/>
    </xf>
    <xf numFmtId="49" fontId="28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12" applyFont="1" applyFill="1" applyBorder="1" applyAlignment="1" applyProtection="1">
      <alignment vertical="center" wrapText="1" shrinkToFit="1"/>
      <protection locked="0"/>
    </xf>
    <xf numFmtId="0" fontId="28" fillId="0" borderId="1" xfId="0" applyNumberFormat="1" applyFont="1" applyFill="1" applyBorder="1" applyAlignment="1">
      <alignment horizontal="left" vertical="center" wrapText="1"/>
    </xf>
    <xf numFmtId="179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2" applyFont="1" applyFill="1" applyBorder="1" applyAlignment="1" applyProtection="1">
      <alignment horizontal="left" vertical="center" wrapText="1" shrinkToFit="1"/>
      <protection locked="0"/>
    </xf>
    <xf numFmtId="0" fontId="28" fillId="0" borderId="1" xfId="0" applyFont="1" applyFill="1" applyBorder="1" applyAlignment="1">
      <alignment horizontal="left" vertical="center" wrapText="1"/>
    </xf>
    <xf numFmtId="0" fontId="28" fillId="0" borderId="1" xfId="12" applyFont="1" applyFill="1" applyBorder="1" applyAlignment="1" applyProtection="1">
      <alignment horizontal="left" vertical="center" wrapText="1"/>
      <protection locked="0"/>
    </xf>
    <xf numFmtId="0" fontId="28" fillId="0" borderId="1" xfId="58" applyNumberFormat="1" applyFont="1" applyFill="1" applyBorder="1" applyAlignment="1">
      <alignment horizontal="center" vertical="center" wrapText="1"/>
    </xf>
    <xf numFmtId="0" fontId="28" fillId="0" borderId="1" xfId="12" applyFont="1" applyFill="1" applyBorder="1" applyAlignment="1" applyProtection="1">
      <alignment vertical="center" wrapText="1" shrinkToFit="1"/>
      <protection locked="0"/>
    </xf>
    <xf numFmtId="0" fontId="28" fillId="0" borderId="10" xfId="12" applyFont="1" applyFill="1" applyBorder="1" applyAlignment="1" applyProtection="1">
      <alignment horizontal="left" vertical="center" wrapText="1" shrinkToFit="1"/>
      <protection locked="0"/>
    </xf>
    <xf numFmtId="179" fontId="28" fillId="0" borderId="1" xfId="63" applyNumberFormat="1" applyFont="1" applyFill="1" applyBorder="1" applyAlignment="1" applyProtection="1">
      <alignment horizontal="left" vertical="center" wrapText="1"/>
      <protection locked="0"/>
    </xf>
    <xf numFmtId="0" fontId="28" fillId="0" borderId="1" xfId="63" applyNumberFormat="1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vertical="center" wrapText="1"/>
    </xf>
    <xf numFmtId="179" fontId="28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9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12" applyNumberFormat="1" applyFont="1" applyFill="1" applyBorder="1" applyAlignment="1" applyProtection="1">
      <alignment horizontal="center" vertical="center" wrapText="1"/>
      <protection locked="0"/>
    </xf>
    <xf numFmtId="49" fontId="29" fillId="5" borderId="1" xfId="12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62" applyNumberFormat="1" applyFont="1" applyFill="1" applyBorder="1" applyAlignment="1">
      <alignment horizontal="center" vertical="center" wrapText="1"/>
    </xf>
    <xf numFmtId="49" fontId="28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183" fontId="28" fillId="0" borderId="15" xfId="64" applyNumberFormat="1" applyFont="1" applyFill="1" applyBorder="1" applyAlignment="1">
      <alignment horizontal="center" vertical="center" wrapText="1"/>
    </xf>
    <xf numFmtId="183" fontId="28" fillId="0" borderId="5" xfId="64" applyNumberFormat="1" applyFont="1" applyFill="1" applyBorder="1" applyAlignment="1">
      <alignment horizontal="center" vertical="center" wrapText="1"/>
    </xf>
    <xf numFmtId="176" fontId="28" fillId="0" borderId="1" xfId="63" applyNumberFormat="1" applyFont="1" applyFill="1" applyBorder="1" applyAlignment="1" applyProtection="1">
      <alignment vertical="center"/>
      <protection locked="0"/>
    </xf>
    <xf numFmtId="0" fontId="29" fillId="0" borderId="1" xfId="63" applyFont="1" applyFill="1" applyBorder="1" applyAlignment="1" applyProtection="1">
      <alignment horizontal="center" vertical="center" wrapText="1"/>
      <protection locked="0"/>
    </xf>
    <xf numFmtId="0" fontId="44" fillId="0" borderId="1" xfId="63" applyFont="1" applyFill="1" applyBorder="1" applyAlignment="1" applyProtection="1">
      <alignment horizontal="center" vertical="center" wrapText="1"/>
      <protection locked="0"/>
    </xf>
    <xf numFmtId="176" fontId="28" fillId="0" borderId="1" xfId="63" applyNumberFormat="1" applyFont="1" applyFill="1" applyBorder="1" applyAlignment="1" applyProtection="1">
      <alignment horizontal="center" vertical="center" wrapText="1"/>
      <protection locked="0"/>
    </xf>
    <xf numFmtId="176" fontId="28" fillId="0" borderId="1" xfId="63" applyNumberFormat="1" applyFont="1" applyFill="1" applyBorder="1" applyAlignment="1" applyProtection="1">
      <alignment horizontal="center" vertical="center"/>
      <protection locked="0"/>
    </xf>
    <xf numFmtId="176" fontId="28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9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9" fillId="5" borderId="1" xfId="63" applyFont="1" applyFill="1" applyBorder="1" applyAlignment="1" applyProtection="1">
      <alignment horizontal="center" vertical="center" wrapText="1"/>
      <protection locked="0"/>
    </xf>
    <xf numFmtId="0" fontId="44" fillId="5" borderId="1" xfId="63" applyFont="1" applyFill="1" applyBorder="1" applyAlignment="1" applyProtection="1">
      <alignment horizontal="center" vertical="center" wrapText="1"/>
      <protection locked="0"/>
    </xf>
    <xf numFmtId="183" fontId="28" fillId="0" borderId="1" xfId="63" applyNumberFormat="1" applyFont="1" applyFill="1" applyBorder="1" applyAlignment="1" applyProtection="1">
      <alignment horizontal="center" vertical="center" wrapText="1"/>
      <protection locked="0"/>
    </xf>
    <xf numFmtId="183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vertical="center"/>
    </xf>
    <xf numFmtId="182" fontId="2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63" applyFont="1" applyFill="1" applyBorder="1" applyAlignment="1" applyProtection="1">
      <alignment horizontal="left" vertical="center" wrapText="1"/>
      <protection locked="0"/>
    </xf>
    <xf numFmtId="181" fontId="28" fillId="0" borderId="1" xfId="0" applyNumberFormat="1" applyFont="1" applyFill="1" applyBorder="1" applyAlignment="1">
      <alignment horizontal="center" vertical="center"/>
    </xf>
    <xf numFmtId="183" fontId="28" fillId="0" borderId="16" xfId="64" applyNumberFormat="1" applyFont="1" applyFill="1" applyBorder="1" applyAlignment="1">
      <alignment horizontal="center" vertical="center" wrapText="1"/>
    </xf>
    <xf numFmtId="176" fontId="28" fillId="0" borderId="13" xfId="64" applyNumberFormat="1" applyFont="1" applyFill="1" applyBorder="1" applyAlignment="1">
      <alignment horizontal="center" vertical="center" wrapText="1"/>
    </xf>
    <xf numFmtId="183" fontId="28" fillId="0" borderId="13" xfId="64" applyNumberFormat="1" applyFont="1" applyFill="1" applyBorder="1" applyAlignment="1">
      <alignment horizontal="center" vertical="center" wrapText="1"/>
    </xf>
    <xf numFmtId="183" fontId="28" fillId="0" borderId="1" xfId="64" applyNumberFormat="1" applyFont="1" applyFill="1" applyBorder="1" applyAlignment="1">
      <alignment horizontal="center" vertical="center" wrapText="1"/>
    </xf>
    <xf numFmtId="176" fontId="28" fillId="0" borderId="10" xfId="64" applyNumberFormat="1" applyFont="1" applyFill="1" applyBorder="1" applyAlignment="1">
      <alignment horizontal="center" vertical="center" wrapText="1"/>
    </xf>
    <xf numFmtId="183" fontId="28" fillId="0" borderId="10" xfId="64" applyNumberFormat="1" applyFont="1" applyFill="1" applyBorder="1" applyAlignment="1">
      <alignment horizontal="center" vertical="center" wrapText="1"/>
    </xf>
    <xf numFmtId="10" fontId="44" fillId="0" borderId="1" xfId="63" applyNumberFormat="1" applyFont="1" applyFill="1" applyBorder="1" applyAlignment="1" applyProtection="1">
      <alignment horizontal="center" vertical="center" wrapText="1"/>
      <protection locked="0"/>
    </xf>
    <xf numFmtId="10" fontId="44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8" fillId="5" borderId="10" xfId="63" applyNumberFormat="1" applyFont="1" applyFill="1" applyBorder="1" applyAlignment="1" applyProtection="1">
      <alignment horizontal="center" vertical="center" wrapText="1"/>
      <protection locked="0"/>
    </xf>
    <xf numFmtId="10" fontId="23" fillId="0" borderId="1" xfId="0" applyNumberFormat="1" applyFont="1" applyFill="1" applyBorder="1" applyAlignment="1">
      <alignment horizontal="center" vertical="center" wrapText="1"/>
    </xf>
    <xf numFmtId="10" fontId="28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3" fillId="0" borderId="17" xfId="0" applyNumberFormat="1" applyFont="1" applyFill="1" applyBorder="1" applyAlignment="1">
      <alignment horizontal="center" vertical="center" wrapText="1"/>
    </xf>
    <xf numFmtId="10" fontId="28" fillId="0" borderId="1" xfId="0" applyNumberFormat="1" applyFont="1" applyFill="1" applyBorder="1" applyAlignment="1">
      <alignment horizontal="center" vertical="center" wrapText="1"/>
    </xf>
    <xf numFmtId="10" fontId="23" fillId="0" borderId="1" xfId="12" applyNumberFormat="1" applyFont="1" applyFill="1" applyBorder="1" applyAlignment="1" applyProtection="1">
      <alignment horizontal="center" vertical="center" wrapText="1"/>
      <protection locked="0"/>
    </xf>
    <xf numFmtId="10" fontId="29" fillId="0" borderId="1" xfId="63" applyNumberFormat="1" applyFont="1" applyFill="1" applyBorder="1" applyAlignment="1" applyProtection="1">
      <alignment horizontal="center" vertical="center" wrapText="1"/>
      <protection locked="0"/>
    </xf>
    <xf numFmtId="182" fontId="23" fillId="0" borderId="17" xfId="12" applyNumberFormat="1" applyFont="1" applyFill="1" applyBorder="1" applyAlignment="1" applyProtection="1">
      <alignment horizontal="center" vertical="center" wrapText="1"/>
      <protection locked="0"/>
    </xf>
    <xf numFmtId="176" fontId="28" fillId="0" borderId="10" xfId="12" applyNumberFormat="1" applyFont="1" applyFill="1" applyBorder="1" applyAlignment="1" applyProtection="1">
      <alignment horizontal="center" vertical="center" wrapText="1"/>
      <protection locked="0"/>
    </xf>
    <xf numFmtId="10" fontId="28" fillId="0" borderId="10" xfId="12" applyNumberFormat="1" applyFont="1" applyFill="1" applyBorder="1" applyAlignment="1" applyProtection="1">
      <alignment horizontal="center" vertical="center" wrapText="1"/>
      <protection locked="0"/>
    </xf>
    <xf numFmtId="182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182" fontId="28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>
      <alignment horizontal="left" vertical="center" wrapText="1"/>
    </xf>
    <xf numFmtId="176" fontId="29" fillId="0" borderId="1" xfId="63" applyNumberFormat="1" applyFont="1" applyFill="1" applyBorder="1" applyAlignment="1" applyProtection="1">
      <alignment horizontal="center" vertical="center" wrapText="1"/>
      <protection locked="0"/>
    </xf>
    <xf numFmtId="176" fontId="29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9" fillId="0" borderId="13" xfId="63" applyNumberFormat="1" applyFont="1" applyFill="1" applyBorder="1" applyAlignment="1" applyProtection="1">
      <alignment horizontal="center" vertical="center" wrapText="1"/>
      <protection locked="0"/>
    </xf>
    <xf numFmtId="0" fontId="29" fillId="5" borderId="13" xfId="63" applyNumberFormat="1" applyFont="1" applyFill="1" applyBorder="1" applyAlignment="1" applyProtection="1">
      <alignment horizontal="center" vertical="center" wrapText="1"/>
      <protection locked="0"/>
    </xf>
    <xf numFmtId="0" fontId="29" fillId="5" borderId="10" xfId="63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12" applyFont="1" applyFill="1" applyBorder="1" applyAlignment="1" applyProtection="1">
      <alignment horizontal="center" vertical="center" wrapText="1" shrinkToFit="1"/>
      <protection locked="0"/>
    </xf>
    <xf numFmtId="0" fontId="17" fillId="0" borderId="0" xfId="12" applyFont="1" applyFill="1" applyBorder="1" applyAlignment="1" applyProtection="1">
      <alignment horizontal="center" vertical="center" wrapText="1"/>
      <protection locked="0"/>
    </xf>
    <xf numFmtId="0" fontId="2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>
      <alignment horizontal="center" vertical="center" wrapText="1"/>
    </xf>
    <xf numFmtId="0" fontId="23" fillId="0" borderId="13" xfId="63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19" fillId="0" borderId="1" xfId="63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19" fillId="5" borderId="1" xfId="63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3" fillId="0" borderId="13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63" applyNumberFormat="1" applyFont="1" applyFill="1" applyBorder="1" applyAlignment="1" applyProtection="1">
      <alignment horizontal="left" vertical="center" wrapText="1"/>
      <protection locked="0"/>
    </xf>
    <xf numFmtId="49" fontId="28" fillId="0" borderId="13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3" xfId="0" applyNumberFormat="1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19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1" xfId="0" applyNumberFormat="1" applyFont="1" applyFill="1" applyBorder="1" applyAlignment="1">
      <alignment vertical="center" wrapText="1"/>
    </xf>
    <xf numFmtId="49" fontId="20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23" fillId="0" borderId="13" xfId="62" applyNumberFormat="1" applyFont="1" applyFill="1" applyBorder="1" applyAlignment="1">
      <alignment horizontal="center" vertical="center" wrapText="1"/>
    </xf>
    <xf numFmtId="49" fontId="29" fillId="0" borderId="13" xfId="63" applyNumberFormat="1" applyFont="1" applyFill="1" applyBorder="1" applyAlignment="1" applyProtection="1">
      <alignment horizontal="center" vertical="center" wrapText="1"/>
      <protection locked="0"/>
    </xf>
    <xf numFmtId="49" fontId="23" fillId="0" borderId="13" xfId="0" applyNumberFormat="1" applyFont="1" applyFill="1" applyBorder="1" applyAlignment="1">
      <alignment horizontal="center" vertical="center" wrapText="1"/>
    </xf>
    <xf numFmtId="49" fontId="20" fillId="0" borderId="13" xfId="63" applyNumberFormat="1" applyFont="1" applyFill="1" applyBorder="1" applyAlignment="1" applyProtection="1">
      <alignment horizontal="center" vertical="center" wrapText="1"/>
      <protection locked="0"/>
    </xf>
    <xf numFmtId="49" fontId="20" fillId="0" borderId="13" xfId="1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2" applyFont="1" applyFill="1" applyBorder="1" applyAlignment="1" applyProtection="1">
      <alignment horizontal="center" vertical="center" wrapText="1"/>
      <protection locked="0"/>
    </xf>
    <xf numFmtId="49" fontId="19" fillId="0" borderId="1" xfId="62" applyNumberFormat="1" applyFont="1" applyFill="1" applyBorder="1" applyAlignment="1">
      <alignment horizontal="center" vertical="center" wrapText="1"/>
    </xf>
    <xf numFmtId="49" fontId="19" fillId="5" borderId="1" xfId="62" applyNumberFormat="1" applyFont="1" applyFill="1" applyBorder="1" applyAlignment="1">
      <alignment horizontal="center" vertical="center" wrapText="1"/>
    </xf>
    <xf numFmtId="49" fontId="19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0" applyNumberFormat="1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8" fillId="0" borderId="13" xfId="63" applyFont="1" applyFill="1" applyBorder="1" applyAlignment="1" applyProtection="1">
      <alignment horizontal="center" vertical="center" wrapText="1"/>
      <protection locked="0"/>
    </xf>
    <xf numFmtId="176" fontId="28" fillId="0" borderId="13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181" fontId="47" fillId="0" borderId="1" xfId="0" applyNumberFormat="1" applyFont="1" applyFill="1" applyBorder="1" applyAlignment="1">
      <alignment horizontal="center" vertical="center"/>
    </xf>
    <xf numFmtId="183" fontId="28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63" applyNumberFormat="1" applyFont="1" applyFill="1" applyBorder="1" applyAlignment="1" applyProtection="1">
      <alignment horizontal="left" vertical="center" wrapText="1"/>
      <protection locked="0"/>
    </xf>
    <xf numFmtId="181" fontId="19" fillId="0" borderId="1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181" fontId="19" fillId="0" borderId="1" xfId="63" applyNumberFormat="1" applyFont="1" applyFill="1" applyBorder="1" applyAlignment="1" applyProtection="1">
      <alignment horizontal="center" vertical="center"/>
      <protection locked="0"/>
    </xf>
    <xf numFmtId="49" fontId="19" fillId="0" borderId="10" xfId="12" applyNumberFormat="1" applyFont="1" applyFill="1" applyBorder="1" applyAlignment="1" applyProtection="1">
      <alignment horizontal="left" vertical="center" wrapText="1"/>
      <protection locked="0"/>
    </xf>
    <xf numFmtId="182" fontId="19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63" applyNumberFormat="1" applyFont="1" applyFill="1" applyBorder="1" applyAlignment="1" applyProtection="1">
      <alignment horizontal="left" vertical="center" wrapText="1"/>
      <protection locked="0"/>
    </xf>
    <xf numFmtId="181" fontId="19" fillId="5" borderId="1" xfId="0" applyNumberFormat="1" applyFont="1" applyFill="1" applyBorder="1" applyAlignment="1">
      <alignment horizontal="left" vertical="center"/>
    </xf>
    <xf numFmtId="181" fontId="19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19" fillId="5" borderId="10" xfId="0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left" vertical="center" wrapText="1"/>
    </xf>
    <xf numFmtId="183" fontId="28" fillId="5" borderId="1" xfId="63" applyNumberFormat="1" applyFont="1" applyFill="1" applyBorder="1" applyAlignment="1" applyProtection="1">
      <alignment horizontal="center" vertical="center" wrapText="1"/>
      <protection locked="0"/>
    </xf>
    <xf numFmtId="181" fontId="19" fillId="5" borderId="1" xfId="63" applyNumberFormat="1" applyFont="1" applyFill="1" applyBorder="1" applyAlignment="1" applyProtection="1">
      <alignment horizontal="left" vertical="center"/>
      <protection locked="0"/>
    </xf>
    <xf numFmtId="49" fontId="19" fillId="5" borderId="10" xfId="12" applyNumberFormat="1" applyFont="1" applyFill="1" applyBorder="1" applyAlignment="1" applyProtection="1">
      <alignment horizontal="left" vertical="center" wrapText="1"/>
      <protection locked="0"/>
    </xf>
    <xf numFmtId="10" fontId="28" fillId="0" borderId="10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47" xfId="63" applyNumberFormat="1" applyFont="1" applyFill="1" applyBorder="1" applyAlignment="1" applyProtection="1">
      <alignment horizontal="center" vertical="center" wrapText="1"/>
      <protection locked="0"/>
    </xf>
    <xf numFmtId="176" fontId="28" fillId="0" borderId="10" xfId="63" applyNumberFormat="1" applyFont="1" applyFill="1" applyBorder="1" applyAlignment="1" applyProtection="1">
      <alignment horizontal="center" vertical="center" wrapText="1"/>
      <protection locked="0"/>
    </xf>
    <xf numFmtId="181" fontId="28" fillId="0" borderId="10" xfId="0" applyNumberFormat="1" applyFont="1" applyFill="1" applyBorder="1" applyAlignment="1">
      <alignment horizontal="center" vertical="center"/>
    </xf>
    <xf numFmtId="182" fontId="28" fillId="0" borderId="47" xfId="12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0" applyNumberFormat="1" applyFont="1" applyFill="1" applyBorder="1" applyAlignment="1">
      <alignment horizontal="center" vertical="center"/>
    </xf>
    <xf numFmtId="49" fontId="28" fillId="0" borderId="17" xfId="63" applyNumberFormat="1" applyFont="1" applyFill="1" applyBorder="1" applyAlignment="1" applyProtection="1">
      <alignment horizontal="center" vertical="center" wrapText="1"/>
      <protection locked="0"/>
    </xf>
    <xf numFmtId="176" fontId="28" fillId="0" borderId="1" xfId="12" applyNumberFormat="1" applyFont="1" applyFill="1" applyBorder="1" applyAlignment="1" applyProtection="1">
      <alignment horizontal="center" vertical="center" wrapText="1"/>
      <protection locked="0"/>
    </xf>
    <xf numFmtId="10" fontId="19" fillId="0" borderId="1" xfId="12" applyNumberFormat="1" applyFont="1" applyFill="1" applyBorder="1" applyAlignment="1" applyProtection="1">
      <alignment horizontal="center" vertical="center" wrapText="1"/>
      <protection locked="0"/>
    </xf>
    <xf numFmtId="10" fontId="19" fillId="5" borderId="1" xfId="63" applyNumberFormat="1" applyFont="1" applyFill="1" applyBorder="1" applyAlignment="1" applyProtection="1">
      <alignment horizontal="center" vertical="center" wrapText="1"/>
      <protection locked="0"/>
    </xf>
    <xf numFmtId="182" fontId="28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40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12" applyFont="1" applyFill="1" applyBorder="1" applyAlignment="1" applyProtection="1">
      <alignment horizontal="center" vertical="center" wrapText="1" shrinkToFit="1"/>
      <protection locked="0"/>
    </xf>
    <xf numFmtId="0" fontId="41" fillId="5" borderId="1" xfId="0" applyFont="1" applyFill="1" applyBorder="1" applyAlignment="1">
      <alignment horizontal="center" vertical="center"/>
    </xf>
    <xf numFmtId="0" fontId="19" fillId="0" borderId="1" xfId="12" applyFont="1" applyFill="1" applyBorder="1" applyAlignment="1" applyProtection="1">
      <alignment horizontal="center" vertical="center" wrapText="1" shrinkToFit="1"/>
      <protection locked="0"/>
    </xf>
    <xf numFmtId="182" fontId="19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12" applyFont="1" applyFill="1" applyBorder="1" applyAlignment="1" applyProtection="1">
      <alignment horizontal="center" vertical="center" wrapText="1" shrinkToFit="1"/>
      <protection locked="0"/>
    </xf>
    <xf numFmtId="0" fontId="25" fillId="5" borderId="1" xfId="63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14" fillId="0" borderId="1" xfId="63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19" fillId="0" borderId="1" xfId="63" applyNumberFormat="1" applyFont="1" applyFill="1" applyBorder="1" applyAlignment="1" applyProtection="1">
      <alignment horizontal="left" vertical="center" wrapText="1"/>
      <protection locked="0"/>
    </xf>
    <xf numFmtId="49" fontId="41" fillId="0" borderId="1" xfId="0" applyNumberFormat="1" applyFont="1" applyFill="1" applyBorder="1" applyAlignment="1">
      <alignment horizontal="left" vertical="center" wrapText="1"/>
    </xf>
    <xf numFmtId="0" fontId="41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46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25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9" fillId="5" borderId="1" xfId="12" applyFont="1" applyFill="1" applyBorder="1" applyAlignment="1" applyProtection="1">
      <alignment vertical="center" wrapText="1" shrinkToFit="1"/>
      <protection locked="0"/>
    </xf>
    <xf numFmtId="0" fontId="14" fillId="5" borderId="1" xfId="58" applyNumberFormat="1" applyFont="1" applyFill="1" applyBorder="1" applyAlignment="1">
      <alignment horizontal="center" vertical="center" wrapText="1"/>
    </xf>
    <xf numFmtId="0" fontId="14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8" applyNumberFormat="1" applyFont="1" applyFill="1" applyBorder="1" applyAlignment="1">
      <alignment horizontal="center" vertical="center" wrapText="1"/>
    </xf>
    <xf numFmtId="0" fontId="19" fillId="0" borderId="1" xfId="58" applyNumberFormat="1" applyFont="1" applyFill="1" applyBorder="1" applyAlignment="1">
      <alignment horizontal="center" vertical="center" wrapText="1"/>
    </xf>
    <xf numFmtId="0" fontId="23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8" fillId="5" borderId="1" xfId="0" applyNumberFormat="1" applyFont="1" applyFill="1" applyBorder="1" applyAlignment="1">
      <alignment horizontal="left" vertical="center" wrapText="1"/>
    </xf>
    <xf numFmtId="0" fontId="23" fillId="5" borderId="1" xfId="58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/>
    </xf>
    <xf numFmtId="49" fontId="4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4" fillId="5" borderId="1" xfId="63" applyFont="1" applyFill="1" applyBorder="1" applyAlignment="1" applyProtection="1">
      <alignment horizontal="center" vertical="center" wrapText="1"/>
      <protection locked="0"/>
    </xf>
    <xf numFmtId="49" fontId="14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center" vertical="center"/>
    </xf>
    <xf numFmtId="49" fontId="14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49" fontId="23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41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41" fillId="0" borderId="10" xfId="12" applyNumberFormat="1" applyFont="1" applyFill="1" applyBorder="1" applyAlignment="1" applyProtection="1">
      <alignment horizontal="center" vertical="center" wrapText="1"/>
      <protection locked="0"/>
    </xf>
    <xf numFmtId="184" fontId="41" fillId="0" borderId="10" xfId="12" applyNumberFormat="1" applyFont="1" applyFill="1" applyBorder="1" applyAlignment="1" applyProtection="1">
      <alignment horizontal="center" vertical="center"/>
      <protection locked="0"/>
    </xf>
    <xf numFmtId="0" fontId="2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left" vertical="center" wrapText="1"/>
    </xf>
    <xf numFmtId="181" fontId="14" fillId="5" borderId="1" xfId="0" applyNumberFormat="1" applyFont="1" applyFill="1" applyBorder="1" applyAlignment="1">
      <alignment horizontal="center" vertical="center"/>
    </xf>
    <xf numFmtId="0" fontId="50" fillId="5" borderId="1" xfId="63" applyNumberFormat="1" applyFont="1" applyFill="1" applyBorder="1" applyAlignment="1" applyProtection="1">
      <alignment horizontal="center" vertical="center" wrapText="1"/>
      <protection locked="0"/>
    </xf>
    <xf numFmtId="0" fontId="51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left" vertical="center" wrapText="1"/>
    </xf>
    <xf numFmtId="176" fontId="28" fillId="5" borderId="1" xfId="0" applyNumberFormat="1" applyFont="1" applyFill="1" applyBorder="1" applyAlignment="1">
      <alignment horizontal="center" vertical="center" wrapText="1"/>
    </xf>
    <xf numFmtId="10" fontId="19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28" fillId="0" borderId="17" xfId="63" applyNumberFormat="1" applyFont="1" applyFill="1" applyBorder="1" applyAlignment="1" applyProtection="1">
      <alignment horizontal="center" vertical="center" wrapText="1"/>
      <protection locked="0"/>
    </xf>
    <xf numFmtId="10" fontId="51" fillId="5" borderId="1" xfId="63" applyNumberFormat="1" applyFont="1" applyFill="1" applyBorder="1" applyAlignment="1" applyProtection="1">
      <alignment horizontal="center" vertical="center" wrapText="1"/>
      <protection locked="0"/>
    </xf>
    <xf numFmtId="10" fontId="23" fillId="5" borderId="1" xfId="0" applyNumberFormat="1" applyFont="1" applyFill="1" applyBorder="1" applyAlignment="1">
      <alignment horizontal="center" vertical="center" wrapText="1"/>
    </xf>
    <xf numFmtId="0" fontId="42" fillId="5" borderId="1" xfId="63" applyNumberFormat="1" applyFont="1" applyFill="1" applyBorder="1" applyAlignment="1" applyProtection="1">
      <alignment horizontal="center" vertical="center" wrapText="1"/>
      <protection locked="0"/>
    </xf>
    <xf numFmtId="182" fontId="25" fillId="5" borderId="1" xfId="12" applyNumberFormat="1" applyFont="1" applyFill="1" applyBorder="1" applyAlignment="1" applyProtection="1">
      <alignment horizontal="center" vertical="center" wrapText="1"/>
      <protection locked="0"/>
    </xf>
    <xf numFmtId="0" fontId="25" fillId="5" borderId="1" xfId="12" applyFont="1" applyFill="1" applyBorder="1" applyAlignment="1" applyProtection="1">
      <alignment horizontal="center" vertical="center" wrapText="1" shrinkToFit="1"/>
      <protection locked="0"/>
    </xf>
    <xf numFmtId="0" fontId="18" fillId="5" borderId="0" xfId="12" applyFont="1" applyFill="1" applyBorder="1" applyAlignment="1" applyProtection="1">
      <alignment horizontal="center" vertical="center" wrapText="1"/>
      <protection locked="0"/>
    </xf>
    <xf numFmtId="182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0" fontId="17" fillId="5" borderId="0" xfId="12" applyFont="1" applyFill="1" applyBorder="1" applyAlignment="1" applyProtection="1">
      <alignment horizontal="center" vertical="center" wrapText="1"/>
      <protection locked="0"/>
    </xf>
    <xf numFmtId="49" fontId="52" fillId="0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12" applyFont="1" applyFill="1" applyBorder="1" applyAlignment="1" applyProtection="1">
      <alignment horizontal="center" vertical="center" wrapText="1" shrinkToFit="1"/>
      <protection locked="0"/>
    </xf>
    <xf numFmtId="0" fontId="52" fillId="0" borderId="1" xfId="58" applyNumberFormat="1" applyFont="1" applyFill="1" applyBorder="1" applyAlignment="1">
      <alignment horizontal="center" vertical="center" wrapText="1"/>
    </xf>
    <xf numFmtId="0" fontId="19" fillId="5" borderId="1" xfId="58" applyNumberFormat="1" applyFont="1" applyFill="1" applyBorder="1" applyAlignment="1">
      <alignment horizontal="center" vertical="center" wrapText="1"/>
    </xf>
    <xf numFmtId="0" fontId="52" fillId="0" borderId="1" xfId="63" applyFont="1" applyFill="1" applyBorder="1" applyAlignment="1" applyProtection="1">
      <alignment horizontal="center" vertical="center" wrapText="1"/>
      <protection locked="0"/>
    </xf>
    <xf numFmtId="49" fontId="52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Fill="1" applyBorder="1" applyAlignment="1">
      <alignment horizontal="center" vertical="center"/>
    </xf>
    <xf numFmtId="49" fontId="19" fillId="5" borderId="1" xfId="12" applyNumberFormat="1" applyFont="1" applyFill="1" applyBorder="1" applyAlignment="1" applyProtection="1">
      <alignment horizontal="center" vertical="center" wrapText="1"/>
      <protection locked="0"/>
    </xf>
    <xf numFmtId="181" fontId="52" fillId="0" borderId="1" xfId="0" applyNumberFormat="1" applyFont="1" applyFill="1" applyBorder="1" applyAlignment="1">
      <alignment horizontal="center" vertical="center"/>
    </xf>
    <xf numFmtId="183" fontId="28" fillId="5" borderId="1" xfId="0" applyNumberFormat="1" applyFont="1" applyFill="1" applyBorder="1" applyAlignment="1">
      <alignment horizontal="center" vertical="center" wrapText="1"/>
    </xf>
    <xf numFmtId="0" fontId="14" fillId="5" borderId="1" xfId="63" applyNumberFormat="1" applyFont="1" applyFill="1" applyBorder="1" applyAlignment="1" applyProtection="1">
      <alignment horizontal="center" vertical="center" wrapText="1"/>
      <protection locked="0"/>
    </xf>
    <xf numFmtId="10" fontId="28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28" fillId="5" borderId="1" xfId="63" applyNumberFormat="1" applyFont="1" applyFill="1" applyBorder="1" applyAlignment="1" applyProtection="1">
      <alignment horizontal="center" vertical="center" wrapText="1"/>
      <protection locked="0"/>
    </xf>
    <xf numFmtId="49" fontId="52" fillId="5" borderId="1" xfId="0" applyNumberFormat="1" applyFont="1" applyFill="1" applyBorder="1" applyAlignment="1">
      <alignment horizontal="center" vertical="center" wrapText="1"/>
    </xf>
    <xf numFmtId="0" fontId="52" fillId="5" borderId="1" xfId="12" applyFont="1" applyFill="1" applyBorder="1" applyAlignment="1" applyProtection="1">
      <alignment horizontal="center" vertical="center" wrapText="1" shrinkToFit="1"/>
      <protection locked="0"/>
    </xf>
    <xf numFmtId="0" fontId="19" fillId="5" borderId="2" xfId="0" applyFont="1" applyFill="1" applyBorder="1" applyAlignment="1">
      <alignment horizontal="center" vertical="center" wrapText="1"/>
    </xf>
    <xf numFmtId="0" fontId="19" fillId="5" borderId="2" xfId="63" applyNumberFormat="1" applyFont="1" applyFill="1" applyBorder="1" applyAlignment="1" applyProtection="1">
      <alignment horizontal="center" vertical="center" wrapText="1"/>
      <protection locked="0"/>
    </xf>
    <xf numFmtId="0" fontId="53" fillId="5" borderId="2" xfId="0" applyFont="1" applyFill="1" applyBorder="1" applyAlignment="1">
      <alignment horizontal="center" vertical="center" wrapText="1"/>
    </xf>
    <xf numFmtId="0" fontId="53" fillId="5" borderId="2" xfId="63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24" applyFont="1" applyAlignment="1">
      <alignment horizontal="center" vertical="center"/>
    </xf>
    <xf numFmtId="0" fontId="27" fillId="0" borderId="25" xfId="24" applyFont="1" applyFill="1" applyBorder="1" applyAlignment="1">
      <alignment horizontal="left" vertical="center"/>
    </xf>
    <xf numFmtId="0" fontId="34" fillId="0" borderId="0" xfId="24" applyFont="1" applyFill="1" applyBorder="1" applyAlignment="1">
      <alignment horizontal="center" vertical="center"/>
    </xf>
    <xf numFmtId="0" fontId="14" fillId="0" borderId="48" xfId="54" applyFont="1" applyBorder="1" applyAlignment="1">
      <alignment horizontal="center" vertical="center"/>
    </xf>
    <xf numFmtId="0" fontId="38" fillId="0" borderId="3" xfId="54" applyFont="1" applyBorder="1" applyAlignment="1">
      <alignment horizontal="center" vertical="center"/>
    </xf>
    <xf numFmtId="0" fontId="14" fillId="0" borderId="0" xfId="54" applyFont="1" applyBorder="1" applyAlignment="1">
      <alignment horizontal="center" vertical="center"/>
    </xf>
    <xf numFmtId="0" fontId="14" fillId="0" borderId="15" xfId="54" applyFont="1" applyBorder="1" applyAlignment="1">
      <alignment horizontal="center" vertical="center"/>
    </xf>
    <xf numFmtId="0" fontId="14" fillId="0" borderId="49" xfId="24" applyFont="1" applyFill="1" applyBorder="1" applyAlignment="1">
      <alignment horizontal="center" vertical="center"/>
    </xf>
    <xf numFmtId="0" fontId="14" fillId="0" borderId="50" xfId="24" applyFont="1" applyFill="1" applyBorder="1" applyAlignment="1">
      <alignment horizontal="center" vertical="center"/>
    </xf>
    <xf numFmtId="0" fontId="14" fillId="0" borderId="51" xfId="24" applyFont="1" applyFill="1" applyBorder="1" applyAlignment="1">
      <alignment horizontal="center" vertical="center"/>
    </xf>
    <xf numFmtId="0" fontId="14" fillId="0" borderId="4" xfId="54" applyFont="1" applyBorder="1" applyAlignment="1">
      <alignment horizontal="center" vertical="center"/>
    </xf>
    <xf numFmtId="0" fontId="19" fillId="0" borderId="1" xfId="24" applyFont="1" applyFill="1" applyBorder="1" applyAlignment="1">
      <alignment vertical="center"/>
    </xf>
    <xf numFmtId="0" fontId="19" fillId="0" borderId="1" xfId="24" applyFont="1" applyFill="1" applyBorder="1" applyAlignment="1">
      <alignment horizontal="left" vertical="center" wrapText="1"/>
    </xf>
    <xf numFmtId="0" fontId="14" fillId="0" borderId="13" xfId="24" applyFont="1" applyFill="1" applyBorder="1" applyAlignment="1">
      <alignment horizontal="center" vertical="center"/>
    </xf>
    <xf numFmtId="49" fontId="14" fillId="9" borderId="13" xfId="24" applyNumberFormat="1" applyFont="1" applyFill="1" applyBorder="1" applyAlignment="1">
      <alignment horizontal="center" vertical="center"/>
    </xf>
    <xf numFmtId="0" fontId="19" fillId="0" borderId="13" xfId="24" applyFont="1" applyFill="1" applyBorder="1" applyAlignment="1">
      <alignment horizontal="left" vertical="center" wrapText="1"/>
    </xf>
    <xf numFmtId="0" fontId="14" fillId="0" borderId="13" xfId="24" applyFont="1" applyFill="1" applyBorder="1" applyAlignment="1">
      <alignment horizontal="center" vertical="center" wrapText="1"/>
    </xf>
    <xf numFmtId="49" fontId="14" fillId="0" borderId="1" xfId="24" applyNumberFormat="1" applyFont="1" applyFill="1" applyBorder="1" applyAlignment="1">
      <alignment horizontal="center" vertical="center"/>
    </xf>
    <xf numFmtId="0" fontId="28" fillId="0" borderId="1" xfId="24" applyFont="1" applyBorder="1" applyAlignment="1">
      <alignment vertical="center" wrapText="1"/>
    </xf>
    <xf numFmtId="0" fontId="38" fillId="0" borderId="2" xfId="54" applyFont="1" applyBorder="1" applyAlignment="1">
      <alignment horizontal="left" vertical="center" wrapText="1"/>
    </xf>
    <xf numFmtId="0" fontId="38" fillId="0" borderId="3" xfId="54" applyFont="1" applyBorder="1" applyAlignment="1">
      <alignment horizontal="left" vertical="center" wrapText="1"/>
    </xf>
    <xf numFmtId="0" fontId="14" fillId="0" borderId="3" xfId="24" applyFont="1" applyFill="1" applyBorder="1" applyAlignment="1">
      <alignment horizontal="center" vertical="center"/>
    </xf>
    <xf numFmtId="0" fontId="14" fillId="0" borderId="5" xfId="24" applyFont="1" applyFill="1" applyBorder="1" applyAlignment="1">
      <alignment horizontal="center" vertical="center"/>
    </xf>
    <xf numFmtId="0" fontId="14" fillId="0" borderId="10" xfId="24" applyFont="1" applyFill="1" applyBorder="1" applyAlignment="1">
      <alignment horizontal="center" vertical="center"/>
    </xf>
    <xf numFmtId="0" fontId="14" fillId="0" borderId="10" xfId="24" applyFont="1" applyFill="1" applyBorder="1" applyAlignment="1">
      <alignment horizontal="center" vertical="center" wrapText="1"/>
    </xf>
    <xf numFmtId="0" fontId="14" fillId="0" borderId="11" xfId="24" applyFont="1" applyFill="1" applyBorder="1" applyAlignment="1">
      <alignment horizontal="center" vertical="center" wrapText="1"/>
    </xf>
    <xf numFmtId="0" fontId="14" fillId="0" borderId="15" xfId="24" applyFont="1" applyFill="1" applyBorder="1" applyAlignment="1">
      <alignment horizontal="center" vertical="center"/>
    </xf>
    <xf numFmtId="0" fontId="14" fillId="0" borderId="16" xfId="24" applyFont="1" applyFill="1" applyBorder="1" applyAlignment="1">
      <alignment horizontal="center" vertical="center"/>
    </xf>
    <xf numFmtId="0" fontId="14" fillId="0" borderId="7" xfId="24" applyFont="1" applyFill="1" applyBorder="1" applyAlignment="1">
      <alignment horizontal="center" vertical="center"/>
    </xf>
    <xf numFmtId="0" fontId="14" fillId="0" borderId="9" xfId="24" applyFont="1" applyFill="1" applyBorder="1" applyAlignment="1">
      <alignment horizontal="center" vertical="center"/>
    </xf>
    <xf numFmtId="0" fontId="14" fillId="0" borderId="0" xfId="24" applyFont="1" applyFill="1" applyAlignment="1">
      <alignment horizontal="center" vertical="center"/>
    </xf>
    <xf numFmtId="0" fontId="14" fillId="0" borderId="8" xfId="24" applyFont="1" applyFill="1" applyBorder="1" applyAlignment="1">
      <alignment horizontal="center" vertical="center"/>
    </xf>
    <xf numFmtId="0" fontId="38" fillId="0" borderId="5" xfId="54" applyFont="1" applyBorder="1" applyAlignment="1">
      <alignment horizontal="left" vertical="center" wrapText="1"/>
    </xf>
    <xf numFmtId="49" fontId="14" fillId="7" borderId="1" xfId="24" applyNumberFormat="1" applyFont="1" applyFill="1" applyBorder="1" applyAlignment="1">
      <alignment horizontal="center" vertical="center"/>
    </xf>
    <xf numFmtId="49" fontId="14" fillId="11" borderId="1" xfId="24" applyNumberFormat="1" applyFont="1" applyFill="1" applyBorder="1" applyAlignment="1">
      <alignment horizontal="center" vertical="center"/>
    </xf>
    <xf numFmtId="0" fontId="14" fillId="0" borderId="2" xfId="24" applyFont="1" applyBorder="1" applyAlignment="1">
      <alignment horizontal="center" vertical="center"/>
    </xf>
    <xf numFmtId="0" fontId="14" fillId="0" borderId="5" xfId="24" applyFont="1" applyBorder="1" applyAlignment="1">
      <alignment horizontal="center" vertical="center"/>
    </xf>
    <xf numFmtId="49" fontId="14" fillId="13" borderId="1" xfId="24" applyNumberFormat="1" applyFont="1" applyFill="1" applyBorder="1" applyAlignment="1">
      <alignment horizontal="center" vertical="center"/>
    </xf>
    <xf numFmtId="49" fontId="14" fillId="14" borderId="1" xfId="24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4" fillId="6" borderId="1" xfId="24" applyNumberFormat="1" applyFont="1" applyFill="1" applyBorder="1" applyAlignment="1">
      <alignment horizontal="center" vertical="center"/>
    </xf>
    <xf numFmtId="49" fontId="14" fillId="15" borderId="1" xfId="24" applyNumberFormat="1" applyFont="1" applyFill="1" applyBorder="1" applyAlignment="1">
      <alignment horizontal="center" vertical="center"/>
    </xf>
    <xf numFmtId="0" fontId="14" fillId="0" borderId="1" xfId="24" applyFont="1" applyBorder="1" applyAlignment="1">
      <alignment vertical="center" wrapText="1"/>
    </xf>
    <xf numFmtId="0" fontId="14" fillId="0" borderId="44" xfId="24" applyFont="1" applyBorder="1" applyAlignment="1">
      <alignment horizontal="center" vertical="center"/>
    </xf>
    <xf numFmtId="0" fontId="14" fillId="0" borderId="2" xfId="24" applyFont="1" applyBorder="1" applyAlignment="1">
      <alignment horizontal="center" vertical="center" wrapText="1"/>
    </xf>
    <xf numFmtId="0" fontId="14" fillId="0" borderId="52" xfId="24" applyFont="1" applyBorder="1" applyAlignment="1">
      <alignment horizontal="center" vertical="center" wrapText="1"/>
    </xf>
    <xf numFmtId="0" fontId="14" fillId="0" borderId="53" xfId="54" applyFont="1" applyBorder="1" applyAlignment="1">
      <alignment horizontal="center" vertical="center"/>
    </xf>
    <xf numFmtId="0" fontId="14" fillId="0" borderId="14" xfId="24" applyFont="1" applyFill="1" applyBorder="1" applyAlignment="1">
      <alignment horizontal="center" vertical="center"/>
    </xf>
    <xf numFmtId="0" fontId="14" fillId="0" borderId="6" xfId="24" applyFont="1" applyFill="1" applyBorder="1" applyAlignment="1">
      <alignment horizontal="center" vertical="center"/>
    </xf>
    <xf numFmtId="0" fontId="14" fillId="0" borderId="4" xfId="24" applyFont="1" applyFill="1" applyBorder="1" applyAlignment="1">
      <alignment horizontal="center" vertical="center"/>
    </xf>
    <xf numFmtId="0" fontId="14" fillId="0" borderId="14" xfId="24" applyFont="1" applyFill="1" applyBorder="1" applyAlignment="1">
      <alignment horizontal="center" vertical="center" wrapText="1"/>
    </xf>
    <xf numFmtId="0" fontId="14" fillId="0" borderId="2" xfId="24" applyFont="1" applyFill="1" applyBorder="1" applyAlignment="1">
      <alignment horizontal="center" vertical="center" wrapText="1"/>
    </xf>
    <xf numFmtId="0" fontId="14" fillId="0" borderId="5" xfId="2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4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54" fillId="0" borderId="21" xfId="0" applyFont="1" applyBorder="1" applyAlignment="1">
      <alignment horizontal="left" vertical="center"/>
    </xf>
    <xf numFmtId="0" fontId="54" fillId="0" borderId="24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 wrapText="1"/>
    </xf>
    <xf numFmtId="0" fontId="30" fillId="0" borderId="1" xfId="24" applyFont="1" applyFill="1" applyBorder="1" applyAlignment="1">
      <alignment horizontal="center" vertical="center"/>
    </xf>
    <xf numFmtId="0" fontId="30" fillId="0" borderId="1" xfId="24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0" fillId="0" borderId="18" xfId="24" applyFont="1" applyFill="1" applyBorder="1" applyAlignment="1">
      <alignment horizontal="center" vertical="center"/>
    </xf>
    <xf numFmtId="0" fontId="30" fillId="0" borderId="18" xfId="24" applyFont="1" applyFill="1" applyBorder="1" applyAlignment="1">
      <alignment horizontal="center" vertical="center" wrapText="1"/>
    </xf>
    <xf numFmtId="0" fontId="55" fillId="0" borderId="19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center" vertical="center" wrapText="1"/>
    </xf>
    <xf numFmtId="0" fontId="54" fillId="0" borderId="5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5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0" fillId="0" borderId="1" xfId="24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30" fillId="0" borderId="1" xfId="24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/>
    </xf>
    <xf numFmtId="0" fontId="30" fillId="0" borderId="18" xfId="24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center" vertical="center"/>
    </xf>
    <xf numFmtId="0" fontId="30" fillId="0" borderId="0" xfId="24" applyFont="1" applyFill="1" applyBorder="1" applyAlignment="1">
      <alignment vertical="center"/>
    </xf>
    <xf numFmtId="0" fontId="30" fillId="0" borderId="0" xfId="24" applyFont="1" applyFill="1" applyBorder="1" applyAlignment="1">
      <alignment horizontal="center" vertical="center"/>
    </xf>
    <xf numFmtId="0" fontId="14" fillId="0" borderId="1" xfId="24" applyFont="1" applyFill="1" applyBorder="1" applyAlignment="1" quotePrefix="1">
      <alignment horizontal="center" vertical="center"/>
    </xf>
  </cellXfs>
  <cellStyles count="7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样式 1 1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50 10 2" xfId="14"/>
    <cellStyle name="常规 45 10 2" xfId="15"/>
    <cellStyle name="百分比" xfId="16" builtinId="5"/>
    <cellStyle name="样式 1 5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常规 1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常规 45" xfId="49"/>
    <cellStyle name="常规 50" xfId="50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5" xfId="61"/>
    <cellStyle name="BOM_Level_1" xfId="62"/>
    <cellStyle name="样式 1" xfId="63"/>
    <cellStyle name="常规 3" xfId="64"/>
    <cellStyle name="常规 2 2 10 2" xfId="65"/>
    <cellStyle name="Normal" xfId="66"/>
    <cellStyle name="BOM_Level_Below3 2" xfId="67"/>
    <cellStyle name="常规 44 10 2" xfId="68"/>
    <cellStyle name="样式 1 10 2" xfId="69"/>
  </cellStyles>
  <dxfs count="10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EAD4A5"/>
      <color rgb="00FFFFFF"/>
      <color rgb="00EBEEBF"/>
      <color rgb="00346EA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customXml" Target="../customXml/item1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6" Type="http://schemas.openxmlformats.org/officeDocument/2006/relationships/image" Target="../media/image223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" Type="http://schemas.openxmlformats.org/officeDocument/2006/relationships/image" Target="../media/image214.png"/></Relationships>
</file>

<file path=xl/drawings/_rels/drawing11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0.png"/><Relationship Id="rId8" Type="http://schemas.openxmlformats.org/officeDocument/2006/relationships/image" Target="../media/image229.png"/><Relationship Id="rId7" Type="http://schemas.openxmlformats.org/officeDocument/2006/relationships/image" Target="../media/image228.png"/><Relationship Id="rId6" Type="http://schemas.openxmlformats.org/officeDocument/2006/relationships/image" Target="../media/image227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3" Type="http://schemas.openxmlformats.org/officeDocument/2006/relationships/image" Target="../media/image217.png"/><Relationship Id="rId2" Type="http://schemas.openxmlformats.org/officeDocument/2006/relationships/image" Target="../media/image216.jpeg"/><Relationship Id="rId12" Type="http://schemas.openxmlformats.org/officeDocument/2006/relationships/image" Target="../media/image232.png"/><Relationship Id="rId11" Type="http://schemas.openxmlformats.org/officeDocument/2006/relationships/image" Target="../media/image231.png"/><Relationship Id="rId10" Type="http://schemas.openxmlformats.org/officeDocument/2006/relationships/image" Target="../media/image220.png"/><Relationship Id="rId1" Type="http://schemas.openxmlformats.org/officeDocument/2006/relationships/image" Target="../media/image215.jpeg"/></Relationships>
</file>

<file path=xl/drawings/_rels/drawing1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0.png"/><Relationship Id="rId8" Type="http://schemas.openxmlformats.org/officeDocument/2006/relationships/image" Target="../media/image229.png"/><Relationship Id="rId7" Type="http://schemas.openxmlformats.org/officeDocument/2006/relationships/image" Target="../media/image228.png"/><Relationship Id="rId6" Type="http://schemas.openxmlformats.org/officeDocument/2006/relationships/image" Target="../media/image227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3" Type="http://schemas.openxmlformats.org/officeDocument/2006/relationships/image" Target="../media/image217.png"/><Relationship Id="rId2" Type="http://schemas.openxmlformats.org/officeDocument/2006/relationships/image" Target="../media/image216.jpeg"/><Relationship Id="rId12" Type="http://schemas.openxmlformats.org/officeDocument/2006/relationships/image" Target="../media/image232.png"/><Relationship Id="rId11" Type="http://schemas.openxmlformats.org/officeDocument/2006/relationships/image" Target="../media/image231.png"/><Relationship Id="rId10" Type="http://schemas.openxmlformats.org/officeDocument/2006/relationships/image" Target="../media/image220.png"/><Relationship Id="rId1" Type="http://schemas.openxmlformats.org/officeDocument/2006/relationships/image" Target="../media/image215.jpeg"/></Relationships>
</file>

<file path=xl/drawings/_rels/drawing1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0.png"/><Relationship Id="rId8" Type="http://schemas.openxmlformats.org/officeDocument/2006/relationships/image" Target="../media/image229.png"/><Relationship Id="rId7" Type="http://schemas.openxmlformats.org/officeDocument/2006/relationships/image" Target="../media/image228.png"/><Relationship Id="rId6" Type="http://schemas.openxmlformats.org/officeDocument/2006/relationships/image" Target="../media/image227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3" Type="http://schemas.openxmlformats.org/officeDocument/2006/relationships/image" Target="../media/image217.png"/><Relationship Id="rId2" Type="http://schemas.openxmlformats.org/officeDocument/2006/relationships/image" Target="../media/image216.jpeg"/><Relationship Id="rId12" Type="http://schemas.openxmlformats.org/officeDocument/2006/relationships/image" Target="../media/image232.png"/><Relationship Id="rId11" Type="http://schemas.openxmlformats.org/officeDocument/2006/relationships/image" Target="../media/image231.png"/><Relationship Id="rId10" Type="http://schemas.openxmlformats.org/officeDocument/2006/relationships/image" Target="../media/image220.png"/><Relationship Id="rId1" Type="http://schemas.openxmlformats.org/officeDocument/2006/relationships/image" Target="../media/image215.jpeg"/></Relationships>
</file>

<file path=xl/drawings/_rels/drawing14.xml.rels><?xml version="1.0" encoding="UTF-8" standalone="yes"?>
<Relationships xmlns="http://schemas.openxmlformats.org/package/2006/relationships"><Relationship Id="rId7" Type="http://schemas.openxmlformats.org/officeDocument/2006/relationships/image" Target="../media/image233.png"/><Relationship Id="rId6" Type="http://schemas.openxmlformats.org/officeDocument/2006/relationships/image" Target="../media/image225.png"/><Relationship Id="rId5" Type="http://schemas.openxmlformats.org/officeDocument/2006/relationships/image" Target="../media/image224.jpeg"/><Relationship Id="rId4" Type="http://schemas.openxmlformats.org/officeDocument/2006/relationships/image" Target="../media/image219.png"/><Relationship Id="rId3" Type="http://schemas.openxmlformats.org/officeDocument/2006/relationships/image" Target="../media/image218.png"/><Relationship Id="rId2" Type="http://schemas.openxmlformats.org/officeDocument/2006/relationships/image" Target="../media/image217.png"/><Relationship Id="rId1" Type="http://schemas.openxmlformats.org/officeDocument/2006/relationships/image" Target="../media/image214.png"/></Relationships>
</file>

<file path=xl/drawings/_rels/drawing1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9.png"/><Relationship Id="rId8" Type="http://schemas.openxmlformats.org/officeDocument/2006/relationships/image" Target="../media/image228.png"/><Relationship Id="rId7" Type="http://schemas.openxmlformats.org/officeDocument/2006/relationships/image" Target="../media/image227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3" Type="http://schemas.openxmlformats.org/officeDocument/2006/relationships/image" Target="../media/image232.png"/><Relationship Id="rId12" Type="http://schemas.openxmlformats.org/officeDocument/2006/relationships/image" Target="../media/image231.png"/><Relationship Id="rId11" Type="http://schemas.openxmlformats.org/officeDocument/2006/relationships/image" Target="../media/image220.png"/><Relationship Id="rId10" Type="http://schemas.openxmlformats.org/officeDocument/2006/relationships/image" Target="../media/image230.png"/><Relationship Id="rId1" Type="http://schemas.openxmlformats.org/officeDocument/2006/relationships/image" Target="../media/image214.png"/></Relationships>
</file>

<file path=xl/drawings/_rels/drawing16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9.png"/><Relationship Id="rId8" Type="http://schemas.openxmlformats.org/officeDocument/2006/relationships/image" Target="../media/image228.png"/><Relationship Id="rId7" Type="http://schemas.openxmlformats.org/officeDocument/2006/relationships/image" Target="../media/image227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3" Type="http://schemas.openxmlformats.org/officeDocument/2006/relationships/image" Target="../media/image236.png"/><Relationship Id="rId12" Type="http://schemas.openxmlformats.org/officeDocument/2006/relationships/image" Target="../media/image221.png"/><Relationship Id="rId11" Type="http://schemas.openxmlformats.org/officeDocument/2006/relationships/image" Target="../media/image235.png"/><Relationship Id="rId10" Type="http://schemas.openxmlformats.org/officeDocument/2006/relationships/image" Target="../media/image234.png"/><Relationship Id="rId1" Type="http://schemas.openxmlformats.org/officeDocument/2006/relationships/image" Target="../media/image214.png"/></Relationships>
</file>

<file path=xl/drawings/_rels/drawing17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9.png"/><Relationship Id="rId8" Type="http://schemas.openxmlformats.org/officeDocument/2006/relationships/image" Target="../media/image228.png"/><Relationship Id="rId7" Type="http://schemas.openxmlformats.org/officeDocument/2006/relationships/image" Target="../media/image227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3" Type="http://schemas.openxmlformats.org/officeDocument/2006/relationships/image" Target="../media/image236.png"/><Relationship Id="rId12" Type="http://schemas.openxmlformats.org/officeDocument/2006/relationships/image" Target="../media/image221.png"/><Relationship Id="rId11" Type="http://schemas.openxmlformats.org/officeDocument/2006/relationships/image" Target="../media/image235.png"/><Relationship Id="rId10" Type="http://schemas.openxmlformats.org/officeDocument/2006/relationships/image" Target="../media/image234.png"/><Relationship Id="rId1" Type="http://schemas.openxmlformats.org/officeDocument/2006/relationships/image" Target="../media/image214.png"/></Relationships>
</file>

<file path=xl/drawings/_rels/drawing1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9.png"/><Relationship Id="rId8" Type="http://schemas.openxmlformats.org/officeDocument/2006/relationships/image" Target="../media/image228.png"/><Relationship Id="rId7" Type="http://schemas.openxmlformats.org/officeDocument/2006/relationships/image" Target="../media/image227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3" Type="http://schemas.openxmlformats.org/officeDocument/2006/relationships/image" Target="../media/image236.png"/><Relationship Id="rId12" Type="http://schemas.openxmlformats.org/officeDocument/2006/relationships/image" Target="../media/image221.png"/><Relationship Id="rId11" Type="http://schemas.openxmlformats.org/officeDocument/2006/relationships/image" Target="../media/image235.png"/><Relationship Id="rId10" Type="http://schemas.openxmlformats.org/officeDocument/2006/relationships/image" Target="../media/image234.png"/><Relationship Id="rId1" Type="http://schemas.openxmlformats.org/officeDocument/2006/relationships/image" Target="../media/image214.png"/></Relationships>
</file>

<file path=xl/drawings/_rels/drawing19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9.png"/><Relationship Id="rId8" Type="http://schemas.openxmlformats.org/officeDocument/2006/relationships/image" Target="../media/image228.png"/><Relationship Id="rId7" Type="http://schemas.openxmlformats.org/officeDocument/2006/relationships/image" Target="../media/image227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3" Type="http://schemas.openxmlformats.org/officeDocument/2006/relationships/image" Target="../media/image236.png"/><Relationship Id="rId12" Type="http://schemas.openxmlformats.org/officeDocument/2006/relationships/image" Target="../media/image221.png"/><Relationship Id="rId11" Type="http://schemas.openxmlformats.org/officeDocument/2006/relationships/image" Target="../media/image235.png"/><Relationship Id="rId10" Type="http://schemas.openxmlformats.org/officeDocument/2006/relationships/image" Target="../media/image234.png"/><Relationship Id="rId1" Type="http://schemas.openxmlformats.org/officeDocument/2006/relationships/image" Target="../media/image214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wmf"/><Relationship Id="rId98" Type="http://schemas.openxmlformats.org/officeDocument/2006/relationships/image" Target="../media/image99.emf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w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png"/><Relationship Id="rId91" Type="http://schemas.openxmlformats.org/officeDocument/2006/relationships/image" Target="../media/image92.wmf"/><Relationship Id="rId90" Type="http://schemas.openxmlformats.org/officeDocument/2006/relationships/image" Target="../media/image91.emf"/><Relationship Id="rId9" Type="http://schemas.openxmlformats.org/officeDocument/2006/relationships/image" Target="../media/image10.emf"/><Relationship Id="rId89" Type="http://schemas.openxmlformats.org/officeDocument/2006/relationships/image" Target="../media/image90.jpeg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e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wmf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jpeg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wmf"/><Relationship Id="rId74" Type="http://schemas.openxmlformats.org/officeDocument/2006/relationships/image" Target="../media/image75.wmf"/><Relationship Id="rId73" Type="http://schemas.openxmlformats.org/officeDocument/2006/relationships/image" Target="../media/image74.w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w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2" Type="http://schemas.openxmlformats.org/officeDocument/2006/relationships/image" Target="../media/image123.emf"/><Relationship Id="rId121" Type="http://schemas.openxmlformats.org/officeDocument/2006/relationships/image" Target="../media/image122.wmf"/><Relationship Id="rId120" Type="http://schemas.openxmlformats.org/officeDocument/2006/relationships/image" Target="../media/image121.wmf"/><Relationship Id="rId12" Type="http://schemas.openxmlformats.org/officeDocument/2006/relationships/image" Target="../media/image13.emf"/><Relationship Id="rId119" Type="http://schemas.openxmlformats.org/officeDocument/2006/relationships/image" Target="../media/image120.wmf"/><Relationship Id="rId118" Type="http://schemas.openxmlformats.org/officeDocument/2006/relationships/image" Target="../media/image119.emf"/><Relationship Id="rId117" Type="http://schemas.openxmlformats.org/officeDocument/2006/relationships/image" Target="../media/image118.wmf"/><Relationship Id="rId116" Type="http://schemas.openxmlformats.org/officeDocument/2006/relationships/image" Target="../media/image117.emf"/><Relationship Id="rId115" Type="http://schemas.openxmlformats.org/officeDocument/2006/relationships/image" Target="../media/image116.wmf"/><Relationship Id="rId114" Type="http://schemas.openxmlformats.org/officeDocument/2006/relationships/image" Target="../media/image115.emf"/><Relationship Id="rId113" Type="http://schemas.openxmlformats.org/officeDocument/2006/relationships/image" Target="../media/image114.wmf"/><Relationship Id="rId112" Type="http://schemas.openxmlformats.org/officeDocument/2006/relationships/image" Target="../media/image113.emf"/><Relationship Id="rId111" Type="http://schemas.openxmlformats.org/officeDocument/2006/relationships/image" Target="../media/image112.emf"/><Relationship Id="rId110" Type="http://schemas.openxmlformats.org/officeDocument/2006/relationships/image" Target="../media/image111.emf"/><Relationship Id="rId11" Type="http://schemas.openxmlformats.org/officeDocument/2006/relationships/image" Target="../media/image12.emf"/><Relationship Id="rId109" Type="http://schemas.openxmlformats.org/officeDocument/2006/relationships/image" Target="../media/image110.emf"/><Relationship Id="rId108" Type="http://schemas.openxmlformats.org/officeDocument/2006/relationships/image" Target="../media/image109.emf"/><Relationship Id="rId107" Type="http://schemas.openxmlformats.org/officeDocument/2006/relationships/image" Target="../media/image108.emf"/><Relationship Id="rId106" Type="http://schemas.openxmlformats.org/officeDocument/2006/relationships/image" Target="../media/image107.wmf"/><Relationship Id="rId105" Type="http://schemas.openxmlformats.org/officeDocument/2006/relationships/image" Target="../media/image106.wmf"/><Relationship Id="rId104" Type="http://schemas.openxmlformats.org/officeDocument/2006/relationships/image" Target="../media/image105.wmf"/><Relationship Id="rId103" Type="http://schemas.openxmlformats.org/officeDocument/2006/relationships/image" Target="../media/image104.wmf"/><Relationship Id="rId102" Type="http://schemas.openxmlformats.org/officeDocument/2006/relationships/image" Target="../media/image103.png"/><Relationship Id="rId101" Type="http://schemas.openxmlformats.org/officeDocument/2006/relationships/image" Target="../media/image102.wmf"/><Relationship Id="rId100" Type="http://schemas.openxmlformats.org/officeDocument/2006/relationships/image" Target="../media/image101.w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4.jpeg"/><Relationship Id="rId8" Type="http://schemas.openxmlformats.org/officeDocument/2006/relationships/image" Target="../media/image243.png"/><Relationship Id="rId7" Type="http://schemas.openxmlformats.org/officeDocument/2006/relationships/image" Target="../media/image242.jpeg"/><Relationship Id="rId6" Type="http://schemas.openxmlformats.org/officeDocument/2006/relationships/image" Target="../media/image241.jpeg"/><Relationship Id="rId5" Type="http://schemas.openxmlformats.org/officeDocument/2006/relationships/image" Target="../media/image240.jpeg"/><Relationship Id="rId4" Type="http://schemas.openxmlformats.org/officeDocument/2006/relationships/image" Target="../media/image239.png"/><Relationship Id="rId3" Type="http://schemas.openxmlformats.org/officeDocument/2006/relationships/image" Target="../media/image238.jpeg"/><Relationship Id="rId22" Type="http://schemas.openxmlformats.org/officeDocument/2006/relationships/image" Target="../media/image257.png"/><Relationship Id="rId21" Type="http://schemas.openxmlformats.org/officeDocument/2006/relationships/image" Target="../media/image256.png"/><Relationship Id="rId20" Type="http://schemas.openxmlformats.org/officeDocument/2006/relationships/image" Target="../media/image255.png"/><Relationship Id="rId2" Type="http://schemas.openxmlformats.org/officeDocument/2006/relationships/image" Target="../media/image237.jpeg"/><Relationship Id="rId19" Type="http://schemas.openxmlformats.org/officeDocument/2006/relationships/image" Target="../media/image254.png"/><Relationship Id="rId18" Type="http://schemas.openxmlformats.org/officeDocument/2006/relationships/image" Target="../media/image253.png"/><Relationship Id="rId17" Type="http://schemas.openxmlformats.org/officeDocument/2006/relationships/image" Target="../media/image252.png"/><Relationship Id="rId16" Type="http://schemas.openxmlformats.org/officeDocument/2006/relationships/image" Target="../media/image251.png"/><Relationship Id="rId15" Type="http://schemas.openxmlformats.org/officeDocument/2006/relationships/image" Target="../media/image250.png"/><Relationship Id="rId14" Type="http://schemas.openxmlformats.org/officeDocument/2006/relationships/image" Target="../media/image249.png"/><Relationship Id="rId13" Type="http://schemas.openxmlformats.org/officeDocument/2006/relationships/image" Target="../media/image248.jpeg"/><Relationship Id="rId12" Type="http://schemas.openxmlformats.org/officeDocument/2006/relationships/image" Target="../media/image247.png"/><Relationship Id="rId11" Type="http://schemas.openxmlformats.org/officeDocument/2006/relationships/image" Target="../media/image246.png"/><Relationship Id="rId10" Type="http://schemas.openxmlformats.org/officeDocument/2006/relationships/image" Target="../media/image245.png"/><Relationship Id="rId1" Type="http://schemas.openxmlformats.org/officeDocument/2006/relationships/image" Target="../media/image214.png"/></Relationships>
</file>

<file path=xl/drawings/_rels/drawing21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9.png"/><Relationship Id="rId8" Type="http://schemas.openxmlformats.org/officeDocument/2006/relationships/image" Target="../media/image228.png"/><Relationship Id="rId7" Type="http://schemas.openxmlformats.org/officeDocument/2006/relationships/image" Target="../media/image227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3" Type="http://schemas.openxmlformats.org/officeDocument/2006/relationships/image" Target="../media/image236.png"/><Relationship Id="rId12" Type="http://schemas.openxmlformats.org/officeDocument/2006/relationships/image" Target="../media/image221.png"/><Relationship Id="rId11" Type="http://schemas.openxmlformats.org/officeDocument/2006/relationships/image" Target="../media/image235.png"/><Relationship Id="rId10" Type="http://schemas.openxmlformats.org/officeDocument/2006/relationships/image" Target="../media/image234.png"/><Relationship Id="rId1" Type="http://schemas.openxmlformats.org/officeDocument/2006/relationships/image" Target="../media/image2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4.emf"/></Relationships>
</file>

<file path=xl/drawings/_rels/drawing4.xml.rels><?xml version="1.0" encoding="UTF-8" standalone="yes"?>
<Relationships xmlns="http://schemas.openxmlformats.org/package/2006/relationships"><Relationship Id="rId97" Type="http://schemas.openxmlformats.org/officeDocument/2006/relationships/image" Target="../media/image213.wmf"/><Relationship Id="rId96" Type="http://schemas.openxmlformats.org/officeDocument/2006/relationships/image" Target="../media/image212.wmf"/><Relationship Id="rId95" Type="http://schemas.openxmlformats.org/officeDocument/2006/relationships/image" Target="../media/image211.wmf"/><Relationship Id="rId94" Type="http://schemas.openxmlformats.org/officeDocument/2006/relationships/image" Target="../media/image210.wmf"/><Relationship Id="rId93" Type="http://schemas.openxmlformats.org/officeDocument/2006/relationships/image" Target="../media/image209.wmf"/><Relationship Id="rId92" Type="http://schemas.openxmlformats.org/officeDocument/2006/relationships/image" Target="../media/image208.wmf"/><Relationship Id="rId91" Type="http://schemas.openxmlformats.org/officeDocument/2006/relationships/image" Target="../media/image115.emf"/><Relationship Id="rId90" Type="http://schemas.openxmlformats.org/officeDocument/2006/relationships/image" Target="../media/image207.emf"/><Relationship Id="rId9" Type="http://schemas.openxmlformats.org/officeDocument/2006/relationships/image" Target="../media/image133.emf"/><Relationship Id="rId89" Type="http://schemas.openxmlformats.org/officeDocument/2006/relationships/image" Target="../media/image206.emf"/><Relationship Id="rId88" Type="http://schemas.openxmlformats.org/officeDocument/2006/relationships/image" Target="../media/image205.emf"/><Relationship Id="rId87" Type="http://schemas.openxmlformats.org/officeDocument/2006/relationships/image" Target="../media/image204.emf"/><Relationship Id="rId86" Type="http://schemas.openxmlformats.org/officeDocument/2006/relationships/image" Target="../media/image203.png"/><Relationship Id="rId85" Type="http://schemas.openxmlformats.org/officeDocument/2006/relationships/image" Target="../media/image119.emf"/><Relationship Id="rId84" Type="http://schemas.openxmlformats.org/officeDocument/2006/relationships/image" Target="../media/image202.emf"/><Relationship Id="rId83" Type="http://schemas.openxmlformats.org/officeDocument/2006/relationships/image" Target="../media/image201.png"/><Relationship Id="rId82" Type="http://schemas.openxmlformats.org/officeDocument/2006/relationships/image" Target="../media/image200.png"/><Relationship Id="rId81" Type="http://schemas.openxmlformats.org/officeDocument/2006/relationships/image" Target="../media/image199.emf"/><Relationship Id="rId80" Type="http://schemas.openxmlformats.org/officeDocument/2006/relationships/image" Target="../media/image198.emf"/><Relationship Id="rId8" Type="http://schemas.openxmlformats.org/officeDocument/2006/relationships/image" Target="../media/image132.emf"/><Relationship Id="rId79" Type="http://schemas.openxmlformats.org/officeDocument/2006/relationships/image" Target="../media/image197.emf"/><Relationship Id="rId78" Type="http://schemas.openxmlformats.org/officeDocument/2006/relationships/image" Target="../media/image196.emf"/><Relationship Id="rId77" Type="http://schemas.openxmlformats.org/officeDocument/2006/relationships/image" Target="../media/image195.emf"/><Relationship Id="rId76" Type="http://schemas.openxmlformats.org/officeDocument/2006/relationships/image" Target="../media/image20.emf"/><Relationship Id="rId75" Type="http://schemas.openxmlformats.org/officeDocument/2006/relationships/image" Target="../media/image19.emf"/><Relationship Id="rId74" Type="http://schemas.openxmlformats.org/officeDocument/2006/relationships/image" Target="../media/image18.emf"/><Relationship Id="rId73" Type="http://schemas.openxmlformats.org/officeDocument/2006/relationships/image" Target="../media/image71.emf"/><Relationship Id="rId72" Type="http://schemas.openxmlformats.org/officeDocument/2006/relationships/image" Target="../media/image70.emf"/><Relationship Id="rId71" Type="http://schemas.openxmlformats.org/officeDocument/2006/relationships/image" Target="../media/image194.emf"/><Relationship Id="rId70" Type="http://schemas.openxmlformats.org/officeDocument/2006/relationships/image" Target="../media/image193.emf"/><Relationship Id="rId7" Type="http://schemas.openxmlformats.org/officeDocument/2006/relationships/image" Target="../media/image131.emf"/><Relationship Id="rId69" Type="http://schemas.openxmlformats.org/officeDocument/2006/relationships/image" Target="../media/image192.emf"/><Relationship Id="rId68" Type="http://schemas.openxmlformats.org/officeDocument/2006/relationships/image" Target="../media/image191.emf"/><Relationship Id="rId67" Type="http://schemas.openxmlformats.org/officeDocument/2006/relationships/image" Target="../media/image17.emf"/><Relationship Id="rId66" Type="http://schemas.openxmlformats.org/officeDocument/2006/relationships/image" Target="../media/image190.emf"/><Relationship Id="rId65" Type="http://schemas.openxmlformats.org/officeDocument/2006/relationships/image" Target="../media/image189.emf"/><Relationship Id="rId64" Type="http://schemas.openxmlformats.org/officeDocument/2006/relationships/image" Target="../media/image188.emf"/><Relationship Id="rId63" Type="http://schemas.openxmlformats.org/officeDocument/2006/relationships/image" Target="../media/image187.emf"/><Relationship Id="rId62" Type="http://schemas.openxmlformats.org/officeDocument/2006/relationships/image" Target="../media/image186.emf"/><Relationship Id="rId61" Type="http://schemas.openxmlformats.org/officeDocument/2006/relationships/image" Target="../media/image185.emf"/><Relationship Id="rId60" Type="http://schemas.openxmlformats.org/officeDocument/2006/relationships/image" Target="../media/image184.emf"/><Relationship Id="rId6" Type="http://schemas.openxmlformats.org/officeDocument/2006/relationships/image" Target="../media/image130.emf"/><Relationship Id="rId59" Type="http://schemas.openxmlformats.org/officeDocument/2006/relationships/image" Target="../media/image183.emf"/><Relationship Id="rId58" Type="http://schemas.openxmlformats.org/officeDocument/2006/relationships/image" Target="../media/image182.emf"/><Relationship Id="rId57" Type="http://schemas.openxmlformats.org/officeDocument/2006/relationships/image" Target="../media/image181.emf"/><Relationship Id="rId56" Type="http://schemas.openxmlformats.org/officeDocument/2006/relationships/image" Target="../media/image180.emf"/><Relationship Id="rId55" Type="http://schemas.openxmlformats.org/officeDocument/2006/relationships/image" Target="../media/image179.emf"/><Relationship Id="rId54" Type="http://schemas.openxmlformats.org/officeDocument/2006/relationships/image" Target="../media/image178.emf"/><Relationship Id="rId53" Type="http://schemas.openxmlformats.org/officeDocument/2006/relationships/image" Target="../media/image177.emf"/><Relationship Id="rId52" Type="http://schemas.openxmlformats.org/officeDocument/2006/relationships/image" Target="../media/image176.emf"/><Relationship Id="rId51" Type="http://schemas.openxmlformats.org/officeDocument/2006/relationships/image" Target="../media/image175.emf"/><Relationship Id="rId50" Type="http://schemas.openxmlformats.org/officeDocument/2006/relationships/image" Target="../media/image174.emf"/><Relationship Id="rId5" Type="http://schemas.openxmlformats.org/officeDocument/2006/relationships/image" Target="../media/image129.emf"/><Relationship Id="rId49" Type="http://schemas.openxmlformats.org/officeDocument/2006/relationships/image" Target="../media/image173.emf"/><Relationship Id="rId48" Type="http://schemas.openxmlformats.org/officeDocument/2006/relationships/image" Target="../media/image172.emf"/><Relationship Id="rId47" Type="http://schemas.openxmlformats.org/officeDocument/2006/relationships/image" Target="../media/image171.emf"/><Relationship Id="rId46" Type="http://schemas.openxmlformats.org/officeDocument/2006/relationships/image" Target="../media/image170.emf"/><Relationship Id="rId45" Type="http://schemas.openxmlformats.org/officeDocument/2006/relationships/image" Target="../media/image169.emf"/><Relationship Id="rId44" Type="http://schemas.openxmlformats.org/officeDocument/2006/relationships/image" Target="../media/image168.emf"/><Relationship Id="rId43" Type="http://schemas.openxmlformats.org/officeDocument/2006/relationships/image" Target="../media/image167.emf"/><Relationship Id="rId42" Type="http://schemas.openxmlformats.org/officeDocument/2006/relationships/image" Target="../media/image166.emf"/><Relationship Id="rId41" Type="http://schemas.openxmlformats.org/officeDocument/2006/relationships/image" Target="../media/image165.emf"/><Relationship Id="rId40" Type="http://schemas.openxmlformats.org/officeDocument/2006/relationships/image" Target="../media/image164.emf"/><Relationship Id="rId4" Type="http://schemas.openxmlformats.org/officeDocument/2006/relationships/image" Target="../media/image128.emf"/><Relationship Id="rId39" Type="http://schemas.openxmlformats.org/officeDocument/2006/relationships/image" Target="../media/image163.emf"/><Relationship Id="rId38" Type="http://schemas.openxmlformats.org/officeDocument/2006/relationships/image" Target="../media/image162.emf"/><Relationship Id="rId37" Type="http://schemas.openxmlformats.org/officeDocument/2006/relationships/image" Target="../media/image161.emf"/><Relationship Id="rId36" Type="http://schemas.openxmlformats.org/officeDocument/2006/relationships/image" Target="../media/image160.emf"/><Relationship Id="rId35" Type="http://schemas.openxmlformats.org/officeDocument/2006/relationships/image" Target="../media/image159.emf"/><Relationship Id="rId34" Type="http://schemas.openxmlformats.org/officeDocument/2006/relationships/image" Target="../media/image158.emf"/><Relationship Id="rId33" Type="http://schemas.openxmlformats.org/officeDocument/2006/relationships/image" Target="../media/image157.emf"/><Relationship Id="rId32" Type="http://schemas.openxmlformats.org/officeDocument/2006/relationships/image" Target="../media/image156.emf"/><Relationship Id="rId31" Type="http://schemas.openxmlformats.org/officeDocument/2006/relationships/image" Target="../media/image155.emf"/><Relationship Id="rId30" Type="http://schemas.openxmlformats.org/officeDocument/2006/relationships/image" Target="../media/image154.emf"/><Relationship Id="rId3" Type="http://schemas.openxmlformats.org/officeDocument/2006/relationships/image" Target="../media/image127.emf"/><Relationship Id="rId29" Type="http://schemas.openxmlformats.org/officeDocument/2006/relationships/image" Target="../media/image153.emf"/><Relationship Id="rId28" Type="http://schemas.openxmlformats.org/officeDocument/2006/relationships/image" Target="../media/image152.emf"/><Relationship Id="rId27" Type="http://schemas.openxmlformats.org/officeDocument/2006/relationships/image" Target="../media/image151.emf"/><Relationship Id="rId26" Type="http://schemas.openxmlformats.org/officeDocument/2006/relationships/image" Target="../media/image150.emf"/><Relationship Id="rId25" Type="http://schemas.openxmlformats.org/officeDocument/2006/relationships/image" Target="../media/image149.emf"/><Relationship Id="rId24" Type="http://schemas.openxmlformats.org/officeDocument/2006/relationships/image" Target="../media/image148.emf"/><Relationship Id="rId23" Type="http://schemas.openxmlformats.org/officeDocument/2006/relationships/image" Target="../media/image147.emf"/><Relationship Id="rId22" Type="http://schemas.openxmlformats.org/officeDocument/2006/relationships/image" Target="../media/image146.emf"/><Relationship Id="rId21" Type="http://schemas.openxmlformats.org/officeDocument/2006/relationships/image" Target="../media/image145.emf"/><Relationship Id="rId20" Type="http://schemas.openxmlformats.org/officeDocument/2006/relationships/image" Target="../media/image144.emf"/><Relationship Id="rId2" Type="http://schemas.openxmlformats.org/officeDocument/2006/relationships/image" Target="../media/image126.emf"/><Relationship Id="rId19" Type="http://schemas.openxmlformats.org/officeDocument/2006/relationships/image" Target="../media/image143.emf"/><Relationship Id="rId18" Type="http://schemas.openxmlformats.org/officeDocument/2006/relationships/image" Target="../media/image142.emf"/><Relationship Id="rId17" Type="http://schemas.openxmlformats.org/officeDocument/2006/relationships/image" Target="../media/image141.emf"/><Relationship Id="rId16" Type="http://schemas.openxmlformats.org/officeDocument/2006/relationships/image" Target="../media/image140.emf"/><Relationship Id="rId15" Type="http://schemas.openxmlformats.org/officeDocument/2006/relationships/image" Target="../media/image139.emf"/><Relationship Id="rId14" Type="http://schemas.openxmlformats.org/officeDocument/2006/relationships/image" Target="../media/image138.emf"/><Relationship Id="rId13" Type="http://schemas.openxmlformats.org/officeDocument/2006/relationships/image" Target="../media/image137.emf"/><Relationship Id="rId12" Type="http://schemas.openxmlformats.org/officeDocument/2006/relationships/image" Target="../media/image136.emf"/><Relationship Id="rId11" Type="http://schemas.openxmlformats.org/officeDocument/2006/relationships/image" Target="../media/image135.emf"/><Relationship Id="rId10" Type="http://schemas.openxmlformats.org/officeDocument/2006/relationships/image" Target="../media/image134.emf"/><Relationship Id="rId1" Type="http://schemas.openxmlformats.org/officeDocument/2006/relationships/image" Target="../media/image125.emf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220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" Type="http://schemas.openxmlformats.org/officeDocument/2006/relationships/image" Target="../media/image214.png"/></Relationships>
</file>

<file path=xl/drawings/_rels/drawing6.xml.rels><?xml version="1.0" encoding="UTF-8" standalone="yes"?>
<Relationships xmlns="http://schemas.openxmlformats.org/package/2006/relationships"><Relationship Id="rId7" Type="http://schemas.openxmlformats.org/officeDocument/2006/relationships/image" Target="../media/image221.png"/><Relationship Id="rId6" Type="http://schemas.openxmlformats.org/officeDocument/2006/relationships/image" Target="../media/image219.png"/><Relationship Id="rId5" Type="http://schemas.openxmlformats.org/officeDocument/2006/relationships/image" Target="../media/image218.png"/><Relationship Id="rId4" Type="http://schemas.openxmlformats.org/officeDocument/2006/relationships/image" Target="../media/image217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" Type="http://schemas.openxmlformats.org/officeDocument/2006/relationships/image" Target="../media/image214.png"/></Relationships>
</file>

<file path=xl/drawings/_rels/drawing7.xml.rels><?xml version="1.0" encoding="UTF-8" standalone="yes"?>
<Relationships xmlns="http://schemas.openxmlformats.org/package/2006/relationships"><Relationship Id="rId6" Type="http://schemas.openxmlformats.org/officeDocument/2006/relationships/image" Target="../media/image222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" Type="http://schemas.openxmlformats.org/officeDocument/2006/relationships/image" Target="../media/image214.png"/></Relationships>
</file>

<file path=xl/drawings/_rels/drawing8.xml.rels><?xml version="1.0" encoding="UTF-8" standalone="yes"?>
<Relationships xmlns="http://schemas.openxmlformats.org/package/2006/relationships"><Relationship Id="rId6" Type="http://schemas.openxmlformats.org/officeDocument/2006/relationships/image" Target="../media/image223.png"/><Relationship Id="rId5" Type="http://schemas.openxmlformats.org/officeDocument/2006/relationships/image" Target="../media/image219.png"/><Relationship Id="rId4" Type="http://schemas.openxmlformats.org/officeDocument/2006/relationships/image" Target="../media/image218.png"/><Relationship Id="rId3" Type="http://schemas.openxmlformats.org/officeDocument/2006/relationships/image" Target="../media/image216.jpeg"/><Relationship Id="rId2" Type="http://schemas.openxmlformats.org/officeDocument/2006/relationships/image" Target="../media/image215.jpeg"/><Relationship Id="rId1" Type="http://schemas.openxmlformats.org/officeDocument/2006/relationships/image" Target="../media/image214.png"/></Relationships>
</file>

<file path=xl/drawings/_rels/drawing9.xml.rels><?xml version="1.0" encoding="UTF-8" standalone="yes"?>
<Relationships xmlns="http://schemas.openxmlformats.org/package/2006/relationships"><Relationship Id="rId6" Type="http://schemas.openxmlformats.org/officeDocument/2006/relationships/image" Target="../media/image226.png"/><Relationship Id="rId5" Type="http://schemas.openxmlformats.org/officeDocument/2006/relationships/image" Target="../media/image225.png"/><Relationship Id="rId4" Type="http://schemas.openxmlformats.org/officeDocument/2006/relationships/image" Target="../media/image224.jpeg"/><Relationship Id="rId3" Type="http://schemas.openxmlformats.org/officeDocument/2006/relationships/image" Target="../media/image219.png"/><Relationship Id="rId2" Type="http://schemas.openxmlformats.org/officeDocument/2006/relationships/image" Target="../media/image218.png"/><Relationship Id="rId1" Type="http://schemas.openxmlformats.org/officeDocument/2006/relationships/image" Target="../media/image21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182070</xdr:colOff>
      <xdr:row>5</xdr:row>
      <xdr:rowOff>0</xdr:rowOff>
    </xdr:from>
    <xdr:to>
      <xdr:col>3</xdr:col>
      <xdr:colOff>378545</xdr:colOff>
      <xdr:row>9</xdr:row>
      <xdr:rowOff>284210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610" y="2114550"/>
          <a:ext cx="1603375" cy="282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28</xdr:col>
      <xdr:colOff>736600</xdr:colOff>
      <xdr:row>0</xdr:row>
      <xdr:rowOff>99786</xdr:rowOff>
    </xdr:from>
    <xdr:to>
      <xdr:col>31</xdr:col>
      <xdr:colOff>419735</xdr:colOff>
      <xdr:row>1</xdr:row>
      <xdr:rowOff>153761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68580" y="99695"/>
          <a:ext cx="207581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299357</xdr:colOff>
      <xdr:row>12</xdr:row>
      <xdr:rowOff>353786</xdr:rowOff>
    </xdr:from>
    <xdr:to>
      <xdr:col>9</xdr:col>
      <xdr:colOff>693692</xdr:colOff>
      <xdr:row>12</xdr:row>
      <xdr:rowOff>1173571</xdr:rowOff>
    </xdr:to>
    <xdr:pic>
      <xdr:nvPicPr>
        <xdr:cNvPr id="3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06165" y="8621395"/>
          <a:ext cx="394335" cy="8197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40822</xdr:colOff>
      <xdr:row>15</xdr:row>
      <xdr:rowOff>244928</xdr:rowOff>
    </xdr:from>
    <xdr:to>
      <xdr:col>9</xdr:col>
      <xdr:colOff>901882</xdr:colOff>
      <xdr:row>15</xdr:row>
      <xdr:rowOff>1265373</xdr:rowOff>
    </xdr:to>
    <xdr:pic>
      <xdr:nvPicPr>
        <xdr:cNvPr id="4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47720" y="1280795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15</xdr:row>
      <xdr:rowOff>0</xdr:rowOff>
    </xdr:from>
    <xdr:to>
      <xdr:col>9</xdr:col>
      <xdr:colOff>911225</xdr:colOff>
      <xdr:row>15</xdr:row>
      <xdr:rowOff>0</xdr:rowOff>
    </xdr:to>
    <xdr:pic>
      <xdr:nvPicPr>
        <xdr:cNvPr id="5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125634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15</xdr:row>
      <xdr:rowOff>367392</xdr:rowOff>
    </xdr:from>
    <xdr:to>
      <xdr:col>9</xdr:col>
      <xdr:colOff>911225</xdr:colOff>
      <xdr:row>15</xdr:row>
      <xdr:rowOff>367392</xdr:rowOff>
    </xdr:to>
    <xdr:pic>
      <xdr:nvPicPr>
        <xdr:cNvPr id="6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1293050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17</xdr:row>
      <xdr:rowOff>0</xdr:rowOff>
    </xdr:from>
    <xdr:to>
      <xdr:col>9</xdr:col>
      <xdr:colOff>911225</xdr:colOff>
      <xdr:row>17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152304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13</xdr:row>
      <xdr:rowOff>408213</xdr:rowOff>
    </xdr:from>
    <xdr:to>
      <xdr:col>9</xdr:col>
      <xdr:colOff>884192</xdr:colOff>
      <xdr:row>13</xdr:row>
      <xdr:rowOff>1047658</xdr:rowOff>
    </xdr:to>
    <xdr:pic>
      <xdr:nvPicPr>
        <xdr:cNvPr id="8" name="图片 7" descr="C:\Users\Administrator\AppData\Roaming\feiq\RichOle\3044238548.bmp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15665" y="1021842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26035</xdr:colOff>
      <xdr:row>16</xdr:row>
      <xdr:rowOff>316865</xdr:rowOff>
    </xdr:from>
    <xdr:to>
      <xdr:col>9</xdr:col>
      <xdr:colOff>1588135</xdr:colOff>
      <xdr:row>16</xdr:row>
      <xdr:rowOff>906780</xdr:rowOff>
    </xdr:to>
    <xdr:pic>
      <xdr:nvPicPr>
        <xdr:cNvPr id="9" name="图片 8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115" y="14213840"/>
          <a:ext cx="1562100" cy="5899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2906375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2" cstate="print"/>
        <a:srcRect l="15521" t="33865" r="21683" b="32268"/>
        <a:stretch>
          <a:fillRect/>
        </a:stretch>
      </xdr:blipFill>
      <xdr:spPr>
        <a:xfrm>
          <a:off x="3355340" y="44992925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447484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4511548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514159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38</xdr:row>
      <xdr:rowOff>435429</xdr:rowOff>
    </xdr:from>
    <xdr:to>
      <xdr:col>9</xdr:col>
      <xdr:colOff>857250</xdr:colOff>
      <xdr:row>38</xdr:row>
      <xdr:rowOff>612321</xdr:rowOff>
    </xdr:to>
    <xdr:sp>
      <xdr:nvSpPr>
        <xdr:cNvPr id="16" name="矩形 15"/>
        <xdr:cNvSpPr/>
      </xdr:nvSpPr>
      <xdr:spPr>
        <a:xfrm>
          <a:off x="3409950" y="42306875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0</xdr:colOff>
      <xdr:row>41</xdr:row>
      <xdr:rowOff>190064</xdr:rowOff>
    </xdr:from>
    <xdr:to>
      <xdr:col>9</xdr:col>
      <xdr:colOff>1566545</xdr:colOff>
      <xdr:row>41</xdr:row>
      <xdr:rowOff>857449</xdr:rowOff>
    </xdr:to>
    <xdr:pic>
      <xdr:nvPicPr>
        <xdr:cNvPr id="17" name="图片 16" descr="C:\Users\wangguanyu\AppData\Roaming\feiq\RichOle\2040130514.bmp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6271815"/>
          <a:ext cx="1566545" cy="66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</xdr:colOff>
      <xdr:row>42</xdr:row>
      <xdr:rowOff>194045</xdr:rowOff>
    </xdr:from>
    <xdr:to>
      <xdr:col>9</xdr:col>
      <xdr:colOff>1573802</xdr:colOff>
      <xdr:row>42</xdr:row>
      <xdr:rowOff>884290</xdr:rowOff>
    </xdr:to>
    <xdr:pic>
      <xdr:nvPicPr>
        <xdr:cNvPr id="18" name="图片 17" descr="C:\Users\wangguanyu\AppData\Roaming\feiq\RichOle\3927830365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8035" y="47609125"/>
          <a:ext cx="1560195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44</xdr:row>
      <xdr:rowOff>221248</xdr:rowOff>
    </xdr:from>
    <xdr:to>
      <xdr:col>10</xdr:col>
      <xdr:colOff>26670</xdr:colOff>
      <xdr:row>44</xdr:row>
      <xdr:rowOff>933083</xdr:rowOff>
    </xdr:to>
    <xdr:pic>
      <xdr:nvPicPr>
        <xdr:cNvPr id="19" name="图片 18" descr="C:\Users\wangguanyu\AppData\Roaming\feiq\RichOle\3495756885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50303430"/>
          <a:ext cx="1664970" cy="711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43</xdr:row>
      <xdr:rowOff>462643</xdr:rowOff>
    </xdr:from>
    <xdr:to>
      <xdr:col>9</xdr:col>
      <xdr:colOff>1600200</xdr:colOff>
      <xdr:row>43</xdr:row>
      <xdr:rowOff>1152888</xdr:rowOff>
    </xdr:to>
    <xdr:pic>
      <xdr:nvPicPr>
        <xdr:cNvPr id="20" name="图片 19" descr="C:\Users\wangguanyu\AppData\Roaming\feiq\RichOle\2957303742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9211230"/>
          <a:ext cx="1600200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0</xdr:row>
      <xdr:rowOff>0</xdr:rowOff>
    </xdr:from>
    <xdr:to>
      <xdr:col>29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2906375" y="0"/>
          <a:ext cx="28575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2" cstate="print"/>
        <a:srcRect l="15521" t="33865" r="21683" b="32268"/>
        <a:stretch>
          <a:fillRect/>
        </a:stretch>
      </xdr:blipFill>
      <xdr:spPr>
        <a:xfrm>
          <a:off x="3355340" y="44992925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447484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4511548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514159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38</xdr:row>
      <xdr:rowOff>435429</xdr:rowOff>
    </xdr:from>
    <xdr:to>
      <xdr:col>9</xdr:col>
      <xdr:colOff>857250</xdr:colOff>
      <xdr:row>38</xdr:row>
      <xdr:rowOff>612321</xdr:rowOff>
    </xdr:to>
    <xdr:sp>
      <xdr:nvSpPr>
        <xdr:cNvPr id="16" name="矩形 15"/>
        <xdr:cNvSpPr/>
      </xdr:nvSpPr>
      <xdr:spPr>
        <a:xfrm>
          <a:off x="3409950" y="42306875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0</xdr:colOff>
      <xdr:row>41</xdr:row>
      <xdr:rowOff>190064</xdr:rowOff>
    </xdr:from>
    <xdr:to>
      <xdr:col>9</xdr:col>
      <xdr:colOff>1566545</xdr:colOff>
      <xdr:row>41</xdr:row>
      <xdr:rowOff>857449</xdr:rowOff>
    </xdr:to>
    <xdr:pic>
      <xdr:nvPicPr>
        <xdr:cNvPr id="17" name="图片 16" descr="C:\Users\wangguanyu\AppData\Roaming\feiq\RichOle\2040130514.bmp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6271815"/>
          <a:ext cx="1566545" cy="66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</xdr:colOff>
      <xdr:row>42</xdr:row>
      <xdr:rowOff>194045</xdr:rowOff>
    </xdr:from>
    <xdr:to>
      <xdr:col>9</xdr:col>
      <xdr:colOff>1573802</xdr:colOff>
      <xdr:row>42</xdr:row>
      <xdr:rowOff>884290</xdr:rowOff>
    </xdr:to>
    <xdr:pic>
      <xdr:nvPicPr>
        <xdr:cNvPr id="18" name="图片 17" descr="C:\Users\wangguanyu\AppData\Roaming\feiq\RichOle\3927830365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8035" y="47609125"/>
          <a:ext cx="1560195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44</xdr:row>
      <xdr:rowOff>221248</xdr:rowOff>
    </xdr:from>
    <xdr:to>
      <xdr:col>10</xdr:col>
      <xdr:colOff>26670</xdr:colOff>
      <xdr:row>44</xdr:row>
      <xdr:rowOff>933083</xdr:rowOff>
    </xdr:to>
    <xdr:pic>
      <xdr:nvPicPr>
        <xdr:cNvPr id="19" name="图片 18" descr="C:\Users\wangguanyu\AppData\Roaming\feiq\RichOle\3495756885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50303430"/>
          <a:ext cx="1664970" cy="711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43</xdr:row>
      <xdr:rowOff>462643</xdr:rowOff>
    </xdr:from>
    <xdr:to>
      <xdr:col>9</xdr:col>
      <xdr:colOff>1600200</xdr:colOff>
      <xdr:row>43</xdr:row>
      <xdr:rowOff>1152888</xdr:rowOff>
    </xdr:to>
    <xdr:pic>
      <xdr:nvPicPr>
        <xdr:cNvPr id="20" name="图片 19" descr="C:\Users\wangguanyu\AppData\Roaming\feiq\RichOle\2957303742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9211230"/>
          <a:ext cx="1600200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2906375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2" cstate="print"/>
        <a:srcRect l="15521" t="33865" r="21683" b="32268"/>
        <a:stretch>
          <a:fillRect/>
        </a:stretch>
      </xdr:blipFill>
      <xdr:spPr>
        <a:xfrm>
          <a:off x="3355340" y="44992925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447484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4511548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9950" y="514159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38</xdr:row>
      <xdr:rowOff>435429</xdr:rowOff>
    </xdr:from>
    <xdr:to>
      <xdr:col>9</xdr:col>
      <xdr:colOff>857250</xdr:colOff>
      <xdr:row>38</xdr:row>
      <xdr:rowOff>612321</xdr:rowOff>
    </xdr:to>
    <xdr:sp>
      <xdr:nvSpPr>
        <xdr:cNvPr id="16" name="矩形 15"/>
        <xdr:cNvSpPr/>
      </xdr:nvSpPr>
      <xdr:spPr>
        <a:xfrm>
          <a:off x="3409950" y="42306875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0</xdr:colOff>
      <xdr:row>41</xdr:row>
      <xdr:rowOff>190064</xdr:rowOff>
    </xdr:from>
    <xdr:to>
      <xdr:col>9</xdr:col>
      <xdr:colOff>1566545</xdr:colOff>
      <xdr:row>41</xdr:row>
      <xdr:rowOff>857449</xdr:rowOff>
    </xdr:to>
    <xdr:pic>
      <xdr:nvPicPr>
        <xdr:cNvPr id="17" name="图片 16" descr="C:\Users\wangguanyu\AppData\Roaming\feiq\RichOle\2040130514.bmp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6271815"/>
          <a:ext cx="1566545" cy="66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</xdr:colOff>
      <xdr:row>42</xdr:row>
      <xdr:rowOff>194045</xdr:rowOff>
    </xdr:from>
    <xdr:to>
      <xdr:col>9</xdr:col>
      <xdr:colOff>1573802</xdr:colOff>
      <xdr:row>42</xdr:row>
      <xdr:rowOff>884290</xdr:rowOff>
    </xdr:to>
    <xdr:pic>
      <xdr:nvPicPr>
        <xdr:cNvPr id="18" name="图片 17" descr="C:\Users\wangguanyu\AppData\Roaming\feiq\RichOle\3927830365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8035" y="47609125"/>
          <a:ext cx="1560195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44</xdr:row>
      <xdr:rowOff>221248</xdr:rowOff>
    </xdr:from>
    <xdr:to>
      <xdr:col>10</xdr:col>
      <xdr:colOff>26670</xdr:colOff>
      <xdr:row>44</xdr:row>
      <xdr:rowOff>933083</xdr:rowOff>
    </xdr:to>
    <xdr:pic>
      <xdr:nvPicPr>
        <xdr:cNvPr id="19" name="图片 18" descr="C:\Users\wangguanyu\AppData\Roaming\feiq\RichOle\3495756885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50303430"/>
          <a:ext cx="1664970" cy="711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43</xdr:row>
      <xdr:rowOff>462643</xdr:rowOff>
    </xdr:from>
    <xdr:to>
      <xdr:col>9</xdr:col>
      <xdr:colOff>1600200</xdr:colOff>
      <xdr:row>43</xdr:row>
      <xdr:rowOff>1152888</xdr:rowOff>
    </xdr:to>
    <xdr:pic>
      <xdr:nvPicPr>
        <xdr:cNvPr id="20" name="图片 19" descr="C:\Users\wangguanyu\AppData\Roaming\feiq\RichOle\2957303742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9211230"/>
          <a:ext cx="1600200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0</xdr:colOff>
      <xdr:row>0</xdr:row>
      <xdr:rowOff>136071</xdr:rowOff>
    </xdr:from>
    <xdr:to>
      <xdr:col>32</xdr:col>
      <xdr:colOff>587375</xdr:colOff>
      <xdr:row>1</xdr:row>
      <xdr:rowOff>190681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725525" y="135890"/>
          <a:ext cx="2082800" cy="273685"/>
        </a:xfrm>
        <a:prstGeom prst="rect">
          <a:avLst/>
        </a:prstGeom>
      </xdr:spPr>
    </xdr:pic>
    <xdr:clientData/>
  </xdr:twoCellAnchor>
  <xdr:twoCellAnchor>
    <xdr:from>
      <xdr:col>9</xdr:col>
      <xdr:colOff>81643</xdr:colOff>
      <xdr:row>21</xdr:row>
      <xdr:rowOff>231320</xdr:rowOff>
    </xdr:from>
    <xdr:to>
      <xdr:col>9</xdr:col>
      <xdr:colOff>910318</xdr:colOff>
      <xdr:row>21</xdr:row>
      <xdr:rowOff>1074600</xdr:rowOff>
    </xdr:to>
    <xdr:pic>
      <xdr:nvPicPr>
        <xdr:cNvPr id="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3395980" y="20052665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22</xdr:row>
      <xdr:rowOff>0</xdr:rowOff>
    </xdr:from>
    <xdr:to>
      <xdr:col>9</xdr:col>
      <xdr:colOff>911225</xdr:colOff>
      <xdr:row>22</xdr:row>
      <xdr:rowOff>0</xdr:rowOff>
    </xdr:to>
    <xdr:pic>
      <xdr:nvPicPr>
        <xdr:cNvPr id="4" name="图片 126" descr="KT-17.bmp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409950" y="2130742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22</xdr:row>
      <xdr:rowOff>367392</xdr:rowOff>
    </xdr:from>
    <xdr:to>
      <xdr:col>9</xdr:col>
      <xdr:colOff>911225</xdr:colOff>
      <xdr:row>22</xdr:row>
      <xdr:rowOff>367392</xdr:rowOff>
    </xdr:to>
    <xdr:pic>
      <xdr:nvPicPr>
        <xdr:cNvPr id="5" name="图片 126" descr="KT-17.bmp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409950" y="2167445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20</xdr:row>
      <xdr:rowOff>408213</xdr:rowOff>
    </xdr:from>
    <xdr:to>
      <xdr:col>9</xdr:col>
      <xdr:colOff>884192</xdr:colOff>
      <xdr:row>20</xdr:row>
      <xdr:rowOff>1047658</xdr:rowOff>
    </xdr:to>
    <xdr:pic>
      <xdr:nvPicPr>
        <xdr:cNvPr id="6" name="图片 5" descr="C:\Users\Administrator\AppData\Roaming\feiq\RichOle\3044238548.bmp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18705195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217170</xdr:colOff>
      <xdr:row>11</xdr:row>
      <xdr:rowOff>67945</xdr:rowOff>
    </xdr:from>
    <xdr:to>
      <xdr:col>9</xdr:col>
      <xdr:colOff>1328420</xdr:colOff>
      <xdr:row>11</xdr:row>
      <xdr:rowOff>1074420</xdr:rowOff>
    </xdr:to>
    <xdr:pic>
      <xdr:nvPicPr>
        <xdr:cNvPr id="7" name="Picture 2" descr="C:\Users\lixinxin\AppData\Roaming\feiq\RichOle\3866412309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531870" y="7411720"/>
          <a:ext cx="1111250" cy="10064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217713</xdr:colOff>
      <xdr:row>11</xdr:row>
      <xdr:rowOff>68036</xdr:rowOff>
    </xdr:from>
    <xdr:to>
      <xdr:col>9</xdr:col>
      <xdr:colOff>1197518</xdr:colOff>
      <xdr:row>11</xdr:row>
      <xdr:rowOff>68036</xdr:rowOff>
    </xdr:to>
    <xdr:pic>
      <xdr:nvPicPr>
        <xdr:cNvPr id="8" name="Picture 2" descr="C:\Users\lixinxin\AppData\Roaming\feiq\RichOle\3866412309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531870" y="7411720"/>
          <a:ext cx="979805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244930</xdr:colOff>
      <xdr:row>12</xdr:row>
      <xdr:rowOff>13608</xdr:rowOff>
    </xdr:from>
    <xdr:to>
      <xdr:col>9</xdr:col>
      <xdr:colOff>1272360</xdr:colOff>
      <xdr:row>12</xdr:row>
      <xdr:rowOff>898163</xdr:rowOff>
    </xdr:to>
    <xdr:pic>
      <xdr:nvPicPr>
        <xdr:cNvPr id="9" name="Picture 2" descr="C:\Users\Administrator\AppData\Roaming\feiq\RichOle\1269001293.bmp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3559175" y="8814435"/>
          <a:ext cx="1027430" cy="884555"/>
        </a:xfrm>
        <a:prstGeom prst="rect">
          <a:avLst/>
        </a:prstGeom>
        <a:noFill/>
      </xdr:spPr>
    </xdr:pic>
    <xdr:clientData/>
  </xdr:twoCellAnchor>
  <xdr:twoCellAnchor>
    <xdr:from>
      <xdr:col>9</xdr:col>
      <xdr:colOff>217715</xdr:colOff>
      <xdr:row>13</xdr:row>
      <xdr:rowOff>0</xdr:rowOff>
    </xdr:from>
    <xdr:to>
      <xdr:col>9</xdr:col>
      <xdr:colOff>1196885</xdr:colOff>
      <xdr:row>14</xdr:row>
      <xdr:rowOff>26670</xdr:rowOff>
    </xdr:to>
    <xdr:pic>
      <xdr:nvPicPr>
        <xdr:cNvPr id="10" name="Picture 2" descr="C:\Users\Administrator\AppData\Roaming\feiq\RichOle\1269001293.bmp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3531870" y="9725025"/>
          <a:ext cx="979170" cy="950595"/>
        </a:xfrm>
        <a:prstGeom prst="rect">
          <a:avLst/>
        </a:prstGeom>
        <a:noFill/>
      </xdr:spPr>
    </xdr:pic>
    <xdr:clientData/>
  </xdr:twoCellAnchor>
  <xdr:twoCellAnchor>
    <xdr:from>
      <xdr:col>9</xdr:col>
      <xdr:colOff>95250</xdr:colOff>
      <xdr:row>23</xdr:row>
      <xdr:rowOff>449036</xdr:rowOff>
    </xdr:from>
    <xdr:to>
      <xdr:col>9</xdr:col>
      <xdr:colOff>1616710</xdr:colOff>
      <xdr:row>23</xdr:row>
      <xdr:rowOff>1084036</xdr:rowOff>
    </xdr:to>
    <xdr:pic>
      <xdr:nvPicPr>
        <xdr:cNvPr id="11" name="图片 10" descr="C:\Users\wangguanyu\AppData\Roaming\feiq\RichOle\1014971895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23089870"/>
          <a:ext cx="152146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176892</xdr:colOff>
      <xdr:row>0</xdr:row>
      <xdr:rowOff>163286</xdr:rowOff>
    </xdr:from>
    <xdr:to>
      <xdr:col>30</xdr:col>
      <xdr:colOff>710927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902055" y="163195"/>
          <a:ext cx="53403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2906375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44992925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47484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11548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514159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38</xdr:row>
      <xdr:rowOff>435429</xdr:rowOff>
    </xdr:from>
    <xdr:to>
      <xdr:col>9</xdr:col>
      <xdr:colOff>857250</xdr:colOff>
      <xdr:row>38</xdr:row>
      <xdr:rowOff>612321</xdr:rowOff>
    </xdr:to>
    <xdr:sp>
      <xdr:nvSpPr>
        <xdr:cNvPr id="16" name="矩形 15"/>
        <xdr:cNvSpPr/>
      </xdr:nvSpPr>
      <xdr:spPr>
        <a:xfrm>
          <a:off x="3409950" y="42306875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0</xdr:colOff>
      <xdr:row>41</xdr:row>
      <xdr:rowOff>190064</xdr:rowOff>
    </xdr:from>
    <xdr:to>
      <xdr:col>9</xdr:col>
      <xdr:colOff>1566545</xdr:colOff>
      <xdr:row>41</xdr:row>
      <xdr:rowOff>857449</xdr:rowOff>
    </xdr:to>
    <xdr:pic>
      <xdr:nvPicPr>
        <xdr:cNvPr id="17" name="图片 16" descr="C:\Users\wangguanyu\AppData\Roaming\feiq\RichOle\2040130514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6271815"/>
          <a:ext cx="1566545" cy="667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</xdr:colOff>
      <xdr:row>42</xdr:row>
      <xdr:rowOff>194045</xdr:rowOff>
    </xdr:from>
    <xdr:to>
      <xdr:col>9</xdr:col>
      <xdr:colOff>1573802</xdr:colOff>
      <xdr:row>42</xdr:row>
      <xdr:rowOff>884290</xdr:rowOff>
    </xdr:to>
    <xdr:pic>
      <xdr:nvPicPr>
        <xdr:cNvPr id="18" name="图片 17" descr="C:\Users\wangguanyu\AppData\Roaming\feiq\RichOle\3927830365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8035" y="47609125"/>
          <a:ext cx="1560195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44</xdr:row>
      <xdr:rowOff>221248</xdr:rowOff>
    </xdr:from>
    <xdr:to>
      <xdr:col>10</xdr:col>
      <xdr:colOff>26670</xdr:colOff>
      <xdr:row>44</xdr:row>
      <xdr:rowOff>933083</xdr:rowOff>
    </xdr:to>
    <xdr:pic>
      <xdr:nvPicPr>
        <xdr:cNvPr id="19" name="图片 18" descr="C:\Users\wangguanyu\AppData\Roaming\feiq\RichOle\3495756885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50303430"/>
          <a:ext cx="1664970" cy="711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43</xdr:row>
      <xdr:rowOff>462643</xdr:rowOff>
    </xdr:from>
    <xdr:to>
      <xdr:col>9</xdr:col>
      <xdr:colOff>1600200</xdr:colOff>
      <xdr:row>43</xdr:row>
      <xdr:rowOff>1152888</xdr:rowOff>
    </xdr:to>
    <xdr:pic>
      <xdr:nvPicPr>
        <xdr:cNvPr id="20" name="图片 19" descr="C:\Users\wangguanyu\AppData\Roaming\feiq\RichOle\2957303742.bmp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4700" y="49211230"/>
          <a:ext cx="1600200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0</xdr:colOff>
      <xdr:row>0</xdr:row>
      <xdr:rowOff>163286</xdr:rowOff>
    </xdr:from>
    <xdr:to>
      <xdr:col>32</xdr:col>
      <xdr:colOff>26035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020800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201650" y="0"/>
          <a:ext cx="28575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4534535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1008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46790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517683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108857</xdr:colOff>
      <xdr:row>38</xdr:row>
      <xdr:rowOff>938893</xdr:rowOff>
    </xdr:from>
    <xdr:to>
      <xdr:col>9</xdr:col>
      <xdr:colOff>870857</xdr:colOff>
      <xdr:row>38</xdr:row>
      <xdr:rowOff>1115785</xdr:rowOff>
    </xdr:to>
    <xdr:sp>
      <xdr:nvSpPr>
        <xdr:cNvPr id="16" name="矩形 15"/>
        <xdr:cNvSpPr/>
      </xdr:nvSpPr>
      <xdr:spPr>
        <a:xfrm>
          <a:off x="3423285" y="42810430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8</xdr:col>
      <xdr:colOff>489857</xdr:colOff>
      <xdr:row>41</xdr:row>
      <xdr:rowOff>326135</xdr:rowOff>
    </xdr:from>
    <xdr:to>
      <xdr:col>9</xdr:col>
      <xdr:colOff>1918607</xdr:colOff>
      <xdr:row>41</xdr:row>
      <xdr:rowOff>1149730</xdr:rowOff>
    </xdr:to>
    <xdr:pic>
      <xdr:nvPicPr>
        <xdr:cNvPr id="17" name="图片 16" descr="C:\Users\wangguanyu\AppData\Roaming\feiq\RichOle\3550699352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6760130"/>
          <a:ext cx="1933575" cy="82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40823</xdr:colOff>
      <xdr:row>43</xdr:row>
      <xdr:rowOff>367824</xdr:rowOff>
    </xdr:from>
    <xdr:to>
      <xdr:col>9</xdr:col>
      <xdr:colOff>1918518</xdr:colOff>
      <xdr:row>43</xdr:row>
      <xdr:rowOff>1239679</xdr:rowOff>
    </xdr:to>
    <xdr:pic>
      <xdr:nvPicPr>
        <xdr:cNvPr id="18" name="图片 17" descr="C:\Users\wangguanyu\AppData\Roaming\feiq\RichOle\4020151869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5340" y="49469040"/>
          <a:ext cx="1877695" cy="87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489858</xdr:colOff>
      <xdr:row>42</xdr:row>
      <xdr:rowOff>288205</xdr:rowOff>
    </xdr:from>
    <xdr:to>
      <xdr:col>10</xdr:col>
      <xdr:colOff>13608</xdr:colOff>
      <xdr:row>42</xdr:row>
      <xdr:rowOff>1147360</xdr:rowOff>
    </xdr:to>
    <xdr:pic>
      <xdr:nvPicPr>
        <xdr:cNvPr id="19" name="图片 18" descr="C:\Users\wangguanyu\AppData\Roaming\feiq\RichOle\234369187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8055530"/>
          <a:ext cx="196215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54429</xdr:colOff>
      <xdr:row>44</xdr:row>
      <xdr:rowOff>159825</xdr:rowOff>
    </xdr:from>
    <xdr:to>
      <xdr:col>9</xdr:col>
      <xdr:colOff>1918789</xdr:colOff>
      <xdr:row>44</xdr:row>
      <xdr:rowOff>1023425</xdr:rowOff>
    </xdr:to>
    <xdr:pic>
      <xdr:nvPicPr>
        <xdr:cNvPr id="20" name="图片 19" descr="C:\Users\wangguanyu\AppData\Roaming\feiq\RichOle\3699867890.bmp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8675" y="50594260"/>
          <a:ext cx="186436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0</xdr:colOff>
      <xdr:row>0</xdr:row>
      <xdr:rowOff>163286</xdr:rowOff>
    </xdr:from>
    <xdr:to>
      <xdr:col>32</xdr:col>
      <xdr:colOff>657860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020800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201650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4534535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1008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46790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517683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108857</xdr:colOff>
      <xdr:row>38</xdr:row>
      <xdr:rowOff>938893</xdr:rowOff>
    </xdr:from>
    <xdr:to>
      <xdr:col>9</xdr:col>
      <xdr:colOff>870857</xdr:colOff>
      <xdr:row>38</xdr:row>
      <xdr:rowOff>1115785</xdr:rowOff>
    </xdr:to>
    <xdr:sp>
      <xdr:nvSpPr>
        <xdr:cNvPr id="16" name="矩形 15"/>
        <xdr:cNvSpPr/>
      </xdr:nvSpPr>
      <xdr:spPr>
        <a:xfrm>
          <a:off x="3423285" y="42810430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8</xdr:col>
      <xdr:colOff>489857</xdr:colOff>
      <xdr:row>41</xdr:row>
      <xdr:rowOff>326135</xdr:rowOff>
    </xdr:from>
    <xdr:to>
      <xdr:col>9</xdr:col>
      <xdr:colOff>1918607</xdr:colOff>
      <xdr:row>41</xdr:row>
      <xdr:rowOff>1149730</xdr:rowOff>
    </xdr:to>
    <xdr:pic>
      <xdr:nvPicPr>
        <xdr:cNvPr id="17" name="图片 16" descr="C:\Users\wangguanyu\AppData\Roaming\feiq\RichOle\3550699352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6760130"/>
          <a:ext cx="1933575" cy="82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40823</xdr:colOff>
      <xdr:row>43</xdr:row>
      <xdr:rowOff>367824</xdr:rowOff>
    </xdr:from>
    <xdr:to>
      <xdr:col>9</xdr:col>
      <xdr:colOff>1918518</xdr:colOff>
      <xdr:row>43</xdr:row>
      <xdr:rowOff>1239679</xdr:rowOff>
    </xdr:to>
    <xdr:pic>
      <xdr:nvPicPr>
        <xdr:cNvPr id="18" name="图片 17" descr="C:\Users\wangguanyu\AppData\Roaming\feiq\RichOle\4020151869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5340" y="49469040"/>
          <a:ext cx="1877695" cy="87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489858</xdr:colOff>
      <xdr:row>42</xdr:row>
      <xdr:rowOff>288205</xdr:rowOff>
    </xdr:from>
    <xdr:to>
      <xdr:col>10</xdr:col>
      <xdr:colOff>13608</xdr:colOff>
      <xdr:row>42</xdr:row>
      <xdr:rowOff>1147360</xdr:rowOff>
    </xdr:to>
    <xdr:pic>
      <xdr:nvPicPr>
        <xdr:cNvPr id="19" name="图片 18" descr="C:\Users\wangguanyu\AppData\Roaming\feiq\RichOle\234369187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8055530"/>
          <a:ext cx="196215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54429</xdr:colOff>
      <xdr:row>44</xdr:row>
      <xdr:rowOff>159825</xdr:rowOff>
    </xdr:from>
    <xdr:to>
      <xdr:col>9</xdr:col>
      <xdr:colOff>1918789</xdr:colOff>
      <xdr:row>44</xdr:row>
      <xdr:rowOff>1023425</xdr:rowOff>
    </xdr:to>
    <xdr:pic>
      <xdr:nvPicPr>
        <xdr:cNvPr id="20" name="图片 19" descr="C:\Users\wangguanyu\AppData\Roaming\feiq\RichOle\3699867890.bmp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8675" y="50594260"/>
          <a:ext cx="186436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0</xdr:colOff>
      <xdr:row>0</xdr:row>
      <xdr:rowOff>163286</xdr:rowOff>
    </xdr:from>
    <xdr:to>
      <xdr:col>34</xdr:col>
      <xdr:colOff>19685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36800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201650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4534535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1008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46790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517683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108857</xdr:colOff>
      <xdr:row>38</xdr:row>
      <xdr:rowOff>938893</xdr:rowOff>
    </xdr:from>
    <xdr:to>
      <xdr:col>9</xdr:col>
      <xdr:colOff>870857</xdr:colOff>
      <xdr:row>38</xdr:row>
      <xdr:rowOff>1115785</xdr:rowOff>
    </xdr:to>
    <xdr:sp>
      <xdr:nvSpPr>
        <xdr:cNvPr id="16" name="矩形 15"/>
        <xdr:cNvSpPr/>
      </xdr:nvSpPr>
      <xdr:spPr>
        <a:xfrm>
          <a:off x="3423285" y="42810430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8</xdr:col>
      <xdr:colOff>489857</xdr:colOff>
      <xdr:row>41</xdr:row>
      <xdr:rowOff>326135</xdr:rowOff>
    </xdr:from>
    <xdr:to>
      <xdr:col>9</xdr:col>
      <xdr:colOff>1918607</xdr:colOff>
      <xdr:row>41</xdr:row>
      <xdr:rowOff>1149730</xdr:rowOff>
    </xdr:to>
    <xdr:pic>
      <xdr:nvPicPr>
        <xdr:cNvPr id="17" name="图片 16" descr="C:\Users\wangguanyu\AppData\Roaming\feiq\RichOle\3550699352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6760130"/>
          <a:ext cx="1933575" cy="82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40823</xdr:colOff>
      <xdr:row>43</xdr:row>
      <xdr:rowOff>367824</xdr:rowOff>
    </xdr:from>
    <xdr:to>
      <xdr:col>9</xdr:col>
      <xdr:colOff>1918518</xdr:colOff>
      <xdr:row>43</xdr:row>
      <xdr:rowOff>1239679</xdr:rowOff>
    </xdr:to>
    <xdr:pic>
      <xdr:nvPicPr>
        <xdr:cNvPr id="18" name="图片 17" descr="C:\Users\wangguanyu\AppData\Roaming\feiq\RichOle\4020151869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5340" y="49469040"/>
          <a:ext cx="1877695" cy="87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489858</xdr:colOff>
      <xdr:row>42</xdr:row>
      <xdr:rowOff>288205</xdr:rowOff>
    </xdr:from>
    <xdr:to>
      <xdr:col>10</xdr:col>
      <xdr:colOff>13608</xdr:colOff>
      <xdr:row>42</xdr:row>
      <xdr:rowOff>1147360</xdr:rowOff>
    </xdr:to>
    <xdr:pic>
      <xdr:nvPicPr>
        <xdr:cNvPr id="19" name="图片 18" descr="C:\Users\wangguanyu\AppData\Roaming\feiq\RichOle\234369187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8055530"/>
          <a:ext cx="196215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54429</xdr:colOff>
      <xdr:row>44</xdr:row>
      <xdr:rowOff>159825</xdr:rowOff>
    </xdr:from>
    <xdr:to>
      <xdr:col>9</xdr:col>
      <xdr:colOff>1918789</xdr:colOff>
      <xdr:row>44</xdr:row>
      <xdr:rowOff>1023425</xdr:rowOff>
    </xdr:to>
    <xdr:pic>
      <xdr:nvPicPr>
        <xdr:cNvPr id="20" name="图片 19" descr="C:\Users\wangguanyu\AppData\Roaming\feiq\RichOle\3699867890.bmp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8675" y="50594260"/>
          <a:ext cx="186436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0</xdr:colOff>
      <xdr:row>0</xdr:row>
      <xdr:rowOff>163286</xdr:rowOff>
    </xdr:from>
    <xdr:to>
      <xdr:col>32</xdr:col>
      <xdr:colOff>359410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020800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201650" y="0"/>
          <a:ext cx="28575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4534535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1008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46790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517683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108857</xdr:colOff>
      <xdr:row>38</xdr:row>
      <xdr:rowOff>938893</xdr:rowOff>
    </xdr:from>
    <xdr:to>
      <xdr:col>9</xdr:col>
      <xdr:colOff>870857</xdr:colOff>
      <xdr:row>38</xdr:row>
      <xdr:rowOff>1115785</xdr:rowOff>
    </xdr:to>
    <xdr:sp>
      <xdr:nvSpPr>
        <xdr:cNvPr id="16" name="矩形 15"/>
        <xdr:cNvSpPr/>
      </xdr:nvSpPr>
      <xdr:spPr>
        <a:xfrm>
          <a:off x="3423285" y="42810430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8</xdr:col>
      <xdr:colOff>489857</xdr:colOff>
      <xdr:row>41</xdr:row>
      <xdr:rowOff>326135</xdr:rowOff>
    </xdr:from>
    <xdr:to>
      <xdr:col>9</xdr:col>
      <xdr:colOff>1918607</xdr:colOff>
      <xdr:row>41</xdr:row>
      <xdr:rowOff>1149730</xdr:rowOff>
    </xdr:to>
    <xdr:pic>
      <xdr:nvPicPr>
        <xdr:cNvPr id="17" name="图片 16" descr="C:\Users\wangguanyu\AppData\Roaming\feiq\RichOle\3550699352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6760130"/>
          <a:ext cx="1933575" cy="82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40823</xdr:colOff>
      <xdr:row>43</xdr:row>
      <xdr:rowOff>367824</xdr:rowOff>
    </xdr:from>
    <xdr:to>
      <xdr:col>9</xdr:col>
      <xdr:colOff>1918518</xdr:colOff>
      <xdr:row>43</xdr:row>
      <xdr:rowOff>1239679</xdr:rowOff>
    </xdr:to>
    <xdr:pic>
      <xdr:nvPicPr>
        <xdr:cNvPr id="18" name="图片 17" descr="C:\Users\wangguanyu\AppData\Roaming\feiq\RichOle\4020151869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5340" y="49469040"/>
          <a:ext cx="1877695" cy="87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489858</xdr:colOff>
      <xdr:row>42</xdr:row>
      <xdr:rowOff>288205</xdr:rowOff>
    </xdr:from>
    <xdr:to>
      <xdr:col>10</xdr:col>
      <xdr:colOff>13608</xdr:colOff>
      <xdr:row>42</xdr:row>
      <xdr:rowOff>1147360</xdr:rowOff>
    </xdr:to>
    <xdr:pic>
      <xdr:nvPicPr>
        <xdr:cNvPr id="19" name="图片 18" descr="C:\Users\wangguanyu\AppData\Roaming\feiq\RichOle\234369187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8055530"/>
          <a:ext cx="196215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54429</xdr:colOff>
      <xdr:row>44</xdr:row>
      <xdr:rowOff>159825</xdr:rowOff>
    </xdr:from>
    <xdr:to>
      <xdr:col>9</xdr:col>
      <xdr:colOff>1918789</xdr:colOff>
      <xdr:row>44</xdr:row>
      <xdr:rowOff>1023425</xdr:rowOff>
    </xdr:to>
    <xdr:pic>
      <xdr:nvPicPr>
        <xdr:cNvPr id="20" name="图片 19" descr="C:\Users\wangguanyu\AppData\Roaming\feiq\RichOle\3699867890.bmp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8675" y="50594260"/>
          <a:ext cx="186436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93345</xdr:colOff>
      <xdr:row>93</xdr:row>
      <xdr:rowOff>133985</xdr:rowOff>
    </xdr:from>
    <xdr:to>
      <xdr:col>17</xdr:col>
      <xdr:colOff>564515</xdr:colOff>
      <xdr:row>93</xdr:row>
      <xdr:rowOff>354330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1340" y="47194470"/>
          <a:ext cx="471170" cy="22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189865</xdr:colOff>
      <xdr:row>80</xdr:row>
      <xdr:rowOff>103505</xdr:rowOff>
    </xdr:from>
    <xdr:to>
      <xdr:col>17</xdr:col>
      <xdr:colOff>426347</xdr:colOff>
      <xdr:row>80</xdr:row>
      <xdr:rowOff>425023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277860" y="4056824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176530</xdr:colOff>
      <xdr:row>68</xdr:row>
      <xdr:rowOff>83185</xdr:rowOff>
    </xdr:from>
    <xdr:to>
      <xdr:col>17</xdr:col>
      <xdr:colOff>439288</xdr:colOff>
      <xdr:row>68</xdr:row>
      <xdr:rowOff>431566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264525" y="3445954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213360</xdr:colOff>
      <xdr:row>59</xdr:row>
      <xdr:rowOff>114300</xdr:rowOff>
    </xdr:from>
    <xdr:to>
      <xdr:col>17</xdr:col>
      <xdr:colOff>403220</xdr:colOff>
      <xdr:row>59</xdr:row>
      <xdr:rowOff>415367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301355" y="2992437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215265</xdr:colOff>
      <xdr:row>58</xdr:row>
      <xdr:rowOff>123825</xdr:rowOff>
    </xdr:from>
    <xdr:to>
      <xdr:col>17</xdr:col>
      <xdr:colOff>400469</xdr:colOff>
      <xdr:row>58</xdr:row>
      <xdr:rowOff>458200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8303260" y="29426535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69215</xdr:colOff>
      <xdr:row>105</xdr:row>
      <xdr:rowOff>112395</xdr:rowOff>
    </xdr:from>
    <xdr:to>
      <xdr:col>17</xdr:col>
      <xdr:colOff>561340</xdr:colOff>
      <xdr:row>105</xdr:row>
      <xdr:rowOff>353060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7210" y="53261260"/>
          <a:ext cx="4921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71755</xdr:colOff>
      <xdr:row>104</xdr:row>
      <xdr:rowOff>144780</xdr:rowOff>
    </xdr:from>
    <xdr:to>
      <xdr:col>17</xdr:col>
      <xdr:colOff>570865</xdr:colOff>
      <xdr:row>104</xdr:row>
      <xdr:rowOff>377825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9750" y="52786280"/>
          <a:ext cx="499110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207010</xdr:colOff>
      <xdr:row>112</xdr:row>
      <xdr:rowOff>82550</xdr:rowOff>
    </xdr:from>
    <xdr:to>
      <xdr:col>17</xdr:col>
      <xdr:colOff>408384</xdr:colOff>
      <xdr:row>112</xdr:row>
      <xdr:rowOff>398341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8295005" y="5678297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121285</xdr:colOff>
      <xdr:row>113</xdr:row>
      <xdr:rowOff>113665</xdr:rowOff>
    </xdr:from>
    <xdr:to>
      <xdr:col>17</xdr:col>
      <xdr:colOff>494958</xdr:colOff>
      <xdr:row>113</xdr:row>
      <xdr:rowOff>414561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8209280" y="57321450"/>
          <a:ext cx="373380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99060</xdr:colOff>
      <xdr:row>114</xdr:row>
      <xdr:rowOff>133985</xdr:rowOff>
    </xdr:from>
    <xdr:to>
      <xdr:col>17</xdr:col>
      <xdr:colOff>617220</xdr:colOff>
      <xdr:row>114</xdr:row>
      <xdr:rowOff>394335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8187055" y="57849135"/>
          <a:ext cx="51816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111125</xdr:colOff>
      <xdr:row>111</xdr:row>
      <xdr:rowOff>73025</xdr:rowOff>
    </xdr:from>
    <xdr:to>
      <xdr:col>17</xdr:col>
      <xdr:colOff>504386</xdr:colOff>
      <xdr:row>111</xdr:row>
      <xdr:rowOff>366987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8199120" y="56266080"/>
          <a:ext cx="393065" cy="2933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182880</xdr:colOff>
      <xdr:row>81</xdr:row>
      <xdr:rowOff>103505</xdr:rowOff>
    </xdr:from>
    <xdr:to>
      <xdr:col>17</xdr:col>
      <xdr:colOff>432499</xdr:colOff>
      <xdr:row>81</xdr:row>
      <xdr:rowOff>427266</xdr:rowOff>
    </xdr:to>
    <xdr:pic>
      <xdr:nvPicPr>
        <xdr:cNvPr id="19" name="Picture 17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8270875" y="4107561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28575</xdr:colOff>
      <xdr:row>107</xdr:row>
      <xdr:rowOff>82550</xdr:rowOff>
    </xdr:from>
    <xdr:to>
      <xdr:col>17</xdr:col>
      <xdr:colOff>456642</xdr:colOff>
      <xdr:row>107</xdr:row>
      <xdr:rowOff>298550</xdr:rowOff>
    </xdr:to>
    <xdr:pic>
      <xdr:nvPicPr>
        <xdr:cNvPr id="2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116570" y="54246145"/>
          <a:ext cx="427990" cy="2159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48260</xdr:colOff>
      <xdr:row>108</xdr:row>
      <xdr:rowOff>124460</xdr:rowOff>
    </xdr:from>
    <xdr:to>
      <xdr:col>17</xdr:col>
      <xdr:colOff>469562</xdr:colOff>
      <xdr:row>108</xdr:row>
      <xdr:rowOff>337046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136255" y="5479542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143510</xdr:colOff>
      <xdr:row>117</xdr:row>
      <xdr:rowOff>102870</xdr:rowOff>
    </xdr:from>
    <xdr:to>
      <xdr:col>17</xdr:col>
      <xdr:colOff>472639</xdr:colOff>
      <xdr:row>117</xdr:row>
      <xdr:rowOff>398473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8231505" y="5934011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189865</xdr:colOff>
      <xdr:row>79</xdr:row>
      <xdr:rowOff>113665</xdr:rowOff>
    </xdr:from>
    <xdr:to>
      <xdr:col>17</xdr:col>
      <xdr:colOff>426347</xdr:colOff>
      <xdr:row>79</xdr:row>
      <xdr:rowOff>435183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277860" y="4007104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125095</xdr:colOff>
      <xdr:row>103</xdr:row>
      <xdr:rowOff>83185</xdr:rowOff>
    </xdr:from>
    <xdr:to>
      <xdr:col>17</xdr:col>
      <xdr:colOff>491441</xdr:colOff>
      <xdr:row>103</xdr:row>
      <xdr:rowOff>386746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213090" y="5221732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125095</xdr:colOff>
      <xdr:row>96</xdr:row>
      <xdr:rowOff>102870</xdr:rowOff>
    </xdr:from>
    <xdr:to>
      <xdr:col>17</xdr:col>
      <xdr:colOff>491441</xdr:colOff>
      <xdr:row>96</xdr:row>
      <xdr:rowOff>406431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213090" y="4868545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210185</xdr:colOff>
      <xdr:row>15</xdr:row>
      <xdr:rowOff>95250</xdr:rowOff>
    </xdr:from>
    <xdr:to>
      <xdr:col>17</xdr:col>
      <xdr:colOff>405391</xdr:colOff>
      <xdr:row>15</xdr:row>
      <xdr:rowOff>342900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8298180" y="725995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210820</xdr:colOff>
      <xdr:row>16</xdr:row>
      <xdr:rowOff>104140</xdr:rowOff>
    </xdr:from>
    <xdr:to>
      <xdr:col>17</xdr:col>
      <xdr:colOff>404784</xdr:colOff>
      <xdr:row>16</xdr:row>
      <xdr:rowOff>408940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18"/>
        <a:srcRect l="17042" t="17911" r="16685"/>
        <a:stretch>
          <a:fillRect/>
        </a:stretch>
      </xdr:blipFill>
      <xdr:spPr>
        <a:xfrm>
          <a:off x="8298815" y="777621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112395</xdr:colOff>
      <xdr:row>17</xdr:row>
      <xdr:rowOff>68580</xdr:rowOff>
    </xdr:from>
    <xdr:to>
      <xdr:col>17</xdr:col>
      <xdr:colOff>502921</xdr:colOff>
      <xdr:row>17</xdr:row>
      <xdr:rowOff>354330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19"/>
        <a:srcRect r="-2500" b="26667"/>
        <a:stretch>
          <a:fillRect/>
        </a:stretch>
      </xdr:blipFill>
      <xdr:spPr>
        <a:xfrm>
          <a:off x="8200390" y="8248015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226695</xdr:colOff>
      <xdr:row>8</xdr:row>
      <xdr:rowOff>77470</xdr:rowOff>
    </xdr:from>
    <xdr:to>
      <xdr:col>17</xdr:col>
      <xdr:colOff>388620</xdr:colOff>
      <xdr:row>8</xdr:row>
      <xdr:rowOff>380532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0"/>
        <a:srcRect r="13450"/>
        <a:stretch>
          <a:fillRect/>
        </a:stretch>
      </xdr:blipFill>
      <xdr:spPr>
        <a:xfrm>
          <a:off x="8314690" y="3581400"/>
          <a:ext cx="161925" cy="3028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20</xdr:row>
      <xdr:rowOff>71755</xdr:rowOff>
    </xdr:from>
    <xdr:to>
      <xdr:col>17</xdr:col>
      <xdr:colOff>425823</xdr:colOff>
      <xdr:row>20</xdr:row>
      <xdr:rowOff>378824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278495" y="9773285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198120</xdr:colOff>
      <xdr:row>25</xdr:row>
      <xdr:rowOff>107950</xdr:rowOff>
    </xdr:from>
    <xdr:to>
      <xdr:col>17</xdr:col>
      <xdr:colOff>417195</xdr:colOff>
      <xdr:row>25</xdr:row>
      <xdr:rowOff>393816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8286115" y="12346305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184150</xdr:colOff>
      <xdr:row>28</xdr:row>
      <xdr:rowOff>174625</xdr:rowOff>
    </xdr:from>
    <xdr:to>
      <xdr:col>17</xdr:col>
      <xdr:colOff>432334</xdr:colOff>
      <xdr:row>28</xdr:row>
      <xdr:rowOff>488950</xdr:rowOff>
    </xdr:to>
    <xdr:pic>
      <xdr:nvPicPr>
        <xdr:cNvPr id="6" name="Picture 4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8272145" y="13935075"/>
          <a:ext cx="24765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184150</xdr:colOff>
      <xdr:row>30</xdr:row>
      <xdr:rowOff>85090</xdr:rowOff>
    </xdr:from>
    <xdr:to>
      <xdr:col>17</xdr:col>
      <xdr:colOff>432334</xdr:colOff>
      <xdr:row>30</xdr:row>
      <xdr:rowOff>408940</xdr:rowOff>
    </xdr:to>
    <xdr:pic>
      <xdr:nvPicPr>
        <xdr:cNvPr id="86" name="Picture 4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8272145" y="15064740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181610</xdr:colOff>
      <xdr:row>54</xdr:row>
      <xdr:rowOff>69850</xdr:rowOff>
    </xdr:from>
    <xdr:to>
      <xdr:col>17</xdr:col>
      <xdr:colOff>433996</xdr:colOff>
      <xdr:row>54</xdr:row>
      <xdr:rowOff>399184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8269605" y="27343100"/>
          <a:ext cx="252095" cy="3289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184150</xdr:colOff>
      <xdr:row>55</xdr:row>
      <xdr:rowOff>91440</xdr:rowOff>
    </xdr:from>
    <xdr:to>
      <xdr:col>17</xdr:col>
      <xdr:colOff>432334</xdr:colOff>
      <xdr:row>55</xdr:row>
      <xdr:rowOff>415290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8272145" y="2787205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188595</xdr:colOff>
      <xdr:row>92</xdr:row>
      <xdr:rowOff>114300</xdr:rowOff>
    </xdr:from>
    <xdr:to>
      <xdr:col>17</xdr:col>
      <xdr:colOff>426720</xdr:colOff>
      <xdr:row>92</xdr:row>
      <xdr:rowOff>433388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8276590" y="4666742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236220</xdr:colOff>
      <xdr:row>24</xdr:row>
      <xdr:rowOff>92075</xdr:rowOff>
    </xdr:from>
    <xdr:to>
      <xdr:col>17</xdr:col>
      <xdr:colOff>379095</xdr:colOff>
      <xdr:row>24</xdr:row>
      <xdr:rowOff>372722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27" cstate="print"/>
        <a:srcRect l="25627" t="10168" r="18106" b="7204"/>
        <a:stretch>
          <a:fillRect/>
        </a:stretch>
      </xdr:blipFill>
      <xdr:spPr>
        <a:xfrm>
          <a:off x="8324215" y="1182306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207645</xdr:colOff>
      <xdr:row>23</xdr:row>
      <xdr:rowOff>120650</xdr:rowOff>
    </xdr:from>
    <xdr:to>
      <xdr:col>17</xdr:col>
      <xdr:colOff>407670</xdr:colOff>
      <xdr:row>23</xdr:row>
      <xdr:rowOff>396875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28" cstate="print"/>
        <a:srcRect l="28018" t="10330" r="7516" b="9505"/>
        <a:stretch>
          <a:fillRect/>
        </a:stretch>
      </xdr:blipFill>
      <xdr:spPr>
        <a:xfrm>
          <a:off x="8295640" y="1134427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93345</xdr:colOff>
      <xdr:row>180</xdr:row>
      <xdr:rowOff>102235</xdr:rowOff>
    </xdr:from>
    <xdr:to>
      <xdr:col>17</xdr:col>
      <xdr:colOff>521335</xdr:colOff>
      <xdr:row>180</xdr:row>
      <xdr:rowOff>339725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181340" y="92255975"/>
          <a:ext cx="427990" cy="2374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132080</xdr:colOff>
      <xdr:row>152</xdr:row>
      <xdr:rowOff>114935</xdr:rowOff>
    </xdr:from>
    <xdr:to>
      <xdr:col>17</xdr:col>
      <xdr:colOff>483773</xdr:colOff>
      <xdr:row>152</xdr:row>
      <xdr:rowOff>366935</xdr:rowOff>
    </xdr:to>
    <xdr:pic>
      <xdr:nvPicPr>
        <xdr:cNvPr id="133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220075" y="77109955"/>
          <a:ext cx="35115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172085</xdr:colOff>
      <xdr:row>176</xdr:row>
      <xdr:rowOff>123825</xdr:rowOff>
    </xdr:from>
    <xdr:to>
      <xdr:col>17</xdr:col>
      <xdr:colOff>443702</xdr:colOff>
      <xdr:row>176</xdr:row>
      <xdr:rowOff>375825</xdr:rowOff>
    </xdr:to>
    <xdr:pic>
      <xdr:nvPicPr>
        <xdr:cNvPr id="136" name="Picture 10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8260080" y="9024810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172085</xdr:colOff>
      <xdr:row>178</xdr:row>
      <xdr:rowOff>124460</xdr:rowOff>
    </xdr:from>
    <xdr:to>
      <xdr:col>17</xdr:col>
      <xdr:colOff>443702</xdr:colOff>
      <xdr:row>178</xdr:row>
      <xdr:rowOff>376460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260080" y="912634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155</xdr:row>
      <xdr:rowOff>124460</xdr:rowOff>
    </xdr:from>
    <xdr:to>
      <xdr:col>17</xdr:col>
      <xdr:colOff>501869</xdr:colOff>
      <xdr:row>155</xdr:row>
      <xdr:rowOff>288149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8202295" y="7864157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156</xdr:row>
      <xdr:rowOff>103505</xdr:rowOff>
    </xdr:from>
    <xdr:to>
      <xdr:col>17</xdr:col>
      <xdr:colOff>461996</xdr:colOff>
      <xdr:row>156</xdr:row>
      <xdr:rowOff>362980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8241665" y="7912798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122555</xdr:colOff>
      <xdr:row>164</xdr:row>
      <xdr:rowOff>134620</xdr:rowOff>
    </xdr:from>
    <xdr:to>
      <xdr:col>17</xdr:col>
      <xdr:colOff>493954</xdr:colOff>
      <xdr:row>164</xdr:row>
      <xdr:rowOff>397976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0550" y="8321802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139700</xdr:colOff>
      <xdr:row>165</xdr:row>
      <xdr:rowOff>103505</xdr:rowOff>
    </xdr:from>
    <xdr:to>
      <xdr:col>17</xdr:col>
      <xdr:colOff>476739</xdr:colOff>
      <xdr:row>165</xdr:row>
      <xdr:rowOff>406809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7695" y="8369427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84455</xdr:colOff>
      <xdr:row>157</xdr:row>
      <xdr:rowOff>113665</xdr:rowOff>
    </xdr:from>
    <xdr:to>
      <xdr:col>17</xdr:col>
      <xdr:colOff>566420</xdr:colOff>
      <xdr:row>157</xdr:row>
      <xdr:rowOff>322580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8172450" y="79645510"/>
          <a:ext cx="481965" cy="20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144780</xdr:colOff>
      <xdr:row>151</xdr:row>
      <xdr:rowOff>113665</xdr:rowOff>
    </xdr:from>
    <xdr:to>
      <xdr:col>17</xdr:col>
      <xdr:colOff>471477</xdr:colOff>
      <xdr:row>151</xdr:row>
      <xdr:rowOff>376475</xdr:rowOff>
    </xdr:to>
    <xdr:pic>
      <xdr:nvPicPr>
        <xdr:cNvPr id="144" name="Picture 14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8232775" y="76601320"/>
          <a:ext cx="326390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133985</xdr:colOff>
      <xdr:row>166</xdr:row>
      <xdr:rowOff>134620</xdr:rowOff>
    </xdr:from>
    <xdr:to>
      <xdr:col>17</xdr:col>
      <xdr:colOff>482140</xdr:colOff>
      <xdr:row>166</xdr:row>
      <xdr:rowOff>388206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1980" y="84232750"/>
          <a:ext cx="3479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135</xdr:row>
      <xdr:rowOff>123825</xdr:rowOff>
    </xdr:from>
    <xdr:to>
      <xdr:col>17</xdr:col>
      <xdr:colOff>477015</xdr:colOff>
      <xdr:row>135</xdr:row>
      <xdr:rowOff>395790</xdr:rowOff>
    </xdr:to>
    <xdr:pic>
      <xdr:nvPicPr>
        <xdr:cNvPr id="146" name="Picture 15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227060" y="6849364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137</xdr:row>
      <xdr:rowOff>113030</xdr:rowOff>
    </xdr:from>
    <xdr:to>
      <xdr:col>17</xdr:col>
      <xdr:colOff>477015</xdr:colOff>
      <xdr:row>137</xdr:row>
      <xdr:rowOff>384995</xdr:rowOff>
    </xdr:to>
    <xdr:pic>
      <xdr:nvPicPr>
        <xdr:cNvPr id="147" name="Picture 15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227060" y="6949757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103505</xdr:colOff>
      <xdr:row>129</xdr:row>
      <xdr:rowOff>134620</xdr:rowOff>
    </xdr:from>
    <xdr:to>
      <xdr:col>17</xdr:col>
      <xdr:colOff>544830</xdr:colOff>
      <xdr:row>129</xdr:row>
      <xdr:rowOff>348615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91500" y="65460245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143510</xdr:colOff>
      <xdr:row>187</xdr:row>
      <xdr:rowOff>114300</xdr:rowOff>
    </xdr:from>
    <xdr:to>
      <xdr:col>17</xdr:col>
      <xdr:colOff>472639</xdr:colOff>
      <xdr:row>187</xdr:row>
      <xdr:rowOff>409903</xdr:rowOff>
    </xdr:to>
    <xdr:pic>
      <xdr:nvPicPr>
        <xdr:cNvPr id="150" name="Picture 23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8231505" y="9581959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158</xdr:row>
      <xdr:rowOff>93980</xdr:rowOff>
    </xdr:from>
    <xdr:to>
      <xdr:col>17</xdr:col>
      <xdr:colOff>467539</xdr:colOff>
      <xdr:row>158</xdr:row>
      <xdr:rowOff>321115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236585" y="80133190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159</xdr:row>
      <xdr:rowOff>92710</xdr:rowOff>
    </xdr:from>
    <xdr:to>
      <xdr:col>17</xdr:col>
      <xdr:colOff>467539</xdr:colOff>
      <xdr:row>159</xdr:row>
      <xdr:rowOff>319845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236585" y="80639285"/>
          <a:ext cx="318770" cy="2266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172085</xdr:colOff>
      <xdr:row>181</xdr:row>
      <xdr:rowOff>124460</xdr:rowOff>
    </xdr:from>
    <xdr:to>
      <xdr:col>17</xdr:col>
      <xdr:colOff>443604</xdr:colOff>
      <xdr:row>181</xdr:row>
      <xdr:rowOff>376460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8260080" y="9278556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98425</xdr:colOff>
      <xdr:row>160</xdr:row>
      <xdr:rowOff>83185</xdr:rowOff>
    </xdr:from>
    <xdr:to>
      <xdr:col>19</xdr:col>
      <xdr:colOff>11430</xdr:colOff>
      <xdr:row>160</xdr:row>
      <xdr:rowOff>340797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8186420" y="81137125"/>
          <a:ext cx="55626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178435</xdr:colOff>
      <xdr:row>153</xdr:row>
      <xdr:rowOff>62230</xdr:rowOff>
    </xdr:from>
    <xdr:to>
      <xdr:col>17</xdr:col>
      <xdr:colOff>438107</xdr:colOff>
      <xdr:row>153</xdr:row>
      <xdr:rowOff>405130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8266430" y="77564615"/>
          <a:ext cx="259080" cy="3429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188595</xdr:colOff>
      <xdr:row>154</xdr:row>
      <xdr:rowOff>82550</xdr:rowOff>
    </xdr:from>
    <xdr:to>
      <xdr:col>17</xdr:col>
      <xdr:colOff>426720</xdr:colOff>
      <xdr:row>154</xdr:row>
      <xdr:rowOff>396997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8276590" y="78092300"/>
          <a:ext cx="23812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178435</xdr:colOff>
      <xdr:row>163</xdr:row>
      <xdr:rowOff>93345</xdr:rowOff>
    </xdr:from>
    <xdr:to>
      <xdr:col>17</xdr:col>
      <xdr:colOff>437615</xdr:colOff>
      <xdr:row>163</xdr:row>
      <xdr:rowOff>407670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8266430" y="8266938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132</xdr:row>
      <xdr:rowOff>143510</xdr:rowOff>
    </xdr:from>
    <xdr:to>
      <xdr:col>17</xdr:col>
      <xdr:colOff>479425</xdr:colOff>
      <xdr:row>132</xdr:row>
      <xdr:rowOff>409575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69275" y="66991230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131445</xdr:colOff>
      <xdr:row>46</xdr:row>
      <xdr:rowOff>99695</xdr:rowOff>
    </xdr:from>
    <xdr:to>
      <xdr:col>17</xdr:col>
      <xdr:colOff>483870</xdr:colOff>
      <xdr:row>46</xdr:row>
      <xdr:rowOff>440690</xdr:rowOff>
    </xdr:to>
    <xdr:pic>
      <xdr:nvPicPr>
        <xdr:cNvPr id="168" name="Picture 5"/>
        <xdr:cNvPicPr>
          <a:picLocks noChangeAspect="1" noChangeArrowheads="1"/>
        </xdr:cNvPicPr>
      </xdr:nvPicPr>
      <xdr:blipFill>
        <a:blip r:embed="rId48"/>
        <a:srcRect r="14205" b="25888"/>
        <a:stretch>
          <a:fillRect/>
        </a:stretch>
      </xdr:blipFill>
      <xdr:spPr>
        <a:xfrm>
          <a:off x="8219440" y="23314025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98425</xdr:colOff>
      <xdr:row>77</xdr:row>
      <xdr:rowOff>265430</xdr:rowOff>
    </xdr:from>
    <xdr:to>
      <xdr:col>17</xdr:col>
      <xdr:colOff>639445</xdr:colOff>
      <xdr:row>77</xdr:row>
      <xdr:rowOff>423545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8186420" y="39208075"/>
          <a:ext cx="541020" cy="1581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135890</xdr:colOff>
      <xdr:row>101</xdr:row>
      <xdr:rowOff>165735</xdr:rowOff>
    </xdr:from>
    <xdr:to>
      <xdr:col>17</xdr:col>
      <xdr:colOff>479751</xdr:colOff>
      <xdr:row>101</xdr:row>
      <xdr:rowOff>416194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3885" y="51285140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165735</xdr:colOff>
      <xdr:row>100</xdr:row>
      <xdr:rowOff>135255</xdr:rowOff>
    </xdr:from>
    <xdr:to>
      <xdr:col>17</xdr:col>
      <xdr:colOff>450457</xdr:colOff>
      <xdr:row>100</xdr:row>
      <xdr:rowOff>341704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253730" y="5074729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60325</xdr:colOff>
      <xdr:row>97</xdr:row>
      <xdr:rowOff>121920</xdr:rowOff>
    </xdr:from>
    <xdr:to>
      <xdr:col>17</xdr:col>
      <xdr:colOff>572135</xdr:colOff>
      <xdr:row>97</xdr:row>
      <xdr:rowOff>426720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8148320" y="49211865"/>
          <a:ext cx="511810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112395</xdr:colOff>
      <xdr:row>99</xdr:row>
      <xdr:rowOff>92710</xdr:rowOff>
    </xdr:from>
    <xdr:to>
      <xdr:col>17</xdr:col>
      <xdr:colOff>502920</xdr:colOff>
      <xdr:row>99</xdr:row>
      <xdr:rowOff>400205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8200390" y="50197385"/>
          <a:ext cx="390525" cy="307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144145</xdr:colOff>
      <xdr:row>94</xdr:row>
      <xdr:rowOff>93345</xdr:rowOff>
    </xdr:from>
    <xdr:to>
      <xdr:col>17</xdr:col>
      <xdr:colOff>472136</xdr:colOff>
      <xdr:row>94</xdr:row>
      <xdr:rowOff>407670</xdr:rowOff>
    </xdr:to>
    <xdr:pic>
      <xdr:nvPicPr>
        <xdr:cNvPr id="9" name="Picture 4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8232140" y="47661195"/>
          <a:ext cx="32766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69</xdr:row>
      <xdr:rowOff>93980</xdr:rowOff>
    </xdr:from>
    <xdr:to>
      <xdr:col>17</xdr:col>
      <xdr:colOff>462412</xdr:colOff>
      <xdr:row>69</xdr:row>
      <xdr:rowOff>412644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241665" y="3497770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174625</xdr:colOff>
      <xdr:row>71</xdr:row>
      <xdr:rowOff>113665</xdr:rowOff>
    </xdr:from>
    <xdr:to>
      <xdr:col>17</xdr:col>
      <xdr:colOff>441325</xdr:colOff>
      <xdr:row>71</xdr:row>
      <xdr:rowOff>374503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2620" y="3601212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121285</xdr:colOff>
      <xdr:row>72</xdr:row>
      <xdr:rowOff>134620</xdr:rowOff>
    </xdr:from>
    <xdr:to>
      <xdr:col>17</xdr:col>
      <xdr:colOff>494217</xdr:colOff>
      <xdr:row>72</xdr:row>
      <xdr:rowOff>382270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9280" y="3654044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71120</xdr:colOff>
      <xdr:row>98</xdr:row>
      <xdr:rowOff>138430</xdr:rowOff>
    </xdr:from>
    <xdr:to>
      <xdr:col>17</xdr:col>
      <xdr:colOff>583565</xdr:colOff>
      <xdr:row>98</xdr:row>
      <xdr:rowOff>445135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8159115" y="49735740"/>
          <a:ext cx="512445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166370</xdr:colOff>
      <xdr:row>95</xdr:row>
      <xdr:rowOff>102870</xdr:rowOff>
    </xdr:from>
    <xdr:to>
      <xdr:col>17</xdr:col>
      <xdr:colOff>449739</xdr:colOff>
      <xdr:row>95</xdr:row>
      <xdr:rowOff>426720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8254365" y="48178085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207645</xdr:colOff>
      <xdr:row>57</xdr:row>
      <xdr:rowOff>93345</xdr:rowOff>
    </xdr:from>
    <xdr:to>
      <xdr:col>17</xdr:col>
      <xdr:colOff>408610</xdr:colOff>
      <xdr:row>57</xdr:row>
      <xdr:rowOff>407711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8295640" y="2888869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138</xdr:row>
      <xdr:rowOff>133985</xdr:rowOff>
    </xdr:from>
    <xdr:to>
      <xdr:col>17</xdr:col>
      <xdr:colOff>477015</xdr:colOff>
      <xdr:row>138</xdr:row>
      <xdr:rowOff>405950</xdr:rowOff>
    </xdr:to>
    <xdr:pic>
      <xdr:nvPicPr>
        <xdr:cNvPr id="126" name="Picture 15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227060" y="70025895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184150</xdr:colOff>
      <xdr:row>31</xdr:row>
      <xdr:rowOff>83185</xdr:rowOff>
    </xdr:from>
    <xdr:to>
      <xdr:col>17</xdr:col>
      <xdr:colOff>432334</xdr:colOff>
      <xdr:row>31</xdr:row>
      <xdr:rowOff>407035</xdr:rowOff>
    </xdr:to>
    <xdr:pic>
      <xdr:nvPicPr>
        <xdr:cNvPr id="127" name="Picture 4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8272145" y="1562290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165735</xdr:colOff>
      <xdr:row>162</xdr:row>
      <xdr:rowOff>124460</xdr:rowOff>
    </xdr:from>
    <xdr:to>
      <xdr:col>17</xdr:col>
      <xdr:colOff>450457</xdr:colOff>
      <xdr:row>162</xdr:row>
      <xdr:rowOff>330909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253730" y="8219313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226695</xdr:colOff>
      <xdr:row>10</xdr:row>
      <xdr:rowOff>62230</xdr:rowOff>
    </xdr:from>
    <xdr:to>
      <xdr:col>17</xdr:col>
      <xdr:colOff>388620</xdr:colOff>
      <xdr:row>10</xdr:row>
      <xdr:rowOff>368467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r:embed="rId20"/>
        <a:srcRect r="13450"/>
        <a:stretch>
          <a:fillRect/>
        </a:stretch>
      </xdr:blipFill>
      <xdr:spPr>
        <a:xfrm>
          <a:off x="8314690" y="4690110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198120</xdr:colOff>
      <xdr:row>26</xdr:row>
      <xdr:rowOff>96520</xdr:rowOff>
    </xdr:from>
    <xdr:to>
      <xdr:col>17</xdr:col>
      <xdr:colOff>417195</xdr:colOff>
      <xdr:row>26</xdr:row>
      <xdr:rowOff>382386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8286115" y="12842240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21</xdr:row>
      <xdr:rowOff>78105</xdr:rowOff>
    </xdr:from>
    <xdr:to>
      <xdr:col>17</xdr:col>
      <xdr:colOff>425823</xdr:colOff>
      <xdr:row>21</xdr:row>
      <xdr:rowOff>385174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278495" y="10287000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184150</xdr:colOff>
      <xdr:row>29</xdr:row>
      <xdr:rowOff>80645</xdr:rowOff>
    </xdr:from>
    <xdr:to>
      <xdr:col>17</xdr:col>
      <xdr:colOff>432334</xdr:colOff>
      <xdr:row>29</xdr:row>
      <xdr:rowOff>404495</xdr:rowOff>
    </xdr:to>
    <xdr:pic>
      <xdr:nvPicPr>
        <xdr:cNvPr id="157" name="Picture 4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8272145" y="1452689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136</xdr:row>
      <xdr:rowOff>102870</xdr:rowOff>
    </xdr:from>
    <xdr:to>
      <xdr:col>17</xdr:col>
      <xdr:colOff>477015</xdr:colOff>
      <xdr:row>136</xdr:row>
      <xdr:rowOff>374835</xdr:rowOff>
    </xdr:to>
    <xdr:pic>
      <xdr:nvPicPr>
        <xdr:cNvPr id="161" name="Picture 15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8227060" y="68980050"/>
          <a:ext cx="337820" cy="2717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102235</xdr:colOff>
      <xdr:row>161</xdr:row>
      <xdr:rowOff>82550</xdr:rowOff>
    </xdr:from>
    <xdr:to>
      <xdr:col>19</xdr:col>
      <xdr:colOff>7312</xdr:colOff>
      <xdr:row>161</xdr:row>
      <xdr:rowOff>300831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8190230" y="81643855"/>
          <a:ext cx="552450" cy="2178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147</xdr:row>
      <xdr:rowOff>133985</xdr:rowOff>
    </xdr:from>
    <xdr:to>
      <xdr:col>17</xdr:col>
      <xdr:colOff>441880</xdr:colOff>
      <xdr:row>147</xdr:row>
      <xdr:rowOff>408540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8261985" y="74592180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167640</xdr:colOff>
      <xdr:row>148</xdr:row>
      <xdr:rowOff>123825</xdr:rowOff>
    </xdr:from>
    <xdr:to>
      <xdr:col>17</xdr:col>
      <xdr:colOff>448389</xdr:colOff>
      <xdr:row>148</xdr:row>
      <xdr:rowOff>411559</xdr:rowOff>
    </xdr:to>
    <xdr:pic>
      <xdr:nvPicPr>
        <xdr:cNvPr id="16" name="Picture 3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8255635" y="75089385"/>
          <a:ext cx="280670" cy="2876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168910</xdr:colOff>
      <xdr:row>146</xdr:row>
      <xdr:rowOff>93345</xdr:rowOff>
    </xdr:from>
    <xdr:to>
      <xdr:col>17</xdr:col>
      <xdr:colOff>446722</xdr:colOff>
      <xdr:row>146</xdr:row>
      <xdr:rowOff>378848</xdr:rowOff>
    </xdr:to>
    <xdr:pic>
      <xdr:nvPicPr>
        <xdr:cNvPr id="17" name="Picture 4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8256905" y="74044175"/>
          <a:ext cx="277495" cy="2851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43</xdr:row>
      <xdr:rowOff>135255</xdr:rowOff>
    </xdr:from>
    <xdr:to>
      <xdr:col>17</xdr:col>
      <xdr:colOff>441880</xdr:colOff>
      <xdr:row>43</xdr:row>
      <xdr:rowOff>409810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8261985" y="21827490"/>
          <a:ext cx="267335" cy="2743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225425</xdr:colOff>
      <xdr:row>42</xdr:row>
      <xdr:rowOff>88900</xdr:rowOff>
    </xdr:from>
    <xdr:to>
      <xdr:col>17</xdr:col>
      <xdr:colOff>390096</xdr:colOff>
      <xdr:row>42</xdr:row>
      <xdr:rowOff>327025</xdr:rowOff>
    </xdr:to>
    <xdr:pic>
      <xdr:nvPicPr>
        <xdr:cNvPr id="18" name="Picture 5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8313420" y="21273770"/>
          <a:ext cx="164465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174625</xdr:colOff>
      <xdr:row>44</xdr:row>
      <xdr:rowOff>102870</xdr:rowOff>
    </xdr:from>
    <xdr:to>
      <xdr:col>17</xdr:col>
      <xdr:colOff>440856</xdr:colOff>
      <xdr:row>44</xdr:row>
      <xdr:rowOff>400525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8262620" y="22302470"/>
          <a:ext cx="266065" cy="2971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76200</xdr:colOff>
      <xdr:row>186</xdr:row>
      <xdr:rowOff>134620</xdr:rowOff>
    </xdr:from>
    <xdr:to>
      <xdr:col>17</xdr:col>
      <xdr:colOff>603885</xdr:colOff>
      <xdr:row>186</xdr:row>
      <xdr:rowOff>387985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65"/>
        <a:srcRect/>
        <a:stretch>
          <a:fillRect/>
        </a:stretch>
      </xdr:blipFill>
      <xdr:spPr>
        <a:xfrm>
          <a:off x="8164195" y="95332550"/>
          <a:ext cx="527685" cy="2533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53340</xdr:colOff>
      <xdr:row>109</xdr:row>
      <xdr:rowOff>145415</xdr:rowOff>
    </xdr:from>
    <xdr:to>
      <xdr:col>17</xdr:col>
      <xdr:colOff>398780</xdr:colOff>
      <xdr:row>109</xdr:row>
      <xdr:rowOff>358140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41335" y="55323740"/>
          <a:ext cx="34544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179070</xdr:colOff>
      <xdr:row>38</xdr:row>
      <xdr:rowOff>85090</xdr:rowOff>
    </xdr:from>
    <xdr:to>
      <xdr:col>17</xdr:col>
      <xdr:colOff>436245</xdr:colOff>
      <xdr:row>38</xdr:row>
      <xdr:rowOff>420370</xdr:rowOff>
    </xdr:to>
    <xdr:pic>
      <xdr:nvPicPr>
        <xdr:cNvPr id="27" name="Picture 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8267065" y="1924050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209550</xdr:colOff>
      <xdr:row>78</xdr:row>
      <xdr:rowOff>114300</xdr:rowOff>
    </xdr:from>
    <xdr:to>
      <xdr:col>17</xdr:col>
      <xdr:colOff>406400</xdr:colOff>
      <xdr:row>78</xdr:row>
      <xdr:rowOff>410210</xdr:rowOff>
    </xdr:to>
    <xdr:pic>
      <xdr:nvPicPr>
        <xdr:cNvPr id="32" name="图片 31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297545" y="39564310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161290</xdr:colOff>
      <xdr:row>82</xdr:row>
      <xdr:rowOff>123825</xdr:rowOff>
    </xdr:from>
    <xdr:to>
      <xdr:col>17</xdr:col>
      <xdr:colOff>454660</xdr:colOff>
      <xdr:row>82</xdr:row>
      <xdr:rowOff>346075</xdr:rowOff>
    </xdr:to>
    <xdr:pic>
      <xdr:nvPicPr>
        <xdr:cNvPr id="33" name="Picture 18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8249285" y="4160329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226695</xdr:colOff>
      <xdr:row>11</xdr:row>
      <xdr:rowOff>54610</xdr:rowOff>
    </xdr:from>
    <xdr:to>
      <xdr:col>17</xdr:col>
      <xdr:colOff>388620</xdr:colOff>
      <xdr:row>11</xdr:row>
      <xdr:rowOff>360680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20"/>
        <a:srcRect r="13450"/>
        <a:stretch>
          <a:fillRect/>
        </a:stretch>
      </xdr:blipFill>
      <xdr:spPr>
        <a:xfrm>
          <a:off x="8314690" y="5189855"/>
          <a:ext cx="161925" cy="3060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177165</xdr:colOff>
      <xdr:row>13</xdr:row>
      <xdr:rowOff>71755</xdr:rowOff>
    </xdr:from>
    <xdr:to>
      <xdr:col>17</xdr:col>
      <xdr:colOff>438150</xdr:colOff>
      <xdr:row>13</xdr:row>
      <xdr:rowOff>367030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8265160" y="622173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18</xdr:row>
      <xdr:rowOff>55880</xdr:rowOff>
    </xdr:from>
    <xdr:to>
      <xdr:col>17</xdr:col>
      <xdr:colOff>488950</xdr:colOff>
      <xdr:row>18</xdr:row>
      <xdr:rowOff>362585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8214995" y="874268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179070</xdr:colOff>
      <xdr:row>39</xdr:row>
      <xdr:rowOff>92075</xdr:rowOff>
    </xdr:from>
    <xdr:to>
      <xdr:col>17</xdr:col>
      <xdr:colOff>436245</xdr:colOff>
      <xdr:row>39</xdr:row>
      <xdr:rowOff>427355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8267065" y="1975485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103505</xdr:colOff>
      <xdr:row>130</xdr:row>
      <xdr:rowOff>114300</xdr:rowOff>
    </xdr:from>
    <xdr:to>
      <xdr:col>17</xdr:col>
      <xdr:colOff>522605</xdr:colOff>
      <xdr:row>130</xdr:row>
      <xdr:rowOff>316865</xdr:rowOff>
    </xdr:to>
    <xdr:pic>
      <xdr:nvPicPr>
        <xdr:cNvPr id="54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91500" y="65947290"/>
          <a:ext cx="419100" cy="2025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82550</xdr:colOff>
      <xdr:row>133</xdr:row>
      <xdr:rowOff>155575</xdr:rowOff>
    </xdr:from>
    <xdr:to>
      <xdr:col>17</xdr:col>
      <xdr:colOff>560070</xdr:colOff>
      <xdr:row>133</xdr:row>
      <xdr:rowOff>395605</xdr:rowOff>
    </xdr:to>
    <xdr:pic>
      <xdr:nvPicPr>
        <xdr:cNvPr id="56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70545" y="67510660"/>
          <a:ext cx="477520" cy="2400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208915</xdr:colOff>
      <xdr:row>189</xdr:row>
      <xdr:rowOff>117475</xdr:rowOff>
    </xdr:from>
    <xdr:to>
      <xdr:col>17</xdr:col>
      <xdr:colOff>406742</xdr:colOff>
      <xdr:row>189</xdr:row>
      <xdr:rowOff>408055</xdr:rowOff>
    </xdr:to>
    <xdr:pic>
      <xdr:nvPicPr>
        <xdr:cNvPr id="29" name="Picture 4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8296910" y="9683750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143</xdr:row>
      <xdr:rowOff>113030</xdr:rowOff>
    </xdr:from>
    <xdr:to>
      <xdr:col>17</xdr:col>
      <xdr:colOff>595630</xdr:colOff>
      <xdr:row>143</xdr:row>
      <xdr:rowOff>351155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90865" y="72541765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150495</xdr:colOff>
      <xdr:row>141</xdr:row>
      <xdr:rowOff>104140</xdr:rowOff>
    </xdr:from>
    <xdr:to>
      <xdr:col>17</xdr:col>
      <xdr:colOff>464820</xdr:colOff>
      <xdr:row>141</xdr:row>
      <xdr:rowOff>360045</xdr:rowOff>
    </xdr:to>
    <xdr:pic>
      <xdr:nvPicPr>
        <xdr:cNvPr id="28" name="Picture 2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8238490" y="71518145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150495</xdr:colOff>
      <xdr:row>88</xdr:row>
      <xdr:rowOff>112395</xdr:rowOff>
    </xdr:from>
    <xdr:to>
      <xdr:col>17</xdr:col>
      <xdr:colOff>465455</xdr:colOff>
      <xdr:row>88</xdr:row>
      <xdr:rowOff>395605</xdr:rowOff>
    </xdr:to>
    <xdr:pic>
      <xdr:nvPicPr>
        <xdr:cNvPr id="31" name="图片 3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238490" y="4463605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195580</xdr:colOff>
      <xdr:row>87</xdr:row>
      <xdr:rowOff>73025</xdr:rowOff>
    </xdr:from>
    <xdr:to>
      <xdr:col>17</xdr:col>
      <xdr:colOff>420370</xdr:colOff>
      <xdr:row>87</xdr:row>
      <xdr:rowOff>388620</xdr:rowOff>
    </xdr:to>
    <xdr:pic>
      <xdr:nvPicPr>
        <xdr:cNvPr id="34" name="图片 33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8283575" y="4408932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119380</xdr:colOff>
      <xdr:row>70</xdr:row>
      <xdr:rowOff>114300</xdr:rowOff>
    </xdr:from>
    <xdr:to>
      <xdr:col>17</xdr:col>
      <xdr:colOff>495935</xdr:colOff>
      <xdr:row>70</xdr:row>
      <xdr:rowOff>381635</xdr:rowOff>
    </xdr:to>
    <xdr:pic>
      <xdr:nvPicPr>
        <xdr:cNvPr id="36" name="图片 3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207375" y="3550539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60</xdr:row>
      <xdr:rowOff>83185</xdr:rowOff>
    </xdr:from>
    <xdr:to>
      <xdr:col>17</xdr:col>
      <xdr:colOff>501015</xdr:colOff>
      <xdr:row>60</xdr:row>
      <xdr:rowOff>406400</xdr:rowOff>
    </xdr:to>
    <xdr:pic>
      <xdr:nvPicPr>
        <xdr:cNvPr id="37" name="图片 3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202295" y="3040062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88265</xdr:colOff>
      <xdr:row>61</xdr:row>
      <xdr:rowOff>81280</xdr:rowOff>
    </xdr:from>
    <xdr:to>
      <xdr:col>17</xdr:col>
      <xdr:colOff>553720</xdr:colOff>
      <xdr:row>61</xdr:row>
      <xdr:rowOff>381635</xdr:rowOff>
    </xdr:to>
    <xdr:pic>
      <xdr:nvPicPr>
        <xdr:cNvPr id="40" name="图片 39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176260" y="30906085"/>
          <a:ext cx="46545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97790</xdr:colOff>
      <xdr:row>106</xdr:row>
      <xdr:rowOff>102870</xdr:rowOff>
    </xdr:from>
    <xdr:to>
      <xdr:col>17</xdr:col>
      <xdr:colOff>534035</xdr:colOff>
      <xdr:row>106</xdr:row>
      <xdr:rowOff>318770</xdr:rowOff>
    </xdr:to>
    <xdr:pic>
      <xdr:nvPicPr>
        <xdr:cNvPr id="43" name="图片 4" descr="微信图片_20191204142201"/>
        <xdr:cNvPicPr>
          <a:picLocks noChangeAspect="1"/>
        </xdr:cNvPicPr>
      </xdr:nvPicPr>
      <xdr:blipFill>
        <a:blip r:embed="rId78"/>
        <a:srcRect l="10605" r="14953" b="14752"/>
        <a:stretch>
          <a:fillRect/>
        </a:stretch>
      </xdr:blipFill>
      <xdr:spPr>
        <a:xfrm>
          <a:off x="8185785" y="53759100"/>
          <a:ext cx="4362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184150</xdr:colOff>
      <xdr:row>56</xdr:row>
      <xdr:rowOff>92075</xdr:rowOff>
    </xdr:from>
    <xdr:to>
      <xdr:col>17</xdr:col>
      <xdr:colOff>431800</xdr:colOff>
      <xdr:row>56</xdr:row>
      <xdr:rowOff>415925</xdr:rowOff>
    </xdr:to>
    <xdr:pic>
      <xdr:nvPicPr>
        <xdr:cNvPr id="42" name="Picture 6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8272145" y="28380055"/>
          <a:ext cx="24765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78740</xdr:colOff>
      <xdr:row>102</xdr:row>
      <xdr:rowOff>205105</xdr:rowOff>
    </xdr:from>
    <xdr:to>
      <xdr:col>17</xdr:col>
      <xdr:colOff>579120</xdr:colOff>
      <xdr:row>102</xdr:row>
      <xdr:rowOff>281305</xdr:rowOff>
    </xdr:to>
    <xdr:pic>
      <xdr:nvPicPr>
        <xdr:cNvPr id="44" name="图片 43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166735" y="51831875"/>
          <a:ext cx="50038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83185</xdr:colOff>
      <xdr:row>47</xdr:row>
      <xdr:rowOff>82550</xdr:rowOff>
    </xdr:from>
    <xdr:to>
      <xdr:col>17</xdr:col>
      <xdr:colOff>582930</xdr:colOff>
      <xdr:row>47</xdr:row>
      <xdr:rowOff>381000</xdr:rowOff>
    </xdr:to>
    <xdr:pic>
      <xdr:nvPicPr>
        <xdr:cNvPr id="45" name="图片 44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171180" y="23804245"/>
          <a:ext cx="499745" cy="29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100965</xdr:colOff>
      <xdr:row>48</xdr:row>
      <xdr:rowOff>71755</xdr:rowOff>
    </xdr:from>
    <xdr:to>
      <xdr:col>17</xdr:col>
      <xdr:colOff>607695</xdr:colOff>
      <xdr:row>48</xdr:row>
      <xdr:rowOff>412115</xdr:rowOff>
    </xdr:to>
    <xdr:pic>
      <xdr:nvPicPr>
        <xdr:cNvPr id="46" name="图片 45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188960" y="24300815"/>
          <a:ext cx="50673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83185</xdr:colOff>
      <xdr:row>49</xdr:row>
      <xdr:rowOff>144780</xdr:rowOff>
    </xdr:from>
    <xdr:to>
      <xdr:col>17</xdr:col>
      <xdr:colOff>591820</xdr:colOff>
      <xdr:row>49</xdr:row>
      <xdr:rowOff>365125</xdr:rowOff>
    </xdr:to>
    <xdr:pic>
      <xdr:nvPicPr>
        <xdr:cNvPr id="48" name="图片 47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171180" y="24881205"/>
          <a:ext cx="50863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104140</xdr:colOff>
      <xdr:row>50</xdr:row>
      <xdr:rowOff>225425</xdr:rowOff>
    </xdr:from>
    <xdr:to>
      <xdr:col>17</xdr:col>
      <xdr:colOff>595630</xdr:colOff>
      <xdr:row>50</xdr:row>
      <xdr:rowOff>302895</xdr:rowOff>
    </xdr:to>
    <xdr:pic>
      <xdr:nvPicPr>
        <xdr:cNvPr id="49" name="图片 48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192135" y="25469215"/>
          <a:ext cx="491490" cy="7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88265</xdr:colOff>
      <xdr:row>51</xdr:row>
      <xdr:rowOff>214630</xdr:rowOff>
    </xdr:from>
    <xdr:to>
      <xdr:col>17</xdr:col>
      <xdr:colOff>578485</xdr:colOff>
      <xdr:row>51</xdr:row>
      <xdr:rowOff>302260</xdr:rowOff>
    </xdr:to>
    <xdr:pic>
      <xdr:nvPicPr>
        <xdr:cNvPr id="51" name="图片 50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176260" y="25965785"/>
          <a:ext cx="490220" cy="8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109220</xdr:colOff>
      <xdr:row>167</xdr:row>
      <xdr:rowOff>153035</xdr:rowOff>
    </xdr:from>
    <xdr:to>
      <xdr:col>17</xdr:col>
      <xdr:colOff>574040</xdr:colOff>
      <xdr:row>167</xdr:row>
      <xdr:rowOff>391160</xdr:rowOff>
    </xdr:to>
    <xdr:pic>
      <xdr:nvPicPr>
        <xdr:cNvPr id="57" name="图片 56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197215" y="84758530"/>
          <a:ext cx="46482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181610</xdr:colOff>
      <xdr:row>53</xdr:row>
      <xdr:rowOff>99060</xdr:rowOff>
    </xdr:from>
    <xdr:to>
      <xdr:col>17</xdr:col>
      <xdr:colOff>577215</xdr:colOff>
      <xdr:row>53</xdr:row>
      <xdr:rowOff>493395</xdr:rowOff>
    </xdr:to>
    <xdr:pic>
      <xdr:nvPicPr>
        <xdr:cNvPr id="60" name="Picture 5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8269605" y="26864945"/>
          <a:ext cx="395605" cy="394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149860</xdr:colOff>
      <xdr:row>193</xdr:row>
      <xdr:rowOff>130810</xdr:rowOff>
    </xdr:from>
    <xdr:to>
      <xdr:col>17</xdr:col>
      <xdr:colOff>465668</xdr:colOff>
      <xdr:row>193</xdr:row>
      <xdr:rowOff>370708</xdr:rowOff>
    </xdr:to>
    <xdr:pic>
      <xdr:nvPicPr>
        <xdr:cNvPr id="173" name="Picture 89"/>
        <xdr:cNvPicPr>
          <a:picLocks noChangeAspect="1" noChangeArrowheads="1"/>
        </xdr:cNvPicPr>
      </xdr:nvPicPr>
      <xdr:blipFill>
        <a:blip r:embed="rId86"/>
        <a:srcRect/>
        <a:stretch>
          <a:fillRect/>
        </a:stretch>
      </xdr:blipFill>
      <xdr:spPr>
        <a:xfrm>
          <a:off x="8237855" y="98880295"/>
          <a:ext cx="315595" cy="2393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108585</xdr:colOff>
      <xdr:row>194</xdr:row>
      <xdr:rowOff>122555</xdr:rowOff>
    </xdr:from>
    <xdr:to>
      <xdr:col>17</xdr:col>
      <xdr:colOff>506730</xdr:colOff>
      <xdr:row>194</xdr:row>
      <xdr:rowOff>402590</xdr:rowOff>
    </xdr:to>
    <xdr:pic>
      <xdr:nvPicPr>
        <xdr:cNvPr id="179" name="图片 17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196580" y="9937940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195</xdr:row>
      <xdr:rowOff>57785</xdr:rowOff>
    </xdr:from>
    <xdr:to>
      <xdr:col>17</xdr:col>
      <xdr:colOff>452755</xdr:colOff>
      <xdr:row>195</xdr:row>
      <xdr:rowOff>421005</xdr:rowOff>
    </xdr:to>
    <xdr:pic>
      <xdr:nvPicPr>
        <xdr:cNvPr id="180" name="图片 179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251190" y="9982200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223520</xdr:colOff>
      <xdr:row>196</xdr:row>
      <xdr:rowOff>87630</xdr:rowOff>
    </xdr:from>
    <xdr:to>
      <xdr:col>17</xdr:col>
      <xdr:colOff>391795</xdr:colOff>
      <xdr:row>196</xdr:row>
      <xdr:rowOff>411480</xdr:rowOff>
    </xdr:to>
    <xdr:pic>
      <xdr:nvPicPr>
        <xdr:cNvPr id="183" name="图片 182" descr="1881899f6e27f95cbd09129d3bac334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311515" y="100359210"/>
          <a:ext cx="168275" cy="323850"/>
        </a:xfrm>
        <a:prstGeom prst="rect">
          <a:avLst/>
        </a:prstGeom>
      </xdr:spPr>
    </xdr:pic>
    <xdr:clientData/>
  </xdr:twoCellAnchor>
  <xdr:twoCellAnchor>
    <xdr:from>
      <xdr:col>17</xdr:col>
      <xdr:colOff>175895</xdr:colOff>
      <xdr:row>41</xdr:row>
      <xdr:rowOff>91440</xdr:rowOff>
    </xdr:from>
    <xdr:to>
      <xdr:col>17</xdr:col>
      <xdr:colOff>439420</xdr:colOff>
      <xdr:row>41</xdr:row>
      <xdr:rowOff>422275</xdr:rowOff>
    </xdr:to>
    <xdr:pic>
      <xdr:nvPicPr>
        <xdr:cNvPr id="175" name="图片 174"/>
        <xdr:cNvPicPr preferRelativeResize="0">
          <a:picLocks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63890" y="20768945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182</xdr:row>
      <xdr:rowOff>88900</xdr:rowOff>
    </xdr:from>
    <xdr:to>
      <xdr:col>17</xdr:col>
      <xdr:colOff>398145</xdr:colOff>
      <xdr:row>182</xdr:row>
      <xdr:rowOff>448310</xdr:rowOff>
    </xdr:to>
    <xdr:pic>
      <xdr:nvPicPr>
        <xdr:cNvPr id="62" name="图片 61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230870" y="9325737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144145</xdr:colOff>
      <xdr:row>177</xdr:row>
      <xdr:rowOff>104140</xdr:rowOff>
    </xdr:from>
    <xdr:to>
      <xdr:col>17</xdr:col>
      <xdr:colOff>415290</xdr:colOff>
      <xdr:row>177</xdr:row>
      <xdr:rowOff>355600</xdr:rowOff>
    </xdr:to>
    <xdr:pic>
      <xdr:nvPicPr>
        <xdr:cNvPr id="63" name="Picture 10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8232140" y="9073578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179</xdr:row>
      <xdr:rowOff>90805</xdr:rowOff>
    </xdr:from>
    <xdr:to>
      <xdr:col>17</xdr:col>
      <xdr:colOff>382905</xdr:colOff>
      <xdr:row>179</xdr:row>
      <xdr:rowOff>452120</xdr:rowOff>
    </xdr:to>
    <xdr:pic>
      <xdr:nvPicPr>
        <xdr:cNvPr id="66" name="图片 6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251190" y="9173718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185420</xdr:colOff>
      <xdr:row>175</xdr:row>
      <xdr:rowOff>67945</xdr:rowOff>
    </xdr:from>
    <xdr:to>
      <xdr:col>17</xdr:col>
      <xdr:colOff>398145</xdr:colOff>
      <xdr:row>175</xdr:row>
      <xdr:rowOff>463550</xdr:rowOff>
    </xdr:to>
    <xdr:pic>
      <xdr:nvPicPr>
        <xdr:cNvPr id="69" name="图片 68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273415" y="89684860"/>
          <a:ext cx="212725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115</xdr:row>
      <xdr:rowOff>62865</xdr:rowOff>
    </xdr:from>
    <xdr:to>
      <xdr:col>17</xdr:col>
      <xdr:colOff>458470</xdr:colOff>
      <xdr:row>115</xdr:row>
      <xdr:rowOff>419735</xdr:rowOff>
    </xdr:to>
    <xdr:pic>
      <xdr:nvPicPr>
        <xdr:cNvPr id="70" name="图片 69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171815" y="58285380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73660</xdr:colOff>
      <xdr:row>116</xdr:row>
      <xdr:rowOff>63500</xdr:rowOff>
    </xdr:from>
    <xdr:to>
      <xdr:col>17</xdr:col>
      <xdr:colOff>440055</xdr:colOff>
      <xdr:row>116</xdr:row>
      <xdr:rowOff>445770</xdr:rowOff>
    </xdr:to>
    <xdr:pic>
      <xdr:nvPicPr>
        <xdr:cNvPr id="71" name="图片 7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161655" y="58793380"/>
          <a:ext cx="36639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168</xdr:row>
      <xdr:rowOff>195580</xdr:rowOff>
    </xdr:from>
    <xdr:to>
      <xdr:col>17</xdr:col>
      <xdr:colOff>492760</xdr:colOff>
      <xdr:row>168</xdr:row>
      <xdr:rowOff>297180</xdr:rowOff>
    </xdr:to>
    <xdr:pic>
      <xdr:nvPicPr>
        <xdr:cNvPr id="73" name="图片 7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155305" y="85308440"/>
          <a:ext cx="42545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169</xdr:row>
      <xdr:rowOff>164465</xdr:rowOff>
    </xdr:from>
    <xdr:to>
      <xdr:col>17</xdr:col>
      <xdr:colOff>506095</xdr:colOff>
      <xdr:row>169</xdr:row>
      <xdr:rowOff>325755</xdr:rowOff>
    </xdr:to>
    <xdr:pic>
      <xdr:nvPicPr>
        <xdr:cNvPr id="74" name="图片 7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145145" y="85784690"/>
          <a:ext cx="4489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123825</xdr:colOff>
      <xdr:row>122</xdr:row>
      <xdr:rowOff>117475</xdr:rowOff>
    </xdr:from>
    <xdr:to>
      <xdr:col>17</xdr:col>
      <xdr:colOff>420370</xdr:colOff>
      <xdr:row>122</xdr:row>
      <xdr:rowOff>374650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1820" y="6189154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131445</xdr:colOff>
      <xdr:row>120</xdr:row>
      <xdr:rowOff>100965</xdr:rowOff>
    </xdr:from>
    <xdr:to>
      <xdr:col>17</xdr:col>
      <xdr:colOff>455295</xdr:colOff>
      <xdr:row>120</xdr:row>
      <xdr:rowOff>435610</xdr:rowOff>
    </xdr:to>
    <xdr:pic>
      <xdr:nvPicPr>
        <xdr:cNvPr id="83" name="图片 82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219440" y="6086030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93345</xdr:colOff>
      <xdr:row>119</xdr:row>
      <xdr:rowOff>36195</xdr:rowOff>
    </xdr:from>
    <xdr:to>
      <xdr:col>17</xdr:col>
      <xdr:colOff>386715</xdr:colOff>
      <xdr:row>119</xdr:row>
      <xdr:rowOff>485775</xdr:rowOff>
    </xdr:to>
    <xdr:pic>
      <xdr:nvPicPr>
        <xdr:cNvPr id="87" name="图片 86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181340" y="6028817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118</xdr:row>
      <xdr:rowOff>66675</xdr:rowOff>
    </xdr:from>
    <xdr:to>
      <xdr:col>17</xdr:col>
      <xdr:colOff>494030</xdr:colOff>
      <xdr:row>118</xdr:row>
      <xdr:rowOff>460375</xdr:rowOff>
    </xdr:to>
    <xdr:pic>
      <xdr:nvPicPr>
        <xdr:cNvPr id="90" name="图片 89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160385" y="5981128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121</xdr:row>
      <xdr:rowOff>88900</xdr:rowOff>
    </xdr:from>
    <xdr:to>
      <xdr:col>17</xdr:col>
      <xdr:colOff>454025</xdr:colOff>
      <xdr:row>121</xdr:row>
      <xdr:rowOff>407670</xdr:rowOff>
    </xdr:to>
    <xdr:pic>
      <xdr:nvPicPr>
        <xdr:cNvPr id="91" name="图片 90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154670" y="61355605"/>
          <a:ext cx="387350" cy="318770"/>
        </a:xfrm>
        <a:prstGeom prst="rect">
          <a:avLst/>
        </a:prstGeom>
      </xdr:spPr>
    </xdr:pic>
    <xdr:clientData/>
  </xdr:twoCellAnchor>
  <xdr:twoCellAnchor>
    <xdr:from>
      <xdr:col>17</xdr:col>
      <xdr:colOff>146050</xdr:colOff>
      <xdr:row>89</xdr:row>
      <xdr:rowOff>76200</xdr:rowOff>
    </xdr:from>
    <xdr:to>
      <xdr:col>17</xdr:col>
      <xdr:colOff>430530</xdr:colOff>
      <xdr:row>89</xdr:row>
      <xdr:rowOff>403225</xdr:rowOff>
    </xdr:to>
    <xdr:pic>
      <xdr:nvPicPr>
        <xdr:cNvPr id="92" name="图片 91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234045" y="4510722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145415</xdr:colOff>
      <xdr:row>90</xdr:row>
      <xdr:rowOff>86360</xdr:rowOff>
    </xdr:from>
    <xdr:to>
      <xdr:col>17</xdr:col>
      <xdr:colOff>429895</xdr:colOff>
      <xdr:row>90</xdr:row>
      <xdr:rowOff>413385</xdr:rowOff>
    </xdr:to>
    <xdr:pic>
      <xdr:nvPicPr>
        <xdr:cNvPr id="94" name="图片 93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233410" y="4562475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127000</xdr:colOff>
      <xdr:row>91</xdr:row>
      <xdr:rowOff>99060</xdr:rowOff>
    </xdr:from>
    <xdr:to>
      <xdr:col>17</xdr:col>
      <xdr:colOff>469900</xdr:colOff>
      <xdr:row>91</xdr:row>
      <xdr:rowOff>437515</xdr:rowOff>
    </xdr:to>
    <xdr:pic>
      <xdr:nvPicPr>
        <xdr:cNvPr id="95" name="图片 94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214995" y="4614481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99695</xdr:colOff>
      <xdr:row>142</xdr:row>
      <xdr:rowOff>92710</xdr:rowOff>
    </xdr:from>
    <xdr:to>
      <xdr:col>17</xdr:col>
      <xdr:colOff>363220</xdr:colOff>
      <xdr:row>142</xdr:row>
      <xdr:rowOff>423545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7690" y="7201408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51604</xdr:colOff>
      <xdr:row>173</xdr:row>
      <xdr:rowOff>142122</xdr:rowOff>
    </xdr:from>
    <xdr:to>
      <xdr:col>17</xdr:col>
      <xdr:colOff>495469</xdr:colOff>
      <xdr:row>173</xdr:row>
      <xdr:rowOff>405647</xdr:rowOff>
    </xdr:to>
    <xdr:pic>
      <xdr:nvPicPr>
        <xdr:cNvPr id="3" name="图片 2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139430" y="88210390"/>
          <a:ext cx="443865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31750</xdr:colOff>
      <xdr:row>172</xdr:row>
      <xdr:rowOff>132715</xdr:rowOff>
    </xdr:from>
    <xdr:to>
      <xdr:col>17</xdr:col>
      <xdr:colOff>472440</xdr:colOff>
      <xdr:row>172</xdr:row>
      <xdr:rowOff>333375</xdr:rowOff>
    </xdr:to>
    <xdr:pic>
      <xdr:nvPicPr>
        <xdr:cNvPr id="5" name="图片 4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119745" y="87427435"/>
          <a:ext cx="4406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49530</xdr:colOff>
      <xdr:row>171</xdr:row>
      <xdr:rowOff>239395</xdr:rowOff>
    </xdr:from>
    <xdr:to>
      <xdr:col>17</xdr:col>
      <xdr:colOff>488950</xdr:colOff>
      <xdr:row>171</xdr:row>
      <xdr:rowOff>502920</xdr:rowOff>
    </xdr:to>
    <xdr:pic>
      <xdr:nvPicPr>
        <xdr:cNvPr id="11" name="图片 1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137525" y="86874350"/>
          <a:ext cx="43942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142940</xdr:colOff>
      <xdr:row>67</xdr:row>
      <xdr:rowOff>169224</xdr:rowOff>
    </xdr:from>
    <xdr:to>
      <xdr:col>17</xdr:col>
      <xdr:colOff>376964</xdr:colOff>
      <xdr:row>67</xdr:row>
      <xdr:rowOff>421224</xdr:rowOff>
    </xdr:to>
    <xdr:pic>
      <xdr:nvPicPr>
        <xdr:cNvPr id="164" name="Picture 22"/>
        <xdr:cNvPicPr>
          <a:picLocks noChangeAspect="1" noChangeArrowheads="1"/>
        </xdr:cNvPicPr>
      </xdr:nvPicPr>
      <xdr:blipFill>
        <a:blip r:embed="rId107"/>
        <a:srcRect/>
        <a:stretch>
          <a:fillRect/>
        </a:stretch>
      </xdr:blipFill>
      <xdr:spPr>
        <a:xfrm>
          <a:off x="8230870" y="34037905"/>
          <a:ext cx="233680" cy="2520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132145</xdr:colOff>
      <xdr:row>64</xdr:row>
      <xdr:rowOff>137474</xdr:rowOff>
    </xdr:from>
    <xdr:to>
      <xdr:col>17</xdr:col>
      <xdr:colOff>422181</xdr:colOff>
      <xdr:row>64</xdr:row>
      <xdr:rowOff>413699</xdr:rowOff>
    </xdr:to>
    <xdr:pic>
      <xdr:nvPicPr>
        <xdr:cNvPr id="166" name="Picture 7"/>
        <xdr:cNvPicPr>
          <a:picLocks noChangeAspect="1" noChangeArrowheads="1"/>
        </xdr:cNvPicPr>
      </xdr:nvPicPr>
      <xdr:blipFill>
        <a:blip r:embed="rId108"/>
        <a:srcRect/>
        <a:stretch>
          <a:fillRect/>
        </a:stretch>
      </xdr:blipFill>
      <xdr:spPr>
        <a:xfrm>
          <a:off x="8220075" y="3248406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108015</xdr:colOff>
      <xdr:row>66</xdr:row>
      <xdr:rowOff>156524</xdr:rowOff>
    </xdr:from>
    <xdr:to>
      <xdr:col>17</xdr:col>
      <xdr:colOff>398051</xdr:colOff>
      <xdr:row>66</xdr:row>
      <xdr:rowOff>432749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r:embed="rId108"/>
        <a:srcRect/>
        <a:stretch>
          <a:fillRect/>
        </a:stretch>
      </xdr:blipFill>
      <xdr:spPr>
        <a:xfrm>
          <a:off x="8195945" y="3351784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131510</xdr:colOff>
      <xdr:row>65</xdr:row>
      <xdr:rowOff>117154</xdr:rowOff>
    </xdr:from>
    <xdr:to>
      <xdr:col>17</xdr:col>
      <xdr:colOff>379160</xdr:colOff>
      <xdr:row>65</xdr:row>
      <xdr:rowOff>420049</xdr:rowOff>
    </xdr:to>
    <xdr:pic>
      <xdr:nvPicPr>
        <xdr:cNvPr id="174" name="Picture 16079"/>
        <xdr:cNvPicPr>
          <a:picLocks noChangeAspect="1" noChangeArrowheads="1"/>
        </xdr:cNvPicPr>
      </xdr:nvPicPr>
      <xdr:blipFill>
        <a:blip r:embed="rId109" cstate="print"/>
        <a:srcRect/>
        <a:stretch>
          <a:fillRect/>
        </a:stretch>
      </xdr:blipFill>
      <xdr:spPr>
        <a:xfrm>
          <a:off x="8219440" y="3297110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119727</xdr:colOff>
      <xdr:row>74</xdr:row>
      <xdr:rowOff>32971</xdr:rowOff>
    </xdr:from>
    <xdr:to>
      <xdr:col>17</xdr:col>
      <xdr:colOff>454927</xdr:colOff>
      <xdr:row>74</xdr:row>
      <xdr:rowOff>352848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207375" y="3745293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75</xdr:row>
      <xdr:rowOff>131445</xdr:rowOff>
    </xdr:from>
    <xdr:to>
      <xdr:col>17</xdr:col>
      <xdr:colOff>499111</xdr:colOff>
      <xdr:row>75</xdr:row>
      <xdr:rowOff>399745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8158480" y="3805936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73</xdr:row>
      <xdr:rowOff>65816</xdr:rowOff>
    </xdr:from>
    <xdr:to>
      <xdr:col>17</xdr:col>
      <xdr:colOff>487113</xdr:colOff>
      <xdr:row>73</xdr:row>
      <xdr:rowOff>369380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155940" y="3697859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139700</xdr:colOff>
      <xdr:row>76</xdr:row>
      <xdr:rowOff>83185</xdr:rowOff>
    </xdr:from>
    <xdr:to>
      <xdr:col>17</xdr:col>
      <xdr:colOff>401955</xdr:colOff>
      <xdr:row>76</xdr:row>
      <xdr:rowOff>474345</xdr:rowOff>
    </xdr:to>
    <xdr:pic>
      <xdr:nvPicPr>
        <xdr:cNvPr id="186" name="图片 185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227695" y="3851846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90170</xdr:colOff>
      <xdr:row>34</xdr:row>
      <xdr:rowOff>115570</xdr:rowOff>
    </xdr:from>
    <xdr:to>
      <xdr:col>17</xdr:col>
      <xdr:colOff>528320</xdr:colOff>
      <xdr:row>34</xdr:row>
      <xdr:rowOff>332740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r:embed="rId114"/>
        <a:srcRect/>
        <a:stretch>
          <a:fillRect/>
        </a:stretch>
      </xdr:blipFill>
      <xdr:spPr>
        <a:xfrm>
          <a:off x="8178165" y="1724152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34925</xdr:colOff>
      <xdr:row>35</xdr:row>
      <xdr:rowOff>254000</xdr:rowOff>
    </xdr:from>
    <xdr:to>
      <xdr:col>17</xdr:col>
      <xdr:colOff>520700</xdr:colOff>
      <xdr:row>35</xdr:row>
      <xdr:rowOff>330200</xdr:rowOff>
    </xdr:to>
    <xdr:pic>
      <xdr:nvPicPr>
        <xdr:cNvPr id="47" name="图片 46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122920" y="17887315"/>
          <a:ext cx="4857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152400</xdr:colOff>
      <xdr:row>36</xdr:row>
      <xdr:rowOff>127000</xdr:rowOff>
    </xdr:from>
    <xdr:to>
      <xdr:col>17</xdr:col>
      <xdr:colOff>381295</xdr:colOff>
      <xdr:row>36</xdr:row>
      <xdr:rowOff>422275</xdr:rowOff>
    </xdr:to>
    <xdr:pic>
      <xdr:nvPicPr>
        <xdr:cNvPr id="50" name="Picture 17"/>
        <xdr:cNvPicPr>
          <a:picLocks noChangeAspect="1" noChangeArrowheads="1"/>
        </xdr:cNvPicPr>
      </xdr:nvPicPr>
      <xdr:blipFill>
        <a:blip r:embed="rId116"/>
        <a:srcRect/>
        <a:stretch>
          <a:fillRect/>
        </a:stretch>
      </xdr:blipFill>
      <xdr:spPr>
        <a:xfrm>
          <a:off x="8240395" y="18267680"/>
          <a:ext cx="22860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62</xdr:row>
      <xdr:rowOff>83185</xdr:rowOff>
    </xdr:from>
    <xdr:to>
      <xdr:col>17</xdr:col>
      <xdr:colOff>416428</xdr:colOff>
      <xdr:row>62</xdr:row>
      <xdr:rowOff>431566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241665" y="3141535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110</xdr:row>
      <xdr:rowOff>96520</xdr:rowOff>
    </xdr:from>
    <xdr:to>
      <xdr:col>17</xdr:col>
      <xdr:colOff>438741</xdr:colOff>
      <xdr:row>110</xdr:row>
      <xdr:rowOff>351855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8185150" y="5578221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34925</xdr:colOff>
      <xdr:row>140</xdr:row>
      <xdr:rowOff>254000</xdr:rowOff>
    </xdr:from>
    <xdr:to>
      <xdr:col>17</xdr:col>
      <xdr:colOff>520700</xdr:colOff>
      <xdr:row>140</xdr:row>
      <xdr:rowOff>330200</xdr:rowOff>
    </xdr:to>
    <xdr:pic>
      <xdr:nvPicPr>
        <xdr:cNvPr id="38" name="图片 37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122920" y="71160640"/>
          <a:ext cx="4857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42545</xdr:colOff>
      <xdr:row>139</xdr:row>
      <xdr:rowOff>231775</xdr:rowOff>
    </xdr:from>
    <xdr:to>
      <xdr:col>17</xdr:col>
      <xdr:colOff>528320</xdr:colOff>
      <xdr:row>139</xdr:row>
      <xdr:rowOff>307975</xdr:rowOff>
    </xdr:to>
    <xdr:pic>
      <xdr:nvPicPr>
        <xdr:cNvPr id="55" name="图片 5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130540" y="70631050"/>
          <a:ext cx="4857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190500</xdr:colOff>
      <xdr:row>22</xdr:row>
      <xdr:rowOff>78105</xdr:rowOff>
    </xdr:from>
    <xdr:to>
      <xdr:col>17</xdr:col>
      <xdr:colOff>425823</xdr:colOff>
      <xdr:row>22</xdr:row>
      <xdr:rowOff>385174</xdr:rowOff>
    </xdr:to>
    <xdr:pic>
      <xdr:nvPicPr>
        <xdr:cNvPr id="26" name="Picture 2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278495" y="10794365"/>
          <a:ext cx="234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198120</xdr:colOff>
      <xdr:row>27</xdr:row>
      <xdr:rowOff>96520</xdr:rowOff>
    </xdr:from>
    <xdr:to>
      <xdr:col>17</xdr:col>
      <xdr:colOff>417195</xdr:colOff>
      <xdr:row>27</xdr:row>
      <xdr:rowOff>382386</xdr:rowOff>
    </xdr:to>
    <xdr:pic>
      <xdr:nvPicPr>
        <xdr:cNvPr id="59" name="Picture 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8286115" y="13349605"/>
          <a:ext cx="21907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103505</xdr:colOff>
      <xdr:row>131</xdr:row>
      <xdr:rowOff>134620</xdr:rowOff>
    </xdr:from>
    <xdr:to>
      <xdr:col>17</xdr:col>
      <xdr:colOff>544830</xdr:colOff>
      <xdr:row>131</xdr:row>
      <xdr:rowOff>348615</xdr:rowOff>
    </xdr:to>
    <xdr:pic>
      <xdr:nvPicPr>
        <xdr:cNvPr id="61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91500" y="66474975"/>
          <a:ext cx="441325" cy="2139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134</xdr:row>
      <xdr:rowOff>143510</xdr:rowOff>
    </xdr:from>
    <xdr:to>
      <xdr:col>17</xdr:col>
      <xdr:colOff>479425</xdr:colOff>
      <xdr:row>134</xdr:row>
      <xdr:rowOff>409575</xdr:rowOff>
    </xdr:to>
    <xdr:pic>
      <xdr:nvPicPr>
        <xdr:cNvPr id="67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69275" y="68005960"/>
          <a:ext cx="398145" cy="2660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144</xdr:row>
      <xdr:rowOff>133985</xdr:rowOff>
    </xdr:from>
    <xdr:to>
      <xdr:col>17</xdr:col>
      <xdr:colOff>595630</xdr:colOff>
      <xdr:row>144</xdr:row>
      <xdr:rowOff>372110</xdr:rowOff>
    </xdr:to>
    <xdr:pic>
      <xdr:nvPicPr>
        <xdr:cNvPr id="75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90865" y="73070085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145</xdr:row>
      <xdr:rowOff>113030</xdr:rowOff>
    </xdr:from>
    <xdr:to>
      <xdr:col>17</xdr:col>
      <xdr:colOff>595630</xdr:colOff>
      <xdr:row>145</xdr:row>
      <xdr:rowOff>351155</xdr:rowOff>
    </xdr:to>
    <xdr:pic>
      <xdr:nvPicPr>
        <xdr:cNvPr id="76" name="Picture 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8190865" y="73556495"/>
          <a:ext cx="492760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142940</xdr:colOff>
      <xdr:row>86</xdr:row>
      <xdr:rowOff>169224</xdr:rowOff>
    </xdr:from>
    <xdr:to>
      <xdr:col>17</xdr:col>
      <xdr:colOff>376964</xdr:colOff>
      <xdr:row>86</xdr:row>
      <xdr:rowOff>421224</xdr:rowOff>
    </xdr:to>
    <xdr:pic>
      <xdr:nvPicPr>
        <xdr:cNvPr id="58" name="Picture 22"/>
        <xdr:cNvPicPr>
          <a:picLocks noChangeAspect="1" noChangeArrowheads="1"/>
        </xdr:cNvPicPr>
      </xdr:nvPicPr>
      <xdr:blipFill>
        <a:blip r:embed="rId107"/>
        <a:srcRect/>
        <a:stretch>
          <a:fillRect/>
        </a:stretch>
      </xdr:blipFill>
      <xdr:spPr>
        <a:xfrm>
          <a:off x="8230870" y="43677840"/>
          <a:ext cx="233680" cy="2520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247015</xdr:colOff>
      <xdr:row>83</xdr:row>
      <xdr:rowOff>137160</xdr:rowOff>
    </xdr:from>
    <xdr:to>
      <xdr:col>17</xdr:col>
      <xdr:colOff>537051</xdr:colOff>
      <xdr:row>83</xdr:row>
      <xdr:rowOff>413385</xdr:rowOff>
    </xdr:to>
    <xdr:pic>
      <xdr:nvPicPr>
        <xdr:cNvPr id="77" name="Picture 7"/>
        <xdr:cNvPicPr>
          <a:picLocks noChangeAspect="1" noChangeArrowheads="1"/>
        </xdr:cNvPicPr>
      </xdr:nvPicPr>
      <xdr:blipFill>
        <a:blip r:embed="rId108"/>
        <a:srcRect/>
        <a:stretch>
          <a:fillRect/>
        </a:stretch>
      </xdr:blipFill>
      <xdr:spPr>
        <a:xfrm>
          <a:off x="8335010" y="4212399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108015</xdr:colOff>
      <xdr:row>85</xdr:row>
      <xdr:rowOff>156524</xdr:rowOff>
    </xdr:from>
    <xdr:to>
      <xdr:col>17</xdr:col>
      <xdr:colOff>398051</xdr:colOff>
      <xdr:row>85</xdr:row>
      <xdr:rowOff>432749</xdr:rowOff>
    </xdr:to>
    <xdr:pic>
      <xdr:nvPicPr>
        <xdr:cNvPr id="80" name="Picture 7"/>
        <xdr:cNvPicPr>
          <a:picLocks noChangeAspect="1" noChangeArrowheads="1"/>
        </xdr:cNvPicPr>
      </xdr:nvPicPr>
      <xdr:blipFill>
        <a:blip r:embed="rId108"/>
        <a:srcRect/>
        <a:stretch>
          <a:fillRect/>
        </a:stretch>
      </xdr:blipFill>
      <xdr:spPr>
        <a:xfrm>
          <a:off x="8195945" y="4315777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131510</xdr:colOff>
      <xdr:row>84</xdr:row>
      <xdr:rowOff>117154</xdr:rowOff>
    </xdr:from>
    <xdr:to>
      <xdr:col>17</xdr:col>
      <xdr:colOff>379160</xdr:colOff>
      <xdr:row>84</xdr:row>
      <xdr:rowOff>420049</xdr:rowOff>
    </xdr:to>
    <xdr:pic>
      <xdr:nvPicPr>
        <xdr:cNvPr id="84" name="Picture 16079"/>
        <xdr:cNvPicPr>
          <a:picLocks noChangeAspect="1" noChangeArrowheads="1"/>
        </xdr:cNvPicPr>
      </xdr:nvPicPr>
      <xdr:blipFill>
        <a:blip r:embed="rId109" cstate="print"/>
        <a:srcRect/>
        <a:stretch>
          <a:fillRect/>
        </a:stretch>
      </xdr:blipFill>
      <xdr:spPr>
        <a:xfrm>
          <a:off x="8219440" y="4261104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128270</xdr:colOff>
      <xdr:row>170</xdr:row>
      <xdr:rowOff>69850</xdr:rowOff>
    </xdr:from>
    <xdr:to>
      <xdr:col>17</xdr:col>
      <xdr:colOff>558800</xdr:colOff>
      <xdr:row>170</xdr:row>
      <xdr:rowOff>433705</xdr:rowOff>
    </xdr:to>
    <xdr:pic>
      <xdr:nvPicPr>
        <xdr:cNvPr id="96" name="图片 95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216265" y="86197440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40005</xdr:colOff>
      <xdr:row>32</xdr:row>
      <xdr:rowOff>178435</xdr:rowOff>
    </xdr:from>
    <xdr:to>
      <xdr:col>17</xdr:col>
      <xdr:colOff>535305</xdr:colOff>
      <xdr:row>32</xdr:row>
      <xdr:rowOff>343535</xdr:rowOff>
    </xdr:to>
    <xdr:pic>
      <xdr:nvPicPr>
        <xdr:cNvPr id="72" name="Picture 2"/>
        <xdr:cNvPicPr>
          <a:picLocks noChangeAspect="1" noChangeArrowheads="1"/>
        </xdr:cNvPicPr>
      </xdr:nvPicPr>
      <xdr:blipFill>
        <a:blip r:embed="rId118"/>
        <a:srcRect/>
        <a:stretch>
          <a:fillRect/>
        </a:stretch>
      </xdr:blipFill>
      <xdr:spPr>
        <a:xfrm>
          <a:off x="8128000" y="1628965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90170</xdr:colOff>
      <xdr:row>33</xdr:row>
      <xdr:rowOff>115570</xdr:rowOff>
    </xdr:from>
    <xdr:to>
      <xdr:col>17</xdr:col>
      <xdr:colOff>528320</xdr:colOff>
      <xdr:row>33</xdr:row>
      <xdr:rowOff>332740</xdr:rowOff>
    </xdr:to>
    <xdr:pic>
      <xdr:nvPicPr>
        <xdr:cNvPr id="97" name="Picture 2"/>
        <xdr:cNvPicPr>
          <a:picLocks noChangeAspect="1" noChangeArrowheads="1"/>
        </xdr:cNvPicPr>
      </xdr:nvPicPr>
      <xdr:blipFill>
        <a:blip r:embed="rId114"/>
        <a:srcRect/>
        <a:stretch>
          <a:fillRect/>
        </a:stretch>
      </xdr:blipFill>
      <xdr:spPr>
        <a:xfrm>
          <a:off x="8178165" y="1673415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123825</xdr:colOff>
      <xdr:row>128</xdr:row>
      <xdr:rowOff>117475</xdr:rowOff>
    </xdr:from>
    <xdr:to>
      <xdr:col>17</xdr:col>
      <xdr:colOff>420370</xdr:colOff>
      <xdr:row>128</xdr:row>
      <xdr:rowOff>374650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1820" y="6493573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131445</xdr:colOff>
      <xdr:row>126</xdr:row>
      <xdr:rowOff>100965</xdr:rowOff>
    </xdr:from>
    <xdr:to>
      <xdr:col>17</xdr:col>
      <xdr:colOff>455295</xdr:colOff>
      <xdr:row>126</xdr:row>
      <xdr:rowOff>435610</xdr:rowOff>
    </xdr:to>
    <xdr:pic>
      <xdr:nvPicPr>
        <xdr:cNvPr id="99" name="图片 98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219440" y="6390449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93345</xdr:colOff>
      <xdr:row>125</xdr:row>
      <xdr:rowOff>36195</xdr:rowOff>
    </xdr:from>
    <xdr:to>
      <xdr:col>17</xdr:col>
      <xdr:colOff>386715</xdr:colOff>
      <xdr:row>125</xdr:row>
      <xdr:rowOff>485775</xdr:rowOff>
    </xdr:to>
    <xdr:pic>
      <xdr:nvPicPr>
        <xdr:cNvPr id="103" name="图片 10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181340" y="6333236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124</xdr:row>
      <xdr:rowOff>66675</xdr:rowOff>
    </xdr:from>
    <xdr:to>
      <xdr:col>17</xdr:col>
      <xdr:colOff>494030</xdr:colOff>
      <xdr:row>124</xdr:row>
      <xdr:rowOff>460375</xdr:rowOff>
    </xdr:to>
    <xdr:pic>
      <xdr:nvPicPr>
        <xdr:cNvPr id="104" name="图片 103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160385" y="6285547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100292</xdr:colOff>
      <xdr:row>127</xdr:row>
      <xdr:rowOff>111312</xdr:rowOff>
    </xdr:from>
    <xdr:to>
      <xdr:col>17</xdr:col>
      <xdr:colOff>487642</xdr:colOff>
      <xdr:row>127</xdr:row>
      <xdr:rowOff>430082</xdr:rowOff>
    </xdr:to>
    <xdr:pic>
      <xdr:nvPicPr>
        <xdr:cNvPr id="105" name="图片 10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187690" y="64422020"/>
          <a:ext cx="387350" cy="318770"/>
        </a:xfrm>
        <a:prstGeom prst="rect">
          <a:avLst/>
        </a:prstGeom>
      </xdr:spPr>
    </xdr:pic>
    <xdr:clientData/>
  </xdr:twoCellAnchor>
  <xdr:twoCellAnchor>
    <xdr:from>
      <xdr:col>17</xdr:col>
      <xdr:colOff>67235</xdr:colOff>
      <xdr:row>197</xdr:row>
      <xdr:rowOff>100853</xdr:rowOff>
    </xdr:from>
    <xdr:to>
      <xdr:col>17</xdr:col>
      <xdr:colOff>522530</xdr:colOff>
      <xdr:row>197</xdr:row>
      <xdr:rowOff>365648</xdr:rowOff>
    </xdr:to>
    <xdr:pic>
      <xdr:nvPicPr>
        <xdr:cNvPr id="109" name="图片 10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154670" y="10087927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89647</xdr:colOff>
      <xdr:row>199</xdr:row>
      <xdr:rowOff>67234</xdr:rowOff>
    </xdr:from>
    <xdr:to>
      <xdr:col>17</xdr:col>
      <xdr:colOff>497317</xdr:colOff>
      <xdr:row>199</xdr:row>
      <xdr:rowOff>471729</xdr:rowOff>
    </xdr:to>
    <xdr:pic>
      <xdr:nvPicPr>
        <xdr:cNvPr id="111" name="图片 110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8177530" y="10186035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212912</xdr:colOff>
      <xdr:row>198</xdr:row>
      <xdr:rowOff>22412</xdr:rowOff>
    </xdr:from>
    <xdr:to>
      <xdr:col>17</xdr:col>
      <xdr:colOff>445322</xdr:colOff>
      <xdr:row>198</xdr:row>
      <xdr:rowOff>487232</xdr:rowOff>
    </xdr:to>
    <xdr:pic>
      <xdr:nvPicPr>
        <xdr:cNvPr id="115" name="图片 114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8300720" y="10130853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59055</xdr:colOff>
      <xdr:row>200</xdr:row>
      <xdr:rowOff>88900</xdr:rowOff>
    </xdr:from>
    <xdr:to>
      <xdr:col>17</xdr:col>
      <xdr:colOff>487681</xdr:colOff>
      <xdr:row>200</xdr:row>
      <xdr:rowOff>400628</xdr:rowOff>
    </xdr:to>
    <xdr:pic>
      <xdr:nvPicPr>
        <xdr:cNvPr id="117" name="Picture 1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147050" y="10238994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72390</xdr:colOff>
      <xdr:row>123</xdr:row>
      <xdr:rowOff>66675</xdr:rowOff>
    </xdr:from>
    <xdr:to>
      <xdr:col>17</xdr:col>
      <xdr:colOff>494030</xdr:colOff>
      <xdr:row>123</xdr:row>
      <xdr:rowOff>460375</xdr:rowOff>
    </xdr:to>
    <xdr:pic>
      <xdr:nvPicPr>
        <xdr:cNvPr id="118" name="图片 117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160385" y="6234811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159385</xdr:colOff>
      <xdr:row>185</xdr:row>
      <xdr:rowOff>83185</xdr:rowOff>
    </xdr:from>
    <xdr:to>
      <xdr:col>17</xdr:col>
      <xdr:colOff>457077</xdr:colOff>
      <xdr:row>185</xdr:row>
      <xdr:rowOff>410606</xdr:rowOff>
    </xdr:to>
    <xdr:pic>
      <xdr:nvPicPr>
        <xdr:cNvPr id="25" name="Picture 7"/>
        <xdr:cNvPicPr>
          <a:picLocks noChangeAspect="1" noChangeArrowheads="1"/>
        </xdr:cNvPicPr>
      </xdr:nvPicPr>
      <xdr:blipFill>
        <a:blip r:embed="rId122"/>
        <a:srcRect/>
        <a:stretch>
          <a:fillRect/>
        </a:stretch>
      </xdr:blipFill>
      <xdr:spPr>
        <a:xfrm>
          <a:off x="8247380" y="94773750"/>
          <a:ext cx="297180" cy="3270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137583</xdr:colOff>
      <xdr:row>183</xdr:row>
      <xdr:rowOff>52917</xdr:rowOff>
    </xdr:from>
    <xdr:to>
      <xdr:col>17</xdr:col>
      <xdr:colOff>435275</xdr:colOff>
      <xdr:row>183</xdr:row>
      <xdr:rowOff>380338</xdr:rowOff>
    </xdr:to>
    <xdr:pic>
      <xdr:nvPicPr>
        <xdr:cNvPr id="119" name="Picture 7"/>
        <xdr:cNvPicPr>
          <a:picLocks noChangeAspect="1" noChangeArrowheads="1"/>
        </xdr:cNvPicPr>
      </xdr:nvPicPr>
      <xdr:blipFill>
        <a:blip r:embed="rId122"/>
        <a:srcRect/>
        <a:stretch>
          <a:fillRect/>
        </a:stretch>
      </xdr:blipFill>
      <xdr:spPr>
        <a:xfrm>
          <a:off x="8225155" y="93728540"/>
          <a:ext cx="297815" cy="3270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215900</xdr:colOff>
      <xdr:row>184</xdr:row>
      <xdr:rowOff>110067</xdr:rowOff>
    </xdr:from>
    <xdr:to>
      <xdr:col>17</xdr:col>
      <xdr:colOff>513592</xdr:colOff>
      <xdr:row>184</xdr:row>
      <xdr:rowOff>437488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122"/>
        <a:srcRect/>
        <a:stretch>
          <a:fillRect/>
        </a:stretch>
      </xdr:blipFill>
      <xdr:spPr>
        <a:xfrm>
          <a:off x="8303895" y="94293055"/>
          <a:ext cx="297180" cy="32702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38</xdr:col>
      <xdr:colOff>952499</xdr:colOff>
      <xdr:row>0</xdr:row>
      <xdr:rowOff>81644</xdr:rowOff>
    </xdr:from>
    <xdr:to>
      <xdr:col>39</xdr:col>
      <xdr:colOff>1255394</xdr:colOff>
      <xdr:row>1</xdr:row>
      <xdr:rowOff>136254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555700" y="81280"/>
          <a:ext cx="1935480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38</xdr:row>
      <xdr:rowOff>190501</xdr:rowOff>
    </xdr:from>
    <xdr:to>
      <xdr:col>10</xdr:col>
      <xdr:colOff>362</xdr:colOff>
      <xdr:row>38</xdr:row>
      <xdr:rowOff>759461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2536507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35</xdr:row>
      <xdr:rowOff>122466</xdr:rowOff>
    </xdr:from>
    <xdr:to>
      <xdr:col>9</xdr:col>
      <xdr:colOff>1020533</xdr:colOff>
      <xdr:row>35</xdr:row>
      <xdr:rowOff>859701</xdr:rowOff>
    </xdr:to>
    <xdr:pic>
      <xdr:nvPicPr>
        <xdr:cNvPr id="4" name="图片 3" descr="P61018-150428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140710" y="22324695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10</xdr:col>
      <xdr:colOff>0</xdr:colOff>
      <xdr:row>13</xdr:row>
      <xdr:rowOff>952500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77515" y="5641975"/>
          <a:ext cx="1065530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108858</xdr:colOff>
      <xdr:row>14</xdr:row>
      <xdr:rowOff>272142</xdr:rowOff>
    </xdr:from>
    <xdr:to>
      <xdr:col>9</xdr:col>
      <xdr:colOff>1034053</xdr:colOff>
      <xdr:row>28</xdr:row>
      <xdr:rowOff>693782</xdr:rowOff>
    </xdr:to>
    <xdr:pic>
      <xdr:nvPicPr>
        <xdr:cNvPr id="6" name="图片 5" descr="P60411-160717.jpg"/>
        <xdr:cNvPicPr>
          <a:picLocks noChangeAspect="1"/>
        </xdr:cNvPicPr>
      </xdr:nvPicPr>
      <xdr:blipFill>
        <a:blip r:embed="rId5" cstate="print"/>
        <a:srcRect l="13498" r="29444"/>
        <a:stretch>
          <a:fillRect/>
        </a:stretch>
      </xdr:blipFill>
      <xdr:spPr>
        <a:xfrm>
          <a:off x="3086100" y="6885305"/>
          <a:ext cx="925195" cy="109435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904875</xdr:rowOff>
    </xdr:from>
    <xdr:to>
      <xdr:col>10</xdr:col>
      <xdr:colOff>0</xdr:colOff>
      <xdr:row>13</xdr:row>
      <xdr:rowOff>883920</xdr:rowOff>
    </xdr:to>
    <xdr:pic>
      <xdr:nvPicPr>
        <xdr:cNvPr id="7" name="图片 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515" y="5641975"/>
          <a:ext cx="1065530" cy="88392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50</xdr:row>
      <xdr:rowOff>272144</xdr:rowOff>
    </xdr:from>
    <xdr:to>
      <xdr:col>9</xdr:col>
      <xdr:colOff>1020806</xdr:colOff>
      <xdr:row>50</xdr:row>
      <xdr:rowOff>942069</xdr:rowOff>
    </xdr:to>
    <xdr:pic>
      <xdr:nvPicPr>
        <xdr:cNvPr id="8" name="图片 7" descr="黑色拉锁.jpg"/>
        <xdr:cNvPicPr>
          <a:picLocks noChangeAspect="1"/>
        </xdr:cNvPicPr>
      </xdr:nvPicPr>
      <xdr:blipFill>
        <a:blip r:embed="rId7" cstate="print"/>
        <a:srcRect t="25308" b="30058"/>
        <a:stretch>
          <a:fillRect/>
        </a:stretch>
      </xdr:blipFill>
      <xdr:spPr>
        <a:xfrm>
          <a:off x="3058795" y="38286055"/>
          <a:ext cx="939165" cy="66992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38</xdr:row>
      <xdr:rowOff>190501</xdr:rowOff>
    </xdr:from>
    <xdr:to>
      <xdr:col>10</xdr:col>
      <xdr:colOff>362</xdr:colOff>
      <xdr:row>38</xdr:row>
      <xdr:rowOff>759461</xdr:rowOff>
    </xdr:to>
    <xdr:pic>
      <xdr:nvPicPr>
        <xdr:cNvPr id="9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2536507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108856</xdr:colOff>
      <xdr:row>37</xdr:row>
      <xdr:rowOff>68034</xdr:rowOff>
    </xdr:from>
    <xdr:to>
      <xdr:col>10</xdr:col>
      <xdr:colOff>271</xdr:colOff>
      <xdr:row>37</xdr:row>
      <xdr:rowOff>951954</xdr:rowOff>
    </xdr:to>
    <xdr:pic>
      <xdr:nvPicPr>
        <xdr:cNvPr id="10" name="图片 9"/>
        <xdr:cNvPicPr>
          <a:picLocks noChangeAspect="1"/>
        </xdr:cNvPicPr>
      </xdr:nvPicPr>
      <xdr:blipFill>
        <a:blip r:embed="rId8" cstate="print"/>
        <a:srcRect l="16177" t="36119" r="20588" b="22763"/>
        <a:stretch>
          <a:fillRect/>
        </a:stretch>
      </xdr:blipFill>
      <xdr:spPr>
        <a:xfrm>
          <a:off x="3086100" y="24251920"/>
          <a:ext cx="956945" cy="883920"/>
        </a:xfrm>
        <a:prstGeom prst="rect">
          <a:avLst/>
        </a:prstGeom>
      </xdr:spPr>
    </xdr:pic>
    <xdr:clientData/>
  </xdr:twoCellAnchor>
  <xdr:twoCellAnchor editAs="oneCell">
    <xdr:from>
      <xdr:col>8</xdr:col>
      <xdr:colOff>549910</xdr:colOff>
      <xdr:row>12</xdr:row>
      <xdr:rowOff>0</xdr:rowOff>
    </xdr:from>
    <xdr:to>
      <xdr:col>10</xdr:col>
      <xdr:colOff>0</xdr:colOff>
      <xdr:row>12</xdr:row>
      <xdr:rowOff>843280</xdr:rowOff>
    </xdr:to>
    <xdr:pic>
      <xdr:nvPicPr>
        <xdr:cNvPr id="11" name="图片 10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515" y="4737100"/>
          <a:ext cx="1065530" cy="843280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49</xdr:row>
      <xdr:rowOff>68037</xdr:rowOff>
    </xdr:from>
    <xdr:to>
      <xdr:col>9</xdr:col>
      <xdr:colOff>1006929</xdr:colOff>
      <xdr:row>49</xdr:row>
      <xdr:rowOff>972277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21990" y="37072570"/>
          <a:ext cx="762000" cy="904240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217714</xdr:colOff>
      <xdr:row>47</xdr:row>
      <xdr:rowOff>122465</xdr:rowOff>
    </xdr:from>
    <xdr:to>
      <xdr:col>9</xdr:col>
      <xdr:colOff>966379</xdr:colOff>
      <xdr:row>47</xdr:row>
      <xdr:rowOff>898435</xdr:rowOff>
    </xdr:to>
    <xdr:pic>
      <xdr:nvPicPr>
        <xdr:cNvPr id="13" name="图片 12"/>
        <xdr:cNvPicPr/>
      </xdr:nvPicPr>
      <xdr:blipFill>
        <a:blip r:embed="rId11" cstate="print"/>
        <a:stretch>
          <a:fillRect/>
        </a:stretch>
      </xdr:blipFill>
      <xdr:spPr>
        <a:xfrm>
          <a:off x="3194685" y="35202495"/>
          <a:ext cx="748665" cy="77597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176891</xdr:colOff>
      <xdr:row>48</xdr:row>
      <xdr:rowOff>96051</xdr:rowOff>
    </xdr:from>
    <xdr:to>
      <xdr:col>9</xdr:col>
      <xdr:colOff>1034141</xdr:colOff>
      <xdr:row>48</xdr:row>
      <xdr:rowOff>816141</xdr:rowOff>
    </xdr:to>
    <xdr:pic>
      <xdr:nvPicPr>
        <xdr:cNvPr id="14" name="图片 13"/>
        <xdr:cNvPicPr/>
      </xdr:nvPicPr>
      <xdr:blipFill>
        <a:blip r:embed="rId12" cstate="print"/>
        <a:stretch>
          <a:fillRect/>
        </a:stretch>
      </xdr:blipFill>
      <xdr:spPr>
        <a:xfrm>
          <a:off x="3154045" y="36186110"/>
          <a:ext cx="85725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39</xdr:row>
      <xdr:rowOff>204106</xdr:rowOff>
    </xdr:from>
    <xdr:to>
      <xdr:col>9</xdr:col>
      <xdr:colOff>1040492</xdr:colOff>
      <xdr:row>39</xdr:row>
      <xdr:rowOff>889906</xdr:rowOff>
    </xdr:to>
    <xdr:pic>
      <xdr:nvPicPr>
        <xdr:cNvPr id="15" name="图片 14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058795" y="26273760"/>
          <a:ext cx="95885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114062</xdr:colOff>
      <xdr:row>11</xdr:row>
      <xdr:rowOff>63938</xdr:rowOff>
    </xdr:from>
    <xdr:to>
      <xdr:col>9</xdr:col>
      <xdr:colOff>1065292</xdr:colOff>
      <xdr:row>11</xdr:row>
      <xdr:rowOff>794823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16200000">
          <a:off x="3201670" y="3785870"/>
          <a:ext cx="730885" cy="95123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108859</xdr:colOff>
      <xdr:row>36</xdr:row>
      <xdr:rowOff>210816</xdr:rowOff>
    </xdr:from>
    <xdr:to>
      <xdr:col>9</xdr:col>
      <xdr:colOff>952774</xdr:colOff>
      <xdr:row>36</xdr:row>
      <xdr:rowOff>781681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086100" y="23403560"/>
          <a:ext cx="843915" cy="57086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136073</xdr:colOff>
      <xdr:row>40</xdr:row>
      <xdr:rowOff>251341</xdr:rowOff>
    </xdr:from>
    <xdr:to>
      <xdr:col>10</xdr:col>
      <xdr:colOff>68128</xdr:colOff>
      <xdr:row>40</xdr:row>
      <xdr:rowOff>673616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13405" y="27311350"/>
          <a:ext cx="997585" cy="4222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41</xdr:row>
      <xdr:rowOff>438998</xdr:rowOff>
    </xdr:from>
    <xdr:to>
      <xdr:col>10</xdr:col>
      <xdr:colOff>13336</xdr:colOff>
      <xdr:row>41</xdr:row>
      <xdr:rowOff>866353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977515" y="28823285"/>
          <a:ext cx="1078865" cy="42735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42</xdr:row>
      <xdr:rowOff>671747</xdr:rowOff>
    </xdr:from>
    <xdr:to>
      <xdr:col>10</xdr:col>
      <xdr:colOff>453</xdr:colOff>
      <xdr:row>42</xdr:row>
      <xdr:rowOff>1065447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031490" y="30046295"/>
          <a:ext cx="1011555" cy="39370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43</xdr:row>
      <xdr:rowOff>586939</xdr:rowOff>
    </xdr:from>
    <xdr:to>
      <xdr:col>10</xdr:col>
      <xdr:colOff>90</xdr:colOff>
      <xdr:row>43</xdr:row>
      <xdr:rowOff>987624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045460" y="31362015"/>
          <a:ext cx="997585" cy="4006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403994</xdr:rowOff>
    </xdr:from>
    <xdr:to>
      <xdr:col>10</xdr:col>
      <xdr:colOff>0</xdr:colOff>
      <xdr:row>44</xdr:row>
      <xdr:rowOff>828174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977515" y="32512635"/>
          <a:ext cx="1065530" cy="42418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45</xdr:row>
      <xdr:rowOff>416572</xdr:rowOff>
    </xdr:from>
    <xdr:to>
      <xdr:col>10</xdr:col>
      <xdr:colOff>1</xdr:colOff>
      <xdr:row>45</xdr:row>
      <xdr:rowOff>847102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977515" y="33515935"/>
          <a:ext cx="1065530" cy="4305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46</xdr:row>
      <xdr:rowOff>418995</xdr:rowOff>
    </xdr:from>
    <xdr:to>
      <xdr:col>10</xdr:col>
      <xdr:colOff>0</xdr:colOff>
      <xdr:row>46</xdr:row>
      <xdr:rowOff>838095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977515" y="34508440"/>
          <a:ext cx="1065530" cy="4191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0</xdr:colOff>
      <xdr:row>0</xdr:row>
      <xdr:rowOff>163286</xdr:rowOff>
    </xdr:from>
    <xdr:to>
      <xdr:col>34</xdr:col>
      <xdr:colOff>19685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36800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201650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30</xdr:row>
      <xdr:rowOff>353786</xdr:rowOff>
    </xdr:from>
    <xdr:to>
      <xdr:col>9</xdr:col>
      <xdr:colOff>693692</xdr:colOff>
      <xdr:row>30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31195645"/>
          <a:ext cx="394335" cy="81978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40822</xdr:colOff>
      <xdr:row>40</xdr:row>
      <xdr:rowOff>244928</xdr:rowOff>
    </xdr:from>
    <xdr:to>
      <xdr:col>9</xdr:col>
      <xdr:colOff>901882</xdr:colOff>
      <xdr:row>40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4534535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33</xdr:row>
      <xdr:rowOff>231320</xdr:rowOff>
    </xdr:from>
    <xdr:to>
      <xdr:col>9</xdr:col>
      <xdr:colOff>910318</xdr:colOff>
      <xdr:row>33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356641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0</xdr:rowOff>
    </xdr:from>
    <xdr:to>
      <xdr:col>9</xdr:col>
      <xdr:colOff>911225</xdr:colOff>
      <xdr:row>40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1008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40</xdr:row>
      <xdr:rowOff>367392</xdr:rowOff>
    </xdr:from>
    <xdr:to>
      <xdr:col>9</xdr:col>
      <xdr:colOff>911225</xdr:colOff>
      <xdr:row>40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4546790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45</xdr:row>
      <xdr:rowOff>0</xdr:rowOff>
    </xdr:from>
    <xdr:to>
      <xdr:col>9</xdr:col>
      <xdr:colOff>911225</xdr:colOff>
      <xdr:row>45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5176837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31</xdr:row>
      <xdr:rowOff>408213</xdr:rowOff>
    </xdr:from>
    <xdr:to>
      <xdr:col>9</xdr:col>
      <xdr:colOff>884192</xdr:colOff>
      <xdr:row>31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327926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149679</xdr:colOff>
      <xdr:row>35</xdr:row>
      <xdr:rowOff>380999</xdr:rowOff>
    </xdr:from>
    <xdr:to>
      <xdr:col>9</xdr:col>
      <xdr:colOff>816429</xdr:colOff>
      <xdr:row>35</xdr:row>
      <xdr:rowOff>914399</xdr:rowOff>
    </xdr:to>
    <xdr:pic>
      <xdr:nvPicPr>
        <xdr:cNvPr id="11" name="图片 10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853751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122465</xdr:colOff>
      <xdr:row>36</xdr:row>
      <xdr:rowOff>340177</xdr:rowOff>
    </xdr:from>
    <xdr:to>
      <xdr:col>9</xdr:col>
      <xdr:colOff>789215</xdr:colOff>
      <xdr:row>36</xdr:row>
      <xdr:rowOff>873577</xdr:rowOff>
    </xdr:to>
    <xdr:pic>
      <xdr:nvPicPr>
        <xdr:cNvPr id="12" name="图片 11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620" y="3973512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37</xdr:row>
      <xdr:rowOff>231321</xdr:rowOff>
    </xdr:from>
    <xdr:to>
      <xdr:col>9</xdr:col>
      <xdr:colOff>846456</xdr:colOff>
      <xdr:row>37</xdr:row>
      <xdr:rowOff>938711</xdr:rowOff>
    </xdr:to>
    <xdr:pic>
      <xdr:nvPicPr>
        <xdr:cNvPr id="13" name="图片 12" descr="C:\Users\Administrator\AppData\Roaming\feiq\RichOle\2826346619.bmp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0864790"/>
          <a:ext cx="751205" cy="7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40821</xdr:colOff>
      <xdr:row>32</xdr:row>
      <xdr:rowOff>340178</xdr:rowOff>
    </xdr:from>
    <xdr:to>
      <xdr:col>9</xdr:col>
      <xdr:colOff>869496</xdr:colOff>
      <xdr:row>32</xdr:row>
      <xdr:rowOff>1181553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55340" y="34248725"/>
          <a:ext cx="82867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34</xdr:row>
      <xdr:rowOff>380999</xdr:rowOff>
    </xdr:from>
    <xdr:to>
      <xdr:col>9</xdr:col>
      <xdr:colOff>816429</xdr:colOff>
      <xdr:row>34</xdr:row>
      <xdr:rowOff>914399</xdr:rowOff>
    </xdr:to>
    <xdr:pic>
      <xdr:nvPicPr>
        <xdr:cNvPr id="15" name="图片 14" descr="C:\Users\Administrator\AppData\Roaming\feiq\RichOle\477023630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925" y="37299265"/>
          <a:ext cx="6667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108857</xdr:colOff>
      <xdr:row>38</xdr:row>
      <xdr:rowOff>938893</xdr:rowOff>
    </xdr:from>
    <xdr:to>
      <xdr:col>9</xdr:col>
      <xdr:colOff>870857</xdr:colOff>
      <xdr:row>38</xdr:row>
      <xdr:rowOff>1115785</xdr:rowOff>
    </xdr:to>
    <xdr:sp>
      <xdr:nvSpPr>
        <xdr:cNvPr id="16" name="矩形 15"/>
        <xdr:cNvSpPr/>
      </xdr:nvSpPr>
      <xdr:spPr>
        <a:xfrm>
          <a:off x="3423285" y="42810430"/>
          <a:ext cx="762000" cy="177165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8</xdr:col>
      <xdr:colOff>489857</xdr:colOff>
      <xdr:row>41</xdr:row>
      <xdr:rowOff>326135</xdr:rowOff>
    </xdr:from>
    <xdr:to>
      <xdr:col>9</xdr:col>
      <xdr:colOff>1918607</xdr:colOff>
      <xdr:row>41</xdr:row>
      <xdr:rowOff>1149730</xdr:rowOff>
    </xdr:to>
    <xdr:pic>
      <xdr:nvPicPr>
        <xdr:cNvPr id="17" name="图片 16" descr="C:\Users\wangguanyu\AppData\Roaming\feiq\RichOle\3550699352.bmp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6760130"/>
          <a:ext cx="1933575" cy="82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40823</xdr:colOff>
      <xdr:row>43</xdr:row>
      <xdr:rowOff>367824</xdr:rowOff>
    </xdr:from>
    <xdr:to>
      <xdr:col>9</xdr:col>
      <xdr:colOff>1918518</xdr:colOff>
      <xdr:row>43</xdr:row>
      <xdr:rowOff>1239679</xdr:rowOff>
    </xdr:to>
    <xdr:pic>
      <xdr:nvPicPr>
        <xdr:cNvPr id="18" name="图片 17" descr="C:\Users\wangguanyu\AppData\Roaming\feiq\RichOle\4020151869.bmp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5340" y="49469040"/>
          <a:ext cx="1877695" cy="87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489858</xdr:colOff>
      <xdr:row>42</xdr:row>
      <xdr:rowOff>288205</xdr:rowOff>
    </xdr:from>
    <xdr:to>
      <xdr:col>10</xdr:col>
      <xdr:colOff>13608</xdr:colOff>
      <xdr:row>42</xdr:row>
      <xdr:rowOff>1147360</xdr:rowOff>
    </xdr:to>
    <xdr:pic>
      <xdr:nvPicPr>
        <xdr:cNvPr id="19" name="图片 18" descr="C:\Users\wangguanyu\AppData\Roaming\feiq\RichOle\234369187.bmp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48055530"/>
          <a:ext cx="196215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54429</xdr:colOff>
      <xdr:row>44</xdr:row>
      <xdr:rowOff>159825</xdr:rowOff>
    </xdr:from>
    <xdr:to>
      <xdr:col>9</xdr:col>
      <xdr:colOff>1918789</xdr:colOff>
      <xdr:row>44</xdr:row>
      <xdr:rowOff>1023425</xdr:rowOff>
    </xdr:to>
    <xdr:pic>
      <xdr:nvPicPr>
        <xdr:cNvPr id="20" name="图片 19" descr="C:\Users\wangguanyu\AppData\Roaming\feiq\RichOle\3699867890.bmp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68675" y="50594260"/>
          <a:ext cx="186436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97790</xdr:colOff>
      <xdr:row>6</xdr:row>
      <xdr:rowOff>29845</xdr:rowOff>
    </xdr:from>
    <xdr:to>
      <xdr:col>3</xdr:col>
      <xdr:colOff>675005</xdr:colOff>
      <xdr:row>10</xdr:row>
      <xdr:rowOff>255905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790" y="2626995"/>
          <a:ext cx="2008505" cy="215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171450</xdr:colOff>
      <xdr:row>79</xdr:row>
      <xdr:rowOff>115570</xdr:rowOff>
    </xdr:from>
    <xdr:to>
      <xdr:col>17</xdr:col>
      <xdr:colOff>409158</xdr:colOff>
      <xdr:row>79</xdr:row>
      <xdr:rowOff>382270</xdr:rowOff>
    </xdr:to>
    <xdr:pic>
      <xdr:nvPicPr>
        <xdr:cNvPr id="2" name="Picture 1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56375" y="42497375"/>
          <a:ext cx="237490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179705</xdr:colOff>
      <xdr:row>117</xdr:row>
      <xdr:rowOff>121285</xdr:rowOff>
    </xdr:from>
    <xdr:to>
      <xdr:col>17</xdr:col>
      <xdr:colOff>379152</xdr:colOff>
      <xdr:row>117</xdr:row>
      <xdr:rowOff>366155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564630" y="62527815"/>
          <a:ext cx="199390" cy="2444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177165</xdr:colOff>
      <xdr:row>175</xdr:row>
      <xdr:rowOff>141605</xdr:rowOff>
    </xdr:from>
    <xdr:to>
      <xdr:col>17</xdr:col>
      <xdr:colOff>373478</xdr:colOff>
      <xdr:row>175</xdr:row>
      <xdr:rowOff>364261</xdr:rowOff>
    </xdr:to>
    <xdr:pic>
      <xdr:nvPicPr>
        <xdr:cNvPr id="4" name="Picture 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562090" y="93981270"/>
          <a:ext cx="196215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58420</xdr:colOff>
      <xdr:row>180</xdr:row>
      <xdr:rowOff>115570</xdr:rowOff>
    </xdr:from>
    <xdr:to>
      <xdr:col>17</xdr:col>
      <xdr:colOff>431165</xdr:colOff>
      <xdr:row>180</xdr:row>
      <xdr:rowOff>344170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6443345" y="96492060"/>
          <a:ext cx="37274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128905</xdr:colOff>
      <xdr:row>173</xdr:row>
      <xdr:rowOff>104140</xdr:rowOff>
    </xdr:from>
    <xdr:to>
      <xdr:col>17</xdr:col>
      <xdr:colOff>433705</xdr:colOff>
      <xdr:row>173</xdr:row>
      <xdr:rowOff>317500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6513830" y="92929075"/>
          <a:ext cx="304800" cy="2133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171</xdr:row>
      <xdr:rowOff>126365</xdr:rowOff>
    </xdr:from>
    <xdr:to>
      <xdr:col>17</xdr:col>
      <xdr:colOff>441325</xdr:colOff>
      <xdr:row>171</xdr:row>
      <xdr:rowOff>377825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92875" y="91936570"/>
          <a:ext cx="3333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154</xdr:row>
      <xdr:rowOff>137795</xdr:rowOff>
    </xdr:from>
    <xdr:to>
      <xdr:col>17</xdr:col>
      <xdr:colOff>460375</xdr:colOff>
      <xdr:row>154</xdr:row>
      <xdr:rowOff>339725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92875" y="81737835"/>
          <a:ext cx="352425" cy="2019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114935</xdr:colOff>
      <xdr:row>151</xdr:row>
      <xdr:rowOff>149225</xdr:rowOff>
    </xdr:from>
    <xdr:to>
      <xdr:col>17</xdr:col>
      <xdr:colOff>448310</xdr:colOff>
      <xdr:row>151</xdr:row>
      <xdr:rowOff>387350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6499860" y="80227170"/>
          <a:ext cx="333375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161290</xdr:colOff>
      <xdr:row>148</xdr:row>
      <xdr:rowOff>148590</xdr:rowOff>
    </xdr:from>
    <xdr:to>
      <xdr:col>17</xdr:col>
      <xdr:colOff>389890</xdr:colOff>
      <xdr:row>148</xdr:row>
      <xdr:rowOff>386080</xdr:rowOff>
    </xdr:to>
    <xdr:pic>
      <xdr:nvPicPr>
        <xdr:cNvPr id="10" name="Picture 1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6546215" y="78704440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172085</xdr:colOff>
      <xdr:row>146</xdr:row>
      <xdr:rowOff>104140</xdr:rowOff>
    </xdr:from>
    <xdr:to>
      <xdr:col>17</xdr:col>
      <xdr:colOff>400685</xdr:colOff>
      <xdr:row>146</xdr:row>
      <xdr:rowOff>341630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6557010" y="77645260"/>
          <a:ext cx="228600" cy="2374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121920</xdr:colOff>
      <xdr:row>145</xdr:row>
      <xdr:rowOff>114300</xdr:rowOff>
    </xdr:from>
    <xdr:to>
      <xdr:col>17</xdr:col>
      <xdr:colOff>426720</xdr:colOff>
      <xdr:row>145</xdr:row>
      <xdr:rowOff>361950</xdr:rowOff>
    </xdr:to>
    <xdr:pic>
      <xdr:nvPicPr>
        <xdr:cNvPr id="12" name="Picture 1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6506845" y="77148055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83185</xdr:colOff>
      <xdr:row>144</xdr:row>
      <xdr:rowOff>170815</xdr:rowOff>
    </xdr:from>
    <xdr:to>
      <xdr:col>17</xdr:col>
      <xdr:colOff>484505</xdr:colOff>
      <xdr:row>144</xdr:row>
      <xdr:rowOff>374015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6468110" y="76697205"/>
          <a:ext cx="401320" cy="2032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147320</xdr:colOff>
      <xdr:row>134</xdr:row>
      <xdr:rowOff>148590</xdr:rowOff>
    </xdr:from>
    <xdr:to>
      <xdr:col>17</xdr:col>
      <xdr:colOff>404495</xdr:colOff>
      <xdr:row>134</xdr:row>
      <xdr:rowOff>427990</xdr:rowOff>
    </xdr:to>
    <xdr:pic>
      <xdr:nvPicPr>
        <xdr:cNvPr id="14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32245" y="71180325"/>
          <a:ext cx="257175" cy="2794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129</xdr:row>
      <xdr:rowOff>115570</xdr:rowOff>
    </xdr:from>
    <xdr:to>
      <xdr:col>17</xdr:col>
      <xdr:colOff>381000</xdr:colOff>
      <xdr:row>129</xdr:row>
      <xdr:rowOff>357505</xdr:rowOff>
    </xdr:to>
    <xdr:pic>
      <xdr:nvPicPr>
        <xdr:cNvPr id="15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6537325" y="68610480"/>
          <a:ext cx="228600" cy="2419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172720</xdr:colOff>
      <xdr:row>127</xdr:row>
      <xdr:rowOff>160020</xdr:rowOff>
    </xdr:from>
    <xdr:to>
      <xdr:col>17</xdr:col>
      <xdr:colOff>413385</xdr:colOff>
      <xdr:row>127</xdr:row>
      <xdr:rowOff>415290</xdr:rowOff>
    </xdr:to>
    <xdr:pic>
      <xdr:nvPicPr>
        <xdr:cNvPr id="16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6557645" y="67640200"/>
          <a:ext cx="24066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123</xdr:row>
      <xdr:rowOff>115570</xdr:rowOff>
    </xdr:from>
    <xdr:to>
      <xdr:col>17</xdr:col>
      <xdr:colOff>424815</xdr:colOff>
      <xdr:row>123</xdr:row>
      <xdr:rowOff>385445</xdr:rowOff>
    </xdr:to>
    <xdr:pic>
      <xdr:nvPicPr>
        <xdr:cNvPr id="17" name="Picture 2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6523990" y="65566290"/>
          <a:ext cx="2857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128270</xdr:colOff>
      <xdr:row>120</xdr:row>
      <xdr:rowOff>127000</xdr:rowOff>
    </xdr:from>
    <xdr:to>
      <xdr:col>17</xdr:col>
      <xdr:colOff>441325</xdr:colOff>
      <xdr:row>120</xdr:row>
      <xdr:rowOff>441325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6513195" y="64055625"/>
          <a:ext cx="31305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120650</xdr:colOff>
      <xdr:row>119</xdr:row>
      <xdr:rowOff>104775</xdr:rowOff>
    </xdr:from>
    <xdr:to>
      <xdr:col>17</xdr:col>
      <xdr:colOff>396875</xdr:colOff>
      <xdr:row>119</xdr:row>
      <xdr:rowOff>389890</xdr:rowOff>
    </xdr:to>
    <xdr:pic>
      <xdr:nvPicPr>
        <xdr:cNvPr id="19" name="Picture 2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505575" y="63526035"/>
          <a:ext cx="276225" cy="2851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128270</xdr:colOff>
      <xdr:row>118</xdr:row>
      <xdr:rowOff>104140</xdr:rowOff>
    </xdr:from>
    <xdr:to>
      <xdr:col>17</xdr:col>
      <xdr:colOff>447675</xdr:colOff>
      <xdr:row>118</xdr:row>
      <xdr:rowOff>370840</xdr:rowOff>
    </xdr:to>
    <xdr:pic>
      <xdr:nvPicPr>
        <xdr:cNvPr id="20" name="Picture 24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513195" y="63018035"/>
          <a:ext cx="31940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151765</xdr:colOff>
      <xdr:row>116</xdr:row>
      <xdr:rowOff>104140</xdr:rowOff>
    </xdr:from>
    <xdr:to>
      <xdr:col>17</xdr:col>
      <xdr:colOff>418465</xdr:colOff>
      <xdr:row>116</xdr:row>
      <xdr:rowOff>384810</xdr:rowOff>
    </xdr:to>
    <xdr:pic>
      <xdr:nvPicPr>
        <xdr:cNvPr id="21" name="Picture 2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6536690" y="62003305"/>
          <a:ext cx="266700" cy="2806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181610</xdr:colOff>
      <xdr:row>115</xdr:row>
      <xdr:rowOff>104140</xdr:rowOff>
    </xdr:from>
    <xdr:to>
      <xdr:col>17</xdr:col>
      <xdr:colOff>416560</xdr:colOff>
      <xdr:row>115</xdr:row>
      <xdr:rowOff>332740</xdr:rowOff>
    </xdr:to>
    <xdr:pic>
      <xdr:nvPicPr>
        <xdr:cNvPr id="22" name="Picture 26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6566535" y="61495940"/>
          <a:ext cx="23495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150495</xdr:colOff>
      <xdr:row>114</xdr:row>
      <xdr:rowOff>126365</xdr:rowOff>
    </xdr:from>
    <xdr:to>
      <xdr:col>17</xdr:col>
      <xdr:colOff>398145</xdr:colOff>
      <xdr:row>114</xdr:row>
      <xdr:rowOff>382905</xdr:rowOff>
    </xdr:to>
    <xdr:pic>
      <xdr:nvPicPr>
        <xdr:cNvPr id="23" name="Picture 27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6535420" y="61010800"/>
          <a:ext cx="247650" cy="2565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176530</xdr:colOff>
      <xdr:row>113</xdr:row>
      <xdr:rowOff>172085</xdr:rowOff>
    </xdr:from>
    <xdr:to>
      <xdr:col>17</xdr:col>
      <xdr:colOff>424180</xdr:colOff>
      <xdr:row>113</xdr:row>
      <xdr:rowOff>412750</xdr:rowOff>
    </xdr:to>
    <xdr:pic>
      <xdr:nvPicPr>
        <xdr:cNvPr id="24" name="Picture 28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6561455" y="60549155"/>
          <a:ext cx="247650" cy="2406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147955</xdr:colOff>
      <xdr:row>112</xdr:row>
      <xdr:rowOff>116205</xdr:rowOff>
    </xdr:from>
    <xdr:to>
      <xdr:col>17</xdr:col>
      <xdr:colOff>393700</xdr:colOff>
      <xdr:row>112</xdr:row>
      <xdr:rowOff>401320</xdr:rowOff>
    </xdr:to>
    <xdr:pic>
      <xdr:nvPicPr>
        <xdr:cNvPr id="25" name="Picture 29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6532880" y="59985910"/>
          <a:ext cx="245745" cy="2851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156845</xdr:colOff>
      <xdr:row>111</xdr:row>
      <xdr:rowOff>104775</xdr:rowOff>
    </xdr:from>
    <xdr:to>
      <xdr:col>17</xdr:col>
      <xdr:colOff>414020</xdr:colOff>
      <xdr:row>111</xdr:row>
      <xdr:rowOff>370205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6541770" y="59467115"/>
          <a:ext cx="257175" cy="2654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130175</xdr:colOff>
      <xdr:row>121</xdr:row>
      <xdr:rowOff>127000</xdr:rowOff>
    </xdr:from>
    <xdr:to>
      <xdr:col>17</xdr:col>
      <xdr:colOff>452755</xdr:colOff>
      <xdr:row>121</xdr:row>
      <xdr:rowOff>412750</xdr:rowOff>
    </xdr:to>
    <xdr:pic>
      <xdr:nvPicPr>
        <xdr:cNvPr id="27" name="Picture 32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6515100" y="64562990"/>
          <a:ext cx="322580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172085</xdr:colOff>
      <xdr:row>110</xdr:row>
      <xdr:rowOff>137795</xdr:rowOff>
    </xdr:from>
    <xdr:to>
      <xdr:col>17</xdr:col>
      <xdr:colOff>398780</xdr:colOff>
      <xdr:row>110</xdr:row>
      <xdr:rowOff>390525</xdr:rowOff>
    </xdr:to>
    <xdr:pic>
      <xdr:nvPicPr>
        <xdr:cNvPr id="28" name="Picture 35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6557010" y="58992770"/>
          <a:ext cx="226695" cy="2527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123190</xdr:colOff>
      <xdr:row>109</xdr:row>
      <xdr:rowOff>137160</xdr:rowOff>
    </xdr:from>
    <xdr:to>
      <xdr:col>17</xdr:col>
      <xdr:colOff>433070</xdr:colOff>
      <xdr:row>109</xdr:row>
      <xdr:rowOff>422910</xdr:rowOff>
    </xdr:to>
    <xdr:pic>
      <xdr:nvPicPr>
        <xdr:cNvPr id="29" name="Picture 37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6508115" y="58484770"/>
          <a:ext cx="309880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121920</xdr:colOff>
      <xdr:row>108</xdr:row>
      <xdr:rowOff>160655</xdr:rowOff>
    </xdr:from>
    <xdr:to>
      <xdr:col>17</xdr:col>
      <xdr:colOff>434340</xdr:colOff>
      <xdr:row>108</xdr:row>
      <xdr:rowOff>369570</xdr:rowOff>
    </xdr:to>
    <xdr:pic>
      <xdr:nvPicPr>
        <xdr:cNvPr id="30" name="Picture 39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6506845" y="58000900"/>
          <a:ext cx="312420" cy="2089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142240</xdr:colOff>
      <xdr:row>102</xdr:row>
      <xdr:rowOff>115570</xdr:rowOff>
    </xdr:from>
    <xdr:to>
      <xdr:col>17</xdr:col>
      <xdr:colOff>456565</xdr:colOff>
      <xdr:row>102</xdr:row>
      <xdr:rowOff>358775</xdr:rowOff>
    </xdr:to>
    <xdr:pic>
      <xdr:nvPicPr>
        <xdr:cNvPr id="31" name="Picture 4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6527165" y="54911625"/>
          <a:ext cx="3143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147955</xdr:colOff>
      <xdr:row>101</xdr:row>
      <xdr:rowOff>115570</xdr:rowOff>
    </xdr:from>
    <xdr:to>
      <xdr:col>17</xdr:col>
      <xdr:colOff>462280</xdr:colOff>
      <xdr:row>101</xdr:row>
      <xdr:rowOff>370840</xdr:rowOff>
    </xdr:to>
    <xdr:pic>
      <xdr:nvPicPr>
        <xdr:cNvPr id="32" name="Picture 4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6532880" y="54404260"/>
          <a:ext cx="31432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100</xdr:row>
      <xdr:rowOff>114935</xdr:rowOff>
    </xdr:from>
    <xdr:to>
      <xdr:col>17</xdr:col>
      <xdr:colOff>414655</xdr:colOff>
      <xdr:row>100</xdr:row>
      <xdr:rowOff>377825</xdr:rowOff>
    </xdr:to>
    <xdr:pic>
      <xdr:nvPicPr>
        <xdr:cNvPr id="33" name="Picture 4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6475730" y="53896260"/>
          <a:ext cx="323850" cy="2628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129540</xdr:colOff>
      <xdr:row>99</xdr:row>
      <xdr:rowOff>114935</xdr:rowOff>
    </xdr:from>
    <xdr:to>
      <xdr:col>17</xdr:col>
      <xdr:colOff>433705</xdr:colOff>
      <xdr:row>99</xdr:row>
      <xdr:rowOff>362585</xdr:rowOff>
    </xdr:to>
    <xdr:pic>
      <xdr:nvPicPr>
        <xdr:cNvPr id="34" name="Picture 43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6514465" y="53388895"/>
          <a:ext cx="30416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100330</xdr:colOff>
      <xdr:row>98</xdr:row>
      <xdr:rowOff>126365</xdr:rowOff>
    </xdr:from>
    <xdr:to>
      <xdr:col>17</xdr:col>
      <xdr:colOff>405130</xdr:colOff>
      <xdr:row>98</xdr:row>
      <xdr:rowOff>374015</xdr:rowOff>
    </xdr:to>
    <xdr:pic>
      <xdr:nvPicPr>
        <xdr:cNvPr id="35" name="Picture 44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6485255" y="52892960"/>
          <a:ext cx="304800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147320</xdr:colOff>
      <xdr:row>96</xdr:row>
      <xdr:rowOff>137795</xdr:rowOff>
    </xdr:from>
    <xdr:to>
      <xdr:col>17</xdr:col>
      <xdr:colOff>412750</xdr:colOff>
      <xdr:row>96</xdr:row>
      <xdr:rowOff>375920</xdr:rowOff>
    </xdr:to>
    <xdr:pic>
      <xdr:nvPicPr>
        <xdr:cNvPr id="36" name="Picture 45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6532245" y="51889660"/>
          <a:ext cx="265430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126365</xdr:colOff>
      <xdr:row>91</xdr:row>
      <xdr:rowOff>127000</xdr:rowOff>
    </xdr:from>
    <xdr:to>
      <xdr:col>17</xdr:col>
      <xdr:colOff>431165</xdr:colOff>
      <xdr:row>91</xdr:row>
      <xdr:rowOff>377825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511290" y="48832770"/>
          <a:ext cx="304800" cy="2508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173355</xdr:colOff>
      <xdr:row>88</xdr:row>
      <xdr:rowOff>149225</xdr:rowOff>
    </xdr:from>
    <xdr:to>
      <xdr:col>17</xdr:col>
      <xdr:colOff>440055</xdr:colOff>
      <xdr:row>88</xdr:row>
      <xdr:rowOff>387350</xdr:rowOff>
    </xdr:to>
    <xdr:pic>
      <xdr:nvPicPr>
        <xdr:cNvPr id="38" name="Picture 6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6558280" y="47097315"/>
          <a:ext cx="266700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83</xdr:row>
      <xdr:rowOff>93345</xdr:rowOff>
    </xdr:from>
    <xdr:to>
      <xdr:col>17</xdr:col>
      <xdr:colOff>445135</xdr:colOff>
      <xdr:row>83</xdr:row>
      <xdr:rowOff>340995</xdr:rowOff>
    </xdr:to>
    <xdr:pic>
      <xdr:nvPicPr>
        <xdr:cNvPr id="39" name="Picture 9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6510655" y="44504610"/>
          <a:ext cx="31940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92075</xdr:colOff>
      <xdr:row>82</xdr:row>
      <xdr:rowOff>116205</xdr:rowOff>
    </xdr:from>
    <xdr:to>
      <xdr:col>17</xdr:col>
      <xdr:colOff>448945</xdr:colOff>
      <xdr:row>82</xdr:row>
      <xdr:rowOff>379730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6477000" y="44020105"/>
          <a:ext cx="356870" cy="2635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81</xdr:row>
      <xdr:rowOff>116205</xdr:rowOff>
    </xdr:from>
    <xdr:to>
      <xdr:col>17</xdr:col>
      <xdr:colOff>448310</xdr:colOff>
      <xdr:row>81</xdr:row>
      <xdr:rowOff>363855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6498590" y="43512740"/>
          <a:ext cx="3346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114935</xdr:colOff>
      <xdr:row>80</xdr:row>
      <xdr:rowOff>115570</xdr:rowOff>
    </xdr:from>
    <xdr:to>
      <xdr:col>17</xdr:col>
      <xdr:colOff>463550</xdr:colOff>
      <xdr:row>80</xdr:row>
      <xdr:rowOff>373380</xdr:rowOff>
    </xdr:to>
    <xdr:pic>
      <xdr:nvPicPr>
        <xdr:cNvPr id="42" name="Picture 12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6499860" y="43004740"/>
          <a:ext cx="348615" cy="2578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101600</xdr:colOff>
      <xdr:row>78</xdr:row>
      <xdr:rowOff>115570</xdr:rowOff>
    </xdr:from>
    <xdr:to>
      <xdr:col>17</xdr:col>
      <xdr:colOff>462280</xdr:colOff>
      <xdr:row>78</xdr:row>
      <xdr:rowOff>382270</xdr:rowOff>
    </xdr:to>
    <xdr:pic>
      <xdr:nvPicPr>
        <xdr:cNvPr id="43" name="Picture 13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6486525" y="41990010"/>
          <a:ext cx="360680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82550</xdr:colOff>
      <xdr:row>77</xdr:row>
      <xdr:rowOff>114935</xdr:rowOff>
    </xdr:from>
    <xdr:to>
      <xdr:col>17</xdr:col>
      <xdr:colOff>424815</xdr:colOff>
      <xdr:row>77</xdr:row>
      <xdr:rowOff>367665</xdr:rowOff>
    </xdr:to>
    <xdr:pic>
      <xdr:nvPicPr>
        <xdr:cNvPr id="44" name="Picture 14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6467475" y="41482010"/>
          <a:ext cx="342265" cy="2527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100965</xdr:colOff>
      <xdr:row>76</xdr:row>
      <xdr:rowOff>126365</xdr:rowOff>
    </xdr:from>
    <xdr:to>
      <xdr:col>17</xdr:col>
      <xdr:colOff>472440</xdr:colOff>
      <xdr:row>76</xdr:row>
      <xdr:rowOff>400685</xdr:rowOff>
    </xdr:to>
    <xdr:pic>
      <xdr:nvPicPr>
        <xdr:cNvPr id="45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6485890" y="40986075"/>
          <a:ext cx="371475" cy="2743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75</xdr:row>
      <xdr:rowOff>127000</xdr:rowOff>
    </xdr:from>
    <xdr:to>
      <xdr:col>17</xdr:col>
      <xdr:colOff>479425</xdr:colOff>
      <xdr:row>75</xdr:row>
      <xdr:rowOff>393700</xdr:rowOff>
    </xdr:to>
    <xdr:pic>
      <xdr:nvPicPr>
        <xdr:cNvPr id="46" name="Picture 16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6503670" y="40479345"/>
          <a:ext cx="360680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74</xdr:row>
      <xdr:rowOff>149225</xdr:rowOff>
    </xdr:from>
    <xdr:to>
      <xdr:col>17</xdr:col>
      <xdr:colOff>457835</xdr:colOff>
      <xdr:row>74</xdr:row>
      <xdr:rowOff>377825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6533515" y="39994205"/>
          <a:ext cx="30924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73</xdr:row>
      <xdr:rowOff>93345</xdr:rowOff>
    </xdr:from>
    <xdr:to>
      <xdr:col>17</xdr:col>
      <xdr:colOff>487045</xdr:colOff>
      <xdr:row>73</xdr:row>
      <xdr:rowOff>369570</xdr:rowOff>
    </xdr:to>
    <xdr:pic>
      <xdr:nvPicPr>
        <xdr:cNvPr id="48" name="Picture 18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6498590" y="39430960"/>
          <a:ext cx="37338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150495</xdr:colOff>
      <xdr:row>72</xdr:row>
      <xdr:rowOff>104140</xdr:rowOff>
    </xdr:from>
    <xdr:to>
      <xdr:col>17</xdr:col>
      <xdr:colOff>399415</xdr:colOff>
      <xdr:row>72</xdr:row>
      <xdr:rowOff>405765</xdr:rowOff>
    </xdr:to>
    <xdr:pic>
      <xdr:nvPicPr>
        <xdr:cNvPr id="49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6535420" y="38934390"/>
          <a:ext cx="248920" cy="3016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63500</xdr:colOff>
      <xdr:row>48</xdr:row>
      <xdr:rowOff>126365</xdr:rowOff>
    </xdr:from>
    <xdr:to>
      <xdr:col>17</xdr:col>
      <xdr:colOff>475615</xdr:colOff>
      <xdr:row>48</xdr:row>
      <xdr:rowOff>364490</xdr:rowOff>
    </xdr:to>
    <xdr:pic>
      <xdr:nvPicPr>
        <xdr:cNvPr id="50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6448425" y="26142315"/>
          <a:ext cx="412115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66675</xdr:colOff>
      <xdr:row>41</xdr:row>
      <xdr:rowOff>104140</xdr:rowOff>
    </xdr:from>
    <xdr:to>
      <xdr:col>17</xdr:col>
      <xdr:colOff>488315</xdr:colOff>
      <xdr:row>41</xdr:row>
      <xdr:rowOff>347345</xdr:rowOff>
    </xdr:to>
    <xdr:pic>
      <xdr:nvPicPr>
        <xdr:cNvPr id="51" name="Picture 21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6451600" y="22568535"/>
          <a:ext cx="421640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166370</xdr:colOff>
      <xdr:row>42</xdr:row>
      <xdr:rowOff>125730</xdr:rowOff>
    </xdr:from>
    <xdr:to>
      <xdr:col>17</xdr:col>
      <xdr:colOff>394970</xdr:colOff>
      <xdr:row>42</xdr:row>
      <xdr:rowOff>358140</xdr:rowOff>
    </xdr:to>
    <xdr:pic>
      <xdr:nvPicPr>
        <xdr:cNvPr id="52" name="Picture 22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6551295" y="23097490"/>
          <a:ext cx="228600" cy="2324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86995</xdr:colOff>
      <xdr:row>49</xdr:row>
      <xdr:rowOff>148590</xdr:rowOff>
    </xdr:from>
    <xdr:to>
      <xdr:col>17</xdr:col>
      <xdr:colOff>494665</xdr:colOff>
      <xdr:row>49</xdr:row>
      <xdr:rowOff>396240</xdr:rowOff>
    </xdr:to>
    <xdr:pic>
      <xdr:nvPicPr>
        <xdr:cNvPr id="53" name="Picture 30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6471920" y="26671905"/>
          <a:ext cx="407670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120650</xdr:colOff>
      <xdr:row>181</xdr:row>
      <xdr:rowOff>138430</xdr:rowOff>
    </xdr:from>
    <xdr:to>
      <xdr:col>17</xdr:col>
      <xdr:colOff>425450</xdr:colOff>
      <xdr:row>181</xdr:row>
      <xdr:rowOff>305435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6505575" y="97022285"/>
          <a:ext cx="304800" cy="1670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104140</xdr:colOff>
      <xdr:row>183</xdr:row>
      <xdr:rowOff>158750</xdr:rowOff>
    </xdr:from>
    <xdr:to>
      <xdr:col>17</xdr:col>
      <xdr:colOff>478155</xdr:colOff>
      <xdr:row>183</xdr:row>
      <xdr:rowOff>396875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6489065" y="98057335"/>
          <a:ext cx="374015" cy="2381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81280</xdr:colOff>
      <xdr:row>184</xdr:row>
      <xdr:rowOff>104140</xdr:rowOff>
    </xdr:from>
    <xdr:to>
      <xdr:col>17</xdr:col>
      <xdr:colOff>490220</xdr:colOff>
      <xdr:row>184</xdr:row>
      <xdr:rowOff>313690</xdr:rowOff>
    </xdr:to>
    <xdr:pic>
      <xdr:nvPicPr>
        <xdr:cNvPr id="56" name="Picture 4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6466205" y="98510090"/>
          <a:ext cx="40894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91440</xdr:colOff>
      <xdr:row>185</xdr:row>
      <xdr:rowOff>149225</xdr:rowOff>
    </xdr:from>
    <xdr:to>
      <xdr:col>17</xdr:col>
      <xdr:colOff>433070</xdr:colOff>
      <xdr:row>185</xdr:row>
      <xdr:rowOff>323850</xdr:rowOff>
    </xdr:to>
    <xdr:pic>
      <xdr:nvPicPr>
        <xdr:cNvPr id="57" name="Picture 5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6476365" y="99062540"/>
          <a:ext cx="341630" cy="1746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83820</xdr:colOff>
      <xdr:row>186</xdr:row>
      <xdr:rowOff>126365</xdr:rowOff>
    </xdr:from>
    <xdr:to>
      <xdr:col>17</xdr:col>
      <xdr:colOff>493395</xdr:colOff>
      <xdr:row>186</xdr:row>
      <xdr:rowOff>322580</xdr:rowOff>
    </xdr:to>
    <xdr:pic>
      <xdr:nvPicPr>
        <xdr:cNvPr id="58" name="Picture 6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6468745" y="99547045"/>
          <a:ext cx="409575" cy="196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99695</xdr:colOff>
      <xdr:row>187</xdr:row>
      <xdr:rowOff>127000</xdr:rowOff>
    </xdr:from>
    <xdr:to>
      <xdr:col>17</xdr:col>
      <xdr:colOff>436880</xdr:colOff>
      <xdr:row>187</xdr:row>
      <xdr:rowOff>288925</xdr:rowOff>
    </xdr:to>
    <xdr:pic>
      <xdr:nvPicPr>
        <xdr:cNvPr id="59" name="Picture 7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6484620" y="100055045"/>
          <a:ext cx="337185" cy="161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90170</xdr:colOff>
      <xdr:row>188</xdr:row>
      <xdr:rowOff>172085</xdr:rowOff>
    </xdr:from>
    <xdr:to>
      <xdr:col>17</xdr:col>
      <xdr:colOff>394970</xdr:colOff>
      <xdr:row>188</xdr:row>
      <xdr:rowOff>318135</xdr:rowOff>
    </xdr:to>
    <xdr:pic>
      <xdr:nvPicPr>
        <xdr:cNvPr id="60" name="Picture 8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6475095" y="100607495"/>
          <a:ext cx="304800" cy="146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168910</xdr:colOff>
      <xdr:row>193</xdr:row>
      <xdr:rowOff>160020</xdr:rowOff>
    </xdr:from>
    <xdr:to>
      <xdr:col>17</xdr:col>
      <xdr:colOff>409575</xdr:colOff>
      <xdr:row>193</xdr:row>
      <xdr:rowOff>361315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6553835" y="103132255"/>
          <a:ext cx="240665" cy="2012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150495</xdr:colOff>
      <xdr:row>107</xdr:row>
      <xdr:rowOff>103505</xdr:rowOff>
    </xdr:from>
    <xdr:to>
      <xdr:col>17</xdr:col>
      <xdr:colOff>455930</xdr:colOff>
      <xdr:row>107</xdr:row>
      <xdr:rowOff>351790</xdr:rowOff>
    </xdr:to>
    <xdr:pic>
      <xdr:nvPicPr>
        <xdr:cNvPr id="63" name="Picture 39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6535420" y="57436385"/>
          <a:ext cx="305435" cy="2482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151130</xdr:colOff>
      <xdr:row>192</xdr:row>
      <xdr:rowOff>137795</xdr:rowOff>
    </xdr:from>
    <xdr:to>
      <xdr:col>17</xdr:col>
      <xdr:colOff>360680</xdr:colOff>
      <xdr:row>192</xdr:row>
      <xdr:rowOff>334645</xdr:rowOff>
    </xdr:to>
    <xdr:pic>
      <xdr:nvPicPr>
        <xdr:cNvPr id="64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6536055" y="102602665"/>
          <a:ext cx="209550" cy="196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130810</xdr:colOff>
      <xdr:row>93</xdr:row>
      <xdr:rowOff>138430</xdr:rowOff>
    </xdr:from>
    <xdr:to>
      <xdr:col>17</xdr:col>
      <xdr:colOff>417195</xdr:colOff>
      <xdr:row>93</xdr:row>
      <xdr:rowOff>395605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515735" y="49858930"/>
          <a:ext cx="286385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97</xdr:row>
      <xdr:rowOff>137795</xdr:rowOff>
    </xdr:from>
    <xdr:to>
      <xdr:col>17</xdr:col>
      <xdr:colOff>419100</xdr:colOff>
      <xdr:row>97</xdr:row>
      <xdr:rowOff>385445</xdr:rowOff>
    </xdr:to>
    <xdr:pic>
      <xdr:nvPicPr>
        <xdr:cNvPr id="66" name="Picture 45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6527800" y="52397025"/>
          <a:ext cx="27622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116840</xdr:colOff>
      <xdr:row>105</xdr:row>
      <xdr:rowOff>126365</xdr:rowOff>
    </xdr:from>
    <xdr:to>
      <xdr:col>17</xdr:col>
      <xdr:colOff>412115</xdr:colOff>
      <xdr:row>105</xdr:row>
      <xdr:rowOff>366395</xdr:rowOff>
    </xdr:to>
    <xdr:pic>
      <xdr:nvPicPr>
        <xdr:cNvPr id="67" name="Picture 42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6501765" y="56444515"/>
          <a:ext cx="295275" cy="2400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84455</xdr:colOff>
      <xdr:row>104</xdr:row>
      <xdr:rowOff>138430</xdr:rowOff>
    </xdr:from>
    <xdr:to>
      <xdr:col>17</xdr:col>
      <xdr:colOff>429260</xdr:colOff>
      <xdr:row>104</xdr:row>
      <xdr:rowOff>419100</xdr:rowOff>
    </xdr:to>
    <xdr:pic>
      <xdr:nvPicPr>
        <xdr:cNvPr id="68" name="Picture 43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6469380" y="55949215"/>
          <a:ext cx="344805" cy="2806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103</xdr:row>
      <xdr:rowOff>149225</xdr:rowOff>
    </xdr:from>
    <xdr:to>
      <xdr:col>17</xdr:col>
      <xdr:colOff>400050</xdr:colOff>
      <xdr:row>103</xdr:row>
      <xdr:rowOff>358775</xdr:rowOff>
    </xdr:to>
    <xdr:pic>
      <xdr:nvPicPr>
        <xdr:cNvPr id="69" name="Picture 44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6527800" y="55452645"/>
          <a:ext cx="257175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101600</xdr:colOff>
      <xdr:row>106</xdr:row>
      <xdr:rowOff>127000</xdr:rowOff>
    </xdr:from>
    <xdr:to>
      <xdr:col>17</xdr:col>
      <xdr:colOff>444500</xdr:colOff>
      <xdr:row>106</xdr:row>
      <xdr:rowOff>391795</xdr:rowOff>
    </xdr:to>
    <xdr:pic>
      <xdr:nvPicPr>
        <xdr:cNvPr id="70" name="Picture 4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6486525" y="56952515"/>
          <a:ext cx="342900" cy="2647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146685</xdr:colOff>
      <xdr:row>130</xdr:row>
      <xdr:rowOff>126365</xdr:rowOff>
    </xdr:from>
    <xdr:to>
      <xdr:col>17</xdr:col>
      <xdr:colOff>403860</xdr:colOff>
      <xdr:row>130</xdr:row>
      <xdr:rowOff>398780</xdr:rowOff>
    </xdr:to>
    <xdr:pic>
      <xdr:nvPicPr>
        <xdr:cNvPr id="7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6531610" y="69128640"/>
          <a:ext cx="257175" cy="2724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76835</xdr:colOff>
      <xdr:row>132</xdr:row>
      <xdr:rowOff>182245</xdr:rowOff>
    </xdr:from>
    <xdr:to>
      <xdr:col>17</xdr:col>
      <xdr:colOff>484505</xdr:colOff>
      <xdr:row>132</xdr:row>
      <xdr:rowOff>332740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6461760" y="70199250"/>
          <a:ext cx="407670" cy="1504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151765</xdr:colOff>
      <xdr:row>136</xdr:row>
      <xdr:rowOff>137160</xdr:rowOff>
    </xdr:from>
    <xdr:to>
      <xdr:col>17</xdr:col>
      <xdr:colOff>399415</xdr:colOff>
      <xdr:row>136</xdr:row>
      <xdr:rowOff>406400</xdr:rowOff>
    </xdr:to>
    <xdr:pic>
      <xdr:nvPicPr>
        <xdr:cNvPr id="73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36690" y="72183625"/>
          <a:ext cx="247650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151130</xdr:colOff>
      <xdr:row>147</xdr:row>
      <xdr:rowOff>133985</xdr:rowOff>
    </xdr:from>
    <xdr:to>
      <xdr:col>17</xdr:col>
      <xdr:colOff>466090</xdr:colOff>
      <xdr:row>147</xdr:row>
      <xdr:rowOff>354965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 rot="4913566">
          <a:off x="6583045" y="78135480"/>
          <a:ext cx="220980" cy="3149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158</xdr:row>
      <xdr:rowOff>126365</xdr:rowOff>
    </xdr:from>
    <xdr:to>
      <xdr:col>17</xdr:col>
      <xdr:colOff>502920</xdr:colOff>
      <xdr:row>158</xdr:row>
      <xdr:rowOff>355600</xdr:rowOff>
    </xdr:to>
    <xdr:pic>
      <xdr:nvPicPr>
        <xdr:cNvPr id="75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87795" y="84093685"/>
          <a:ext cx="400050" cy="2292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132715</xdr:colOff>
      <xdr:row>172</xdr:row>
      <xdr:rowOff>93345</xdr:rowOff>
    </xdr:from>
    <xdr:to>
      <xdr:col>17</xdr:col>
      <xdr:colOff>447040</xdr:colOff>
      <xdr:row>172</xdr:row>
      <xdr:rowOff>330835</xdr:rowOff>
    </xdr:to>
    <xdr:pic>
      <xdr:nvPicPr>
        <xdr:cNvPr id="76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517640" y="92410915"/>
          <a:ext cx="314325" cy="2374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111760</xdr:colOff>
      <xdr:row>174</xdr:row>
      <xdr:rowOff>126365</xdr:rowOff>
    </xdr:from>
    <xdr:to>
      <xdr:col>17</xdr:col>
      <xdr:colOff>426085</xdr:colOff>
      <xdr:row>174</xdr:row>
      <xdr:rowOff>346075</xdr:rowOff>
    </xdr:to>
    <xdr:pic>
      <xdr:nvPicPr>
        <xdr:cNvPr id="77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6496685" y="93458665"/>
          <a:ext cx="314325" cy="2197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139700</xdr:colOff>
      <xdr:row>182</xdr:row>
      <xdr:rowOff>160020</xdr:rowOff>
    </xdr:from>
    <xdr:to>
      <xdr:col>17</xdr:col>
      <xdr:colOff>425450</xdr:colOff>
      <xdr:row>182</xdr:row>
      <xdr:rowOff>316865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6524625" y="97551240"/>
          <a:ext cx="285750" cy="156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121920</xdr:colOff>
      <xdr:row>189</xdr:row>
      <xdr:rowOff>127000</xdr:rowOff>
    </xdr:from>
    <xdr:to>
      <xdr:col>17</xdr:col>
      <xdr:colOff>421005</xdr:colOff>
      <xdr:row>189</xdr:row>
      <xdr:rowOff>317500</xdr:rowOff>
    </xdr:to>
    <xdr:pic>
      <xdr:nvPicPr>
        <xdr:cNvPr id="79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6506845" y="101069775"/>
          <a:ext cx="299085" cy="190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74295</xdr:colOff>
      <xdr:row>190</xdr:row>
      <xdr:rowOff>172085</xdr:rowOff>
    </xdr:from>
    <xdr:to>
      <xdr:col>17</xdr:col>
      <xdr:colOff>421005</xdr:colOff>
      <xdr:row>190</xdr:row>
      <xdr:rowOff>338455</xdr:rowOff>
    </xdr:to>
    <xdr:pic>
      <xdr:nvPicPr>
        <xdr:cNvPr id="80" name="Picture 6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6459220" y="101622225"/>
          <a:ext cx="346710" cy="1663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153035</xdr:colOff>
      <xdr:row>128</xdr:row>
      <xdr:rowOff>116205</xdr:rowOff>
    </xdr:from>
    <xdr:to>
      <xdr:col>17</xdr:col>
      <xdr:colOff>386080</xdr:colOff>
      <xdr:row>128</xdr:row>
      <xdr:rowOff>363855</xdr:rowOff>
    </xdr:to>
    <xdr:pic>
      <xdr:nvPicPr>
        <xdr:cNvPr id="81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6537960" y="68103750"/>
          <a:ext cx="2330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123190</xdr:colOff>
      <xdr:row>191</xdr:row>
      <xdr:rowOff>126365</xdr:rowOff>
    </xdr:from>
    <xdr:to>
      <xdr:col>17</xdr:col>
      <xdr:colOff>475615</xdr:colOff>
      <xdr:row>191</xdr:row>
      <xdr:rowOff>397510</xdr:rowOff>
    </xdr:to>
    <xdr:pic>
      <xdr:nvPicPr>
        <xdr:cNvPr id="82" name="Picture 1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6508115" y="102083870"/>
          <a:ext cx="352425" cy="2711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108585</xdr:colOff>
      <xdr:row>167</xdr:row>
      <xdr:rowOff>137795</xdr:rowOff>
    </xdr:from>
    <xdr:to>
      <xdr:col>17</xdr:col>
      <xdr:colOff>435610</xdr:colOff>
      <xdr:row>167</xdr:row>
      <xdr:rowOff>385445</xdr:rowOff>
    </xdr:to>
    <xdr:pic>
      <xdr:nvPicPr>
        <xdr:cNvPr id="83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93510" y="89294970"/>
          <a:ext cx="32702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92710</xdr:colOff>
      <xdr:row>163</xdr:row>
      <xdr:rowOff>71120</xdr:rowOff>
    </xdr:from>
    <xdr:to>
      <xdr:col>17</xdr:col>
      <xdr:colOff>454660</xdr:colOff>
      <xdr:row>163</xdr:row>
      <xdr:rowOff>344170</xdr:rowOff>
    </xdr:to>
    <xdr:pic>
      <xdr:nvPicPr>
        <xdr:cNvPr id="84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77635" y="86575265"/>
          <a:ext cx="361950" cy="273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92075</xdr:colOff>
      <xdr:row>85</xdr:row>
      <xdr:rowOff>114935</xdr:rowOff>
    </xdr:from>
    <xdr:to>
      <xdr:col>17</xdr:col>
      <xdr:colOff>448310</xdr:colOff>
      <xdr:row>85</xdr:row>
      <xdr:rowOff>391160</xdr:rowOff>
    </xdr:to>
    <xdr:pic>
      <xdr:nvPicPr>
        <xdr:cNvPr id="85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6477000" y="45540930"/>
          <a:ext cx="35623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127635</xdr:colOff>
      <xdr:row>86</xdr:row>
      <xdr:rowOff>70485</xdr:rowOff>
    </xdr:from>
    <xdr:to>
      <xdr:col>17</xdr:col>
      <xdr:colOff>432435</xdr:colOff>
      <xdr:row>86</xdr:row>
      <xdr:rowOff>326390</xdr:rowOff>
    </xdr:to>
    <xdr:pic>
      <xdr:nvPicPr>
        <xdr:cNvPr id="86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6512560" y="46003845"/>
          <a:ext cx="304800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109220</xdr:colOff>
      <xdr:row>87</xdr:row>
      <xdr:rowOff>124460</xdr:rowOff>
    </xdr:from>
    <xdr:to>
      <xdr:col>17</xdr:col>
      <xdr:colOff>414020</xdr:colOff>
      <xdr:row>87</xdr:row>
      <xdr:rowOff>380365</xdr:rowOff>
    </xdr:to>
    <xdr:pic>
      <xdr:nvPicPr>
        <xdr:cNvPr id="87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6494145" y="46565185"/>
          <a:ext cx="304800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93980</xdr:colOff>
      <xdr:row>124</xdr:row>
      <xdr:rowOff>104140</xdr:rowOff>
    </xdr:from>
    <xdr:to>
      <xdr:col>17</xdr:col>
      <xdr:colOff>450215</xdr:colOff>
      <xdr:row>124</xdr:row>
      <xdr:rowOff>380365</xdr:rowOff>
    </xdr:to>
    <xdr:pic>
      <xdr:nvPicPr>
        <xdr:cNvPr id="88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6478905" y="66062225"/>
          <a:ext cx="35623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125</xdr:row>
      <xdr:rowOff>182245</xdr:rowOff>
    </xdr:from>
    <xdr:to>
      <xdr:col>17</xdr:col>
      <xdr:colOff>453390</xdr:colOff>
      <xdr:row>125</xdr:row>
      <xdr:rowOff>438150</xdr:rowOff>
    </xdr:to>
    <xdr:pic>
      <xdr:nvPicPr>
        <xdr:cNvPr id="89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6533515" y="66647695"/>
          <a:ext cx="304800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136525</xdr:colOff>
      <xdr:row>126</xdr:row>
      <xdr:rowOff>125730</xdr:rowOff>
    </xdr:from>
    <xdr:to>
      <xdr:col>17</xdr:col>
      <xdr:colOff>441325</xdr:colOff>
      <xdr:row>126</xdr:row>
      <xdr:rowOff>381635</xdr:rowOff>
    </xdr:to>
    <xdr:pic>
      <xdr:nvPicPr>
        <xdr:cNvPr id="90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6521450" y="67098545"/>
          <a:ext cx="304800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53340</xdr:colOff>
      <xdr:row>45</xdr:row>
      <xdr:rowOff>137795</xdr:rowOff>
    </xdr:from>
    <xdr:to>
      <xdr:col>17</xdr:col>
      <xdr:colOff>443865</xdr:colOff>
      <xdr:row>45</xdr:row>
      <xdr:rowOff>330835</xdr:rowOff>
    </xdr:to>
    <xdr:pic>
      <xdr:nvPicPr>
        <xdr:cNvPr id="91" name="Picture 28"/>
        <xdr:cNvPicPr>
          <a:picLocks noChangeAspect="1" noChangeArrowheads="1"/>
        </xdr:cNvPicPr>
      </xdr:nvPicPr>
      <xdr:blipFill>
        <a:blip r:embed="rId65"/>
        <a:srcRect t="29478" r="13513"/>
        <a:stretch>
          <a:fillRect/>
        </a:stretch>
      </xdr:blipFill>
      <xdr:spPr>
        <a:xfrm>
          <a:off x="6438265" y="24631650"/>
          <a:ext cx="390525" cy="1930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109855</xdr:colOff>
      <xdr:row>47</xdr:row>
      <xdr:rowOff>137160</xdr:rowOff>
    </xdr:from>
    <xdr:to>
      <xdr:col>17</xdr:col>
      <xdr:colOff>490855</xdr:colOff>
      <xdr:row>47</xdr:row>
      <xdr:rowOff>356870</xdr:rowOff>
    </xdr:to>
    <xdr:pic>
      <xdr:nvPicPr>
        <xdr:cNvPr id="92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6494780" y="25645745"/>
          <a:ext cx="381000" cy="2197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30480</xdr:colOff>
      <xdr:row>53</xdr:row>
      <xdr:rowOff>71120</xdr:rowOff>
    </xdr:from>
    <xdr:to>
      <xdr:col>18</xdr:col>
      <xdr:colOff>0</xdr:colOff>
      <xdr:row>53</xdr:row>
      <xdr:rowOff>377825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6415405" y="28623895"/>
          <a:ext cx="48450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73025</xdr:colOff>
      <xdr:row>52</xdr:row>
      <xdr:rowOff>137795</xdr:rowOff>
    </xdr:from>
    <xdr:to>
      <xdr:col>17</xdr:col>
      <xdr:colOff>438785</xdr:colOff>
      <xdr:row>52</xdr:row>
      <xdr:rowOff>441325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6457950" y="2818320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65405</xdr:colOff>
      <xdr:row>51</xdr:row>
      <xdr:rowOff>170815</xdr:rowOff>
    </xdr:from>
    <xdr:to>
      <xdr:col>17</xdr:col>
      <xdr:colOff>490220</xdr:colOff>
      <xdr:row>51</xdr:row>
      <xdr:rowOff>336550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98"/>
        <a:stretch>
          <a:fillRect/>
        </a:stretch>
      </xdr:blipFill>
      <xdr:spPr>
        <a:xfrm>
          <a:off x="6450330" y="27708860"/>
          <a:ext cx="42481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134620</xdr:colOff>
      <xdr:row>40</xdr:row>
      <xdr:rowOff>148590</xdr:rowOff>
    </xdr:from>
    <xdr:to>
      <xdr:col>17</xdr:col>
      <xdr:colOff>340995</xdr:colOff>
      <xdr:row>40</xdr:row>
      <xdr:rowOff>396240</xdr:rowOff>
    </xdr:to>
    <xdr:pic>
      <xdr:nvPicPr>
        <xdr:cNvPr id="96" name="Picture 2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6519545" y="22105620"/>
          <a:ext cx="20637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169545</xdr:colOff>
      <xdr:row>43</xdr:row>
      <xdr:rowOff>104140</xdr:rowOff>
    </xdr:from>
    <xdr:to>
      <xdr:col>17</xdr:col>
      <xdr:colOff>423545</xdr:colOff>
      <xdr:row>43</xdr:row>
      <xdr:rowOff>408940</xdr:rowOff>
    </xdr:to>
    <xdr:pic>
      <xdr:nvPicPr>
        <xdr:cNvPr id="97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6554470" y="23583265"/>
          <a:ext cx="254000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44</xdr:row>
      <xdr:rowOff>60325</xdr:rowOff>
    </xdr:from>
    <xdr:to>
      <xdr:col>17</xdr:col>
      <xdr:colOff>429260</xdr:colOff>
      <xdr:row>44</xdr:row>
      <xdr:rowOff>365125</xdr:rowOff>
    </xdr:to>
    <xdr:pic>
      <xdr:nvPicPr>
        <xdr:cNvPr id="98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6560185" y="24046815"/>
          <a:ext cx="254000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46</xdr:row>
      <xdr:rowOff>115570</xdr:rowOff>
    </xdr:from>
    <xdr:to>
      <xdr:col>17</xdr:col>
      <xdr:colOff>409575</xdr:colOff>
      <xdr:row>46</xdr:row>
      <xdr:rowOff>468630</xdr:rowOff>
    </xdr:to>
    <xdr:pic>
      <xdr:nvPicPr>
        <xdr:cNvPr id="99" name="Picture 4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6499225" y="25116790"/>
          <a:ext cx="295275" cy="3530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142240</xdr:colOff>
      <xdr:row>25</xdr:row>
      <xdr:rowOff>71120</xdr:rowOff>
    </xdr:from>
    <xdr:to>
      <xdr:col>17</xdr:col>
      <xdr:colOff>437515</xdr:colOff>
      <xdr:row>25</xdr:row>
      <xdr:rowOff>404495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6527165" y="13851255"/>
          <a:ext cx="295275" cy="3333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31</xdr:row>
      <xdr:rowOff>93345</xdr:rowOff>
    </xdr:from>
    <xdr:to>
      <xdr:col>17</xdr:col>
      <xdr:colOff>464820</xdr:colOff>
      <xdr:row>31</xdr:row>
      <xdr:rowOff>400050</xdr:rowOff>
    </xdr:to>
    <xdr:pic>
      <xdr:nvPicPr>
        <xdr:cNvPr id="10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6487795" y="1691767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132715</xdr:colOff>
      <xdr:row>28</xdr:row>
      <xdr:rowOff>81280</xdr:rowOff>
    </xdr:from>
    <xdr:to>
      <xdr:col>17</xdr:col>
      <xdr:colOff>418465</xdr:colOff>
      <xdr:row>28</xdr:row>
      <xdr:rowOff>443230</xdr:rowOff>
    </xdr:to>
    <xdr:pic>
      <xdr:nvPicPr>
        <xdr:cNvPr id="102" name="Picture 7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6517640" y="15383510"/>
          <a:ext cx="285750" cy="3619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29</xdr:row>
      <xdr:rowOff>93345</xdr:rowOff>
    </xdr:from>
    <xdr:to>
      <xdr:col>17</xdr:col>
      <xdr:colOff>365125</xdr:colOff>
      <xdr:row>29</xdr:row>
      <xdr:rowOff>398145</xdr:rowOff>
    </xdr:to>
    <xdr:pic>
      <xdr:nvPicPr>
        <xdr:cNvPr id="103" name="Picture 8"/>
        <xdr:cNvPicPr>
          <a:picLocks noChangeAspect="1" noChangeArrowheads="1"/>
        </xdr:cNvPicPr>
      </xdr:nvPicPr>
      <xdr:blipFill>
        <a:blip r:embed="rId75"/>
        <a:srcRect l="17042" t="17911" r="16685"/>
        <a:stretch>
          <a:fillRect/>
        </a:stretch>
      </xdr:blipFill>
      <xdr:spPr>
        <a:xfrm>
          <a:off x="6556375" y="1590294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85090</xdr:colOff>
      <xdr:row>30</xdr:row>
      <xdr:rowOff>137160</xdr:rowOff>
    </xdr:from>
    <xdr:to>
      <xdr:col>17</xdr:col>
      <xdr:colOff>475615</xdr:colOff>
      <xdr:row>30</xdr:row>
      <xdr:rowOff>422910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r:embed="rId76"/>
        <a:srcRect r="-2500" b="26667"/>
        <a:stretch>
          <a:fillRect/>
        </a:stretch>
      </xdr:blipFill>
      <xdr:spPr>
        <a:xfrm>
          <a:off x="6470015" y="1645412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160655</xdr:colOff>
      <xdr:row>57</xdr:row>
      <xdr:rowOff>137795</xdr:rowOff>
    </xdr:from>
    <xdr:to>
      <xdr:col>17</xdr:col>
      <xdr:colOff>466090</xdr:colOff>
      <xdr:row>57</xdr:row>
      <xdr:rowOff>423545</xdr:rowOff>
    </xdr:to>
    <xdr:pic>
      <xdr:nvPicPr>
        <xdr:cNvPr id="105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45580" y="3072003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133350</xdr:colOff>
      <xdr:row>62</xdr:row>
      <xdr:rowOff>126365</xdr:rowOff>
    </xdr:from>
    <xdr:to>
      <xdr:col>17</xdr:col>
      <xdr:colOff>438785</xdr:colOff>
      <xdr:row>62</xdr:row>
      <xdr:rowOff>412115</xdr:rowOff>
    </xdr:to>
    <xdr:pic>
      <xdr:nvPicPr>
        <xdr:cNvPr id="10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18275" y="3362134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116205</xdr:colOff>
      <xdr:row>65</xdr:row>
      <xdr:rowOff>127000</xdr:rowOff>
    </xdr:from>
    <xdr:to>
      <xdr:col>17</xdr:col>
      <xdr:colOff>390525</xdr:colOff>
      <xdr:row>65</xdr:row>
      <xdr:rowOff>384175</xdr:rowOff>
    </xdr:to>
    <xdr:pic>
      <xdr:nvPicPr>
        <xdr:cNvPr id="107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6501130" y="35405695"/>
          <a:ext cx="27432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130175</xdr:colOff>
      <xdr:row>66</xdr:row>
      <xdr:rowOff>127000</xdr:rowOff>
    </xdr:from>
    <xdr:to>
      <xdr:col>17</xdr:col>
      <xdr:colOff>404495</xdr:colOff>
      <xdr:row>66</xdr:row>
      <xdr:rowOff>384175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6515100" y="35913060"/>
          <a:ext cx="27432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180975</xdr:colOff>
      <xdr:row>18</xdr:row>
      <xdr:rowOff>104140</xdr:rowOff>
    </xdr:from>
    <xdr:to>
      <xdr:col>17</xdr:col>
      <xdr:colOff>407035</xdr:colOff>
      <xdr:row>18</xdr:row>
      <xdr:rowOff>417830</xdr:rowOff>
    </xdr:to>
    <xdr:pic>
      <xdr:nvPicPr>
        <xdr:cNvPr id="109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6565900" y="9878060"/>
          <a:ext cx="226060" cy="3136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142240</xdr:colOff>
      <xdr:row>10</xdr:row>
      <xdr:rowOff>116205</xdr:rowOff>
    </xdr:from>
    <xdr:to>
      <xdr:col>17</xdr:col>
      <xdr:colOff>398780</xdr:colOff>
      <xdr:row>10</xdr:row>
      <xdr:rowOff>371475</xdr:rowOff>
    </xdr:to>
    <xdr:pic>
      <xdr:nvPicPr>
        <xdr:cNvPr id="110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27165" y="424116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146685</xdr:colOff>
      <xdr:row>14</xdr:row>
      <xdr:rowOff>127000</xdr:rowOff>
    </xdr:from>
    <xdr:to>
      <xdr:col>17</xdr:col>
      <xdr:colOff>403225</xdr:colOff>
      <xdr:row>14</xdr:row>
      <xdr:rowOff>382270</xdr:rowOff>
    </xdr:to>
    <xdr:pic>
      <xdr:nvPicPr>
        <xdr:cNvPr id="111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31610" y="7209790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76200</xdr:colOff>
      <xdr:row>54</xdr:row>
      <xdr:rowOff>93345</xdr:rowOff>
    </xdr:from>
    <xdr:to>
      <xdr:col>17</xdr:col>
      <xdr:colOff>428625</xdr:colOff>
      <xdr:row>54</xdr:row>
      <xdr:rowOff>393700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6461125" y="29153485"/>
          <a:ext cx="352425" cy="3003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193675</xdr:colOff>
      <xdr:row>23</xdr:row>
      <xdr:rowOff>104775</xdr:rowOff>
    </xdr:from>
    <xdr:to>
      <xdr:col>17</xdr:col>
      <xdr:colOff>363220</xdr:colOff>
      <xdr:row>23</xdr:row>
      <xdr:rowOff>437515</xdr:rowOff>
    </xdr:to>
    <xdr:pic>
      <xdr:nvPicPr>
        <xdr:cNvPr id="113" name="Picture 108" descr="36"/>
        <xdr:cNvPicPr>
          <a:picLocks noChangeAspect="1" noChangeArrowheads="1"/>
        </xdr:cNvPicPr>
      </xdr:nvPicPr>
      <xdr:blipFill>
        <a:blip r:embed="rId82"/>
        <a:srcRect l="25627" t="10168" r="18106" b="7204"/>
        <a:stretch>
          <a:fillRect/>
        </a:stretch>
      </xdr:blipFill>
      <xdr:spPr>
        <a:xfrm>
          <a:off x="6578600" y="12870180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184150</xdr:colOff>
      <xdr:row>22</xdr:row>
      <xdr:rowOff>81915</xdr:rowOff>
    </xdr:from>
    <xdr:to>
      <xdr:col>17</xdr:col>
      <xdr:colOff>418465</xdr:colOff>
      <xdr:row>22</xdr:row>
      <xdr:rowOff>405765</xdr:rowOff>
    </xdr:to>
    <xdr:pic>
      <xdr:nvPicPr>
        <xdr:cNvPr id="114" name="Picture 109" descr="35"/>
        <xdr:cNvPicPr>
          <a:picLocks noChangeAspect="1" noChangeArrowheads="1"/>
        </xdr:cNvPicPr>
      </xdr:nvPicPr>
      <xdr:blipFill>
        <a:blip r:embed="rId83"/>
        <a:srcRect l="28018" t="10330" r="7516" b="9505"/>
        <a:stretch>
          <a:fillRect/>
        </a:stretch>
      </xdr:blipFill>
      <xdr:spPr>
        <a:xfrm>
          <a:off x="6569075" y="12339955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67</xdr:row>
      <xdr:rowOff>172085</xdr:rowOff>
    </xdr:from>
    <xdr:to>
      <xdr:col>18</xdr:col>
      <xdr:colOff>0</xdr:colOff>
      <xdr:row>67</xdr:row>
      <xdr:rowOff>352425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84"/>
        <a:srcRect/>
        <a:stretch>
          <a:fillRect/>
        </a:stretch>
      </xdr:blipFill>
      <xdr:spPr>
        <a:xfrm>
          <a:off x="6423025" y="36465510"/>
          <a:ext cx="476885" cy="180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</xdr:colOff>
      <xdr:row>68</xdr:row>
      <xdr:rowOff>149225</xdr:rowOff>
    </xdr:from>
    <xdr:to>
      <xdr:col>18</xdr:col>
      <xdr:colOff>0</xdr:colOff>
      <xdr:row>68</xdr:row>
      <xdr:rowOff>314325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6403975" y="36950015"/>
          <a:ext cx="495935" cy="1651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50</xdr:row>
      <xdr:rowOff>115570</xdr:rowOff>
    </xdr:from>
    <xdr:to>
      <xdr:col>17</xdr:col>
      <xdr:colOff>398145</xdr:colOff>
      <xdr:row>50</xdr:row>
      <xdr:rowOff>397510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86" cstate="print"/>
        <a:srcRect/>
        <a:stretch>
          <a:fillRect/>
        </a:stretch>
      </xdr:blipFill>
      <xdr:spPr>
        <a:xfrm>
          <a:off x="6525895" y="27146250"/>
          <a:ext cx="2571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132715</xdr:colOff>
      <xdr:row>176</xdr:row>
      <xdr:rowOff>160655</xdr:rowOff>
    </xdr:from>
    <xdr:to>
      <xdr:col>17</xdr:col>
      <xdr:colOff>427990</xdr:colOff>
      <xdr:row>176</xdr:row>
      <xdr:rowOff>403860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r:embed="rId87"/>
        <a:srcRect/>
        <a:stretch>
          <a:fillRect/>
        </a:stretch>
      </xdr:blipFill>
      <xdr:spPr>
        <a:xfrm>
          <a:off x="6517640" y="94507685"/>
          <a:ext cx="29527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178</xdr:row>
      <xdr:rowOff>148590</xdr:rowOff>
    </xdr:from>
    <xdr:to>
      <xdr:col>18</xdr:col>
      <xdr:colOff>0</xdr:colOff>
      <xdr:row>178</xdr:row>
      <xdr:rowOff>347980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r:embed="rId88"/>
        <a:srcRect/>
        <a:stretch>
          <a:fillRect/>
        </a:stretch>
      </xdr:blipFill>
      <xdr:spPr>
        <a:xfrm>
          <a:off x="6453505" y="95510350"/>
          <a:ext cx="446405" cy="1993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96520</xdr:colOff>
      <xdr:row>179</xdr:row>
      <xdr:rowOff>81280</xdr:rowOff>
    </xdr:from>
    <xdr:to>
      <xdr:col>17</xdr:col>
      <xdr:colOff>438150</xdr:colOff>
      <xdr:row>179</xdr:row>
      <xdr:rowOff>393700</xdr:rowOff>
    </xdr:to>
    <xdr:pic>
      <xdr:nvPicPr>
        <xdr:cNvPr id="121" name="Picture 5"/>
        <xdr:cNvPicPr>
          <a:picLocks noChangeAspect="1" noChangeArrowheads="1"/>
        </xdr:cNvPicPr>
      </xdr:nvPicPr>
      <xdr:blipFill>
        <a:blip r:embed="rId89"/>
        <a:srcRect/>
        <a:stretch>
          <a:fillRect/>
        </a:stretch>
      </xdr:blipFill>
      <xdr:spPr>
        <a:xfrm>
          <a:off x="6481445" y="95950405"/>
          <a:ext cx="341630" cy="31242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49530</xdr:colOff>
      <xdr:row>69</xdr:row>
      <xdr:rowOff>160020</xdr:rowOff>
    </xdr:from>
    <xdr:to>
      <xdr:col>18</xdr:col>
      <xdr:colOff>0</xdr:colOff>
      <xdr:row>69</xdr:row>
      <xdr:rowOff>349885</xdr:rowOff>
    </xdr:to>
    <xdr:pic>
      <xdr:nvPicPr>
        <xdr:cNvPr id="122" name="Picture 6"/>
        <xdr:cNvPicPr>
          <a:picLocks noChangeAspect="1" noChangeArrowheads="1"/>
        </xdr:cNvPicPr>
      </xdr:nvPicPr>
      <xdr:blipFill>
        <a:blip r:embed="rId90"/>
        <a:srcRect/>
        <a:stretch>
          <a:fillRect/>
        </a:stretch>
      </xdr:blipFill>
      <xdr:spPr>
        <a:xfrm>
          <a:off x="6434455" y="37468175"/>
          <a:ext cx="465455" cy="1898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52070</xdr:colOff>
      <xdr:row>70</xdr:row>
      <xdr:rowOff>181610</xdr:rowOff>
    </xdr:from>
    <xdr:to>
      <xdr:col>18</xdr:col>
      <xdr:colOff>0</xdr:colOff>
      <xdr:row>70</xdr:row>
      <xdr:rowOff>346710</xdr:rowOff>
    </xdr:to>
    <xdr:pic>
      <xdr:nvPicPr>
        <xdr:cNvPr id="124" name="Picture 2"/>
        <xdr:cNvPicPr>
          <a:picLocks noChangeAspect="1" noChangeArrowheads="1"/>
        </xdr:cNvPicPr>
      </xdr:nvPicPr>
      <xdr:blipFill>
        <a:blip r:embed="rId85"/>
        <a:srcRect/>
        <a:stretch>
          <a:fillRect/>
        </a:stretch>
      </xdr:blipFill>
      <xdr:spPr>
        <a:xfrm>
          <a:off x="6436995" y="37997130"/>
          <a:ext cx="462915" cy="1651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65405</xdr:colOff>
      <xdr:row>177</xdr:row>
      <xdr:rowOff>116205</xdr:rowOff>
    </xdr:from>
    <xdr:to>
      <xdr:col>17</xdr:col>
      <xdr:colOff>503555</xdr:colOff>
      <xdr:row>177</xdr:row>
      <xdr:rowOff>333375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r:embed="rId91"/>
        <a:srcRect/>
        <a:stretch>
          <a:fillRect/>
        </a:stretch>
      </xdr:blipFill>
      <xdr:spPr>
        <a:xfrm>
          <a:off x="6450330" y="9497060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37</xdr:row>
      <xdr:rowOff>114935</xdr:rowOff>
    </xdr:from>
    <xdr:to>
      <xdr:col>17</xdr:col>
      <xdr:colOff>467360</xdr:colOff>
      <xdr:row>37</xdr:row>
      <xdr:rowOff>400685</xdr:rowOff>
    </xdr:to>
    <xdr:pic>
      <xdr:nvPicPr>
        <xdr:cNvPr id="128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46850" y="1998345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32</xdr:row>
      <xdr:rowOff>126365</xdr:rowOff>
    </xdr:from>
    <xdr:to>
      <xdr:col>17</xdr:col>
      <xdr:colOff>474980</xdr:colOff>
      <xdr:row>32</xdr:row>
      <xdr:rowOff>433070</xdr:rowOff>
    </xdr:to>
    <xdr:pic>
      <xdr:nvPicPr>
        <xdr:cNvPr id="129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6497955" y="1745805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144145</xdr:colOff>
      <xdr:row>60</xdr:row>
      <xdr:rowOff>149225</xdr:rowOff>
    </xdr:from>
    <xdr:to>
      <xdr:col>17</xdr:col>
      <xdr:colOff>449580</xdr:colOff>
      <xdr:row>60</xdr:row>
      <xdr:rowOff>434975</xdr:rowOff>
    </xdr:to>
    <xdr:pic>
      <xdr:nvPicPr>
        <xdr:cNvPr id="130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29070" y="3262947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166</xdr:row>
      <xdr:rowOff>104775</xdr:rowOff>
    </xdr:from>
    <xdr:to>
      <xdr:col>17</xdr:col>
      <xdr:colOff>440690</xdr:colOff>
      <xdr:row>166</xdr:row>
      <xdr:rowOff>352425</xdr:rowOff>
    </xdr:to>
    <xdr:pic>
      <xdr:nvPicPr>
        <xdr:cNvPr id="13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98590" y="88754585"/>
          <a:ext cx="32702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152</xdr:row>
      <xdr:rowOff>137160</xdr:rowOff>
    </xdr:from>
    <xdr:to>
      <xdr:col>17</xdr:col>
      <xdr:colOff>478155</xdr:colOff>
      <xdr:row>152</xdr:row>
      <xdr:rowOff>339725</xdr:rowOff>
    </xdr:to>
    <xdr:pic>
      <xdr:nvPicPr>
        <xdr:cNvPr id="132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510655" y="80722470"/>
          <a:ext cx="352425" cy="2025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142240</xdr:colOff>
      <xdr:row>24</xdr:row>
      <xdr:rowOff>59055</xdr:rowOff>
    </xdr:from>
    <xdr:to>
      <xdr:col>17</xdr:col>
      <xdr:colOff>437515</xdr:colOff>
      <xdr:row>24</xdr:row>
      <xdr:rowOff>392430</xdr:rowOff>
    </xdr:to>
    <xdr:pic>
      <xdr:nvPicPr>
        <xdr:cNvPr id="133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6527165" y="13331825"/>
          <a:ext cx="295275" cy="3333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116205</xdr:colOff>
      <xdr:row>55</xdr:row>
      <xdr:rowOff>137795</xdr:rowOff>
    </xdr:from>
    <xdr:to>
      <xdr:col>17</xdr:col>
      <xdr:colOff>421640</xdr:colOff>
      <xdr:row>55</xdr:row>
      <xdr:rowOff>423545</xdr:rowOff>
    </xdr:to>
    <xdr:pic>
      <xdr:nvPicPr>
        <xdr:cNvPr id="134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01130" y="2970530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149225</xdr:colOff>
      <xdr:row>17</xdr:row>
      <xdr:rowOff>91440</xdr:rowOff>
    </xdr:from>
    <xdr:to>
      <xdr:col>17</xdr:col>
      <xdr:colOff>375285</xdr:colOff>
      <xdr:row>17</xdr:row>
      <xdr:rowOff>405765</xdr:rowOff>
    </xdr:to>
    <xdr:pic>
      <xdr:nvPicPr>
        <xdr:cNvPr id="135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6534150" y="9357995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82550</xdr:colOff>
      <xdr:row>141</xdr:row>
      <xdr:rowOff>88900</xdr:rowOff>
    </xdr:from>
    <xdr:to>
      <xdr:col>17</xdr:col>
      <xdr:colOff>421640</xdr:colOff>
      <xdr:row>141</xdr:row>
      <xdr:rowOff>393065</xdr:rowOff>
    </xdr:to>
    <xdr:pic>
      <xdr:nvPicPr>
        <xdr:cNvPr id="136" name="图片 13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6467475" y="75093195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121285</xdr:colOff>
      <xdr:row>142</xdr:row>
      <xdr:rowOff>99695</xdr:rowOff>
    </xdr:from>
    <xdr:to>
      <xdr:col>17</xdr:col>
      <xdr:colOff>401955</xdr:colOff>
      <xdr:row>142</xdr:row>
      <xdr:rowOff>351790</xdr:rowOff>
    </xdr:to>
    <xdr:pic>
      <xdr:nvPicPr>
        <xdr:cNvPr id="137" name="图片 136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6506210" y="75611355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91440</xdr:colOff>
      <xdr:row>143</xdr:row>
      <xdr:rowOff>101600</xdr:rowOff>
    </xdr:from>
    <xdr:to>
      <xdr:col>17</xdr:col>
      <xdr:colOff>401320</xdr:colOff>
      <xdr:row>143</xdr:row>
      <xdr:rowOff>379730</xdr:rowOff>
    </xdr:to>
    <xdr:pic>
      <xdr:nvPicPr>
        <xdr:cNvPr id="138" name="图片 137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6476365" y="76120625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142240</xdr:colOff>
      <xdr:row>9</xdr:row>
      <xdr:rowOff>149860</xdr:rowOff>
    </xdr:from>
    <xdr:to>
      <xdr:col>17</xdr:col>
      <xdr:colOff>398780</xdr:colOff>
      <xdr:row>9</xdr:row>
      <xdr:rowOff>405130</xdr:rowOff>
    </xdr:to>
    <xdr:pic>
      <xdr:nvPicPr>
        <xdr:cNvPr id="13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27165" y="376745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165100</xdr:colOff>
      <xdr:row>8</xdr:row>
      <xdr:rowOff>114935</xdr:rowOff>
    </xdr:from>
    <xdr:to>
      <xdr:col>17</xdr:col>
      <xdr:colOff>421640</xdr:colOff>
      <xdr:row>8</xdr:row>
      <xdr:rowOff>370205</xdr:rowOff>
    </xdr:to>
    <xdr:pic>
      <xdr:nvPicPr>
        <xdr:cNvPr id="140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50025" y="322516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169545</xdr:colOff>
      <xdr:row>20</xdr:row>
      <xdr:rowOff>81915</xdr:rowOff>
    </xdr:from>
    <xdr:to>
      <xdr:col>17</xdr:col>
      <xdr:colOff>395605</xdr:colOff>
      <xdr:row>20</xdr:row>
      <xdr:rowOff>396240</xdr:rowOff>
    </xdr:to>
    <xdr:pic>
      <xdr:nvPicPr>
        <xdr:cNvPr id="141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6554470" y="11325225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151130</xdr:colOff>
      <xdr:row>35</xdr:row>
      <xdr:rowOff>104775</xdr:rowOff>
    </xdr:from>
    <xdr:to>
      <xdr:col>17</xdr:col>
      <xdr:colOff>456565</xdr:colOff>
      <xdr:row>35</xdr:row>
      <xdr:rowOff>390525</xdr:rowOff>
    </xdr:to>
    <xdr:pic>
      <xdr:nvPicPr>
        <xdr:cNvPr id="14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36055" y="1895856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150495</xdr:colOff>
      <xdr:row>36</xdr:row>
      <xdr:rowOff>137795</xdr:rowOff>
    </xdr:from>
    <xdr:to>
      <xdr:col>17</xdr:col>
      <xdr:colOff>455930</xdr:colOff>
      <xdr:row>36</xdr:row>
      <xdr:rowOff>423545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35420" y="1949894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56</xdr:row>
      <xdr:rowOff>126365</xdr:rowOff>
    </xdr:from>
    <xdr:to>
      <xdr:col>17</xdr:col>
      <xdr:colOff>432435</xdr:colOff>
      <xdr:row>56</xdr:row>
      <xdr:rowOff>412115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11925" y="3020123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144145</xdr:colOff>
      <xdr:row>61</xdr:row>
      <xdr:rowOff>115570</xdr:rowOff>
    </xdr:from>
    <xdr:to>
      <xdr:col>17</xdr:col>
      <xdr:colOff>449580</xdr:colOff>
      <xdr:row>61</xdr:row>
      <xdr:rowOff>401320</xdr:rowOff>
    </xdr:to>
    <xdr:pic>
      <xdr:nvPicPr>
        <xdr:cNvPr id="145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29070" y="3310318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105410</xdr:colOff>
      <xdr:row>89</xdr:row>
      <xdr:rowOff>148590</xdr:rowOff>
    </xdr:from>
    <xdr:to>
      <xdr:col>17</xdr:col>
      <xdr:colOff>410210</xdr:colOff>
      <xdr:row>89</xdr:row>
      <xdr:rowOff>399415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490335" y="47604045"/>
          <a:ext cx="304800" cy="2508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133</xdr:row>
      <xdr:rowOff>104140</xdr:rowOff>
    </xdr:from>
    <xdr:to>
      <xdr:col>17</xdr:col>
      <xdr:colOff>419735</xdr:colOff>
      <xdr:row>133</xdr:row>
      <xdr:rowOff>384175</xdr:rowOff>
    </xdr:to>
    <xdr:pic>
      <xdr:nvPicPr>
        <xdr:cNvPr id="147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47485" y="7062851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153</xdr:row>
      <xdr:rowOff>171450</xdr:rowOff>
    </xdr:from>
    <xdr:to>
      <xdr:col>17</xdr:col>
      <xdr:colOff>471170</xdr:colOff>
      <xdr:row>153</xdr:row>
      <xdr:rowOff>374015</xdr:rowOff>
    </xdr:to>
    <xdr:pic>
      <xdr:nvPicPr>
        <xdr:cNvPr id="148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503670" y="81264125"/>
          <a:ext cx="352425" cy="20256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114935</xdr:colOff>
      <xdr:row>161</xdr:row>
      <xdr:rowOff>114935</xdr:rowOff>
    </xdr:from>
    <xdr:to>
      <xdr:col>17</xdr:col>
      <xdr:colOff>476885</xdr:colOff>
      <xdr:row>161</xdr:row>
      <xdr:rowOff>388620</xdr:rowOff>
    </xdr:to>
    <xdr:pic>
      <xdr:nvPicPr>
        <xdr:cNvPr id="149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99860" y="8560435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99060</xdr:colOff>
      <xdr:row>162</xdr:row>
      <xdr:rowOff>93345</xdr:rowOff>
    </xdr:from>
    <xdr:to>
      <xdr:col>17</xdr:col>
      <xdr:colOff>461010</xdr:colOff>
      <xdr:row>162</xdr:row>
      <xdr:rowOff>367030</xdr:rowOff>
    </xdr:to>
    <xdr:pic>
      <xdr:nvPicPr>
        <xdr:cNvPr id="15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83985" y="86090125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158115</xdr:colOff>
      <xdr:row>13</xdr:row>
      <xdr:rowOff>115570</xdr:rowOff>
    </xdr:from>
    <xdr:to>
      <xdr:col>17</xdr:col>
      <xdr:colOff>414655</xdr:colOff>
      <xdr:row>13</xdr:row>
      <xdr:rowOff>370840</xdr:rowOff>
    </xdr:to>
    <xdr:pic>
      <xdr:nvPicPr>
        <xdr:cNvPr id="151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43040" y="6690995"/>
          <a:ext cx="256540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159385</xdr:colOff>
      <xdr:row>84</xdr:row>
      <xdr:rowOff>126365</xdr:rowOff>
    </xdr:from>
    <xdr:to>
      <xdr:col>17</xdr:col>
      <xdr:colOff>483235</xdr:colOff>
      <xdr:row>84</xdr:row>
      <xdr:rowOff>416560</xdr:rowOff>
    </xdr:to>
    <xdr:pic>
      <xdr:nvPicPr>
        <xdr:cNvPr id="152" name="图片 151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6544310" y="45044995"/>
          <a:ext cx="3238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125730</xdr:colOff>
      <xdr:row>122</xdr:row>
      <xdr:rowOff>104140</xdr:rowOff>
    </xdr:from>
    <xdr:to>
      <xdr:col>17</xdr:col>
      <xdr:colOff>468630</xdr:colOff>
      <xdr:row>122</xdr:row>
      <xdr:rowOff>409575</xdr:rowOff>
    </xdr:to>
    <xdr:pic>
      <xdr:nvPicPr>
        <xdr:cNvPr id="153" name="图片 15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6510655" y="65047495"/>
          <a:ext cx="3429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58420</xdr:colOff>
      <xdr:row>149</xdr:row>
      <xdr:rowOff>104775</xdr:rowOff>
    </xdr:from>
    <xdr:to>
      <xdr:col>17</xdr:col>
      <xdr:colOff>497840</xdr:colOff>
      <xdr:row>149</xdr:row>
      <xdr:rowOff>371475</xdr:rowOff>
    </xdr:to>
    <xdr:pic>
      <xdr:nvPicPr>
        <xdr:cNvPr id="154" name="图片 153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6443345" y="79167990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58420</xdr:colOff>
      <xdr:row>150</xdr:row>
      <xdr:rowOff>116205</xdr:rowOff>
    </xdr:from>
    <xdr:to>
      <xdr:col>17</xdr:col>
      <xdr:colOff>497840</xdr:colOff>
      <xdr:row>150</xdr:row>
      <xdr:rowOff>382905</xdr:rowOff>
    </xdr:to>
    <xdr:pic>
      <xdr:nvPicPr>
        <xdr:cNvPr id="155" name="图片 154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6443345" y="79686785"/>
          <a:ext cx="43942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102870</xdr:colOff>
      <xdr:row>157</xdr:row>
      <xdr:rowOff>126365</xdr:rowOff>
    </xdr:from>
    <xdr:to>
      <xdr:col>17</xdr:col>
      <xdr:colOff>502920</xdr:colOff>
      <xdr:row>157</xdr:row>
      <xdr:rowOff>355600</xdr:rowOff>
    </xdr:to>
    <xdr:pic>
      <xdr:nvPicPr>
        <xdr:cNvPr id="156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87795" y="83586320"/>
          <a:ext cx="400050" cy="2292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170089</xdr:colOff>
      <xdr:row>19</xdr:row>
      <xdr:rowOff>124732</xdr:rowOff>
    </xdr:from>
    <xdr:to>
      <xdr:col>17</xdr:col>
      <xdr:colOff>396784</xdr:colOff>
      <xdr:row>19</xdr:row>
      <xdr:rowOff>439057</xdr:rowOff>
    </xdr:to>
    <xdr:pic>
      <xdr:nvPicPr>
        <xdr:cNvPr id="157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6554470" y="10405745"/>
          <a:ext cx="2266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181428</xdr:colOff>
      <xdr:row>11</xdr:row>
      <xdr:rowOff>306161</xdr:rowOff>
    </xdr:from>
    <xdr:to>
      <xdr:col>17</xdr:col>
      <xdr:colOff>438603</xdr:colOff>
      <xdr:row>11</xdr:row>
      <xdr:rowOff>561431</xdr:rowOff>
    </xdr:to>
    <xdr:pic>
      <xdr:nvPicPr>
        <xdr:cNvPr id="158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65900" y="4938395"/>
          <a:ext cx="25717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155</xdr:row>
      <xdr:rowOff>137795</xdr:rowOff>
    </xdr:from>
    <xdr:to>
      <xdr:col>17</xdr:col>
      <xdr:colOff>460375</xdr:colOff>
      <xdr:row>155</xdr:row>
      <xdr:rowOff>339725</xdr:rowOff>
    </xdr:to>
    <xdr:pic>
      <xdr:nvPicPr>
        <xdr:cNvPr id="159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92875" y="82245200"/>
          <a:ext cx="352425" cy="2019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142240</xdr:colOff>
      <xdr:row>26</xdr:row>
      <xdr:rowOff>71120</xdr:rowOff>
    </xdr:from>
    <xdr:to>
      <xdr:col>17</xdr:col>
      <xdr:colOff>437515</xdr:colOff>
      <xdr:row>26</xdr:row>
      <xdr:rowOff>404495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6527165" y="14358620"/>
          <a:ext cx="295275" cy="3333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33</xdr:row>
      <xdr:rowOff>126365</xdr:rowOff>
    </xdr:from>
    <xdr:to>
      <xdr:col>17</xdr:col>
      <xdr:colOff>474980</xdr:colOff>
      <xdr:row>33</xdr:row>
      <xdr:rowOff>433070</xdr:rowOff>
    </xdr:to>
    <xdr:pic>
      <xdr:nvPicPr>
        <xdr:cNvPr id="16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6497955" y="1796542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38</xdr:row>
      <xdr:rowOff>114935</xdr:rowOff>
    </xdr:from>
    <xdr:to>
      <xdr:col>17</xdr:col>
      <xdr:colOff>467360</xdr:colOff>
      <xdr:row>38</xdr:row>
      <xdr:rowOff>400685</xdr:rowOff>
    </xdr:to>
    <xdr:pic>
      <xdr:nvPicPr>
        <xdr:cNvPr id="162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46850" y="2049081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160655</xdr:colOff>
      <xdr:row>58</xdr:row>
      <xdr:rowOff>137795</xdr:rowOff>
    </xdr:from>
    <xdr:to>
      <xdr:col>17</xdr:col>
      <xdr:colOff>466090</xdr:colOff>
      <xdr:row>58</xdr:row>
      <xdr:rowOff>423545</xdr:rowOff>
    </xdr:to>
    <xdr:pic>
      <xdr:nvPicPr>
        <xdr:cNvPr id="163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45580" y="3122739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133350</xdr:colOff>
      <xdr:row>63</xdr:row>
      <xdr:rowOff>126365</xdr:rowOff>
    </xdr:from>
    <xdr:to>
      <xdr:col>17</xdr:col>
      <xdr:colOff>438785</xdr:colOff>
      <xdr:row>63</xdr:row>
      <xdr:rowOff>412115</xdr:rowOff>
    </xdr:to>
    <xdr:pic>
      <xdr:nvPicPr>
        <xdr:cNvPr id="164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18275" y="3412871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105410</xdr:colOff>
      <xdr:row>90</xdr:row>
      <xdr:rowOff>148590</xdr:rowOff>
    </xdr:from>
    <xdr:to>
      <xdr:col>17</xdr:col>
      <xdr:colOff>410210</xdr:colOff>
      <xdr:row>90</xdr:row>
      <xdr:rowOff>399415</xdr:rowOff>
    </xdr:to>
    <xdr:pic>
      <xdr:nvPicPr>
        <xdr:cNvPr id="165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490335" y="48111410"/>
          <a:ext cx="304800" cy="2508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151765</xdr:colOff>
      <xdr:row>137</xdr:row>
      <xdr:rowOff>137160</xdr:rowOff>
    </xdr:from>
    <xdr:to>
      <xdr:col>17</xdr:col>
      <xdr:colOff>399415</xdr:colOff>
      <xdr:row>137</xdr:row>
      <xdr:rowOff>406400</xdr:rowOff>
    </xdr:to>
    <xdr:pic>
      <xdr:nvPicPr>
        <xdr:cNvPr id="166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36690" y="72690990"/>
          <a:ext cx="247650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92710</xdr:colOff>
      <xdr:row>163</xdr:row>
      <xdr:rowOff>71120</xdr:rowOff>
    </xdr:from>
    <xdr:to>
      <xdr:col>17</xdr:col>
      <xdr:colOff>454660</xdr:colOff>
      <xdr:row>163</xdr:row>
      <xdr:rowOff>344170</xdr:rowOff>
    </xdr:to>
    <xdr:pic>
      <xdr:nvPicPr>
        <xdr:cNvPr id="167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77635" y="86575265"/>
          <a:ext cx="361950" cy="273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92710</xdr:colOff>
      <xdr:row>164</xdr:row>
      <xdr:rowOff>261620</xdr:rowOff>
    </xdr:from>
    <xdr:to>
      <xdr:col>17</xdr:col>
      <xdr:colOff>454660</xdr:colOff>
      <xdr:row>164</xdr:row>
      <xdr:rowOff>534670</xdr:rowOff>
    </xdr:to>
    <xdr:pic>
      <xdr:nvPicPr>
        <xdr:cNvPr id="16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77635" y="87273130"/>
          <a:ext cx="361950" cy="273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157480</xdr:colOff>
      <xdr:row>15</xdr:row>
      <xdr:rowOff>134620</xdr:rowOff>
    </xdr:from>
    <xdr:to>
      <xdr:col>17</xdr:col>
      <xdr:colOff>414655</xdr:colOff>
      <xdr:row>15</xdr:row>
      <xdr:rowOff>389890</xdr:rowOff>
    </xdr:to>
    <xdr:pic>
      <xdr:nvPicPr>
        <xdr:cNvPr id="169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42405" y="7724775"/>
          <a:ext cx="25717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105410</xdr:colOff>
      <xdr:row>94</xdr:row>
      <xdr:rowOff>148590</xdr:rowOff>
    </xdr:from>
    <xdr:to>
      <xdr:col>17</xdr:col>
      <xdr:colOff>410210</xdr:colOff>
      <xdr:row>94</xdr:row>
      <xdr:rowOff>399415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490335" y="50376455"/>
          <a:ext cx="304800" cy="2508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151765</xdr:colOff>
      <xdr:row>138</xdr:row>
      <xdr:rowOff>137160</xdr:rowOff>
    </xdr:from>
    <xdr:to>
      <xdr:col>17</xdr:col>
      <xdr:colOff>399415</xdr:colOff>
      <xdr:row>138</xdr:row>
      <xdr:rowOff>406400</xdr:rowOff>
    </xdr:to>
    <xdr:pic>
      <xdr:nvPicPr>
        <xdr:cNvPr id="171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36690" y="73338690"/>
          <a:ext cx="247650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159</xdr:row>
      <xdr:rowOff>126365</xdr:rowOff>
    </xdr:from>
    <xdr:to>
      <xdr:col>17</xdr:col>
      <xdr:colOff>502920</xdr:colOff>
      <xdr:row>159</xdr:row>
      <xdr:rowOff>355600</xdr:rowOff>
    </xdr:to>
    <xdr:pic>
      <xdr:nvPicPr>
        <xdr:cNvPr id="172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87795" y="84601050"/>
          <a:ext cx="400050" cy="2292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168</xdr:row>
      <xdr:rowOff>104775</xdr:rowOff>
    </xdr:from>
    <xdr:to>
      <xdr:col>17</xdr:col>
      <xdr:colOff>440690</xdr:colOff>
      <xdr:row>168</xdr:row>
      <xdr:rowOff>352425</xdr:rowOff>
    </xdr:to>
    <xdr:pic>
      <xdr:nvPicPr>
        <xdr:cNvPr id="173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98590" y="89769315"/>
          <a:ext cx="32702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181428</xdr:colOff>
      <xdr:row>12</xdr:row>
      <xdr:rowOff>306161</xdr:rowOff>
    </xdr:from>
    <xdr:to>
      <xdr:col>17</xdr:col>
      <xdr:colOff>438603</xdr:colOff>
      <xdr:row>12</xdr:row>
      <xdr:rowOff>561431</xdr:rowOff>
    </xdr:to>
    <xdr:pic>
      <xdr:nvPicPr>
        <xdr:cNvPr id="174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65900" y="5909945"/>
          <a:ext cx="25717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157480</xdr:colOff>
      <xdr:row>16</xdr:row>
      <xdr:rowOff>134620</xdr:rowOff>
    </xdr:from>
    <xdr:to>
      <xdr:col>17</xdr:col>
      <xdr:colOff>414655</xdr:colOff>
      <xdr:row>16</xdr:row>
      <xdr:rowOff>389890</xdr:rowOff>
    </xdr:to>
    <xdr:pic>
      <xdr:nvPicPr>
        <xdr:cNvPr id="175" name="Picture 13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6542405" y="8562975"/>
          <a:ext cx="25717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169545</xdr:colOff>
      <xdr:row>21</xdr:row>
      <xdr:rowOff>81915</xdr:rowOff>
    </xdr:from>
    <xdr:to>
      <xdr:col>17</xdr:col>
      <xdr:colOff>395605</xdr:colOff>
      <xdr:row>21</xdr:row>
      <xdr:rowOff>396240</xdr:rowOff>
    </xdr:to>
    <xdr:pic>
      <xdr:nvPicPr>
        <xdr:cNvPr id="176" name="Picture 12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6554470" y="11832590"/>
          <a:ext cx="22606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142240</xdr:colOff>
      <xdr:row>27</xdr:row>
      <xdr:rowOff>71120</xdr:rowOff>
    </xdr:from>
    <xdr:to>
      <xdr:col>17</xdr:col>
      <xdr:colOff>437515</xdr:colOff>
      <xdr:row>27</xdr:row>
      <xdr:rowOff>404495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6527165" y="14865985"/>
          <a:ext cx="295275" cy="3333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113030</xdr:colOff>
      <xdr:row>34</xdr:row>
      <xdr:rowOff>126365</xdr:rowOff>
    </xdr:from>
    <xdr:to>
      <xdr:col>17</xdr:col>
      <xdr:colOff>474980</xdr:colOff>
      <xdr:row>34</xdr:row>
      <xdr:rowOff>433070</xdr:rowOff>
    </xdr:to>
    <xdr:pic>
      <xdr:nvPicPr>
        <xdr:cNvPr id="178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6497955" y="1847278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39</xdr:row>
      <xdr:rowOff>114935</xdr:rowOff>
    </xdr:from>
    <xdr:to>
      <xdr:col>17</xdr:col>
      <xdr:colOff>467360</xdr:colOff>
      <xdr:row>39</xdr:row>
      <xdr:rowOff>400685</xdr:rowOff>
    </xdr:to>
    <xdr:pic>
      <xdr:nvPicPr>
        <xdr:cNvPr id="179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46850" y="2128139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160655</xdr:colOff>
      <xdr:row>59</xdr:row>
      <xdr:rowOff>137795</xdr:rowOff>
    </xdr:from>
    <xdr:to>
      <xdr:col>17</xdr:col>
      <xdr:colOff>466090</xdr:colOff>
      <xdr:row>59</xdr:row>
      <xdr:rowOff>423545</xdr:rowOff>
    </xdr:to>
    <xdr:pic>
      <xdr:nvPicPr>
        <xdr:cNvPr id="180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45580" y="31922720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133350</xdr:colOff>
      <xdr:row>64</xdr:row>
      <xdr:rowOff>126365</xdr:rowOff>
    </xdr:from>
    <xdr:to>
      <xdr:col>17</xdr:col>
      <xdr:colOff>438785</xdr:colOff>
      <xdr:row>64</xdr:row>
      <xdr:rowOff>412115</xdr:rowOff>
    </xdr:to>
    <xdr:pic>
      <xdr:nvPicPr>
        <xdr:cNvPr id="181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6518275" y="3476688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126365</xdr:colOff>
      <xdr:row>92</xdr:row>
      <xdr:rowOff>127000</xdr:rowOff>
    </xdr:from>
    <xdr:to>
      <xdr:col>17</xdr:col>
      <xdr:colOff>431165</xdr:colOff>
      <xdr:row>92</xdr:row>
      <xdr:rowOff>377825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511290" y="49340135"/>
          <a:ext cx="304800" cy="2508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105410</xdr:colOff>
      <xdr:row>95</xdr:row>
      <xdr:rowOff>148590</xdr:rowOff>
    </xdr:from>
    <xdr:to>
      <xdr:col>17</xdr:col>
      <xdr:colOff>410210</xdr:colOff>
      <xdr:row>95</xdr:row>
      <xdr:rowOff>399415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490335" y="51138455"/>
          <a:ext cx="304800" cy="2508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147320</xdr:colOff>
      <xdr:row>135</xdr:row>
      <xdr:rowOff>148590</xdr:rowOff>
    </xdr:from>
    <xdr:to>
      <xdr:col>17</xdr:col>
      <xdr:colOff>404495</xdr:colOff>
      <xdr:row>135</xdr:row>
      <xdr:rowOff>427990</xdr:rowOff>
    </xdr:to>
    <xdr:pic>
      <xdr:nvPicPr>
        <xdr:cNvPr id="184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32245" y="71687690"/>
          <a:ext cx="257175" cy="2794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151765</xdr:colOff>
      <xdr:row>139</xdr:row>
      <xdr:rowOff>137160</xdr:rowOff>
    </xdr:from>
    <xdr:to>
      <xdr:col>17</xdr:col>
      <xdr:colOff>399415</xdr:colOff>
      <xdr:row>139</xdr:row>
      <xdr:rowOff>406400</xdr:rowOff>
    </xdr:to>
    <xdr:pic>
      <xdr:nvPicPr>
        <xdr:cNvPr id="185" name="Picture 18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6536690" y="73986390"/>
          <a:ext cx="247650" cy="2692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156</xdr:row>
      <xdr:rowOff>137795</xdr:rowOff>
    </xdr:from>
    <xdr:to>
      <xdr:col>17</xdr:col>
      <xdr:colOff>460375</xdr:colOff>
      <xdr:row>156</xdr:row>
      <xdr:rowOff>339725</xdr:rowOff>
    </xdr:to>
    <xdr:pic>
      <xdr:nvPicPr>
        <xdr:cNvPr id="186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92875" y="82921475"/>
          <a:ext cx="352425" cy="2019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102870</xdr:colOff>
      <xdr:row>160</xdr:row>
      <xdr:rowOff>126365</xdr:rowOff>
    </xdr:from>
    <xdr:to>
      <xdr:col>17</xdr:col>
      <xdr:colOff>502920</xdr:colOff>
      <xdr:row>160</xdr:row>
      <xdr:rowOff>355600</xdr:rowOff>
    </xdr:to>
    <xdr:pic>
      <xdr:nvPicPr>
        <xdr:cNvPr id="187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487795" y="85108415"/>
          <a:ext cx="400050" cy="2292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92710</xdr:colOff>
      <xdr:row>165</xdr:row>
      <xdr:rowOff>261620</xdr:rowOff>
    </xdr:from>
    <xdr:to>
      <xdr:col>17</xdr:col>
      <xdr:colOff>454660</xdr:colOff>
      <xdr:row>165</xdr:row>
      <xdr:rowOff>534670</xdr:rowOff>
    </xdr:to>
    <xdr:pic>
      <xdr:nvPicPr>
        <xdr:cNvPr id="188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77635" y="88092280"/>
          <a:ext cx="361950" cy="2730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169</xdr:row>
      <xdr:rowOff>104775</xdr:rowOff>
    </xdr:from>
    <xdr:to>
      <xdr:col>17</xdr:col>
      <xdr:colOff>440690</xdr:colOff>
      <xdr:row>169</xdr:row>
      <xdr:rowOff>352425</xdr:rowOff>
    </xdr:to>
    <xdr:pic>
      <xdr:nvPicPr>
        <xdr:cNvPr id="189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98590" y="90588465"/>
          <a:ext cx="327025" cy="2476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176892</xdr:colOff>
      <xdr:row>0</xdr:row>
      <xdr:rowOff>163286</xdr:rowOff>
    </xdr:from>
    <xdr:to>
      <xdr:col>33</xdr:col>
      <xdr:colOff>72800</xdr:colOff>
      <xdr:row>1</xdr:row>
      <xdr:rowOff>217715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902055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2906375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299357</xdr:colOff>
      <xdr:row>18</xdr:row>
      <xdr:rowOff>353786</xdr:rowOff>
    </xdr:from>
    <xdr:to>
      <xdr:col>9</xdr:col>
      <xdr:colOff>693964</xdr:colOff>
      <xdr:row>18</xdr:row>
      <xdr:rowOff>1173736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156508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21</xdr:row>
      <xdr:rowOff>244928</xdr:rowOff>
    </xdr:from>
    <xdr:to>
      <xdr:col>9</xdr:col>
      <xdr:colOff>902153</xdr:colOff>
      <xdr:row>21</xdr:row>
      <xdr:rowOff>1265464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20094575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20</xdr:row>
      <xdr:rowOff>231320</xdr:rowOff>
    </xdr:from>
    <xdr:to>
      <xdr:col>9</xdr:col>
      <xdr:colOff>910318</xdr:colOff>
      <xdr:row>20</xdr:row>
      <xdr:rowOff>1074962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185953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21</xdr:row>
      <xdr:rowOff>0</xdr:rowOff>
    </xdr:from>
    <xdr:to>
      <xdr:col>9</xdr:col>
      <xdr:colOff>911678</xdr:colOff>
      <xdr:row>21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1985010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21</xdr:row>
      <xdr:rowOff>367392</xdr:rowOff>
    </xdr:from>
    <xdr:to>
      <xdr:col>9</xdr:col>
      <xdr:colOff>911678</xdr:colOff>
      <xdr:row>21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2021713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23</xdr:row>
      <xdr:rowOff>0</xdr:rowOff>
    </xdr:from>
    <xdr:to>
      <xdr:col>9</xdr:col>
      <xdr:colOff>911678</xdr:colOff>
      <xdr:row>23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2251710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19</xdr:row>
      <xdr:rowOff>408213</xdr:rowOff>
    </xdr:from>
    <xdr:to>
      <xdr:col>9</xdr:col>
      <xdr:colOff>884464</xdr:colOff>
      <xdr:row>19</xdr:row>
      <xdr:rowOff>1047749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172478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</xdr:colOff>
      <xdr:row>22</xdr:row>
      <xdr:rowOff>194045</xdr:rowOff>
    </xdr:from>
    <xdr:to>
      <xdr:col>9</xdr:col>
      <xdr:colOff>1573591</xdr:colOff>
      <xdr:row>22</xdr:row>
      <xdr:rowOff>884464</xdr:rowOff>
    </xdr:to>
    <xdr:pic>
      <xdr:nvPicPr>
        <xdr:cNvPr id="11" name="图片 10" descr="C:\Users\wangguanyu\AppData\Roaming\feiq\RichOle\3927830365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8035" y="21377275"/>
          <a:ext cx="1560195" cy="690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176892</xdr:colOff>
      <xdr:row>0</xdr:row>
      <xdr:rowOff>163286</xdr:rowOff>
    </xdr:from>
    <xdr:to>
      <xdr:col>33</xdr:col>
      <xdr:colOff>72752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197330" y="163195"/>
          <a:ext cx="2077085" cy="27305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201650" y="0"/>
          <a:ext cx="1104900" cy="31432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299357</xdr:colOff>
      <xdr:row>18</xdr:row>
      <xdr:rowOff>353786</xdr:rowOff>
    </xdr:from>
    <xdr:to>
      <xdr:col>9</xdr:col>
      <xdr:colOff>693692</xdr:colOff>
      <xdr:row>18</xdr:row>
      <xdr:rowOff>1173571</xdr:rowOff>
    </xdr:to>
    <xdr:pic>
      <xdr:nvPicPr>
        <xdr:cNvPr id="4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13785" y="156508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21</xdr:row>
      <xdr:rowOff>244928</xdr:rowOff>
    </xdr:from>
    <xdr:to>
      <xdr:col>9</xdr:col>
      <xdr:colOff>901882</xdr:colOff>
      <xdr:row>21</xdr:row>
      <xdr:rowOff>1265373</xdr:rowOff>
    </xdr:to>
    <xdr:pic>
      <xdr:nvPicPr>
        <xdr:cNvPr id="5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55340" y="20094575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81643</xdr:colOff>
      <xdr:row>20</xdr:row>
      <xdr:rowOff>231320</xdr:rowOff>
    </xdr:from>
    <xdr:to>
      <xdr:col>9</xdr:col>
      <xdr:colOff>910318</xdr:colOff>
      <xdr:row>20</xdr:row>
      <xdr:rowOff>1074600</xdr:rowOff>
    </xdr:to>
    <xdr:pic>
      <xdr:nvPicPr>
        <xdr:cNvPr id="6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95980" y="18595340"/>
          <a:ext cx="828675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21</xdr:row>
      <xdr:rowOff>0</xdr:rowOff>
    </xdr:from>
    <xdr:to>
      <xdr:col>9</xdr:col>
      <xdr:colOff>911225</xdr:colOff>
      <xdr:row>21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1985010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21</xdr:row>
      <xdr:rowOff>367392</xdr:rowOff>
    </xdr:from>
    <xdr:to>
      <xdr:col>9</xdr:col>
      <xdr:colOff>911225</xdr:colOff>
      <xdr:row>21</xdr:row>
      <xdr:rowOff>367392</xdr:rowOff>
    </xdr:to>
    <xdr:pic>
      <xdr:nvPicPr>
        <xdr:cNvPr id="8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2021713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23</xdr:row>
      <xdr:rowOff>0</xdr:rowOff>
    </xdr:from>
    <xdr:to>
      <xdr:col>9</xdr:col>
      <xdr:colOff>911225</xdr:colOff>
      <xdr:row>23</xdr:row>
      <xdr:rowOff>0</xdr:rowOff>
    </xdr:to>
    <xdr:pic>
      <xdr:nvPicPr>
        <xdr:cNvPr id="9" name="图片 126" descr="KT-17.bmp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409950" y="2251710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19</xdr:row>
      <xdr:rowOff>408213</xdr:rowOff>
    </xdr:from>
    <xdr:to>
      <xdr:col>9</xdr:col>
      <xdr:colOff>884192</xdr:colOff>
      <xdr:row>19</xdr:row>
      <xdr:rowOff>1047658</xdr:rowOff>
    </xdr:to>
    <xdr:pic>
      <xdr:nvPicPr>
        <xdr:cNvPr id="10" name="图片 9" descr="C:\Users\Administrator\AppData\Roaming\feiq\RichOle\3044238548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172478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489858</xdr:colOff>
      <xdr:row>22</xdr:row>
      <xdr:rowOff>288205</xdr:rowOff>
    </xdr:from>
    <xdr:to>
      <xdr:col>10</xdr:col>
      <xdr:colOff>13608</xdr:colOff>
      <xdr:row>22</xdr:row>
      <xdr:rowOff>1147360</xdr:rowOff>
    </xdr:to>
    <xdr:pic>
      <xdr:nvPicPr>
        <xdr:cNvPr id="11" name="图片 10" descr="C:\Users\wangguanyu\AppData\Roaming\feiq\RichOle\234369187.bmp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99460" y="21471255"/>
          <a:ext cx="1962150" cy="85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87086</xdr:colOff>
      <xdr:row>0</xdr:row>
      <xdr:rowOff>163286</xdr:rowOff>
    </xdr:from>
    <xdr:to>
      <xdr:col>31</xdr:col>
      <xdr:colOff>610326</xdr:colOff>
      <xdr:row>1</xdr:row>
      <xdr:rowOff>217261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61975" y="163195"/>
          <a:ext cx="2070100" cy="273050"/>
        </a:xfrm>
        <a:prstGeom prst="rect">
          <a:avLst/>
        </a:prstGeom>
      </xdr:spPr>
    </xdr:pic>
    <xdr:clientData/>
  </xdr:twoCellAnchor>
  <xdr:twoCellAnchor>
    <xdr:from>
      <xdr:col>9</xdr:col>
      <xdr:colOff>299357</xdr:colOff>
      <xdr:row>19</xdr:row>
      <xdr:rowOff>353786</xdr:rowOff>
    </xdr:from>
    <xdr:to>
      <xdr:col>9</xdr:col>
      <xdr:colOff>693692</xdr:colOff>
      <xdr:row>19</xdr:row>
      <xdr:rowOff>1173571</xdr:rowOff>
    </xdr:to>
    <xdr:pic>
      <xdr:nvPicPr>
        <xdr:cNvPr id="3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06165" y="169462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421822</xdr:colOff>
      <xdr:row>22</xdr:row>
      <xdr:rowOff>244928</xdr:rowOff>
    </xdr:from>
    <xdr:to>
      <xdr:col>9</xdr:col>
      <xdr:colOff>1282882</xdr:colOff>
      <xdr:row>22</xdr:row>
      <xdr:rowOff>1265373</xdr:rowOff>
    </xdr:to>
    <xdr:pic>
      <xdr:nvPicPr>
        <xdr:cNvPr id="4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728720" y="2113280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22</xdr:row>
      <xdr:rowOff>0</xdr:rowOff>
    </xdr:from>
    <xdr:to>
      <xdr:col>9</xdr:col>
      <xdr:colOff>911225</xdr:colOff>
      <xdr:row>22</xdr:row>
      <xdr:rowOff>0</xdr:rowOff>
    </xdr:to>
    <xdr:pic>
      <xdr:nvPicPr>
        <xdr:cNvPr id="5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2088832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22</xdr:row>
      <xdr:rowOff>367392</xdr:rowOff>
    </xdr:from>
    <xdr:to>
      <xdr:col>9</xdr:col>
      <xdr:colOff>911225</xdr:colOff>
      <xdr:row>22</xdr:row>
      <xdr:rowOff>367392</xdr:rowOff>
    </xdr:to>
    <xdr:pic>
      <xdr:nvPicPr>
        <xdr:cNvPr id="6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2125535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24</xdr:row>
      <xdr:rowOff>0</xdr:rowOff>
    </xdr:from>
    <xdr:to>
      <xdr:col>9</xdr:col>
      <xdr:colOff>911225</xdr:colOff>
      <xdr:row>24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2355532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20</xdr:row>
      <xdr:rowOff>408213</xdr:rowOff>
    </xdr:from>
    <xdr:to>
      <xdr:col>9</xdr:col>
      <xdr:colOff>884192</xdr:colOff>
      <xdr:row>20</xdr:row>
      <xdr:rowOff>1047658</xdr:rowOff>
    </xdr:to>
    <xdr:pic>
      <xdr:nvPicPr>
        <xdr:cNvPr id="8" name="图片 7" descr="C:\Users\Administrator\AppData\Roaming\feiq\RichOle\3044238548.bmp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15665" y="185432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</xdr:colOff>
      <xdr:row>23</xdr:row>
      <xdr:rowOff>256368</xdr:rowOff>
    </xdr:from>
    <xdr:to>
      <xdr:col>9</xdr:col>
      <xdr:colOff>1892300</xdr:colOff>
      <xdr:row>23</xdr:row>
      <xdr:rowOff>935183</xdr:rowOff>
    </xdr:to>
    <xdr:pic>
      <xdr:nvPicPr>
        <xdr:cNvPr id="10" name="图片 9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9780" y="22477730"/>
          <a:ext cx="1879600" cy="6788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28</xdr:col>
      <xdr:colOff>736600</xdr:colOff>
      <xdr:row>0</xdr:row>
      <xdr:rowOff>99786</xdr:rowOff>
    </xdr:from>
    <xdr:to>
      <xdr:col>31</xdr:col>
      <xdr:colOff>419735</xdr:colOff>
      <xdr:row>1</xdr:row>
      <xdr:rowOff>153761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768580" y="99695"/>
          <a:ext cx="2075815" cy="273050"/>
        </a:xfrm>
        <a:prstGeom prst="rect">
          <a:avLst/>
        </a:prstGeom>
      </xdr:spPr>
    </xdr:pic>
    <xdr:clientData/>
  </xdr:twoCellAnchor>
  <xdr:twoCellAnchor>
    <xdr:from>
      <xdr:col>9</xdr:col>
      <xdr:colOff>299357</xdr:colOff>
      <xdr:row>19</xdr:row>
      <xdr:rowOff>353786</xdr:rowOff>
    </xdr:from>
    <xdr:to>
      <xdr:col>9</xdr:col>
      <xdr:colOff>693692</xdr:colOff>
      <xdr:row>19</xdr:row>
      <xdr:rowOff>1173571</xdr:rowOff>
    </xdr:to>
    <xdr:pic>
      <xdr:nvPicPr>
        <xdr:cNvPr id="3" name="Picture 10" descr="C:\Users\Administrator\AppData\Roaming\feiq\RichOle\2992157590.bmp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06165" y="16946245"/>
          <a:ext cx="394335" cy="819785"/>
        </a:xfrm>
        <a:prstGeom prst="rect">
          <a:avLst/>
        </a:prstGeom>
        <a:noFill/>
      </xdr:spPr>
    </xdr:pic>
    <xdr:clientData/>
  </xdr:twoCellAnchor>
  <xdr:twoCellAnchor>
    <xdr:from>
      <xdr:col>9</xdr:col>
      <xdr:colOff>40822</xdr:colOff>
      <xdr:row>22</xdr:row>
      <xdr:rowOff>244928</xdr:rowOff>
    </xdr:from>
    <xdr:to>
      <xdr:col>9</xdr:col>
      <xdr:colOff>901882</xdr:colOff>
      <xdr:row>22</xdr:row>
      <xdr:rowOff>1265373</xdr:rowOff>
    </xdr:to>
    <xdr:pic>
      <xdr:nvPicPr>
        <xdr:cNvPr id="4" name="图片 9" descr="3C标识.jpg"/>
        <xdr:cNvPicPr>
          <a:picLocks noChangeAspect="1"/>
        </xdr:cNvPicPr>
      </xdr:nvPicPr>
      <xdr:blipFill>
        <a:blip r:embed="rId3" cstate="print"/>
        <a:srcRect l="15521" t="33865" r="21683" b="32268"/>
        <a:stretch>
          <a:fillRect/>
        </a:stretch>
      </xdr:blipFill>
      <xdr:spPr>
        <a:xfrm>
          <a:off x="3347720" y="21132800"/>
          <a:ext cx="861060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22</xdr:row>
      <xdr:rowOff>0</xdr:rowOff>
    </xdr:from>
    <xdr:to>
      <xdr:col>9</xdr:col>
      <xdr:colOff>911225</xdr:colOff>
      <xdr:row>22</xdr:row>
      <xdr:rowOff>0</xdr:rowOff>
    </xdr:to>
    <xdr:pic>
      <xdr:nvPicPr>
        <xdr:cNvPr id="5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2088832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22</xdr:row>
      <xdr:rowOff>367392</xdr:rowOff>
    </xdr:from>
    <xdr:to>
      <xdr:col>9</xdr:col>
      <xdr:colOff>911225</xdr:colOff>
      <xdr:row>22</xdr:row>
      <xdr:rowOff>367392</xdr:rowOff>
    </xdr:to>
    <xdr:pic>
      <xdr:nvPicPr>
        <xdr:cNvPr id="6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2125535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24</xdr:row>
      <xdr:rowOff>0</xdr:rowOff>
    </xdr:from>
    <xdr:to>
      <xdr:col>9</xdr:col>
      <xdr:colOff>911225</xdr:colOff>
      <xdr:row>24</xdr:row>
      <xdr:rowOff>0</xdr:rowOff>
    </xdr:to>
    <xdr:pic>
      <xdr:nvPicPr>
        <xdr:cNvPr id="7" name="图片 126" descr="KT-17.bmp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402330" y="23555325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20</xdr:row>
      <xdr:rowOff>408213</xdr:rowOff>
    </xdr:from>
    <xdr:to>
      <xdr:col>9</xdr:col>
      <xdr:colOff>884192</xdr:colOff>
      <xdr:row>20</xdr:row>
      <xdr:rowOff>1047658</xdr:rowOff>
    </xdr:to>
    <xdr:pic>
      <xdr:nvPicPr>
        <xdr:cNvPr id="8" name="图片 7" descr="C:\Users\Administrator\AppData\Roaming\feiq\RichOle\3044238548.bmp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15665" y="18543270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23</xdr:row>
      <xdr:rowOff>413828</xdr:rowOff>
    </xdr:from>
    <xdr:to>
      <xdr:col>9</xdr:col>
      <xdr:colOff>1600200</xdr:colOff>
      <xdr:row>23</xdr:row>
      <xdr:rowOff>1003743</xdr:rowOff>
    </xdr:to>
    <xdr:pic>
      <xdr:nvPicPr>
        <xdr:cNvPr id="9" name="图片 8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180" y="22635210"/>
          <a:ext cx="1562100" cy="5899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30</xdr:col>
      <xdr:colOff>0</xdr:colOff>
      <xdr:row>0</xdr:row>
      <xdr:rowOff>136071</xdr:rowOff>
    </xdr:from>
    <xdr:to>
      <xdr:col>32</xdr:col>
      <xdr:colOff>663575</xdr:colOff>
      <xdr:row>1</xdr:row>
      <xdr:rowOff>190681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725525" y="135890"/>
          <a:ext cx="2082800" cy="27368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23</xdr:row>
      <xdr:rowOff>0</xdr:rowOff>
    </xdr:from>
    <xdr:to>
      <xdr:col>9</xdr:col>
      <xdr:colOff>911225</xdr:colOff>
      <xdr:row>23</xdr:row>
      <xdr:rowOff>0</xdr:rowOff>
    </xdr:to>
    <xdr:pic>
      <xdr:nvPicPr>
        <xdr:cNvPr id="4" name="图片 126" descr="KT-17.bmp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409950" y="223456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23</xdr:row>
      <xdr:rowOff>367392</xdr:rowOff>
    </xdr:from>
    <xdr:to>
      <xdr:col>9</xdr:col>
      <xdr:colOff>911225</xdr:colOff>
      <xdr:row>23</xdr:row>
      <xdr:rowOff>367392</xdr:rowOff>
    </xdr:to>
    <xdr:pic>
      <xdr:nvPicPr>
        <xdr:cNvPr id="5" name="图片 126" descr="KT-17.bmp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409950" y="2271268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95250</xdr:colOff>
      <xdr:row>25</xdr:row>
      <xdr:rowOff>0</xdr:rowOff>
    </xdr:from>
    <xdr:to>
      <xdr:col>9</xdr:col>
      <xdr:colOff>911225</xdr:colOff>
      <xdr:row>25</xdr:row>
      <xdr:rowOff>0</xdr:rowOff>
    </xdr:to>
    <xdr:pic>
      <xdr:nvPicPr>
        <xdr:cNvPr id="6" name="图片 126" descr="KT-17.bmp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409950" y="25012650"/>
          <a:ext cx="815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108857</xdr:colOff>
      <xdr:row>21</xdr:row>
      <xdr:rowOff>408213</xdr:rowOff>
    </xdr:from>
    <xdr:to>
      <xdr:col>9</xdr:col>
      <xdr:colOff>884192</xdr:colOff>
      <xdr:row>21</xdr:row>
      <xdr:rowOff>1047658</xdr:rowOff>
    </xdr:to>
    <xdr:pic>
      <xdr:nvPicPr>
        <xdr:cNvPr id="7" name="图片 6" descr="C:\Users\Administrator\AppData\Roaming\feiq\RichOle\3044238548.bmp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02"/>
        <a:stretch>
          <a:fillRect/>
        </a:stretch>
      </xdr:blipFill>
      <xdr:spPr>
        <a:xfrm>
          <a:off x="3423285" y="20000595"/>
          <a:ext cx="77533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217713</xdr:colOff>
      <xdr:row>11</xdr:row>
      <xdr:rowOff>68036</xdr:rowOff>
    </xdr:from>
    <xdr:to>
      <xdr:col>9</xdr:col>
      <xdr:colOff>1328963</xdr:colOff>
      <xdr:row>11</xdr:row>
      <xdr:rowOff>1251676</xdr:rowOff>
    </xdr:to>
    <xdr:pic>
      <xdr:nvPicPr>
        <xdr:cNvPr id="15" name="Picture 2" descr="C:\Users\lixinxin\AppData\Roaming\feiq\RichOle\3866412309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531870" y="7411720"/>
          <a:ext cx="1111250" cy="1183640"/>
        </a:xfrm>
        <a:prstGeom prst="rect">
          <a:avLst/>
        </a:prstGeom>
        <a:noFill/>
      </xdr:spPr>
    </xdr:pic>
    <xdr:clientData/>
  </xdr:twoCellAnchor>
  <xdr:twoCellAnchor>
    <xdr:from>
      <xdr:col>9</xdr:col>
      <xdr:colOff>244930</xdr:colOff>
      <xdr:row>12</xdr:row>
      <xdr:rowOff>13608</xdr:rowOff>
    </xdr:from>
    <xdr:to>
      <xdr:col>9</xdr:col>
      <xdr:colOff>1272360</xdr:colOff>
      <xdr:row>12</xdr:row>
      <xdr:rowOff>898163</xdr:rowOff>
    </xdr:to>
    <xdr:pic>
      <xdr:nvPicPr>
        <xdr:cNvPr id="18" name="Picture 2" descr="C:\Users\Administrator\AppData\Roaming\feiq\RichOle\1269001293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559175" y="8814435"/>
          <a:ext cx="1027430" cy="884555"/>
        </a:xfrm>
        <a:prstGeom prst="rect">
          <a:avLst/>
        </a:prstGeom>
        <a:noFill/>
      </xdr:spPr>
    </xdr:pic>
    <xdr:clientData/>
  </xdr:twoCellAnchor>
  <xdr:twoCellAnchor>
    <xdr:from>
      <xdr:col>9</xdr:col>
      <xdr:colOff>217715</xdr:colOff>
      <xdr:row>13</xdr:row>
      <xdr:rowOff>0</xdr:rowOff>
    </xdr:from>
    <xdr:to>
      <xdr:col>9</xdr:col>
      <xdr:colOff>1196885</xdr:colOff>
      <xdr:row>14</xdr:row>
      <xdr:rowOff>26670</xdr:rowOff>
    </xdr:to>
    <xdr:pic>
      <xdr:nvPicPr>
        <xdr:cNvPr id="19" name="Picture 2" descr="C:\Users\Administrator\AppData\Roaming\feiq\RichOle\1269001293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531870" y="9725025"/>
          <a:ext cx="979170" cy="95059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13607</xdr:colOff>
      <xdr:row>24</xdr:row>
      <xdr:rowOff>408215</xdr:rowOff>
    </xdr:from>
    <xdr:to>
      <xdr:col>10</xdr:col>
      <xdr:colOff>21227</xdr:colOff>
      <xdr:row>24</xdr:row>
      <xdr:rowOff>1117510</xdr:rowOff>
    </xdr:to>
    <xdr:pic>
      <xdr:nvPicPr>
        <xdr:cNvPr id="22" name="图片 21" descr="C:\Users\wangguanyu\AppData\Roaming\feiq\RichOle\582029394.bmp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8035" y="24086820"/>
          <a:ext cx="1645920" cy="70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J7F\&#35774;&#35745;&#19979;&#21457;\&#29579;&#20896;&#23431;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J7F\&#35774;&#35745;&#19979;&#21457;\&#29579;&#20896;&#23431;\0607\J7F-AA97&#21644;J7F-BA97&#65288;&#36890;&#39118;&#12289;&#38750;&#36890;&#39118;&#65289;\BOM\2.&#45824;&#50808;&#44277;&#47928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.&#45824;&#50808;&#44277;&#47928;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J7F\&#35774;&#35745;&#19979;&#21457;\&#29579;&#20896;&#23431;\0530\2.&#45824;&#50808;&#44277;&#47928;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.&#45824;&#50808;&#44277;&#4792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41"/>
  <sheetViews>
    <sheetView topLeftCell="A4" workbookViewId="0">
      <selection activeCell="E47" sqref="E47:F47"/>
    </sheetView>
  </sheetViews>
  <sheetFormatPr defaultColWidth="9" defaultRowHeight="15"/>
  <cols>
    <col min="1" max="1" width="6.5" style="869" customWidth="1"/>
    <col min="2" max="2" width="27.3727272727273" style="869" customWidth="1"/>
    <col min="3" max="3" width="22" style="869" customWidth="1"/>
    <col min="4" max="4" width="54.2545454545455" style="870" customWidth="1"/>
    <col min="5" max="5" width="21.2545454545455" style="869" customWidth="1"/>
    <col min="6" max="6" width="8.5" style="869" customWidth="1"/>
    <col min="7" max="16384" width="9" style="869"/>
  </cols>
  <sheetData>
    <row r="1" ht="50.1" customHeight="1" spans="1:5">
      <c r="A1" s="871" t="s">
        <v>0</v>
      </c>
      <c r="B1" s="872"/>
      <c r="C1" s="872"/>
      <c r="D1" s="873"/>
      <c r="E1" s="874"/>
    </row>
    <row r="2" ht="35.1" customHeight="1" spans="1:5">
      <c r="A2" s="875" t="s">
        <v>1</v>
      </c>
      <c r="B2" s="876" t="s">
        <v>2</v>
      </c>
      <c r="C2" s="876" t="s">
        <v>3</v>
      </c>
      <c r="D2" s="877" t="s">
        <v>4</v>
      </c>
      <c r="E2" s="878" t="s">
        <v>5</v>
      </c>
    </row>
    <row r="3" ht="35.1" customHeight="1" spans="1:5">
      <c r="A3" s="879">
        <v>1</v>
      </c>
      <c r="B3" s="876" t="s">
        <v>6</v>
      </c>
      <c r="C3" s="876" t="s">
        <v>7</v>
      </c>
      <c r="D3" s="880" t="s">
        <v>8</v>
      </c>
      <c r="E3" s="881" t="s">
        <v>9</v>
      </c>
    </row>
    <row r="4" ht="35.1" customHeight="1" spans="1:5">
      <c r="A4" s="879">
        <v>2</v>
      </c>
      <c r="B4" s="876" t="s">
        <v>10</v>
      </c>
      <c r="C4" s="876" t="s">
        <v>7</v>
      </c>
      <c r="D4" s="877" t="s">
        <v>11</v>
      </c>
      <c r="E4" s="881" t="s">
        <v>9</v>
      </c>
    </row>
    <row r="5" ht="35.1" customHeight="1" spans="1:5">
      <c r="A5" s="879">
        <v>3</v>
      </c>
      <c r="B5" s="876" t="s">
        <v>12</v>
      </c>
      <c r="C5" s="876" t="s">
        <v>7</v>
      </c>
      <c r="D5" s="880" t="s">
        <v>13</v>
      </c>
      <c r="E5" s="881" t="s">
        <v>9</v>
      </c>
    </row>
    <row r="6" ht="35.1" customHeight="1" spans="1:5">
      <c r="A6" s="879">
        <v>4</v>
      </c>
      <c r="B6" s="876" t="s">
        <v>14</v>
      </c>
      <c r="C6" s="876" t="s">
        <v>7</v>
      </c>
      <c r="D6" s="880" t="s">
        <v>15</v>
      </c>
      <c r="E6" s="881" t="s">
        <v>9</v>
      </c>
    </row>
    <row r="7" ht="35.1" customHeight="1" spans="1:5">
      <c r="A7" s="879">
        <v>5</v>
      </c>
      <c r="B7" s="876" t="s">
        <v>16</v>
      </c>
      <c r="C7" s="876" t="s">
        <v>7</v>
      </c>
      <c r="D7" s="880" t="s">
        <v>17</v>
      </c>
      <c r="E7" s="881" t="s">
        <v>9</v>
      </c>
    </row>
    <row r="8" ht="35.1" customHeight="1" spans="1:5">
      <c r="A8" s="879">
        <v>6</v>
      </c>
      <c r="B8" s="882" t="s">
        <v>18</v>
      </c>
      <c r="C8" s="883" t="s">
        <v>19</v>
      </c>
      <c r="D8" s="884" t="s">
        <v>20</v>
      </c>
      <c r="E8" s="881" t="s">
        <v>9</v>
      </c>
    </row>
    <row r="9" ht="35.1" customHeight="1" spans="1:5">
      <c r="A9" s="879">
        <v>7</v>
      </c>
      <c r="B9" s="882" t="s">
        <v>21</v>
      </c>
      <c r="C9" s="883" t="s">
        <v>19</v>
      </c>
      <c r="D9" s="884" t="s">
        <v>22</v>
      </c>
      <c r="E9" s="881" t="s">
        <v>9</v>
      </c>
    </row>
    <row r="10" ht="35.1" customHeight="1" spans="1:5">
      <c r="A10" s="879">
        <v>8</v>
      </c>
      <c r="B10" s="882" t="s">
        <v>23</v>
      </c>
      <c r="C10" s="883" t="s">
        <v>19</v>
      </c>
      <c r="D10" s="884" t="s">
        <v>24</v>
      </c>
      <c r="E10" s="881" t="s">
        <v>9</v>
      </c>
    </row>
    <row r="11" ht="35.1" customHeight="1" spans="1:5">
      <c r="A11" s="879">
        <v>9</v>
      </c>
      <c r="B11" s="882" t="s">
        <v>25</v>
      </c>
      <c r="C11" s="883" t="s">
        <v>26</v>
      </c>
      <c r="D11" s="884" t="s">
        <v>27</v>
      </c>
      <c r="E11" s="881">
        <v>2010</v>
      </c>
    </row>
    <row r="12" ht="35.1" customHeight="1" spans="1:5">
      <c r="A12" s="879">
        <v>10</v>
      </c>
      <c r="B12" s="882" t="s">
        <v>28</v>
      </c>
      <c r="C12" s="883" t="s">
        <v>26</v>
      </c>
      <c r="D12" s="884" t="s">
        <v>29</v>
      </c>
      <c r="E12" s="881">
        <v>2010</v>
      </c>
    </row>
    <row r="13" ht="35.1" customHeight="1" spans="1:5">
      <c r="A13" s="879">
        <v>11</v>
      </c>
      <c r="B13" s="882" t="s">
        <v>30</v>
      </c>
      <c r="C13" s="883" t="s">
        <v>26</v>
      </c>
      <c r="D13" s="884" t="s">
        <v>31</v>
      </c>
      <c r="E13" s="881">
        <v>1895</v>
      </c>
    </row>
    <row r="14" ht="35.1" customHeight="1" spans="1:5">
      <c r="A14" s="879">
        <v>12</v>
      </c>
      <c r="B14" s="882" t="s">
        <v>32</v>
      </c>
      <c r="C14" s="882" t="s">
        <v>33</v>
      </c>
      <c r="D14" s="884" t="s">
        <v>34</v>
      </c>
      <c r="E14" s="881" t="s">
        <v>9</v>
      </c>
    </row>
    <row r="15" ht="35.1" customHeight="1" spans="1:5">
      <c r="A15" s="879">
        <v>13</v>
      </c>
      <c r="B15" s="882" t="s">
        <v>35</v>
      </c>
      <c r="C15" s="883" t="s">
        <v>36</v>
      </c>
      <c r="D15" s="884" t="str">
        <f>D8</f>
        <v>织物通风面套</v>
      </c>
      <c r="E15" s="881">
        <v>2010</v>
      </c>
    </row>
    <row r="16" ht="35.1" customHeight="1" spans="1:12">
      <c r="A16" s="879">
        <v>14</v>
      </c>
      <c r="B16" s="882" t="s">
        <v>37</v>
      </c>
      <c r="C16" s="883" t="s">
        <v>36</v>
      </c>
      <c r="D16" s="884" t="str">
        <f>D9</f>
        <v>织物非通风面套</v>
      </c>
      <c r="E16" s="881">
        <v>2010</v>
      </c>
      <c r="H16" s="885"/>
      <c r="I16" s="885"/>
      <c r="J16" s="885"/>
      <c r="K16" s="885"/>
      <c r="L16" s="885"/>
    </row>
    <row r="17" ht="35.1" customHeight="1" spans="1:12">
      <c r="A17" s="879">
        <v>15</v>
      </c>
      <c r="B17" s="882" t="s">
        <v>38</v>
      </c>
      <c r="C17" s="883" t="s">
        <v>36</v>
      </c>
      <c r="D17" s="884" t="s">
        <v>24</v>
      </c>
      <c r="E17" s="881">
        <v>2010</v>
      </c>
      <c r="H17" s="885"/>
      <c r="I17" s="885"/>
      <c r="J17" s="885"/>
      <c r="K17" s="911"/>
      <c r="L17" s="885"/>
    </row>
    <row r="18" ht="35.1" customHeight="1" spans="1:12">
      <c r="A18" s="879">
        <v>16</v>
      </c>
      <c r="B18" s="882" t="s">
        <v>39</v>
      </c>
      <c r="C18" s="883" t="s">
        <v>36</v>
      </c>
      <c r="D18" s="884" t="str">
        <f>D8</f>
        <v>织物通风面套</v>
      </c>
      <c r="E18" s="881">
        <v>1895</v>
      </c>
      <c r="H18" s="885"/>
      <c r="I18" s="885"/>
      <c r="J18" s="885"/>
      <c r="K18" s="911"/>
      <c r="L18" s="885"/>
    </row>
    <row r="19" ht="35.1" customHeight="1" spans="1:12">
      <c r="A19" s="879">
        <v>17</v>
      </c>
      <c r="B19" s="886" t="s">
        <v>40</v>
      </c>
      <c r="C19" s="887" t="s">
        <v>36</v>
      </c>
      <c r="D19" s="888" t="str">
        <f>D9</f>
        <v>织物非通风面套</v>
      </c>
      <c r="E19" s="889">
        <v>1895</v>
      </c>
      <c r="H19" s="885"/>
      <c r="I19" s="885"/>
      <c r="J19" s="885"/>
      <c r="K19" s="911"/>
      <c r="L19" s="885"/>
    </row>
    <row r="20" ht="50.1" customHeight="1" spans="1:12">
      <c r="A20" s="890" t="s">
        <v>41</v>
      </c>
      <c r="B20" s="891"/>
      <c r="C20" s="891"/>
      <c r="D20" s="892"/>
      <c r="E20" s="893"/>
      <c r="H20" s="885"/>
      <c r="I20" s="885"/>
      <c r="J20" s="885"/>
      <c r="K20" s="911"/>
      <c r="L20" s="885"/>
    </row>
    <row r="21" ht="35.1" customHeight="1" spans="1:12">
      <c r="A21" s="875" t="s">
        <v>1</v>
      </c>
      <c r="B21" s="876" t="s">
        <v>42</v>
      </c>
      <c r="C21" s="876" t="s">
        <v>2</v>
      </c>
      <c r="D21" s="894" t="s">
        <v>3</v>
      </c>
      <c r="E21" s="878" t="s">
        <v>5</v>
      </c>
      <c r="H21" s="885"/>
      <c r="I21" s="912"/>
      <c r="J21" s="912"/>
      <c r="K21" s="911"/>
      <c r="L21" s="885"/>
    </row>
    <row r="22" ht="35.1" customHeight="1" spans="1:12">
      <c r="A22" s="875">
        <v>1</v>
      </c>
      <c r="B22" s="895" t="s">
        <v>43</v>
      </c>
      <c r="C22" s="876" t="s">
        <v>18</v>
      </c>
      <c r="D22" s="896" t="s">
        <v>44</v>
      </c>
      <c r="E22" s="897" t="s">
        <v>45</v>
      </c>
      <c r="H22" s="885"/>
      <c r="I22" s="885"/>
      <c r="J22" s="885"/>
      <c r="K22" s="885"/>
      <c r="L22" s="885"/>
    </row>
    <row r="23" ht="35.1" customHeight="1" spans="1:12">
      <c r="A23" s="875"/>
      <c r="B23" s="895"/>
      <c r="C23" s="876" t="s">
        <v>25</v>
      </c>
      <c r="D23" s="896" t="s">
        <v>46</v>
      </c>
      <c r="E23" s="898"/>
      <c r="H23" s="885"/>
      <c r="I23" s="885"/>
      <c r="J23" s="885"/>
      <c r="K23" s="885"/>
      <c r="L23" s="885"/>
    </row>
    <row r="24" ht="35.1" customHeight="1" spans="1:5">
      <c r="A24" s="875"/>
      <c r="B24" s="895"/>
      <c r="C24" s="882" t="s">
        <v>35</v>
      </c>
      <c r="D24" s="896" t="s">
        <v>47</v>
      </c>
      <c r="E24" s="898"/>
    </row>
    <row r="25" ht="35.1" customHeight="1" spans="1:5">
      <c r="A25" s="875"/>
      <c r="B25" s="895"/>
      <c r="C25" s="876" t="s">
        <v>32</v>
      </c>
      <c r="D25" s="899" t="s">
        <v>33</v>
      </c>
      <c r="E25" s="898"/>
    </row>
    <row r="26" ht="35.1" customHeight="1" spans="1:5">
      <c r="A26" s="900">
        <v>2</v>
      </c>
      <c r="B26" s="901" t="s">
        <v>48</v>
      </c>
      <c r="C26" s="876" t="s">
        <v>21</v>
      </c>
      <c r="D26" s="896" t="s">
        <v>49</v>
      </c>
      <c r="E26" s="898"/>
    </row>
    <row r="27" ht="35.1" customHeight="1" spans="1:5">
      <c r="A27" s="902"/>
      <c r="B27" s="903"/>
      <c r="C27" s="876" t="s">
        <v>25</v>
      </c>
      <c r="D27" s="896" t="s">
        <v>46</v>
      </c>
      <c r="E27" s="898"/>
    </row>
    <row r="28" ht="35.1" customHeight="1" spans="1:5">
      <c r="A28" s="902"/>
      <c r="B28" s="903"/>
      <c r="C28" s="882" t="s">
        <v>37</v>
      </c>
      <c r="D28" s="896" t="s">
        <v>50</v>
      </c>
      <c r="E28" s="898"/>
    </row>
    <row r="29" ht="35.1" customHeight="1" spans="1:5">
      <c r="A29" s="902"/>
      <c r="B29" s="904"/>
      <c r="C29" s="876" t="s">
        <v>32</v>
      </c>
      <c r="D29" s="899" t="s">
        <v>33</v>
      </c>
      <c r="E29" s="898"/>
    </row>
    <row r="30" ht="35.1" customHeight="1" spans="1:5">
      <c r="A30" s="900">
        <v>2</v>
      </c>
      <c r="B30" s="895" t="s">
        <v>51</v>
      </c>
      <c r="C30" s="876" t="s">
        <v>52</v>
      </c>
      <c r="D30" s="896" t="s">
        <v>53</v>
      </c>
      <c r="E30" s="898"/>
    </row>
    <row r="31" ht="35.1" customHeight="1" spans="1:5">
      <c r="A31" s="902"/>
      <c r="B31" s="895"/>
      <c r="C31" s="876" t="s">
        <v>28</v>
      </c>
      <c r="D31" s="896" t="s">
        <v>54</v>
      </c>
      <c r="E31" s="898"/>
    </row>
    <row r="32" ht="35.1" customHeight="1" spans="1:5">
      <c r="A32" s="902"/>
      <c r="B32" s="895"/>
      <c r="C32" s="882" t="s">
        <v>38</v>
      </c>
      <c r="D32" s="896" t="s">
        <v>55</v>
      </c>
      <c r="E32" s="898"/>
    </row>
    <row r="33" ht="35.1" customHeight="1" spans="1:5">
      <c r="A33" s="905"/>
      <c r="B33" s="895"/>
      <c r="C33" s="876" t="s">
        <v>32</v>
      </c>
      <c r="D33" s="899" t="s">
        <v>33</v>
      </c>
      <c r="E33" s="906"/>
    </row>
    <row r="34" ht="35.1" customHeight="1" spans="1:5">
      <c r="A34" s="875">
        <v>3</v>
      </c>
      <c r="B34" s="895" t="s">
        <v>56</v>
      </c>
      <c r="C34" s="876" t="s">
        <v>18</v>
      </c>
      <c r="D34" s="899" t="str">
        <f>D22</f>
        <v>主靠背总成-前座（织物通风面套）</v>
      </c>
      <c r="E34" s="878" t="s">
        <v>57</v>
      </c>
    </row>
    <row r="35" ht="35.1" customHeight="1" spans="1:5">
      <c r="A35" s="875"/>
      <c r="B35" s="895"/>
      <c r="C35" s="876" t="s">
        <v>30</v>
      </c>
      <c r="D35" s="896" t="s">
        <v>26</v>
      </c>
      <c r="E35" s="878"/>
    </row>
    <row r="36" ht="35.1" customHeight="1" spans="1:5">
      <c r="A36" s="875"/>
      <c r="B36" s="895"/>
      <c r="C36" s="876" t="s">
        <v>39</v>
      </c>
      <c r="D36" s="896" t="str">
        <f>D24</f>
        <v>坐垫总成-前座（织物通风面套）</v>
      </c>
      <c r="E36" s="878"/>
    </row>
    <row r="37" ht="35.1" customHeight="1" spans="1:5">
      <c r="A37" s="875"/>
      <c r="B37" s="895"/>
      <c r="C37" s="876" t="s">
        <v>32</v>
      </c>
      <c r="D37" s="899" t="s">
        <v>33</v>
      </c>
      <c r="E37" s="878"/>
    </row>
    <row r="38" ht="35.1" customHeight="1" spans="1:5">
      <c r="A38" s="875">
        <v>4</v>
      </c>
      <c r="B38" s="895" t="s">
        <v>58</v>
      </c>
      <c r="C38" s="876" t="s">
        <v>21</v>
      </c>
      <c r="D38" s="899" t="str">
        <f>D26</f>
        <v>主靠背总成-前座（织物非通风面套）</v>
      </c>
      <c r="E38" s="878"/>
    </row>
    <row r="39" ht="35.1" customHeight="1" spans="1:5">
      <c r="A39" s="875"/>
      <c r="B39" s="895"/>
      <c r="C39" s="876" t="s">
        <v>30</v>
      </c>
      <c r="D39" s="896" t="s">
        <v>26</v>
      </c>
      <c r="E39" s="878"/>
    </row>
    <row r="40" ht="35.1" customHeight="1" spans="1:5">
      <c r="A40" s="875"/>
      <c r="B40" s="895"/>
      <c r="C40" s="876" t="s">
        <v>40</v>
      </c>
      <c r="D40" s="896" t="str">
        <f>D28</f>
        <v>坐垫总成-前座（织物非通风面套）</v>
      </c>
      <c r="E40" s="878"/>
    </row>
    <row r="41" ht="35.1" customHeight="1" spans="1:5">
      <c r="A41" s="907"/>
      <c r="B41" s="908"/>
      <c r="C41" s="876" t="s">
        <v>32</v>
      </c>
      <c r="D41" s="909" t="s">
        <v>33</v>
      </c>
      <c r="E41" s="910"/>
    </row>
  </sheetData>
  <mergeCells count="15">
    <mergeCell ref="A1:E1"/>
    <mergeCell ref="A20:E20"/>
    <mergeCell ref="I21:J21"/>
    <mergeCell ref="A22:A25"/>
    <mergeCell ref="A26:A29"/>
    <mergeCell ref="A30:A33"/>
    <mergeCell ref="A34:A37"/>
    <mergeCell ref="A38:A41"/>
    <mergeCell ref="B22:B25"/>
    <mergeCell ref="B26:B29"/>
    <mergeCell ref="B30:B33"/>
    <mergeCell ref="B34:B37"/>
    <mergeCell ref="B38:B41"/>
    <mergeCell ref="E22:E33"/>
    <mergeCell ref="E34:E41"/>
  </mergeCells>
  <conditionalFormatting sqref="O52:O53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J44:J47 Q44:Q47">
    <cfRule type="containsText" dxfId="6" priority="1" operator="between" text=" ">
      <formula>NOT(ISERROR(SEARCH(" ",J44)))</formula>
    </cfRule>
  </conditionalFormatting>
  <pageMargins left="1.57430555555556" right="0.984027777777778" top="0.984027777777778" bottom="0.984027777777778" header="0.511805555555556" footer="0.511805555555556"/>
  <pageSetup paperSize="9" orientation="landscape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"/>
  <sheetViews>
    <sheetView zoomScale="40" zoomScaleNormal="40" workbookViewId="0">
      <selection activeCell="A1" sqref="A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0.5" style="9" customWidth="1"/>
    <col min="32" max="16379" width="9.81818181818182" style="9"/>
  </cols>
  <sheetData>
    <row r="1" ht="17.25" customHeight="1" spans="30:31">
      <c r="AD1" s="3"/>
      <c r="AE1" s="3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1652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77" t="s">
        <v>1458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1074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9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3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114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1653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1654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1655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1656</v>
      </c>
      <c r="AE12" s="161">
        <v>1</v>
      </c>
    </row>
    <row r="13" s="3" customFormat="1" ht="72.75" customHeight="1" spans="1:31">
      <c r="A13" s="24">
        <v>5</v>
      </c>
      <c r="B13" s="24"/>
      <c r="C13" s="24"/>
      <c r="D13" s="24"/>
      <c r="E13" s="24"/>
      <c r="F13" s="24"/>
      <c r="G13" s="25"/>
      <c r="H13" s="26" t="s">
        <v>1657</v>
      </c>
      <c r="I13" s="26" t="s">
        <v>1658</v>
      </c>
      <c r="J13" s="38"/>
      <c r="K13" s="26" t="s">
        <v>1659</v>
      </c>
      <c r="L13" s="38"/>
      <c r="M13" s="38" t="s">
        <v>1660</v>
      </c>
      <c r="N13" s="175" t="s">
        <v>1661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/>
      <c r="T13" s="24" t="s">
        <v>1661</v>
      </c>
      <c r="U13" s="38" t="s">
        <v>402</v>
      </c>
      <c r="V13" s="23" t="s">
        <v>403</v>
      </c>
      <c r="W13" s="23" t="s">
        <v>1568</v>
      </c>
      <c r="X13" s="22"/>
      <c r="Y13" s="22"/>
      <c r="Z13" s="22"/>
      <c r="AA13" s="24" t="s">
        <v>1548</v>
      </c>
      <c r="AB13" s="38" t="s">
        <v>1548</v>
      </c>
      <c r="AC13" s="179" t="s">
        <v>1662</v>
      </c>
      <c r="AD13" s="180" t="s">
        <v>1663</v>
      </c>
      <c r="AE13" s="162">
        <v>0.462</v>
      </c>
    </row>
    <row r="14" s="3" customFormat="1" ht="72.75" customHeight="1" spans="1:31">
      <c r="A14" s="24">
        <v>6</v>
      </c>
      <c r="B14" s="24"/>
      <c r="C14" s="24"/>
      <c r="D14" s="24"/>
      <c r="E14" s="24"/>
      <c r="F14" s="24"/>
      <c r="G14" s="25"/>
      <c r="H14" s="26" t="s">
        <v>1664</v>
      </c>
      <c r="I14" s="26" t="s">
        <v>1665</v>
      </c>
      <c r="J14" s="38"/>
      <c r="K14" s="26" t="s">
        <v>1632</v>
      </c>
      <c r="L14" s="38"/>
      <c r="M14" s="38" t="s">
        <v>1666</v>
      </c>
      <c r="N14" s="175" t="s">
        <v>1567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/>
      <c r="T14" s="24" t="s">
        <v>1567</v>
      </c>
      <c r="U14" s="38" t="s">
        <v>402</v>
      </c>
      <c r="V14" s="23" t="s">
        <v>403</v>
      </c>
      <c r="W14" s="23" t="s">
        <v>1568</v>
      </c>
      <c r="X14" s="22"/>
      <c r="Y14" s="22"/>
      <c r="Z14" s="22"/>
      <c r="AA14" s="24" t="s">
        <v>1548</v>
      </c>
      <c r="AB14" s="38" t="s">
        <v>1548</v>
      </c>
      <c r="AC14" s="179"/>
      <c r="AD14" s="180" t="s">
        <v>1667</v>
      </c>
      <c r="AE14" s="162">
        <v>0.57</v>
      </c>
    </row>
    <row r="15" s="3" customFormat="1" ht="72.75" customHeight="1" spans="1:31">
      <c r="A15" s="24">
        <v>3</v>
      </c>
      <c r="B15" s="24"/>
      <c r="C15" s="24"/>
      <c r="D15" s="24"/>
      <c r="E15" s="24"/>
      <c r="F15" s="24">
        <v>4</v>
      </c>
      <c r="G15" s="25"/>
      <c r="H15" s="26" t="s">
        <v>1577</v>
      </c>
      <c r="I15" s="26" t="s">
        <v>520</v>
      </c>
      <c r="J15" s="38" t="s">
        <v>1548</v>
      </c>
      <c r="K15" s="26" t="s">
        <v>1578</v>
      </c>
      <c r="L15" s="38" t="s">
        <v>1548</v>
      </c>
      <c r="M15" s="39" t="s">
        <v>1579</v>
      </c>
      <c r="N15" s="24" t="s">
        <v>1580</v>
      </c>
      <c r="O15" s="38" t="s">
        <v>1548</v>
      </c>
      <c r="P15" s="38" t="s">
        <v>1548</v>
      </c>
      <c r="Q15" s="48" t="s">
        <v>99</v>
      </c>
      <c r="R15" s="49" t="s">
        <v>1575</v>
      </c>
      <c r="S15" s="22" t="s">
        <v>1548</v>
      </c>
      <c r="T15" s="24" t="s">
        <v>520</v>
      </c>
      <c r="U15" s="38" t="s">
        <v>403</v>
      </c>
      <c r="V15" s="23" t="s">
        <v>403</v>
      </c>
      <c r="W15" s="24" t="s">
        <v>1548</v>
      </c>
      <c r="X15" s="22"/>
      <c r="Y15" s="22"/>
      <c r="Z15" s="22"/>
      <c r="AA15" s="24" t="s">
        <v>1548</v>
      </c>
      <c r="AB15" s="38" t="s">
        <v>1548</v>
      </c>
      <c r="AC15" s="71" t="s">
        <v>1581</v>
      </c>
      <c r="AD15" s="72" t="s">
        <v>1582</v>
      </c>
      <c r="AE15" s="162">
        <v>0.23</v>
      </c>
    </row>
    <row r="16" s="5" customFormat="1" ht="102" customHeight="1" spans="1:31">
      <c r="A16" s="27">
        <v>16</v>
      </c>
      <c r="B16" s="27"/>
      <c r="C16" s="27"/>
      <c r="D16" s="27"/>
      <c r="E16" s="27"/>
      <c r="F16" s="27">
        <v>4</v>
      </c>
      <c r="G16" s="29"/>
      <c r="H16" s="28" t="s">
        <v>1668</v>
      </c>
      <c r="I16" s="40" t="s">
        <v>1584</v>
      </c>
      <c r="J16" s="41" t="s">
        <v>1548</v>
      </c>
      <c r="K16" s="40" t="s">
        <v>1669</v>
      </c>
      <c r="L16" s="41" t="s">
        <v>99</v>
      </c>
      <c r="M16" s="41" t="s">
        <v>1670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17</v>
      </c>
      <c r="B17" s="27"/>
      <c r="C17" s="27"/>
      <c r="D17" s="27"/>
      <c r="E17" s="27"/>
      <c r="F17" s="27">
        <v>4</v>
      </c>
      <c r="G17" s="29"/>
      <c r="H17" s="28" t="s">
        <v>1671</v>
      </c>
      <c r="I17" s="40" t="s">
        <v>1584</v>
      </c>
      <c r="J17" s="41" t="s">
        <v>1548</v>
      </c>
      <c r="K17" s="40" t="s">
        <v>1672</v>
      </c>
      <c r="L17" s="41" t="s">
        <v>99</v>
      </c>
      <c r="M17" s="40" t="s">
        <v>1669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1</v>
      </c>
    </row>
    <row r="18" s="5" customFormat="1" ht="102" customHeight="1" spans="1:31">
      <c r="A18" s="27">
        <v>18</v>
      </c>
      <c r="B18" s="27"/>
      <c r="C18" s="27"/>
      <c r="D18" s="27"/>
      <c r="E18" s="27"/>
      <c r="F18" s="27">
        <v>4</v>
      </c>
      <c r="G18" s="29"/>
      <c r="H18" s="28" t="s">
        <v>1638</v>
      </c>
      <c r="I18" s="40" t="s">
        <v>1584</v>
      </c>
      <c r="J18" s="41" t="s">
        <v>1548</v>
      </c>
      <c r="K18" s="40" t="s">
        <v>1639</v>
      </c>
      <c r="L18" s="41" t="s">
        <v>99</v>
      </c>
      <c r="M18" s="40" t="s">
        <v>1669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1</v>
      </c>
    </row>
    <row r="19" s="5" customFormat="1" ht="102" customHeight="1" spans="1:31">
      <c r="A19" s="27">
        <v>19</v>
      </c>
      <c r="B19" s="27"/>
      <c r="C19" s="27"/>
      <c r="D19" s="27"/>
      <c r="E19" s="27"/>
      <c r="F19" s="27">
        <v>4</v>
      </c>
      <c r="G19" s="29"/>
      <c r="H19" s="28" t="s">
        <v>1640</v>
      </c>
      <c r="I19" s="40" t="s">
        <v>1584</v>
      </c>
      <c r="J19" s="41" t="s">
        <v>1548</v>
      </c>
      <c r="K19" s="40" t="s">
        <v>1641</v>
      </c>
      <c r="L19" s="41" t="s">
        <v>99</v>
      </c>
      <c r="M19" s="40" t="s">
        <v>1641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>
        <v>1</v>
      </c>
    </row>
    <row r="20" s="5" customFormat="1" ht="102" customHeight="1" spans="1:31">
      <c r="A20" s="27">
        <v>20</v>
      </c>
      <c r="B20" s="27"/>
      <c r="C20" s="27"/>
      <c r="D20" s="27"/>
      <c r="E20" s="27"/>
      <c r="F20" s="27">
        <v>4</v>
      </c>
      <c r="G20" s="29"/>
      <c r="H20" s="28" t="s">
        <v>1642</v>
      </c>
      <c r="I20" s="40" t="s">
        <v>1584</v>
      </c>
      <c r="J20" s="41" t="s">
        <v>1548</v>
      </c>
      <c r="K20" s="40" t="s">
        <v>1643</v>
      </c>
      <c r="L20" s="41" t="s">
        <v>99</v>
      </c>
      <c r="M20" s="40" t="s">
        <v>1643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/>
      <c r="T20" s="40" t="s">
        <v>1584</v>
      </c>
      <c r="U20" s="53" t="s">
        <v>403</v>
      </c>
      <c r="V20" s="53" t="s">
        <v>403</v>
      </c>
      <c r="W20" s="53" t="s">
        <v>1548</v>
      </c>
      <c r="X20" s="52"/>
      <c r="Y20" s="52"/>
      <c r="Z20" s="52"/>
      <c r="AA20" s="27" t="s">
        <v>1548</v>
      </c>
      <c r="AB20" s="41" t="s">
        <v>1548</v>
      </c>
      <c r="AC20" s="75" t="s">
        <v>1589</v>
      </c>
      <c r="AD20" s="41" t="s">
        <v>1548</v>
      </c>
      <c r="AE20" s="76">
        <v>1</v>
      </c>
    </row>
    <row r="21" s="6" customFormat="1" ht="121.5" customHeight="1" spans="1:31">
      <c r="A21" s="30">
        <v>24</v>
      </c>
      <c r="B21" s="24"/>
      <c r="C21" s="24"/>
      <c r="D21" s="24"/>
      <c r="E21" s="24"/>
      <c r="F21" s="24">
        <v>4</v>
      </c>
      <c r="G21" s="25"/>
      <c r="H21" s="26" t="s">
        <v>1599</v>
      </c>
      <c r="I21" s="26" t="s">
        <v>1600</v>
      </c>
      <c r="J21" s="38"/>
      <c r="K21" s="26" t="s">
        <v>1601</v>
      </c>
      <c r="L21" s="38" t="s">
        <v>1548</v>
      </c>
      <c r="M21" s="38" t="s">
        <v>1602</v>
      </c>
      <c r="N21" s="38" t="s">
        <v>1603</v>
      </c>
      <c r="O21" s="38" t="s">
        <v>1548</v>
      </c>
      <c r="P21" s="38" t="s">
        <v>1548</v>
      </c>
      <c r="Q21" s="48" t="s">
        <v>258</v>
      </c>
      <c r="R21" s="54" t="s">
        <v>1604</v>
      </c>
      <c r="S21" s="22"/>
      <c r="T21" s="26" t="s">
        <v>1601</v>
      </c>
      <c r="U21" s="53" t="s">
        <v>403</v>
      </c>
      <c r="V21" s="23" t="s">
        <v>403</v>
      </c>
      <c r="W21" s="23" t="s">
        <v>1548</v>
      </c>
      <c r="X21" s="22" t="s">
        <v>1548</v>
      </c>
      <c r="Y21" s="22" t="s">
        <v>1548</v>
      </c>
      <c r="Z21" s="22" t="s">
        <v>1548</v>
      </c>
      <c r="AA21" s="24" t="s">
        <v>1673</v>
      </c>
      <c r="AB21" s="38" t="s">
        <v>1548</v>
      </c>
      <c r="AC21" s="43" t="s">
        <v>1606</v>
      </c>
      <c r="AD21" s="38" t="s">
        <v>1607</v>
      </c>
      <c r="AE21" s="163">
        <v>8</v>
      </c>
    </row>
    <row r="22" s="6" customFormat="1" ht="120" customHeight="1" spans="1:31">
      <c r="A22" s="30">
        <v>25</v>
      </c>
      <c r="B22" s="24"/>
      <c r="C22" s="24"/>
      <c r="D22" s="24"/>
      <c r="E22" s="24"/>
      <c r="F22" s="24">
        <v>4</v>
      </c>
      <c r="G22" s="24"/>
      <c r="H22" s="26" t="s">
        <v>1674</v>
      </c>
      <c r="I22" s="26" t="s">
        <v>1609</v>
      </c>
      <c r="J22" s="42"/>
      <c r="K22" s="26" t="s">
        <v>1601</v>
      </c>
      <c r="L22" s="38" t="s">
        <v>1548</v>
      </c>
      <c r="M22" s="38" t="s">
        <v>1602</v>
      </c>
      <c r="N22" s="43" t="s">
        <v>1610</v>
      </c>
      <c r="O22" s="38" t="s">
        <v>1548</v>
      </c>
      <c r="P22" s="38" t="s">
        <v>1548</v>
      </c>
      <c r="Q22" s="26" t="s">
        <v>258</v>
      </c>
      <c r="R22" s="55" t="s">
        <v>1604</v>
      </c>
      <c r="S22" s="22" t="s">
        <v>1548</v>
      </c>
      <c r="T22" s="26" t="s">
        <v>1601</v>
      </c>
      <c r="U22" s="23" t="s">
        <v>402</v>
      </c>
      <c r="V22" s="23" t="s">
        <v>403</v>
      </c>
      <c r="W22" s="22" t="s">
        <v>1548</v>
      </c>
      <c r="X22" s="22" t="s">
        <v>1548</v>
      </c>
      <c r="Y22" s="22" t="s">
        <v>1548</v>
      </c>
      <c r="Z22" s="22" t="s">
        <v>1548</v>
      </c>
      <c r="AA22" s="43" t="s">
        <v>1611</v>
      </c>
      <c r="AB22" s="38" t="s">
        <v>1548</v>
      </c>
      <c r="AC22" s="43" t="s">
        <v>1612</v>
      </c>
      <c r="AD22" s="38" t="s">
        <v>1613</v>
      </c>
      <c r="AE22" s="164">
        <v>65</v>
      </c>
    </row>
    <row r="23" s="7" customFormat="1" ht="96.75" customHeight="1" spans="1:31">
      <c r="A23" s="30">
        <v>28</v>
      </c>
      <c r="B23" s="24"/>
      <c r="C23" s="24"/>
      <c r="D23" s="24"/>
      <c r="E23" s="24"/>
      <c r="F23" s="24">
        <v>4</v>
      </c>
      <c r="G23" s="24"/>
      <c r="H23" s="26" t="s">
        <v>1675</v>
      </c>
      <c r="I23" s="26" t="s">
        <v>1645</v>
      </c>
      <c r="J23" s="38" t="s">
        <v>1548</v>
      </c>
      <c r="K23" s="26" t="s">
        <v>1645</v>
      </c>
      <c r="L23" s="38" t="s">
        <v>1548</v>
      </c>
      <c r="M23" s="38" t="s">
        <v>1646</v>
      </c>
      <c r="N23" s="24" t="s">
        <v>1647</v>
      </c>
      <c r="O23" s="38" t="s">
        <v>1548</v>
      </c>
      <c r="P23" s="38" t="s">
        <v>1548</v>
      </c>
      <c r="Q23" s="26" t="s">
        <v>107</v>
      </c>
      <c r="R23" s="56" t="s">
        <v>1604</v>
      </c>
      <c r="S23" s="22" t="s">
        <v>1548</v>
      </c>
      <c r="T23" s="26" t="s">
        <v>1645</v>
      </c>
      <c r="U23" s="23" t="s">
        <v>402</v>
      </c>
      <c r="V23" s="23" t="s">
        <v>403</v>
      </c>
      <c r="W23" s="22" t="s">
        <v>1548</v>
      </c>
      <c r="X23" s="22" t="s">
        <v>1548</v>
      </c>
      <c r="Y23" s="22" t="s">
        <v>1548</v>
      </c>
      <c r="Z23" s="22" t="s">
        <v>1548</v>
      </c>
      <c r="AA23" s="38" t="s">
        <v>1548</v>
      </c>
      <c r="AB23" s="38" t="s">
        <v>1548</v>
      </c>
      <c r="AC23" s="43" t="s">
        <v>1589</v>
      </c>
      <c r="AD23" s="38" t="s">
        <v>1646</v>
      </c>
      <c r="AE23" s="164">
        <v>2.5</v>
      </c>
    </row>
    <row r="24" ht="105" spans="1:31">
      <c r="A24" s="30">
        <v>29</v>
      </c>
      <c r="B24" s="24"/>
      <c r="C24" s="24"/>
      <c r="D24" s="24"/>
      <c r="E24" s="24"/>
      <c r="F24" s="24">
        <v>4</v>
      </c>
      <c r="G24" s="24"/>
      <c r="H24" s="26"/>
      <c r="I24" s="26" t="s">
        <v>1622</v>
      </c>
      <c r="J24" s="44"/>
      <c r="K24" s="26" t="s">
        <v>1622</v>
      </c>
      <c r="L24" s="38" t="s">
        <v>1548</v>
      </c>
      <c r="M24" s="38" t="s">
        <v>1548</v>
      </c>
      <c r="N24" s="24" t="s">
        <v>1623</v>
      </c>
      <c r="O24" s="38" t="s">
        <v>1548</v>
      </c>
      <c r="P24" s="38" t="s">
        <v>1548</v>
      </c>
      <c r="Q24" s="26" t="s">
        <v>258</v>
      </c>
      <c r="R24" s="56" t="s">
        <v>1588</v>
      </c>
      <c r="S24" s="22"/>
      <c r="T24" s="26" t="s">
        <v>1624</v>
      </c>
      <c r="U24" s="23" t="s">
        <v>402</v>
      </c>
      <c r="V24" s="23" t="s">
        <v>403</v>
      </c>
      <c r="W24" s="22" t="s">
        <v>1548</v>
      </c>
      <c r="X24" s="22" t="s">
        <v>1548</v>
      </c>
      <c r="Y24" s="22" t="s">
        <v>1548</v>
      </c>
      <c r="Z24" s="22" t="s">
        <v>1548</v>
      </c>
      <c r="AA24" s="38" t="s">
        <v>1548</v>
      </c>
      <c r="AB24" s="38" t="s">
        <v>1548</v>
      </c>
      <c r="AC24" s="43" t="s">
        <v>1620</v>
      </c>
      <c r="AD24" s="38"/>
      <c r="AE24" s="164">
        <v>1</v>
      </c>
    </row>
    <row r="25" ht="105" spans="1:31">
      <c r="A25" s="30">
        <v>29</v>
      </c>
      <c r="B25" s="24"/>
      <c r="C25" s="24"/>
      <c r="D25" s="24"/>
      <c r="E25" s="24"/>
      <c r="F25" s="24">
        <v>4</v>
      </c>
      <c r="G25" s="24"/>
      <c r="H25" s="26" t="s">
        <v>1676</v>
      </c>
      <c r="I25" s="26" t="s">
        <v>1626</v>
      </c>
      <c r="J25" s="42"/>
      <c r="K25" s="26" t="s">
        <v>1626</v>
      </c>
      <c r="L25" s="38" t="s">
        <v>1548</v>
      </c>
      <c r="M25" s="38" t="s">
        <v>1548</v>
      </c>
      <c r="N25" s="24" t="s">
        <v>1623</v>
      </c>
      <c r="O25" s="38" t="s">
        <v>1548</v>
      </c>
      <c r="P25" s="38" t="s">
        <v>1548</v>
      </c>
      <c r="Q25" s="26" t="s">
        <v>258</v>
      </c>
      <c r="R25" s="56" t="s">
        <v>1588</v>
      </c>
      <c r="S25" s="22"/>
      <c r="T25" s="26" t="s">
        <v>1624</v>
      </c>
      <c r="U25" s="23" t="s">
        <v>402</v>
      </c>
      <c r="V25" s="23" t="s">
        <v>403</v>
      </c>
      <c r="W25" s="22" t="s">
        <v>1548</v>
      </c>
      <c r="X25" s="22" t="s">
        <v>1548</v>
      </c>
      <c r="Y25" s="22" t="s">
        <v>1548</v>
      </c>
      <c r="Z25" s="22" t="s">
        <v>1548</v>
      </c>
      <c r="AA25" s="38" t="s">
        <v>1548</v>
      </c>
      <c r="AB25" s="38" t="s">
        <v>1548</v>
      </c>
      <c r="AC25" s="43" t="s">
        <v>1620</v>
      </c>
      <c r="AD25" s="38"/>
      <c r="AE25" s="164">
        <v>1</v>
      </c>
    </row>
    <row r="26" spans="8:28">
      <c r="H26" s="9"/>
      <c r="I26" s="9"/>
      <c r="K26" s="9"/>
      <c r="N26" s="9"/>
      <c r="T26" s="9"/>
      <c r="U26" s="9"/>
      <c r="V26" s="9"/>
      <c r="W26" s="9"/>
      <c r="X26" s="9"/>
      <c r="Y26" s="9"/>
      <c r="Z26" s="9"/>
      <c r="AB26" s="9"/>
    </row>
    <row r="27" spans="8:28">
      <c r="H27" s="9"/>
      <c r="I27" s="9"/>
      <c r="K27" s="9"/>
      <c r="N27" s="9"/>
      <c r="T27" s="9"/>
      <c r="U27" s="9"/>
      <c r="V27" s="9"/>
      <c r="W27" s="9"/>
      <c r="X27" s="9"/>
      <c r="Y27" s="9"/>
      <c r="Z27" s="9"/>
      <c r="AB27" s="9"/>
    </row>
    <row r="28" spans="8:28">
      <c r="H28" s="9"/>
      <c r="I28" s="9"/>
      <c r="K28" s="9"/>
      <c r="N28" s="9"/>
      <c r="T28" s="9"/>
      <c r="U28" s="9"/>
      <c r="V28" s="9"/>
      <c r="W28" s="9"/>
      <c r="X28" s="9"/>
      <c r="Y28" s="9"/>
      <c r="Z28" s="9"/>
      <c r="AB28" s="9"/>
    </row>
    <row r="29" spans="8:28">
      <c r="H29" s="9"/>
      <c r="I29" s="9"/>
      <c r="K29" s="9"/>
      <c r="N29" s="9"/>
      <c r="T29" s="9"/>
      <c r="U29" s="9"/>
      <c r="V29" s="9"/>
      <c r="W29" s="9"/>
      <c r="X29" s="9"/>
      <c r="Y29" s="9"/>
      <c r="Z29" s="9"/>
      <c r="AB29" s="9"/>
    </row>
    <row r="30" spans="8:28">
      <c r="H30" s="9"/>
      <c r="I30" s="9"/>
      <c r="K30" s="9"/>
      <c r="N30" s="9"/>
      <c r="T30" s="9"/>
      <c r="U30" s="9"/>
      <c r="V30" s="9"/>
      <c r="W30" s="9"/>
      <c r="X30" s="9"/>
      <c r="Y30" s="9"/>
      <c r="Z30" s="9"/>
      <c r="AB30" s="9"/>
    </row>
    <row r="31" spans="8:28">
      <c r="H31" s="9"/>
      <c r="I31" s="9"/>
      <c r="K31" s="9"/>
      <c r="N31" s="9"/>
      <c r="T31" s="9"/>
      <c r="U31" s="9"/>
      <c r="V31" s="9"/>
      <c r="W31" s="9"/>
      <c r="X31" s="9"/>
      <c r="Y31" s="9"/>
      <c r="Z31" s="9"/>
      <c r="AB31" s="9"/>
    </row>
    <row r="32" spans="8:28">
      <c r="H32" s="9"/>
      <c r="I32" s="9"/>
      <c r="K32" s="9"/>
      <c r="N32" s="9"/>
      <c r="T32" s="9"/>
      <c r="U32" s="9"/>
      <c r="V32" s="9"/>
      <c r="W32" s="9"/>
      <c r="X32" s="9"/>
      <c r="Y32" s="9"/>
      <c r="Z32" s="9"/>
      <c r="AB32" s="9"/>
    </row>
    <row r="33" spans="8:28">
      <c r="H33" s="9"/>
      <c r="I33" s="9"/>
      <c r="K33" s="9"/>
      <c r="N33" s="9"/>
      <c r="T33" s="9"/>
      <c r="U33" s="9"/>
      <c r="V33" s="9"/>
      <c r="W33" s="9"/>
      <c r="X33" s="9"/>
      <c r="Y33" s="9"/>
      <c r="Z33" s="9"/>
      <c r="AB33" s="9"/>
    </row>
    <row r="34" spans="8:28">
      <c r="H34" s="9"/>
      <c r="I34" s="9"/>
      <c r="K34" s="9"/>
      <c r="N34" s="9"/>
      <c r="T34" s="9"/>
      <c r="U34" s="9"/>
      <c r="V34" s="9"/>
      <c r="W34" s="9"/>
      <c r="X34" s="9"/>
      <c r="Y34" s="9"/>
      <c r="Z34" s="9"/>
      <c r="AB34" s="9"/>
    </row>
    <row r="35" spans="8:28">
      <c r="H35" s="9"/>
      <c r="I35" s="9"/>
      <c r="K35" s="9"/>
      <c r="N35" s="9"/>
      <c r="T35" s="9"/>
      <c r="U35" s="9"/>
      <c r="V35" s="9"/>
      <c r="W35" s="9"/>
      <c r="X35" s="9"/>
      <c r="Y35" s="9"/>
      <c r="Z35" s="9"/>
      <c r="AB35" s="9"/>
    </row>
    <row r="36" spans="8:28">
      <c r="H36" s="9"/>
      <c r="I36" s="9"/>
      <c r="K36" s="9"/>
      <c r="N36" s="9"/>
      <c r="T36" s="9"/>
      <c r="U36" s="9"/>
      <c r="V36" s="9"/>
      <c r="W36" s="9"/>
      <c r="X36" s="9"/>
      <c r="Y36" s="9"/>
      <c r="Z36" s="9"/>
      <c r="AB36" s="9"/>
    </row>
    <row r="37" spans="8:28">
      <c r="H37" s="9"/>
      <c r="I37" s="9"/>
      <c r="K37" s="9"/>
      <c r="N37" s="9"/>
      <c r="T37" s="9"/>
      <c r="U37" s="9"/>
      <c r="V37" s="9"/>
      <c r="W37" s="9"/>
      <c r="X37" s="9"/>
      <c r="Y37" s="9"/>
      <c r="Z37" s="9"/>
      <c r="AB37" s="9"/>
    </row>
    <row r="38" spans="8:28">
      <c r="H38" s="9"/>
      <c r="I38" s="9"/>
      <c r="K38" s="9"/>
      <c r="N38" s="9"/>
      <c r="T38" s="9"/>
      <c r="U38" s="9"/>
      <c r="V38" s="9"/>
      <c r="W38" s="9"/>
      <c r="X38" s="9"/>
      <c r="Y38" s="9"/>
      <c r="Z38" s="9"/>
      <c r="AB38" s="9"/>
    </row>
    <row r="39" spans="8:28">
      <c r="H39" s="9"/>
      <c r="I39" s="9"/>
      <c r="K39" s="9"/>
      <c r="N39" s="9"/>
      <c r="T39" s="9"/>
      <c r="U39" s="9"/>
      <c r="V39" s="9"/>
      <c r="W39" s="9"/>
      <c r="X39" s="9"/>
      <c r="Y39" s="9"/>
      <c r="Z39" s="9"/>
      <c r="AB39" s="9"/>
    </row>
    <row r="40" spans="8:28">
      <c r="H40" s="9"/>
      <c r="I40" s="9"/>
      <c r="K40" s="9"/>
      <c r="N40" s="9"/>
      <c r="T40" s="9"/>
      <c r="U40" s="9"/>
      <c r="V40" s="9"/>
      <c r="W40" s="9"/>
      <c r="X40" s="9"/>
      <c r="Y40" s="9"/>
      <c r="Z40" s="9"/>
      <c r="AB40" s="9"/>
    </row>
    <row r="41" spans="8:28">
      <c r="H41" s="9"/>
      <c r="I41" s="9"/>
      <c r="K41" s="9"/>
      <c r="N41" s="9"/>
      <c r="T41" s="9"/>
      <c r="U41" s="9"/>
      <c r="V41" s="9"/>
      <c r="W41" s="9"/>
      <c r="X41" s="9"/>
      <c r="Y41" s="9"/>
      <c r="Z41" s="9"/>
      <c r="AB41" s="9"/>
    </row>
    <row r="42" spans="8:28">
      <c r="H42" s="9"/>
      <c r="I42" s="9"/>
      <c r="K42" s="9"/>
      <c r="N42" s="9"/>
      <c r="T42" s="9"/>
      <c r="U42" s="9"/>
      <c r="V42" s="9"/>
      <c r="W42" s="9"/>
      <c r="X42" s="9"/>
      <c r="Y42" s="9"/>
      <c r="Z42" s="9"/>
      <c r="AB42" s="9"/>
    </row>
  </sheetData>
  <autoFilter ref="A11:AI25">
    <extLst/>
  </autoFilter>
  <mergeCells count="3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C13:AC14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zoomScale="55" zoomScaleNormal="55" workbookViewId="0">
      <selection activeCell="AI8" sqref="AI8"/>
    </sheetView>
  </sheetViews>
  <sheetFormatPr defaultColWidth="9.81818181818182" defaultRowHeight="14"/>
  <cols>
    <col min="1" max="1" width="4.58181818181818" style="9" customWidth="1"/>
    <col min="2" max="7" width="2.72727272727273" style="9" customWidth="1"/>
    <col min="8" max="8" width="19.2" style="10" customWidth="1"/>
    <col min="9" max="9" width="7.2" style="11" customWidth="1"/>
    <col min="10" max="10" width="23.4545454545455" style="9" customWidth="1"/>
    <col min="11" max="11" width="12.7636363636364" style="11" customWidth="1"/>
    <col min="12" max="12" width="7.09090909090909" style="12" customWidth="1"/>
    <col min="13" max="13" width="11.4545454545455" style="9" customWidth="1"/>
    <col min="14" max="14" width="7.30909090909091" style="13" customWidth="1"/>
    <col min="15" max="16" width="6" style="9" customWidth="1"/>
    <col min="17" max="17" width="5.12727272727273" style="9" customWidth="1"/>
    <col min="18" max="18" width="7.30909090909091" style="9" customWidth="1"/>
    <col min="19" max="19" width="5.56363636363636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0909090909091" style="9" customWidth="1"/>
    <col min="28" max="28" width="6" style="13" customWidth="1"/>
    <col min="29" max="29" width="12.1090909090909" style="9" customWidth="1"/>
    <col min="30" max="30" width="11.6727272727273" style="9" customWidth="1"/>
    <col min="31" max="31" width="10.4727272727273" style="9" customWidth="1"/>
    <col min="32" max="16383" width="9.81818181818182" style="9"/>
  </cols>
  <sheetData>
    <row r="1" ht="17.25" customHeight="1" spans="30:31">
      <c r="AD1" s="3"/>
      <c r="AE1" s="3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1649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57" t="s">
        <v>1398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83" t="s">
        <v>1677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9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/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1650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3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72.75" customHeight="1" spans="1:31">
      <c r="A12" s="24">
        <v>2</v>
      </c>
      <c r="B12" s="24"/>
      <c r="C12" s="24"/>
      <c r="D12" s="24"/>
      <c r="E12" s="24"/>
      <c r="F12" s="24">
        <v>4</v>
      </c>
      <c r="G12" s="25"/>
      <c r="H12" s="26" t="s">
        <v>1571</v>
      </c>
      <c r="I12" s="26" t="s">
        <v>1572</v>
      </c>
      <c r="J12" s="38" t="s">
        <v>1548</v>
      </c>
      <c r="K12" s="26" t="s">
        <v>1563</v>
      </c>
      <c r="L12" s="38" t="s">
        <v>1548</v>
      </c>
      <c r="M12" s="39" t="s">
        <v>1573</v>
      </c>
      <c r="N12" s="24" t="s">
        <v>1574</v>
      </c>
      <c r="O12" s="38" t="s">
        <v>1548</v>
      </c>
      <c r="P12" s="38" t="s">
        <v>1548</v>
      </c>
      <c r="Q12" s="48" t="s">
        <v>99</v>
      </c>
      <c r="R12" s="49" t="s">
        <v>1575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1576</v>
      </c>
      <c r="AE12" s="162">
        <v>0.38</v>
      </c>
    </row>
    <row r="13" s="6" customFormat="1" ht="121.5" customHeight="1" spans="1:31">
      <c r="A13" s="30">
        <v>24</v>
      </c>
      <c r="B13" s="24"/>
      <c r="C13" s="24"/>
      <c r="D13" s="24"/>
      <c r="E13" s="24"/>
      <c r="F13" s="24">
        <v>4</v>
      </c>
      <c r="G13" s="25"/>
      <c r="H13" s="26" t="s">
        <v>1599</v>
      </c>
      <c r="I13" s="26" t="s">
        <v>1600</v>
      </c>
      <c r="J13" s="38"/>
      <c r="K13" s="26" t="s">
        <v>1601</v>
      </c>
      <c r="L13" s="38" t="s">
        <v>1548</v>
      </c>
      <c r="M13" s="38" t="s">
        <v>1602</v>
      </c>
      <c r="N13" s="38" t="s">
        <v>1603</v>
      </c>
      <c r="O13" s="38" t="s">
        <v>1548</v>
      </c>
      <c r="P13" s="38" t="s">
        <v>1548</v>
      </c>
      <c r="Q13" s="48" t="s">
        <v>258</v>
      </c>
      <c r="R13" s="54" t="s">
        <v>1604</v>
      </c>
      <c r="S13" s="22"/>
      <c r="T13" s="26" t="s">
        <v>1601</v>
      </c>
      <c r="U13" s="53" t="s">
        <v>403</v>
      </c>
      <c r="V13" s="23" t="s">
        <v>403</v>
      </c>
      <c r="W13" s="23" t="s">
        <v>1548</v>
      </c>
      <c r="X13" s="22" t="s">
        <v>1548</v>
      </c>
      <c r="Y13" s="22" t="s">
        <v>1548</v>
      </c>
      <c r="Z13" s="22" t="s">
        <v>1548</v>
      </c>
      <c r="AA13" s="24" t="s">
        <v>1605</v>
      </c>
      <c r="AB13" s="38" t="s">
        <v>1548</v>
      </c>
      <c r="AC13" s="43" t="s">
        <v>1606</v>
      </c>
      <c r="AD13" s="38" t="s">
        <v>1607</v>
      </c>
      <c r="AE13" s="163">
        <v>6</v>
      </c>
    </row>
    <row r="14" s="6" customFormat="1" ht="120" customHeight="1" spans="1:31">
      <c r="A14" s="30">
        <v>25</v>
      </c>
      <c r="B14" s="24"/>
      <c r="C14" s="24"/>
      <c r="D14" s="24"/>
      <c r="E14" s="24"/>
      <c r="F14" s="24">
        <v>4</v>
      </c>
      <c r="G14" s="24"/>
      <c r="H14" s="26" t="s">
        <v>1608</v>
      </c>
      <c r="I14" s="26" t="s">
        <v>1609</v>
      </c>
      <c r="J14" s="42"/>
      <c r="K14" s="26" t="s">
        <v>1601</v>
      </c>
      <c r="L14" s="38" t="s">
        <v>1548</v>
      </c>
      <c r="M14" s="38" t="s">
        <v>1602</v>
      </c>
      <c r="N14" s="43" t="s">
        <v>1610</v>
      </c>
      <c r="O14" s="38" t="s">
        <v>1548</v>
      </c>
      <c r="P14" s="38" t="s">
        <v>1548</v>
      </c>
      <c r="Q14" s="26" t="s">
        <v>258</v>
      </c>
      <c r="R14" s="55" t="s">
        <v>1604</v>
      </c>
      <c r="S14" s="22" t="s">
        <v>1548</v>
      </c>
      <c r="T14" s="26" t="s">
        <v>1601</v>
      </c>
      <c r="U14" s="23" t="s">
        <v>402</v>
      </c>
      <c r="V14" s="23" t="s">
        <v>403</v>
      </c>
      <c r="W14" s="22" t="s">
        <v>1548</v>
      </c>
      <c r="X14" s="22" t="s">
        <v>1548</v>
      </c>
      <c r="Y14" s="22" t="s">
        <v>1548</v>
      </c>
      <c r="Z14" s="22" t="s">
        <v>1548</v>
      </c>
      <c r="AA14" s="43" t="s">
        <v>1611</v>
      </c>
      <c r="AB14" s="38" t="s">
        <v>1548</v>
      </c>
      <c r="AC14" s="43" t="s">
        <v>1612</v>
      </c>
      <c r="AD14" s="38" t="s">
        <v>1613</v>
      </c>
      <c r="AE14" s="184">
        <v>23</v>
      </c>
    </row>
    <row r="15" s="7" customFormat="1" ht="96.75" customHeight="1" spans="1:31">
      <c r="A15" s="30">
        <v>28</v>
      </c>
      <c r="B15" s="24"/>
      <c r="C15" s="24"/>
      <c r="D15" s="24"/>
      <c r="E15" s="24"/>
      <c r="F15" s="24">
        <v>4</v>
      </c>
      <c r="G15" s="24"/>
      <c r="H15" s="26" t="s">
        <v>1644</v>
      </c>
      <c r="I15" s="26" t="s">
        <v>1645</v>
      </c>
      <c r="J15" s="38" t="s">
        <v>1548</v>
      </c>
      <c r="K15" s="26" t="s">
        <v>1645</v>
      </c>
      <c r="L15" s="38" t="s">
        <v>1548</v>
      </c>
      <c r="M15" s="38" t="s">
        <v>1646</v>
      </c>
      <c r="N15" s="24" t="s">
        <v>1647</v>
      </c>
      <c r="O15" s="38" t="s">
        <v>1548</v>
      </c>
      <c r="P15" s="38" t="s">
        <v>1548</v>
      </c>
      <c r="Q15" s="26" t="s">
        <v>107</v>
      </c>
      <c r="R15" s="56" t="s">
        <v>1604</v>
      </c>
      <c r="S15" s="22" t="s">
        <v>1548</v>
      </c>
      <c r="T15" s="26" t="s">
        <v>1645</v>
      </c>
      <c r="U15" s="23" t="s">
        <v>402</v>
      </c>
      <c r="V15" s="23" t="s">
        <v>403</v>
      </c>
      <c r="W15" s="22" t="s">
        <v>1548</v>
      </c>
      <c r="X15" s="22" t="s">
        <v>1548</v>
      </c>
      <c r="Y15" s="22" t="s">
        <v>1548</v>
      </c>
      <c r="Z15" s="22" t="s">
        <v>1548</v>
      </c>
      <c r="AA15" s="38" t="s">
        <v>1548</v>
      </c>
      <c r="AB15" s="38" t="s">
        <v>1548</v>
      </c>
      <c r="AC15" s="43" t="s">
        <v>1589</v>
      </c>
      <c r="AD15" s="38" t="s">
        <v>1646</v>
      </c>
      <c r="AE15" s="164">
        <v>1.04</v>
      </c>
    </row>
    <row r="16" ht="105" spans="1:31">
      <c r="A16" s="30">
        <v>29</v>
      </c>
      <c r="B16" s="24"/>
      <c r="C16" s="24"/>
      <c r="D16" s="24"/>
      <c r="E16" s="24"/>
      <c r="F16" s="24">
        <v>4</v>
      </c>
      <c r="G16" s="24"/>
      <c r="H16" s="26" t="s">
        <v>1621</v>
      </c>
      <c r="I16" s="26" t="s">
        <v>1622</v>
      </c>
      <c r="J16" s="44"/>
      <c r="K16" s="26" t="s">
        <v>1622</v>
      </c>
      <c r="L16" s="38" t="s">
        <v>1548</v>
      </c>
      <c r="M16" s="38" t="s">
        <v>1548</v>
      </c>
      <c r="N16" s="24" t="s">
        <v>1623</v>
      </c>
      <c r="O16" s="38" t="s">
        <v>1548</v>
      </c>
      <c r="P16" s="38" t="s">
        <v>1548</v>
      </c>
      <c r="Q16" s="26" t="s">
        <v>258</v>
      </c>
      <c r="R16" s="56" t="s">
        <v>1588</v>
      </c>
      <c r="S16" s="22"/>
      <c r="T16" s="26" t="s">
        <v>1624</v>
      </c>
      <c r="U16" s="23" t="s">
        <v>402</v>
      </c>
      <c r="V16" s="23" t="s">
        <v>403</v>
      </c>
      <c r="W16" s="22" t="s">
        <v>1548</v>
      </c>
      <c r="X16" s="22" t="s">
        <v>1548</v>
      </c>
      <c r="Y16" s="22" t="s">
        <v>1548</v>
      </c>
      <c r="Z16" s="22" t="s">
        <v>1548</v>
      </c>
      <c r="AA16" s="38" t="s">
        <v>1548</v>
      </c>
      <c r="AB16" s="38" t="s">
        <v>1548</v>
      </c>
      <c r="AC16" s="43" t="s">
        <v>1620</v>
      </c>
      <c r="AD16" s="38"/>
      <c r="AE16" s="164">
        <v>1</v>
      </c>
    </row>
    <row r="17" s="8" customFormat="1" ht="105" spans="1:31">
      <c r="A17" s="30">
        <v>29</v>
      </c>
      <c r="B17" s="30"/>
      <c r="C17" s="30"/>
      <c r="D17" s="30"/>
      <c r="E17" s="30"/>
      <c r="F17" s="30">
        <v>4</v>
      </c>
      <c r="G17" s="30"/>
      <c r="H17" s="26" t="s">
        <v>1678</v>
      </c>
      <c r="I17" s="31" t="s">
        <v>1626</v>
      </c>
      <c r="J17" s="47"/>
      <c r="K17" s="31" t="s">
        <v>1626</v>
      </c>
      <c r="L17" s="46" t="s">
        <v>1548</v>
      </c>
      <c r="M17" s="46" t="s">
        <v>1548</v>
      </c>
      <c r="N17" s="30" t="s">
        <v>1623</v>
      </c>
      <c r="O17" s="46" t="s">
        <v>1548</v>
      </c>
      <c r="P17" s="46" t="s">
        <v>1548</v>
      </c>
      <c r="Q17" s="31" t="s">
        <v>258</v>
      </c>
      <c r="R17" s="57" t="s">
        <v>1588</v>
      </c>
      <c r="S17" s="58"/>
      <c r="T17" s="31" t="s">
        <v>1624</v>
      </c>
      <c r="U17" s="59" t="s">
        <v>402</v>
      </c>
      <c r="V17" s="59" t="s">
        <v>403</v>
      </c>
      <c r="W17" s="58" t="s">
        <v>1548</v>
      </c>
      <c r="X17" s="58" t="s">
        <v>1548</v>
      </c>
      <c r="Y17" s="58" t="s">
        <v>1548</v>
      </c>
      <c r="Z17" s="58" t="s">
        <v>1548</v>
      </c>
      <c r="AA17" s="46" t="s">
        <v>1548</v>
      </c>
      <c r="AB17" s="46" t="s">
        <v>1548</v>
      </c>
      <c r="AC17" s="79" t="s">
        <v>1620</v>
      </c>
      <c r="AD17" s="46"/>
      <c r="AE17" s="166">
        <v>1</v>
      </c>
    </row>
  </sheetData>
  <autoFilter ref="A11:AI17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zoomScale="55" zoomScaleNormal="55" workbookViewId="0">
      <selection activeCell="AE3" sqref="AE3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1.4545454545455" style="14" customWidth="1"/>
    <col min="32" max="16379" width="9.81818181818182" style="9"/>
  </cols>
  <sheetData>
    <row r="1" ht="17.25" customHeight="1" spans="30:31">
      <c r="AD1" s="3"/>
      <c r="AE1" s="60"/>
    </row>
    <row r="2" ht="21.75" customHeight="1" spans="30:31">
      <c r="AD2" s="61"/>
      <c r="AE2" s="62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1536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64" t="s">
        <v>267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65" t="s">
        <v>280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66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6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1561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1570</v>
      </c>
      <c r="AE12" s="73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0.93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>
        <v>0.14</v>
      </c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>
        <v>1</v>
      </c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2</v>
      </c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2</v>
      </c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9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60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78">
        <v>1</v>
      </c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7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78">
        <v>2</v>
      </c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78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78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78"/>
    </row>
    <row r="39" s="7" customFormat="1" ht="129.7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1647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78">
        <v>2</v>
      </c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76"/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76"/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1717</v>
      </c>
      <c r="I42" s="31" t="s">
        <v>1626</v>
      </c>
      <c r="J42" s="47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76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1625</v>
      </c>
      <c r="I43" s="31" t="s">
        <v>1626</v>
      </c>
      <c r="J43" s="47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76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1718</v>
      </c>
      <c r="I44" s="31" t="s">
        <v>1626</v>
      </c>
      <c r="J44" s="45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76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76"/>
    </row>
    <row r="46" s="14" customFormat="1" spans="12:12">
      <c r="L46" s="171"/>
    </row>
    <row r="47" s="14" customFormat="1" spans="12:12">
      <c r="L47" s="171"/>
    </row>
    <row r="48" s="14" customFormat="1" spans="12:12">
      <c r="L48" s="171"/>
    </row>
    <row r="49" s="14" customFormat="1" spans="12:12">
      <c r="L49" s="171"/>
    </row>
    <row r="50" s="14" customFormat="1" spans="12:12">
      <c r="L50" s="171"/>
    </row>
    <row r="51" s="14" customFormat="1" spans="12:12">
      <c r="L51" s="171"/>
    </row>
    <row r="52" s="14" customFormat="1" spans="12:12">
      <c r="L52" s="171"/>
    </row>
    <row r="53" s="14" customFormat="1" spans="12:12">
      <c r="L53" s="171"/>
    </row>
    <row r="54" s="14" customFormat="1" spans="12:12">
      <c r="L54" s="171"/>
    </row>
    <row r="55" s="14" customFormat="1" spans="12:12">
      <c r="L55" s="171"/>
    </row>
    <row r="56" s="14" customFormat="1" spans="12:12">
      <c r="L56" s="171"/>
    </row>
    <row r="57" s="14" customFormat="1" spans="12:12">
      <c r="L57" s="171"/>
    </row>
    <row r="58" s="14" customFormat="1" spans="12:12">
      <c r="L58" s="171"/>
    </row>
    <row r="59" s="14" customFormat="1" spans="12:12">
      <c r="L59" s="171"/>
    </row>
    <row r="60" s="14" customFormat="1" spans="12:12">
      <c r="L60" s="171"/>
    </row>
    <row r="61" s="14" customFormat="1" spans="12:12">
      <c r="L61" s="171"/>
    </row>
    <row r="62" s="14" customFormat="1" spans="12:12">
      <c r="L62" s="171"/>
    </row>
    <row r="63" s="14" customFormat="1" spans="8:28">
      <c r="H63" s="170"/>
      <c r="I63" s="172"/>
      <c r="K63" s="172"/>
      <c r="L63" s="171"/>
      <c r="N63" s="173"/>
      <c r="T63" s="173"/>
      <c r="U63" s="173"/>
      <c r="V63" s="173"/>
      <c r="W63" s="173"/>
      <c r="X63" s="173"/>
      <c r="Y63" s="173"/>
      <c r="Z63" s="173"/>
      <c r="AB63" s="173"/>
    </row>
    <row r="64" s="14" customFormat="1" spans="8:28">
      <c r="H64" s="170"/>
      <c r="I64" s="172"/>
      <c r="K64" s="172"/>
      <c r="L64" s="171"/>
      <c r="N64" s="173"/>
      <c r="T64" s="173"/>
      <c r="U64" s="173"/>
      <c r="V64" s="173"/>
      <c r="W64" s="173"/>
      <c r="X64" s="173"/>
      <c r="Y64" s="173"/>
      <c r="Z64" s="173"/>
      <c r="AB64" s="173"/>
    </row>
    <row r="65" s="14" customFormat="1" spans="8:28">
      <c r="H65" s="170"/>
      <c r="I65" s="172"/>
      <c r="K65" s="172"/>
      <c r="L65" s="171"/>
      <c r="N65" s="173"/>
      <c r="T65" s="173"/>
      <c r="U65" s="173"/>
      <c r="V65" s="173"/>
      <c r="W65" s="173"/>
      <c r="X65" s="173"/>
      <c r="Y65" s="173"/>
      <c r="Z65" s="173"/>
      <c r="AB65" s="173"/>
    </row>
    <row r="66" s="14" customFormat="1" spans="8:28">
      <c r="H66" s="170"/>
      <c r="I66" s="172"/>
      <c r="K66" s="172"/>
      <c r="L66" s="171"/>
      <c r="N66" s="173"/>
      <c r="T66" s="173"/>
      <c r="U66" s="173"/>
      <c r="V66" s="173"/>
      <c r="W66" s="173"/>
      <c r="X66" s="173"/>
      <c r="Y66" s="173"/>
      <c r="Z66" s="173"/>
      <c r="AB66" s="173"/>
    </row>
    <row r="67" s="14" customFormat="1" spans="8:28">
      <c r="H67" s="170"/>
      <c r="I67" s="172"/>
      <c r="K67" s="172"/>
      <c r="L67" s="171"/>
      <c r="N67" s="173"/>
      <c r="T67" s="173"/>
      <c r="U67" s="173"/>
      <c r="V67" s="173"/>
      <c r="W67" s="173"/>
      <c r="X67" s="173"/>
      <c r="Y67" s="173"/>
      <c r="Z67" s="173"/>
      <c r="AB67" s="173"/>
    </row>
    <row r="68" s="14" customFormat="1" spans="8:28">
      <c r="H68" s="170"/>
      <c r="I68" s="172"/>
      <c r="K68" s="172"/>
      <c r="L68" s="171"/>
      <c r="N68" s="173"/>
      <c r="T68" s="173"/>
      <c r="U68" s="173"/>
      <c r="V68" s="173"/>
      <c r="W68" s="173"/>
      <c r="X68" s="173"/>
      <c r="Y68" s="173"/>
      <c r="Z68" s="173"/>
      <c r="AB68" s="173"/>
    </row>
    <row r="69" s="14" customFormat="1" spans="8:28">
      <c r="H69" s="170"/>
      <c r="I69" s="172"/>
      <c r="K69" s="172"/>
      <c r="L69" s="171"/>
      <c r="N69" s="173"/>
      <c r="T69" s="173"/>
      <c r="U69" s="173"/>
      <c r="V69" s="173"/>
      <c r="W69" s="173"/>
      <c r="X69" s="173"/>
      <c r="Y69" s="173"/>
      <c r="Z69" s="173"/>
      <c r="AB69" s="173"/>
    </row>
    <row r="70" s="14" customFormat="1" spans="8:28">
      <c r="H70" s="170"/>
      <c r="I70" s="172"/>
      <c r="K70" s="172"/>
      <c r="L70" s="171"/>
      <c r="N70" s="173"/>
      <c r="T70" s="173"/>
      <c r="U70" s="173"/>
      <c r="V70" s="173"/>
      <c r="W70" s="173"/>
      <c r="X70" s="173"/>
      <c r="Y70" s="173"/>
      <c r="Z70" s="173"/>
      <c r="AB70" s="173"/>
    </row>
    <row r="71" s="14" customFormat="1" spans="8:28">
      <c r="H71" s="170"/>
      <c r="I71" s="172"/>
      <c r="K71" s="172"/>
      <c r="L71" s="171"/>
      <c r="N71" s="173"/>
      <c r="T71" s="173"/>
      <c r="U71" s="173"/>
      <c r="V71" s="173"/>
      <c r="W71" s="173"/>
      <c r="X71" s="173"/>
      <c r="Y71" s="173"/>
      <c r="Z71" s="173"/>
      <c r="AB71" s="173"/>
    </row>
    <row r="72" s="14" customFormat="1" spans="8:28">
      <c r="H72" s="170"/>
      <c r="I72" s="172"/>
      <c r="K72" s="172"/>
      <c r="L72" s="171"/>
      <c r="N72" s="173"/>
      <c r="T72" s="173"/>
      <c r="U72" s="173"/>
      <c r="V72" s="173"/>
      <c r="W72" s="173"/>
      <c r="X72" s="173"/>
      <c r="Y72" s="173"/>
      <c r="Z72" s="173"/>
      <c r="AB72" s="173"/>
    </row>
    <row r="73" s="14" customFormat="1" spans="8:28">
      <c r="H73" s="170"/>
      <c r="I73" s="172"/>
      <c r="K73" s="172"/>
      <c r="L73" s="171"/>
      <c r="N73" s="173"/>
      <c r="T73" s="173"/>
      <c r="U73" s="173"/>
      <c r="V73" s="173"/>
      <c r="W73" s="173"/>
      <c r="X73" s="173"/>
      <c r="Y73" s="173"/>
      <c r="Z73" s="173"/>
      <c r="AB73" s="173"/>
    </row>
    <row r="74" s="14" customFormat="1" spans="8:28">
      <c r="H74" s="170"/>
      <c r="I74" s="172"/>
      <c r="K74" s="172"/>
      <c r="L74" s="171"/>
      <c r="N74" s="173"/>
      <c r="T74" s="173"/>
      <c r="U74" s="173"/>
      <c r="V74" s="173"/>
      <c r="W74" s="173"/>
      <c r="X74" s="173"/>
      <c r="Y74" s="173"/>
      <c r="Z74" s="173"/>
      <c r="AB74" s="173"/>
    </row>
    <row r="75" s="14" customFormat="1" spans="8:28">
      <c r="H75" s="170"/>
      <c r="I75" s="172"/>
      <c r="K75" s="172"/>
      <c r="L75" s="171"/>
      <c r="N75" s="173"/>
      <c r="T75" s="173"/>
      <c r="U75" s="173"/>
      <c r="V75" s="173"/>
      <c r="W75" s="173"/>
      <c r="X75" s="173"/>
      <c r="Y75" s="173"/>
      <c r="Z75" s="173"/>
      <c r="AB75" s="173"/>
    </row>
    <row r="76" s="14" customFormat="1" spans="8:28">
      <c r="H76" s="170"/>
      <c r="I76" s="172"/>
      <c r="K76" s="172"/>
      <c r="L76" s="171"/>
      <c r="N76" s="173"/>
      <c r="T76" s="173"/>
      <c r="U76" s="173"/>
      <c r="V76" s="173"/>
      <c r="W76" s="173"/>
      <c r="X76" s="173"/>
      <c r="Y76" s="173"/>
      <c r="Z76" s="173"/>
      <c r="AB76" s="173"/>
    </row>
    <row r="77" s="14" customFormat="1" spans="8:28">
      <c r="H77" s="170"/>
      <c r="I77" s="172"/>
      <c r="K77" s="172"/>
      <c r="L77" s="171"/>
      <c r="N77" s="173"/>
      <c r="T77" s="173"/>
      <c r="U77" s="173"/>
      <c r="V77" s="173"/>
      <c r="W77" s="173"/>
      <c r="X77" s="173"/>
      <c r="Y77" s="173"/>
      <c r="Z77" s="173"/>
      <c r="AB77" s="173"/>
    </row>
    <row r="78" s="14" customFormat="1" spans="8:28">
      <c r="H78" s="170"/>
      <c r="I78" s="172"/>
      <c r="K78" s="172"/>
      <c r="L78" s="171"/>
      <c r="N78" s="173"/>
      <c r="T78" s="173"/>
      <c r="U78" s="173"/>
      <c r="V78" s="173"/>
      <c r="W78" s="173"/>
      <c r="X78" s="173"/>
      <c r="Y78" s="173"/>
      <c r="Z78" s="173"/>
      <c r="AB78" s="173"/>
    </row>
    <row r="79" s="14" customFormat="1" spans="8:28">
      <c r="H79" s="170"/>
      <c r="I79" s="172"/>
      <c r="K79" s="172"/>
      <c r="L79" s="171"/>
      <c r="N79" s="173"/>
      <c r="T79" s="173"/>
      <c r="U79" s="173"/>
      <c r="V79" s="173"/>
      <c r="W79" s="173"/>
      <c r="X79" s="173"/>
      <c r="Y79" s="173"/>
      <c r="Z79" s="173"/>
      <c r="AB79" s="173"/>
    </row>
    <row r="80" s="14" customFormat="1" spans="8:28">
      <c r="H80" s="170"/>
      <c r="I80" s="172"/>
      <c r="K80" s="172"/>
      <c r="L80" s="171"/>
      <c r="N80" s="173"/>
      <c r="T80" s="173"/>
      <c r="U80" s="173"/>
      <c r="V80" s="173"/>
      <c r="W80" s="173"/>
      <c r="X80" s="173"/>
      <c r="Y80" s="173"/>
      <c r="Z80" s="173"/>
      <c r="AB80" s="173"/>
    </row>
    <row r="81" s="14" customFormat="1" spans="8:28">
      <c r="H81" s="170"/>
      <c r="I81" s="172"/>
      <c r="K81" s="172"/>
      <c r="L81" s="171"/>
      <c r="N81" s="173"/>
      <c r="T81" s="173"/>
      <c r="U81" s="173"/>
      <c r="V81" s="173"/>
      <c r="W81" s="173"/>
      <c r="X81" s="173"/>
      <c r="Y81" s="173"/>
      <c r="Z81" s="173"/>
      <c r="AB81" s="173"/>
    </row>
    <row r="82" s="14" customFormat="1" spans="8:28">
      <c r="H82" s="170"/>
      <c r="I82" s="172"/>
      <c r="K82" s="172"/>
      <c r="L82" s="171"/>
      <c r="N82" s="173"/>
      <c r="T82" s="173"/>
      <c r="U82" s="173"/>
      <c r="V82" s="173"/>
      <c r="W82" s="173"/>
      <c r="X82" s="173"/>
      <c r="Y82" s="173"/>
      <c r="Z82" s="173"/>
      <c r="AB82" s="173"/>
    </row>
    <row r="83" s="14" customFormat="1" spans="8:28">
      <c r="H83" s="170"/>
      <c r="I83" s="172"/>
      <c r="K83" s="172"/>
      <c r="L83" s="171"/>
      <c r="N83" s="173"/>
      <c r="T83" s="173"/>
      <c r="U83" s="173"/>
      <c r="V83" s="173"/>
      <c r="W83" s="173"/>
      <c r="X83" s="173"/>
      <c r="Y83" s="173"/>
      <c r="Z83" s="173"/>
      <c r="AB83" s="173"/>
    </row>
    <row r="84" s="14" customFormat="1" spans="8:28">
      <c r="H84" s="170"/>
      <c r="I84" s="172"/>
      <c r="K84" s="172"/>
      <c r="L84" s="171"/>
      <c r="N84" s="173"/>
      <c r="T84" s="173"/>
      <c r="U84" s="173"/>
      <c r="V84" s="173"/>
      <c r="W84" s="173"/>
      <c r="X84" s="173"/>
      <c r="Y84" s="173"/>
      <c r="Z84" s="173"/>
      <c r="AB84" s="173"/>
    </row>
    <row r="85" s="14" customFormat="1" spans="8:28">
      <c r="H85" s="170"/>
      <c r="I85" s="172"/>
      <c r="K85" s="172"/>
      <c r="L85" s="171"/>
      <c r="N85" s="173"/>
      <c r="T85" s="173"/>
      <c r="U85" s="173"/>
      <c r="V85" s="173"/>
      <c r="W85" s="173"/>
      <c r="X85" s="173"/>
      <c r="Y85" s="173"/>
      <c r="Z85" s="173"/>
      <c r="AB85" s="173"/>
    </row>
    <row r="86" s="14" customFormat="1" spans="8:28">
      <c r="H86" s="170"/>
      <c r="I86" s="172"/>
      <c r="K86" s="172"/>
      <c r="L86" s="171"/>
      <c r="N86" s="173"/>
      <c r="T86" s="173"/>
      <c r="U86" s="173"/>
      <c r="V86" s="173"/>
      <c r="W86" s="173"/>
      <c r="X86" s="173"/>
      <c r="Y86" s="173"/>
      <c r="Z86" s="173"/>
      <c r="AB86" s="173"/>
    </row>
    <row r="87" s="14" customFormat="1" spans="8:28">
      <c r="H87" s="170"/>
      <c r="I87" s="172"/>
      <c r="K87" s="172"/>
      <c r="L87" s="171"/>
      <c r="N87" s="173"/>
      <c r="T87" s="173"/>
      <c r="U87" s="173"/>
      <c r="V87" s="173"/>
      <c r="W87" s="173"/>
      <c r="X87" s="173"/>
      <c r="Y87" s="173"/>
      <c r="Z87" s="173"/>
      <c r="AB87" s="173"/>
    </row>
    <row r="88" s="14" customFormat="1" spans="8:28">
      <c r="H88" s="170"/>
      <c r="I88" s="172"/>
      <c r="K88" s="172"/>
      <c r="L88" s="171"/>
      <c r="N88" s="173"/>
      <c r="T88" s="173"/>
      <c r="U88" s="173"/>
      <c r="V88" s="173"/>
      <c r="W88" s="173"/>
      <c r="X88" s="173"/>
      <c r="Y88" s="173"/>
      <c r="Z88" s="173"/>
      <c r="AB88" s="173"/>
    </row>
    <row r="89" s="14" customFormat="1" spans="8:28">
      <c r="H89" s="170"/>
      <c r="I89" s="172"/>
      <c r="K89" s="172"/>
      <c r="L89" s="171"/>
      <c r="N89" s="173"/>
      <c r="T89" s="173"/>
      <c r="U89" s="173"/>
      <c r="V89" s="173"/>
      <c r="W89" s="173"/>
      <c r="X89" s="173"/>
      <c r="Y89" s="173"/>
      <c r="Z89" s="173"/>
      <c r="AB89" s="173"/>
    </row>
    <row r="90" s="14" customFormat="1" spans="8:28">
      <c r="H90" s="170"/>
      <c r="I90" s="172"/>
      <c r="K90" s="172"/>
      <c r="L90" s="171"/>
      <c r="N90" s="173"/>
      <c r="T90" s="173"/>
      <c r="U90" s="173"/>
      <c r="V90" s="173"/>
      <c r="W90" s="173"/>
      <c r="X90" s="173"/>
      <c r="Y90" s="173"/>
      <c r="Z90" s="173"/>
      <c r="AB90" s="173"/>
    </row>
    <row r="91" s="14" customFormat="1" spans="8:28">
      <c r="H91" s="170"/>
      <c r="I91" s="172"/>
      <c r="K91" s="172"/>
      <c r="L91" s="171"/>
      <c r="N91" s="173"/>
      <c r="T91" s="173"/>
      <c r="U91" s="173"/>
      <c r="V91" s="173"/>
      <c r="W91" s="173"/>
      <c r="X91" s="173"/>
      <c r="Y91" s="173"/>
      <c r="Z91" s="173"/>
      <c r="AB91" s="173"/>
    </row>
    <row r="92" s="14" customFormat="1" spans="8:28">
      <c r="H92" s="170"/>
      <c r="I92" s="172"/>
      <c r="K92" s="172"/>
      <c r="L92" s="171"/>
      <c r="N92" s="173"/>
      <c r="T92" s="173"/>
      <c r="U92" s="173"/>
      <c r="V92" s="173"/>
      <c r="W92" s="173"/>
      <c r="X92" s="173"/>
      <c r="Y92" s="173"/>
      <c r="Z92" s="173"/>
      <c r="AB92" s="173"/>
    </row>
    <row r="93" s="14" customFormat="1" spans="8:28">
      <c r="H93" s="170"/>
      <c r="I93" s="172"/>
      <c r="K93" s="172"/>
      <c r="L93" s="171"/>
      <c r="N93" s="173"/>
      <c r="T93" s="173"/>
      <c r="U93" s="173"/>
      <c r="V93" s="173"/>
      <c r="W93" s="173"/>
      <c r="X93" s="173"/>
      <c r="Y93" s="173"/>
      <c r="Z93" s="173"/>
      <c r="AB93" s="173"/>
    </row>
    <row r="94" s="14" customFormat="1" spans="8:28">
      <c r="H94" s="170"/>
      <c r="I94" s="172"/>
      <c r="K94" s="172"/>
      <c r="L94" s="171"/>
      <c r="N94" s="173"/>
      <c r="T94" s="173"/>
      <c r="U94" s="173"/>
      <c r="V94" s="173"/>
      <c r="W94" s="173"/>
      <c r="X94" s="173"/>
      <c r="Y94" s="173"/>
      <c r="Z94" s="173"/>
      <c r="AB94" s="173"/>
    </row>
    <row r="95" s="14" customFormat="1" spans="8:28">
      <c r="H95" s="170"/>
      <c r="I95" s="172"/>
      <c r="K95" s="172"/>
      <c r="L95" s="171"/>
      <c r="N95" s="173"/>
      <c r="T95" s="173"/>
      <c r="U95" s="173"/>
      <c r="V95" s="173"/>
      <c r="W95" s="173"/>
      <c r="X95" s="173"/>
      <c r="Y95" s="173"/>
      <c r="Z95" s="173"/>
      <c r="AB95" s="173"/>
    </row>
    <row r="96" s="14" customFormat="1" spans="8:28">
      <c r="H96" s="170"/>
      <c r="I96" s="172"/>
      <c r="K96" s="172"/>
      <c r="L96" s="171"/>
      <c r="N96" s="173"/>
      <c r="T96" s="173"/>
      <c r="U96" s="173"/>
      <c r="V96" s="173"/>
      <c r="W96" s="173"/>
      <c r="X96" s="173"/>
      <c r="Y96" s="173"/>
      <c r="Z96" s="173"/>
      <c r="AB96" s="173"/>
    </row>
    <row r="97" s="14" customFormat="1" spans="8:28">
      <c r="H97" s="170"/>
      <c r="I97" s="172"/>
      <c r="K97" s="172"/>
      <c r="L97" s="171"/>
      <c r="N97" s="173"/>
      <c r="T97" s="173"/>
      <c r="U97" s="173"/>
      <c r="V97" s="173"/>
      <c r="W97" s="173"/>
      <c r="X97" s="173"/>
      <c r="Y97" s="173"/>
      <c r="Z97" s="173"/>
      <c r="AB97" s="173"/>
    </row>
    <row r="98" s="14" customFormat="1" spans="8:28">
      <c r="H98" s="170"/>
      <c r="I98" s="172"/>
      <c r="K98" s="172"/>
      <c r="L98" s="171"/>
      <c r="N98" s="173"/>
      <c r="T98" s="173"/>
      <c r="U98" s="173"/>
      <c r="V98" s="173"/>
      <c r="W98" s="173"/>
      <c r="X98" s="173"/>
      <c r="Y98" s="173"/>
      <c r="Z98" s="173"/>
      <c r="AB98" s="173"/>
    </row>
  </sheetData>
  <autoFilter ref="A11:AI45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3:I5"/>
    <mergeCell ref="J3:AC9"/>
    <mergeCell ref="A8:C9"/>
    <mergeCell ref="D8:I9"/>
    <mergeCell ref="AD1:AE2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zoomScale="55" zoomScaleNormal="55" workbookViewId="0">
      <selection activeCell="AE3" sqref="AE3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0.2272727272727" style="14" customWidth="1"/>
    <col min="32" max="16379" width="9.81818181818182" style="9"/>
  </cols>
  <sheetData>
    <row r="1" ht="17.25" customHeight="1" spans="30:30">
      <c r="AD1" s="3"/>
    </row>
    <row r="2" ht="21.75" customHeight="1" spans="30:30">
      <c r="AD2" s="61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1536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67" t="s">
        <v>321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96" t="s">
        <v>1720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6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41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1561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1570</v>
      </c>
      <c r="AE12" s="73"/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0.13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/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3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15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78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7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78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78">
        <v>1</v>
      </c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78">
        <v>2</v>
      </c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78">
        <v>1</v>
      </c>
    </row>
    <row r="39" s="7" customFormat="1" ht="129.7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1647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78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76"/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76"/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1717</v>
      </c>
      <c r="I42" s="31" t="s">
        <v>1626</v>
      </c>
      <c r="J42" s="47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76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1625</v>
      </c>
      <c r="I43" s="31" t="s">
        <v>1626</v>
      </c>
      <c r="J43" s="47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76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1718</v>
      </c>
      <c r="I44" s="31" t="s">
        <v>1626</v>
      </c>
      <c r="J44" s="45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76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76"/>
    </row>
    <row r="46" s="14" customFormat="1" spans="12:12">
      <c r="L46" s="171"/>
    </row>
    <row r="47" s="14" customFormat="1" spans="12:12">
      <c r="L47" s="171"/>
    </row>
    <row r="48" s="14" customFormat="1" spans="12:12">
      <c r="L48" s="171"/>
    </row>
    <row r="49" s="14" customFormat="1" spans="12:12">
      <c r="L49" s="171"/>
    </row>
    <row r="50" s="14" customFormat="1" spans="12:12">
      <c r="L50" s="171"/>
    </row>
    <row r="51" s="14" customFormat="1" spans="12:12">
      <c r="L51" s="171"/>
    </row>
    <row r="52" s="14" customFormat="1" spans="12:12">
      <c r="L52" s="171"/>
    </row>
    <row r="53" s="14" customFormat="1" spans="12:12">
      <c r="L53" s="171"/>
    </row>
    <row r="54" s="14" customFormat="1" spans="12:12">
      <c r="L54" s="171"/>
    </row>
    <row r="55" s="14" customFormat="1" spans="12:12">
      <c r="L55" s="171"/>
    </row>
    <row r="56" s="14" customFormat="1" spans="12:12">
      <c r="L56" s="171"/>
    </row>
    <row r="57" s="14" customFormat="1" spans="12:12">
      <c r="L57" s="171"/>
    </row>
    <row r="58" s="14" customFormat="1" spans="12:12">
      <c r="L58" s="171"/>
    </row>
    <row r="59" s="14" customFormat="1" spans="12:12">
      <c r="L59" s="171"/>
    </row>
    <row r="60" s="14" customFormat="1" spans="12:12">
      <c r="L60" s="171"/>
    </row>
    <row r="61" s="14" customFormat="1" spans="12:12">
      <c r="L61" s="171"/>
    </row>
    <row r="62" s="14" customFormat="1" spans="12:12">
      <c r="L62" s="171"/>
    </row>
    <row r="63" s="14" customFormat="1" spans="8:28">
      <c r="H63" s="170"/>
      <c r="I63" s="172"/>
      <c r="K63" s="172"/>
      <c r="L63" s="171"/>
      <c r="N63" s="173"/>
      <c r="T63" s="173"/>
      <c r="U63" s="173"/>
      <c r="V63" s="173"/>
      <c r="W63" s="173"/>
      <c r="X63" s="173"/>
      <c r="Y63" s="173"/>
      <c r="Z63" s="173"/>
      <c r="AB63" s="173"/>
    </row>
    <row r="64" s="14" customFormat="1" spans="8:28">
      <c r="H64" s="170"/>
      <c r="I64" s="172"/>
      <c r="K64" s="172"/>
      <c r="L64" s="171"/>
      <c r="N64" s="173"/>
      <c r="T64" s="173"/>
      <c r="U64" s="173"/>
      <c r="V64" s="173"/>
      <c r="W64" s="173"/>
      <c r="X64" s="173"/>
      <c r="Y64" s="173"/>
      <c r="Z64" s="173"/>
      <c r="AB64" s="173"/>
    </row>
    <row r="65" s="14" customFormat="1" spans="8:28">
      <c r="H65" s="170"/>
      <c r="I65" s="172"/>
      <c r="K65" s="172"/>
      <c r="L65" s="171"/>
      <c r="N65" s="173"/>
      <c r="T65" s="173"/>
      <c r="U65" s="173"/>
      <c r="V65" s="173"/>
      <c r="W65" s="173"/>
      <c r="X65" s="173"/>
      <c r="Y65" s="173"/>
      <c r="Z65" s="173"/>
      <c r="AB65" s="173"/>
    </row>
    <row r="66" s="14" customFormat="1" spans="8:28">
      <c r="H66" s="170"/>
      <c r="I66" s="172"/>
      <c r="K66" s="172"/>
      <c r="L66" s="171"/>
      <c r="N66" s="173"/>
      <c r="T66" s="173"/>
      <c r="U66" s="173"/>
      <c r="V66" s="173"/>
      <c r="W66" s="173"/>
      <c r="X66" s="173"/>
      <c r="Y66" s="173"/>
      <c r="Z66" s="173"/>
      <c r="AB66" s="173"/>
    </row>
    <row r="67" s="14" customFormat="1" spans="8:28">
      <c r="H67" s="170"/>
      <c r="I67" s="172"/>
      <c r="K67" s="172"/>
      <c r="L67" s="171"/>
      <c r="N67" s="173"/>
      <c r="T67" s="173"/>
      <c r="U67" s="173"/>
      <c r="V67" s="173"/>
      <c r="W67" s="173"/>
      <c r="X67" s="173"/>
      <c r="Y67" s="173"/>
      <c r="Z67" s="173"/>
      <c r="AB67" s="173"/>
    </row>
    <row r="68" s="14" customFormat="1" spans="8:28">
      <c r="H68" s="170"/>
      <c r="I68" s="172"/>
      <c r="K68" s="172"/>
      <c r="L68" s="171"/>
      <c r="N68" s="173"/>
      <c r="T68" s="173"/>
      <c r="U68" s="173"/>
      <c r="V68" s="173"/>
      <c r="W68" s="173"/>
      <c r="X68" s="173"/>
      <c r="Y68" s="173"/>
      <c r="Z68" s="173"/>
      <c r="AB68" s="173"/>
    </row>
    <row r="69" s="14" customFormat="1" spans="8:28">
      <c r="H69" s="170"/>
      <c r="I69" s="172"/>
      <c r="K69" s="172"/>
      <c r="L69" s="171"/>
      <c r="N69" s="173"/>
      <c r="T69" s="173"/>
      <c r="U69" s="173"/>
      <c r="V69" s="173"/>
      <c r="W69" s="173"/>
      <c r="X69" s="173"/>
      <c r="Y69" s="173"/>
      <c r="Z69" s="173"/>
      <c r="AB69" s="173"/>
    </row>
    <row r="70" s="14" customFormat="1" spans="8:28">
      <c r="H70" s="170"/>
      <c r="I70" s="172"/>
      <c r="K70" s="172"/>
      <c r="L70" s="171"/>
      <c r="N70" s="173"/>
      <c r="T70" s="173"/>
      <c r="U70" s="173"/>
      <c r="V70" s="173"/>
      <c r="W70" s="173"/>
      <c r="X70" s="173"/>
      <c r="Y70" s="173"/>
      <c r="Z70" s="173"/>
      <c r="AB70" s="173"/>
    </row>
    <row r="71" s="14" customFormat="1" spans="8:28">
      <c r="H71" s="170"/>
      <c r="I71" s="172"/>
      <c r="K71" s="172"/>
      <c r="L71" s="171"/>
      <c r="N71" s="173"/>
      <c r="T71" s="173"/>
      <c r="U71" s="173"/>
      <c r="V71" s="173"/>
      <c r="W71" s="173"/>
      <c r="X71" s="173"/>
      <c r="Y71" s="173"/>
      <c r="Z71" s="173"/>
      <c r="AB71" s="173"/>
    </row>
    <row r="72" s="14" customFormat="1" spans="8:28">
      <c r="H72" s="170"/>
      <c r="I72" s="172"/>
      <c r="K72" s="172"/>
      <c r="L72" s="171"/>
      <c r="N72" s="173"/>
      <c r="T72" s="173"/>
      <c r="U72" s="173"/>
      <c r="V72" s="173"/>
      <c r="W72" s="173"/>
      <c r="X72" s="173"/>
      <c r="Y72" s="173"/>
      <c r="Z72" s="173"/>
      <c r="AB72" s="173"/>
    </row>
    <row r="73" s="14" customFormat="1" spans="8:28">
      <c r="H73" s="170"/>
      <c r="I73" s="172"/>
      <c r="K73" s="172"/>
      <c r="L73" s="171"/>
      <c r="N73" s="173"/>
      <c r="T73" s="173"/>
      <c r="U73" s="173"/>
      <c r="V73" s="173"/>
      <c r="W73" s="173"/>
      <c r="X73" s="173"/>
      <c r="Y73" s="173"/>
      <c r="Z73" s="173"/>
      <c r="AB73" s="173"/>
    </row>
    <row r="74" s="14" customFormat="1" spans="8:28">
      <c r="H74" s="170"/>
      <c r="I74" s="172"/>
      <c r="K74" s="172"/>
      <c r="L74" s="171"/>
      <c r="N74" s="173"/>
      <c r="T74" s="173"/>
      <c r="U74" s="173"/>
      <c r="V74" s="173"/>
      <c r="W74" s="173"/>
      <c r="X74" s="173"/>
      <c r="Y74" s="173"/>
      <c r="Z74" s="173"/>
      <c r="AB74" s="173"/>
    </row>
    <row r="75" s="14" customFormat="1" spans="8:28">
      <c r="H75" s="170"/>
      <c r="I75" s="172"/>
      <c r="K75" s="172"/>
      <c r="L75" s="171"/>
      <c r="N75" s="173"/>
      <c r="T75" s="173"/>
      <c r="U75" s="173"/>
      <c r="V75" s="173"/>
      <c r="W75" s="173"/>
      <c r="X75" s="173"/>
      <c r="Y75" s="173"/>
      <c r="Z75" s="173"/>
      <c r="AB75" s="173"/>
    </row>
    <row r="76" s="14" customFormat="1" spans="8:28">
      <c r="H76" s="170"/>
      <c r="I76" s="172"/>
      <c r="K76" s="172"/>
      <c r="L76" s="171"/>
      <c r="N76" s="173"/>
      <c r="T76" s="173"/>
      <c r="U76" s="173"/>
      <c r="V76" s="173"/>
      <c r="W76" s="173"/>
      <c r="X76" s="173"/>
      <c r="Y76" s="173"/>
      <c r="Z76" s="173"/>
      <c r="AB76" s="173"/>
    </row>
    <row r="77" s="14" customFormat="1" spans="8:28">
      <c r="H77" s="170"/>
      <c r="I77" s="172"/>
      <c r="K77" s="172"/>
      <c r="L77" s="171"/>
      <c r="N77" s="173"/>
      <c r="T77" s="173"/>
      <c r="U77" s="173"/>
      <c r="V77" s="173"/>
      <c r="W77" s="173"/>
      <c r="X77" s="173"/>
      <c r="Y77" s="173"/>
      <c r="Z77" s="173"/>
      <c r="AB77" s="173"/>
    </row>
    <row r="78" s="14" customFormat="1" spans="8:28">
      <c r="H78" s="170"/>
      <c r="I78" s="172"/>
      <c r="K78" s="172"/>
      <c r="L78" s="171"/>
      <c r="N78" s="173"/>
      <c r="T78" s="173"/>
      <c r="U78" s="173"/>
      <c r="V78" s="173"/>
      <c r="W78" s="173"/>
      <c r="X78" s="173"/>
      <c r="Y78" s="173"/>
      <c r="Z78" s="173"/>
      <c r="AB78" s="173"/>
    </row>
    <row r="79" s="14" customFormat="1" spans="8:28">
      <c r="H79" s="170"/>
      <c r="I79" s="172"/>
      <c r="K79" s="172"/>
      <c r="L79" s="171"/>
      <c r="N79" s="173"/>
      <c r="T79" s="173"/>
      <c r="U79" s="173"/>
      <c r="V79" s="173"/>
      <c r="W79" s="173"/>
      <c r="X79" s="173"/>
      <c r="Y79" s="173"/>
      <c r="Z79" s="173"/>
      <c r="AB79" s="173"/>
    </row>
    <row r="80" s="14" customFormat="1" spans="8:28">
      <c r="H80" s="170"/>
      <c r="I80" s="172"/>
      <c r="K80" s="172"/>
      <c r="L80" s="171"/>
      <c r="N80" s="173"/>
      <c r="T80" s="173"/>
      <c r="U80" s="173"/>
      <c r="V80" s="173"/>
      <c r="W80" s="173"/>
      <c r="X80" s="173"/>
      <c r="Y80" s="173"/>
      <c r="Z80" s="173"/>
      <c r="AB80" s="173"/>
    </row>
    <row r="81" s="14" customFormat="1" spans="8:28">
      <c r="H81" s="170"/>
      <c r="I81" s="172"/>
      <c r="K81" s="172"/>
      <c r="L81" s="171"/>
      <c r="N81" s="173"/>
      <c r="T81" s="173"/>
      <c r="U81" s="173"/>
      <c r="V81" s="173"/>
      <c r="W81" s="173"/>
      <c r="X81" s="173"/>
      <c r="Y81" s="173"/>
      <c r="Z81" s="173"/>
      <c r="AB81" s="173"/>
    </row>
    <row r="82" s="14" customFormat="1" spans="8:28">
      <c r="H82" s="170"/>
      <c r="I82" s="172"/>
      <c r="K82" s="172"/>
      <c r="L82" s="171"/>
      <c r="N82" s="173"/>
      <c r="T82" s="173"/>
      <c r="U82" s="173"/>
      <c r="V82" s="173"/>
      <c r="W82" s="173"/>
      <c r="X82" s="173"/>
      <c r="Y82" s="173"/>
      <c r="Z82" s="173"/>
      <c r="AB82" s="173"/>
    </row>
    <row r="83" s="14" customFormat="1" spans="8:28">
      <c r="H83" s="170"/>
      <c r="I83" s="172"/>
      <c r="K83" s="172"/>
      <c r="L83" s="171"/>
      <c r="N83" s="173"/>
      <c r="T83" s="173"/>
      <c r="U83" s="173"/>
      <c r="V83" s="173"/>
      <c r="W83" s="173"/>
      <c r="X83" s="173"/>
      <c r="Y83" s="173"/>
      <c r="Z83" s="173"/>
      <c r="AB83" s="173"/>
    </row>
    <row r="84" s="14" customFormat="1" spans="8:28">
      <c r="H84" s="170"/>
      <c r="I84" s="172"/>
      <c r="K84" s="172"/>
      <c r="L84" s="171"/>
      <c r="N84" s="173"/>
      <c r="T84" s="173"/>
      <c r="U84" s="173"/>
      <c r="V84" s="173"/>
      <c r="W84" s="173"/>
      <c r="X84" s="173"/>
      <c r="Y84" s="173"/>
      <c r="Z84" s="173"/>
      <c r="AB84" s="173"/>
    </row>
    <row r="85" s="14" customFormat="1" spans="8:28">
      <c r="H85" s="170"/>
      <c r="I85" s="172"/>
      <c r="K85" s="172"/>
      <c r="L85" s="171"/>
      <c r="N85" s="173"/>
      <c r="T85" s="173"/>
      <c r="U85" s="173"/>
      <c r="V85" s="173"/>
      <c r="W85" s="173"/>
      <c r="X85" s="173"/>
      <c r="Y85" s="173"/>
      <c r="Z85" s="173"/>
      <c r="AB85" s="173"/>
    </row>
    <row r="86" s="14" customFormat="1" spans="8:28">
      <c r="H86" s="170"/>
      <c r="I86" s="172"/>
      <c r="K86" s="172"/>
      <c r="L86" s="171"/>
      <c r="N86" s="173"/>
      <c r="T86" s="173"/>
      <c r="U86" s="173"/>
      <c r="V86" s="173"/>
      <c r="W86" s="173"/>
      <c r="X86" s="173"/>
      <c r="Y86" s="173"/>
      <c r="Z86" s="173"/>
      <c r="AB86" s="173"/>
    </row>
    <row r="87" s="14" customFormat="1" spans="8:28">
      <c r="H87" s="170"/>
      <c r="I87" s="172"/>
      <c r="K87" s="172"/>
      <c r="L87" s="171"/>
      <c r="N87" s="173"/>
      <c r="T87" s="173"/>
      <c r="U87" s="173"/>
      <c r="V87" s="173"/>
      <c r="W87" s="173"/>
      <c r="X87" s="173"/>
      <c r="Y87" s="173"/>
      <c r="Z87" s="173"/>
      <c r="AB87" s="173"/>
    </row>
    <row r="88" s="14" customFormat="1" spans="8:28">
      <c r="H88" s="170"/>
      <c r="I88" s="172"/>
      <c r="K88" s="172"/>
      <c r="L88" s="171"/>
      <c r="N88" s="173"/>
      <c r="T88" s="173"/>
      <c r="U88" s="173"/>
      <c r="V88" s="173"/>
      <c r="W88" s="173"/>
      <c r="X88" s="173"/>
      <c r="Y88" s="173"/>
      <c r="Z88" s="173"/>
      <c r="AB88" s="173"/>
    </row>
    <row r="89" s="14" customFormat="1" spans="8:28">
      <c r="H89" s="170"/>
      <c r="I89" s="172"/>
      <c r="K89" s="172"/>
      <c r="L89" s="171"/>
      <c r="N89" s="173"/>
      <c r="T89" s="173"/>
      <c r="U89" s="173"/>
      <c r="V89" s="173"/>
      <c r="W89" s="173"/>
      <c r="X89" s="173"/>
      <c r="Y89" s="173"/>
      <c r="Z89" s="173"/>
      <c r="AB89" s="173"/>
    </row>
    <row r="90" s="14" customFormat="1" spans="8:28">
      <c r="H90" s="170"/>
      <c r="I90" s="172"/>
      <c r="K90" s="172"/>
      <c r="L90" s="171"/>
      <c r="N90" s="173"/>
      <c r="T90" s="173"/>
      <c r="U90" s="173"/>
      <c r="V90" s="173"/>
      <c r="W90" s="173"/>
      <c r="X90" s="173"/>
      <c r="Y90" s="173"/>
      <c r="Z90" s="173"/>
      <c r="AB90" s="173"/>
    </row>
    <row r="91" s="14" customFormat="1" spans="8:28">
      <c r="H91" s="170"/>
      <c r="I91" s="172"/>
      <c r="K91" s="172"/>
      <c r="L91" s="171"/>
      <c r="N91" s="173"/>
      <c r="T91" s="173"/>
      <c r="U91" s="173"/>
      <c r="V91" s="173"/>
      <c r="W91" s="173"/>
      <c r="X91" s="173"/>
      <c r="Y91" s="173"/>
      <c r="Z91" s="173"/>
      <c r="AB91" s="173"/>
    </row>
    <row r="92" s="14" customFormat="1" spans="8:28">
      <c r="H92" s="170"/>
      <c r="I92" s="172"/>
      <c r="K92" s="172"/>
      <c r="L92" s="171"/>
      <c r="N92" s="173"/>
      <c r="T92" s="173"/>
      <c r="U92" s="173"/>
      <c r="V92" s="173"/>
      <c r="W92" s="173"/>
      <c r="X92" s="173"/>
      <c r="Y92" s="173"/>
      <c r="Z92" s="173"/>
      <c r="AB92" s="173"/>
    </row>
    <row r="93" s="14" customFormat="1" spans="8:28">
      <c r="H93" s="170"/>
      <c r="I93" s="172"/>
      <c r="K93" s="172"/>
      <c r="L93" s="171"/>
      <c r="N93" s="173"/>
      <c r="T93" s="173"/>
      <c r="U93" s="173"/>
      <c r="V93" s="173"/>
      <c r="W93" s="173"/>
      <c r="X93" s="173"/>
      <c r="Y93" s="173"/>
      <c r="Z93" s="173"/>
      <c r="AB93" s="173"/>
    </row>
    <row r="94" s="14" customFormat="1" spans="8:28">
      <c r="H94" s="170"/>
      <c r="I94" s="172"/>
      <c r="K94" s="172"/>
      <c r="L94" s="171"/>
      <c r="N94" s="173"/>
      <c r="T94" s="173"/>
      <c r="U94" s="173"/>
      <c r="V94" s="173"/>
      <c r="W94" s="173"/>
      <c r="X94" s="173"/>
      <c r="Y94" s="173"/>
      <c r="Z94" s="173"/>
      <c r="AB94" s="173"/>
    </row>
    <row r="95" s="14" customFormat="1" spans="8:28">
      <c r="H95" s="170"/>
      <c r="I95" s="172"/>
      <c r="K95" s="172"/>
      <c r="L95" s="171"/>
      <c r="N95" s="173"/>
      <c r="T95" s="173"/>
      <c r="U95" s="173"/>
      <c r="V95" s="173"/>
      <c r="W95" s="173"/>
      <c r="X95" s="173"/>
      <c r="Y95" s="173"/>
      <c r="Z95" s="173"/>
      <c r="AB95" s="173"/>
    </row>
    <row r="96" s="14" customFormat="1" spans="8:28">
      <c r="H96" s="170"/>
      <c r="I96" s="172"/>
      <c r="K96" s="172"/>
      <c r="L96" s="171"/>
      <c r="N96" s="173"/>
      <c r="T96" s="173"/>
      <c r="U96" s="173"/>
      <c r="V96" s="173"/>
      <c r="W96" s="173"/>
      <c r="X96" s="173"/>
      <c r="Y96" s="173"/>
      <c r="Z96" s="173"/>
      <c r="AB96" s="173"/>
    </row>
    <row r="97" s="14" customFormat="1" spans="8:28">
      <c r="H97" s="170"/>
      <c r="I97" s="172"/>
      <c r="K97" s="172"/>
      <c r="L97" s="171"/>
      <c r="N97" s="173"/>
      <c r="T97" s="173"/>
      <c r="U97" s="173"/>
      <c r="V97" s="173"/>
      <c r="W97" s="173"/>
      <c r="X97" s="173"/>
      <c r="Y97" s="173"/>
      <c r="Z97" s="173"/>
      <c r="AB97" s="173"/>
    </row>
    <row r="98" s="14" customFormat="1" spans="8:28">
      <c r="H98" s="170"/>
      <c r="I98" s="172"/>
      <c r="K98" s="172"/>
      <c r="L98" s="171"/>
      <c r="N98" s="173"/>
      <c r="T98" s="173"/>
      <c r="U98" s="173"/>
      <c r="V98" s="173"/>
      <c r="W98" s="173"/>
      <c r="X98" s="173"/>
      <c r="Y98" s="173"/>
      <c r="Z98" s="173"/>
      <c r="AB98" s="173"/>
    </row>
  </sheetData>
  <autoFilter ref="A11:AI45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zoomScale="55" zoomScaleNormal="55" workbookViewId="0">
      <selection activeCell="AE3" sqref="AE3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1.1818181818182" style="14" customWidth="1"/>
    <col min="32" max="16379" width="9.81818181818182" style="9"/>
  </cols>
  <sheetData>
    <row r="1" ht="17.25" customHeight="1" spans="30:31">
      <c r="AD1" s="3"/>
      <c r="AE1" s="60"/>
    </row>
    <row r="2" ht="21.75" customHeight="1" spans="30:31">
      <c r="AD2" s="61"/>
      <c r="AE2" s="62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1536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64" t="s">
        <v>270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65" t="s">
        <v>288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6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41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1561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1570</v>
      </c>
      <c r="AE12" s="73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0.48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>
        <v>0.1</v>
      </c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>
        <v>1</v>
      </c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>
        <v>1</v>
      </c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>
        <v>1</v>
      </c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5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35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78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7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78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78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78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78"/>
    </row>
    <row r="39" s="7" customFormat="1" ht="129.7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1647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78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77">
        <v>0.7</v>
      </c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77">
        <v>1</v>
      </c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1717</v>
      </c>
      <c r="I42" s="31" t="s">
        <v>1626</v>
      </c>
      <c r="J42" s="47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77">
        <v>1</v>
      </c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1625</v>
      </c>
      <c r="I43" s="31" t="s">
        <v>1626</v>
      </c>
      <c r="J43" s="47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77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1718</v>
      </c>
      <c r="I44" s="31" t="s">
        <v>1626</v>
      </c>
      <c r="J44" s="45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77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77"/>
    </row>
    <row r="46" s="14" customFormat="1" spans="12:12">
      <c r="L46" s="171"/>
    </row>
    <row r="47" s="14" customFormat="1" spans="12:12">
      <c r="L47" s="171"/>
    </row>
    <row r="48" s="14" customFormat="1" spans="12:12">
      <c r="L48" s="171"/>
    </row>
    <row r="49" s="14" customFormat="1" spans="12:12">
      <c r="L49" s="171"/>
    </row>
    <row r="50" s="14" customFormat="1" spans="12:12">
      <c r="L50" s="171"/>
    </row>
    <row r="51" s="14" customFormat="1" spans="12:12">
      <c r="L51" s="171"/>
    </row>
    <row r="52" s="14" customFormat="1" spans="12:12">
      <c r="L52" s="171"/>
    </row>
    <row r="53" s="14" customFormat="1" spans="12:12">
      <c r="L53" s="171"/>
    </row>
    <row r="54" s="14" customFormat="1" spans="12:12">
      <c r="L54" s="171"/>
    </row>
    <row r="55" s="14" customFormat="1" spans="12:12">
      <c r="L55" s="171"/>
    </row>
    <row r="56" s="14" customFormat="1" spans="12:12">
      <c r="L56" s="171"/>
    </row>
    <row r="57" s="14" customFormat="1" spans="12:12">
      <c r="L57" s="171"/>
    </row>
    <row r="58" s="14" customFormat="1" spans="12:12">
      <c r="L58" s="171"/>
    </row>
    <row r="59" s="14" customFormat="1" spans="12:12">
      <c r="L59" s="171"/>
    </row>
    <row r="60" s="14" customFormat="1" spans="12:12">
      <c r="L60" s="171"/>
    </row>
    <row r="61" s="14" customFormat="1" spans="12:12">
      <c r="L61" s="171"/>
    </row>
    <row r="62" s="14" customFormat="1" spans="12:12">
      <c r="L62" s="171"/>
    </row>
    <row r="63" s="14" customFormat="1" spans="8:28">
      <c r="H63" s="170"/>
      <c r="I63" s="172"/>
      <c r="K63" s="172"/>
      <c r="L63" s="171"/>
      <c r="N63" s="173"/>
      <c r="T63" s="173"/>
      <c r="U63" s="173"/>
      <c r="V63" s="173"/>
      <c r="W63" s="173"/>
      <c r="X63" s="173"/>
      <c r="Y63" s="173"/>
      <c r="Z63" s="173"/>
      <c r="AB63" s="173"/>
    </row>
    <row r="64" s="14" customFormat="1" spans="8:28">
      <c r="H64" s="170"/>
      <c r="I64" s="172"/>
      <c r="K64" s="172"/>
      <c r="L64" s="171"/>
      <c r="N64" s="173"/>
      <c r="T64" s="173"/>
      <c r="U64" s="173"/>
      <c r="V64" s="173"/>
      <c r="W64" s="173"/>
      <c r="X64" s="173"/>
      <c r="Y64" s="173"/>
      <c r="Z64" s="173"/>
      <c r="AB64" s="173"/>
    </row>
    <row r="65" s="14" customFormat="1" spans="8:28">
      <c r="H65" s="170"/>
      <c r="I65" s="172"/>
      <c r="K65" s="172"/>
      <c r="L65" s="171"/>
      <c r="N65" s="173"/>
      <c r="T65" s="173"/>
      <c r="U65" s="173"/>
      <c r="V65" s="173"/>
      <c r="W65" s="173"/>
      <c r="X65" s="173"/>
      <c r="Y65" s="173"/>
      <c r="Z65" s="173"/>
      <c r="AB65" s="173"/>
    </row>
    <row r="66" s="14" customFormat="1" spans="8:28">
      <c r="H66" s="170"/>
      <c r="I66" s="172"/>
      <c r="K66" s="172"/>
      <c r="L66" s="171"/>
      <c r="N66" s="173"/>
      <c r="T66" s="173"/>
      <c r="U66" s="173"/>
      <c r="V66" s="173"/>
      <c r="W66" s="173"/>
      <c r="X66" s="173"/>
      <c r="Y66" s="173"/>
      <c r="Z66" s="173"/>
      <c r="AB66" s="173"/>
    </row>
    <row r="67" s="14" customFormat="1" spans="8:28">
      <c r="H67" s="170"/>
      <c r="I67" s="172"/>
      <c r="K67" s="172"/>
      <c r="L67" s="171"/>
      <c r="N67" s="173"/>
      <c r="T67" s="173"/>
      <c r="U67" s="173"/>
      <c r="V67" s="173"/>
      <c r="W67" s="173"/>
      <c r="X67" s="173"/>
      <c r="Y67" s="173"/>
      <c r="Z67" s="173"/>
      <c r="AB67" s="173"/>
    </row>
    <row r="68" s="14" customFormat="1" spans="8:28">
      <c r="H68" s="170"/>
      <c r="I68" s="172"/>
      <c r="K68" s="172"/>
      <c r="L68" s="171"/>
      <c r="N68" s="173"/>
      <c r="T68" s="173"/>
      <c r="U68" s="173"/>
      <c r="V68" s="173"/>
      <c r="W68" s="173"/>
      <c r="X68" s="173"/>
      <c r="Y68" s="173"/>
      <c r="Z68" s="173"/>
      <c r="AB68" s="173"/>
    </row>
    <row r="69" s="14" customFormat="1" spans="8:28">
      <c r="H69" s="170"/>
      <c r="I69" s="172"/>
      <c r="K69" s="172"/>
      <c r="L69" s="171"/>
      <c r="N69" s="173"/>
      <c r="T69" s="173"/>
      <c r="U69" s="173"/>
      <c r="V69" s="173"/>
      <c r="W69" s="173"/>
      <c r="X69" s="173"/>
      <c r="Y69" s="173"/>
      <c r="Z69" s="173"/>
      <c r="AB69" s="173"/>
    </row>
    <row r="70" s="14" customFormat="1" spans="8:28">
      <c r="H70" s="170"/>
      <c r="I70" s="172"/>
      <c r="K70" s="172"/>
      <c r="L70" s="171"/>
      <c r="N70" s="173"/>
      <c r="T70" s="173"/>
      <c r="U70" s="173"/>
      <c r="V70" s="173"/>
      <c r="W70" s="173"/>
      <c r="X70" s="173"/>
      <c r="Y70" s="173"/>
      <c r="Z70" s="173"/>
      <c r="AB70" s="173"/>
    </row>
    <row r="71" s="14" customFormat="1" spans="8:28">
      <c r="H71" s="170"/>
      <c r="I71" s="172"/>
      <c r="K71" s="172"/>
      <c r="L71" s="171"/>
      <c r="N71" s="173"/>
      <c r="T71" s="173"/>
      <c r="U71" s="173"/>
      <c r="V71" s="173"/>
      <c r="W71" s="173"/>
      <c r="X71" s="173"/>
      <c r="Y71" s="173"/>
      <c r="Z71" s="173"/>
      <c r="AB71" s="173"/>
    </row>
    <row r="72" s="14" customFormat="1" spans="8:28">
      <c r="H72" s="170"/>
      <c r="I72" s="172"/>
      <c r="K72" s="172"/>
      <c r="L72" s="171"/>
      <c r="N72" s="173"/>
      <c r="T72" s="173"/>
      <c r="U72" s="173"/>
      <c r="V72" s="173"/>
      <c r="W72" s="173"/>
      <c r="X72" s="173"/>
      <c r="Y72" s="173"/>
      <c r="Z72" s="173"/>
      <c r="AB72" s="173"/>
    </row>
    <row r="73" s="14" customFormat="1" spans="8:28">
      <c r="H73" s="170"/>
      <c r="I73" s="172"/>
      <c r="K73" s="172"/>
      <c r="L73" s="171"/>
      <c r="N73" s="173"/>
      <c r="T73" s="173"/>
      <c r="U73" s="173"/>
      <c r="V73" s="173"/>
      <c r="W73" s="173"/>
      <c r="X73" s="173"/>
      <c r="Y73" s="173"/>
      <c r="Z73" s="173"/>
      <c r="AB73" s="173"/>
    </row>
    <row r="74" s="14" customFormat="1" spans="8:28">
      <c r="H74" s="170"/>
      <c r="I74" s="172"/>
      <c r="K74" s="172"/>
      <c r="L74" s="171"/>
      <c r="N74" s="173"/>
      <c r="T74" s="173"/>
      <c r="U74" s="173"/>
      <c r="V74" s="173"/>
      <c r="W74" s="173"/>
      <c r="X74" s="173"/>
      <c r="Y74" s="173"/>
      <c r="Z74" s="173"/>
      <c r="AB74" s="173"/>
    </row>
    <row r="75" s="14" customFormat="1" spans="8:28">
      <c r="H75" s="170"/>
      <c r="I75" s="172"/>
      <c r="K75" s="172"/>
      <c r="L75" s="171"/>
      <c r="N75" s="173"/>
      <c r="T75" s="173"/>
      <c r="U75" s="173"/>
      <c r="V75" s="173"/>
      <c r="W75" s="173"/>
      <c r="X75" s="173"/>
      <c r="Y75" s="173"/>
      <c r="Z75" s="173"/>
      <c r="AB75" s="173"/>
    </row>
    <row r="76" s="14" customFormat="1" spans="8:28">
      <c r="H76" s="170"/>
      <c r="I76" s="172"/>
      <c r="K76" s="172"/>
      <c r="L76" s="171"/>
      <c r="N76" s="173"/>
      <c r="T76" s="173"/>
      <c r="U76" s="173"/>
      <c r="V76" s="173"/>
      <c r="W76" s="173"/>
      <c r="X76" s="173"/>
      <c r="Y76" s="173"/>
      <c r="Z76" s="173"/>
      <c r="AB76" s="173"/>
    </row>
    <row r="77" s="14" customFormat="1" spans="8:28">
      <c r="H77" s="170"/>
      <c r="I77" s="172"/>
      <c r="K77" s="172"/>
      <c r="L77" s="171"/>
      <c r="N77" s="173"/>
      <c r="T77" s="173"/>
      <c r="U77" s="173"/>
      <c r="V77" s="173"/>
      <c r="W77" s="173"/>
      <c r="X77" s="173"/>
      <c r="Y77" s="173"/>
      <c r="Z77" s="173"/>
      <c r="AB77" s="173"/>
    </row>
    <row r="78" s="14" customFormat="1" spans="8:28">
      <c r="H78" s="170"/>
      <c r="I78" s="172"/>
      <c r="K78" s="172"/>
      <c r="L78" s="171"/>
      <c r="N78" s="173"/>
      <c r="T78" s="173"/>
      <c r="U78" s="173"/>
      <c r="V78" s="173"/>
      <c r="W78" s="173"/>
      <c r="X78" s="173"/>
      <c r="Y78" s="173"/>
      <c r="Z78" s="173"/>
      <c r="AB78" s="173"/>
    </row>
    <row r="79" s="14" customFormat="1" spans="8:28">
      <c r="H79" s="170"/>
      <c r="I79" s="172"/>
      <c r="K79" s="172"/>
      <c r="L79" s="171"/>
      <c r="N79" s="173"/>
      <c r="T79" s="173"/>
      <c r="U79" s="173"/>
      <c r="V79" s="173"/>
      <c r="W79" s="173"/>
      <c r="X79" s="173"/>
      <c r="Y79" s="173"/>
      <c r="Z79" s="173"/>
      <c r="AB79" s="173"/>
    </row>
    <row r="80" s="14" customFormat="1" spans="8:28">
      <c r="H80" s="170"/>
      <c r="I80" s="172"/>
      <c r="K80" s="172"/>
      <c r="L80" s="171"/>
      <c r="N80" s="173"/>
      <c r="T80" s="173"/>
      <c r="U80" s="173"/>
      <c r="V80" s="173"/>
      <c r="W80" s="173"/>
      <c r="X80" s="173"/>
      <c r="Y80" s="173"/>
      <c r="Z80" s="173"/>
      <c r="AB80" s="173"/>
    </row>
    <row r="81" s="14" customFormat="1" spans="8:28">
      <c r="H81" s="170"/>
      <c r="I81" s="172"/>
      <c r="K81" s="172"/>
      <c r="L81" s="171"/>
      <c r="N81" s="173"/>
      <c r="T81" s="173"/>
      <c r="U81" s="173"/>
      <c r="V81" s="173"/>
      <c r="W81" s="173"/>
      <c r="X81" s="173"/>
      <c r="Y81" s="173"/>
      <c r="Z81" s="173"/>
      <c r="AB81" s="173"/>
    </row>
    <row r="82" s="14" customFormat="1" spans="8:28">
      <c r="H82" s="170"/>
      <c r="I82" s="172"/>
      <c r="K82" s="172"/>
      <c r="L82" s="171"/>
      <c r="N82" s="173"/>
      <c r="T82" s="173"/>
      <c r="U82" s="173"/>
      <c r="V82" s="173"/>
      <c r="W82" s="173"/>
      <c r="X82" s="173"/>
      <c r="Y82" s="173"/>
      <c r="Z82" s="173"/>
      <c r="AB82" s="173"/>
    </row>
    <row r="83" s="14" customFormat="1" spans="8:28">
      <c r="H83" s="170"/>
      <c r="I83" s="172"/>
      <c r="K83" s="172"/>
      <c r="L83" s="171"/>
      <c r="N83" s="173"/>
      <c r="T83" s="173"/>
      <c r="U83" s="173"/>
      <c r="V83" s="173"/>
      <c r="W83" s="173"/>
      <c r="X83" s="173"/>
      <c r="Y83" s="173"/>
      <c r="Z83" s="173"/>
      <c r="AB83" s="173"/>
    </row>
    <row r="84" s="14" customFormat="1" spans="8:28">
      <c r="H84" s="170"/>
      <c r="I84" s="172"/>
      <c r="K84" s="172"/>
      <c r="L84" s="171"/>
      <c r="N84" s="173"/>
      <c r="T84" s="173"/>
      <c r="U84" s="173"/>
      <c r="V84" s="173"/>
      <c r="W84" s="173"/>
      <c r="X84" s="173"/>
      <c r="Y84" s="173"/>
      <c r="Z84" s="173"/>
      <c r="AB84" s="173"/>
    </row>
    <row r="85" s="14" customFormat="1" spans="8:28">
      <c r="H85" s="170"/>
      <c r="I85" s="172"/>
      <c r="K85" s="172"/>
      <c r="L85" s="171"/>
      <c r="N85" s="173"/>
      <c r="T85" s="173"/>
      <c r="U85" s="173"/>
      <c r="V85" s="173"/>
      <c r="W85" s="173"/>
      <c r="X85" s="173"/>
      <c r="Y85" s="173"/>
      <c r="Z85" s="173"/>
      <c r="AB85" s="173"/>
    </row>
    <row r="86" s="14" customFormat="1" spans="8:28">
      <c r="H86" s="170"/>
      <c r="I86" s="172"/>
      <c r="K86" s="172"/>
      <c r="L86" s="171"/>
      <c r="N86" s="173"/>
      <c r="T86" s="173"/>
      <c r="U86" s="173"/>
      <c r="V86" s="173"/>
      <c r="W86" s="173"/>
      <c r="X86" s="173"/>
      <c r="Y86" s="173"/>
      <c r="Z86" s="173"/>
      <c r="AB86" s="173"/>
    </row>
    <row r="87" s="14" customFormat="1" spans="8:28">
      <c r="H87" s="170"/>
      <c r="I87" s="172"/>
      <c r="K87" s="172"/>
      <c r="L87" s="171"/>
      <c r="N87" s="173"/>
      <c r="T87" s="173"/>
      <c r="U87" s="173"/>
      <c r="V87" s="173"/>
      <c r="W87" s="173"/>
      <c r="X87" s="173"/>
      <c r="Y87" s="173"/>
      <c r="Z87" s="173"/>
      <c r="AB87" s="173"/>
    </row>
    <row r="88" s="14" customFormat="1" spans="8:28">
      <c r="H88" s="170"/>
      <c r="I88" s="172"/>
      <c r="K88" s="172"/>
      <c r="L88" s="171"/>
      <c r="N88" s="173"/>
      <c r="T88" s="173"/>
      <c r="U88" s="173"/>
      <c r="V88" s="173"/>
      <c r="W88" s="173"/>
      <c r="X88" s="173"/>
      <c r="Y88" s="173"/>
      <c r="Z88" s="173"/>
      <c r="AB88" s="173"/>
    </row>
    <row r="89" s="14" customFormat="1" spans="8:28">
      <c r="H89" s="170"/>
      <c r="I89" s="172"/>
      <c r="K89" s="172"/>
      <c r="L89" s="171"/>
      <c r="N89" s="173"/>
      <c r="T89" s="173"/>
      <c r="U89" s="173"/>
      <c r="V89" s="173"/>
      <c r="W89" s="173"/>
      <c r="X89" s="173"/>
      <c r="Y89" s="173"/>
      <c r="Z89" s="173"/>
      <c r="AB89" s="173"/>
    </row>
    <row r="90" s="14" customFormat="1" spans="8:28">
      <c r="H90" s="170"/>
      <c r="I90" s="172"/>
      <c r="K90" s="172"/>
      <c r="L90" s="171"/>
      <c r="N90" s="173"/>
      <c r="T90" s="173"/>
      <c r="U90" s="173"/>
      <c r="V90" s="173"/>
      <c r="W90" s="173"/>
      <c r="X90" s="173"/>
      <c r="Y90" s="173"/>
      <c r="Z90" s="173"/>
      <c r="AB90" s="173"/>
    </row>
    <row r="91" s="14" customFormat="1" spans="8:28">
      <c r="H91" s="170"/>
      <c r="I91" s="172"/>
      <c r="K91" s="172"/>
      <c r="L91" s="171"/>
      <c r="N91" s="173"/>
      <c r="T91" s="173"/>
      <c r="U91" s="173"/>
      <c r="V91" s="173"/>
      <c r="W91" s="173"/>
      <c r="X91" s="173"/>
      <c r="Y91" s="173"/>
      <c r="Z91" s="173"/>
      <c r="AB91" s="173"/>
    </row>
    <row r="92" s="14" customFormat="1" spans="8:28">
      <c r="H92" s="170"/>
      <c r="I92" s="172"/>
      <c r="K92" s="172"/>
      <c r="L92" s="171"/>
      <c r="N92" s="173"/>
      <c r="T92" s="173"/>
      <c r="U92" s="173"/>
      <c r="V92" s="173"/>
      <c r="W92" s="173"/>
      <c r="X92" s="173"/>
      <c r="Y92" s="173"/>
      <c r="Z92" s="173"/>
      <c r="AB92" s="173"/>
    </row>
    <row r="93" s="14" customFormat="1" spans="8:28">
      <c r="H93" s="170"/>
      <c r="I93" s="172"/>
      <c r="K93" s="172"/>
      <c r="L93" s="171"/>
      <c r="N93" s="173"/>
      <c r="T93" s="173"/>
      <c r="U93" s="173"/>
      <c r="V93" s="173"/>
      <c r="W93" s="173"/>
      <c r="X93" s="173"/>
      <c r="Y93" s="173"/>
      <c r="Z93" s="173"/>
      <c r="AB93" s="173"/>
    </row>
    <row r="94" s="14" customFormat="1" spans="8:28">
      <c r="H94" s="170"/>
      <c r="I94" s="172"/>
      <c r="K94" s="172"/>
      <c r="L94" s="171"/>
      <c r="N94" s="173"/>
      <c r="T94" s="173"/>
      <c r="U94" s="173"/>
      <c r="V94" s="173"/>
      <c r="W94" s="173"/>
      <c r="X94" s="173"/>
      <c r="Y94" s="173"/>
      <c r="Z94" s="173"/>
      <c r="AB94" s="173"/>
    </row>
    <row r="95" s="14" customFormat="1" spans="8:28">
      <c r="H95" s="170"/>
      <c r="I95" s="172"/>
      <c r="K95" s="172"/>
      <c r="L95" s="171"/>
      <c r="N95" s="173"/>
      <c r="T95" s="173"/>
      <c r="U95" s="173"/>
      <c r="V95" s="173"/>
      <c r="W95" s="173"/>
      <c r="X95" s="173"/>
      <c r="Y95" s="173"/>
      <c r="Z95" s="173"/>
      <c r="AB95" s="173"/>
    </row>
    <row r="96" s="14" customFormat="1" spans="8:28">
      <c r="H96" s="170"/>
      <c r="I96" s="172"/>
      <c r="K96" s="172"/>
      <c r="L96" s="171"/>
      <c r="N96" s="173"/>
      <c r="T96" s="173"/>
      <c r="U96" s="173"/>
      <c r="V96" s="173"/>
      <c r="W96" s="173"/>
      <c r="X96" s="173"/>
      <c r="Y96" s="173"/>
      <c r="Z96" s="173"/>
      <c r="AB96" s="173"/>
    </row>
    <row r="97" s="14" customFormat="1" spans="8:28">
      <c r="H97" s="170"/>
      <c r="I97" s="172"/>
      <c r="K97" s="172"/>
      <c r="L97" s="171"/>
      <c r="N97" s="173"/>
      <c r="T97" s="173"/>
      <c r="U97" s="173"/>
      <c r="V97" s="173"/>
      <c r="W97" s="173"/>
      <c r="X97" s="173"/>
      <c r="Y97" s="173"/>
      <c r="Z97" s="173"/>
      <c r="AB97" s="173"/>
    </row>
    <row r="98" s="14" customFormat="1" spans="8:28">
      <c r="H98" s="170"/>
      <c r="I98" s="172"/>
      <c r="K98" s="172"/>
      <c r="L98" s="171"/>
      <c r="N98" s="173"/>
      <c r="T98" s="173"/>
      <c r="U98" s="173"/>
      <c r="V98" s="173"/>
      <c r="W98" s="173"/>
      <c r="X98" s="173"/>
      <c r="Y98" s="173"/>
      <c r="Z98" s="173"/>
      <c r="AB98" s="173"/>
    </row>
  </sheetData>
  <autoFilter ref="A11:AI45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3:I5"/>
    <mergeCell ref="J3:AC9"/>
    <mergeCell ref="A8:C9"/>
    <mergeCell ref="D8:I9"/>
    <mergeCell ref="AD1:AE2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"/>
  <sheetViews>
    <sheetView zoomScale="40" zoomScaleNormal="40" workbookViewId="0">
      <selection activeCell="AE3" sqref="AE3"/>
    </sheetView>
  </sheetViews>
  <sheetFormatPr defaultColWidth="9.81818181818182" defaultRowHeight="15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1.5909090909091" style="9" customWidth="1"/>
    <col min="32" max="16379" width="9.81818181818182" style="9"/>
    <col min="16380" max="16384" width="9.81818181818182" style="174"/>
  </cols>
  <sheetData>
    <row r="1" ht="17.25" customHeight="1" spans="30:31">
      <c r="AD1" s="3"/>
      <c r="AE1" s="176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1652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77" t="s">
        <v>1225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1537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60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17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114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1721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1722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1655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1656</v>
      </c>
      <c r="AE12" s="161">
        <v>1</v>
      </c>
    </row>
    <row r="13" s="3" customFormat="1" ht="72.75" customHeight="1" spans="1:31">
      <c r="A13" s="24">
        <v>5</v>
      </c>
      <c r="B13" s="24"/>
      <c r="C13" s="24"/>
      <c r="D13" s="24"/>
      <c r="E13" s="24"/>
      <c r="F13" s="24"/>
      <c r="G13" s="25"/>
      <c r="H13" s="26" t="s">
        <v>1657</v>
      </c>
      <c r="I13" s="26" t="s">
        <v>1658</v>
      </c>
      <c r="J13" s="38"/>
      <c r="K13" s="26" t="s">
        <v>1659</v>
      </c>
      <c r="L13" s="38"/>
      <c r="M13" s="38" t="s">
        <v>1660</v>
      </c>
      <c r="N13" s="175" t="s">
        <v>1661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/>
      <c r="T13" s="24" t="s">
        <v>1661</v>
      </c>
      <c r="U13" s="38" t="s">
        <v>402</v>
      </c>
      <c r="V13" s="23" t="s">
        <v>403</v>
      </c>
      <c r="W13" s="23" t="s">
        <v>1568</v>
      </c>
      <c r="X13" s="22"/>
      <c r="Y13" s="22"/>
      <c r="Z13" s="22"/>
      <c r="AA13" s="24" t="s">
        <v>1548</v>
      </c>
      <c r="AB13" s="38" t="s">
        <v>1548</v>
      </c>
      <c r="AC13" s="179" t="s">
        <v>1662</v>
      </c>
      <c r="AD13" s="180" t="s">
        <v>1663</v>
      </c>
      <c r="AE13" s="162">
        <v>0.3</v>
      </c>
    </row>
    <row r="14" s="3" customFormat="1" ht="72.75" customHeight="1" spans="1:31">
      <c r="A14" s="24">
        <v>6</v>
      </c>
      <c r="B14" s="24"/>
      <c r="C14" s="24"/>
      <c r="D14" s="24"/>
      <c r="E14" s="24"/>
      <c r="F14" s="24"/>
      <c r="G14" s="25"/>
      <c r="H14" s="26" t="s">
        <v>1664</v>
      </c>
      <c r="I14" s="26" t="s">
        <v>1665</v>
      </c>
      <c r="J14" s="38"/>
      <c r="K14" s="26" t="s">
        <v>1632</v>
      </c>
      <c r="L14" s="38"/>
      <c r="M14" s="38" t="s">
        <v>1666</v>
      </c>
      <c r="N14" s="175" t="s">
        <v>1567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/>
      <c r="T14" s="24" t="s">
        <v>1567</v>
      </c>
      <c r="U14" s="38" t="s">
        <v>402</v>
      </c>
      <c r="V14" s="23" t="s">
        <v>403</v>
      </c>
      <c r="W14" s="23" t="s">
        <v>1568</v>
      </c>
      <c r="X14" s="22"/>
      <c r="Y14" s="22"/>
      <c r="Z14" s="22"/>
      <c r="AA14" s="24" t="s">
        <v>1548</v>
      </c>
      <c r="AB14" s="38" t="s">
        <v>1548</v>
      </c>
      <c r="AC14" s="179"/>
      <c r="AD14" s="180" t="s">
        <v>1667</v>
      </c>
      <c r="AE14" s="162">
        <v>0.53</v>
      </c>
    </row>
    <row r="15" s="3" customFormat="1" ht="72.75" customHeight="1" spans="1:31">
      <c r="A15" s="24">
        <v>3</v>
      </c>
      <c r="B15" s="24"/>
      <c r="C15" s="24"/>
      <c r="D15" s="24"/>
      <c r="E15" s="24"/>
      <c r="F15" s="24">
        <v>4</v>
      </c>
      <c r="G15" s="25"/>
      <c r="H15" s="26" t="s">
        <v>1577</v>
      </c>
      <c r="I15" s="26" t="s">
        <v>520</v>
      </c>
      <c r="J15" s="38" t="s">
        <v>1548</v>
      </c>
      <c r="K15" s="26" t="s">
        <v>1578</v>
      </c>
      <c r="L15" s="38" t="s">
        <v>1548</v>
      </c>
      <c r="M15" s="39" t="s">
        <v>1579</v>
      </c>
      <c r="N15" s="24" t="s">
        <v>1580</v>
      </c>
      <c r="O15" s="38" t="s">
        <v>1548</v>
      </c>
      <c r="P15" s="38" t="s">
        <v>1548</v>
      </c>
      <c r="Q15" s="48" t="s">
        <v>99</v>
      </c>
      <c r="R15" s="49" t="s">
        <v>1575</v>
      </c>
      <c r="S15" s="22" t="s">
        <v>1548</v>
      </c>
      <c r="T15" s="24" t="s">
        <v>520</v>
      </c>
      <c r="U15" s="38" t="s">
        <v>403</v>
      </c>
      <c r="V15" s="23" t="s">
        <v>403</v>
      </c>
      <c r="W15" s="24" t="s">
        <v>1548</v>
      </c>
      <c r="X15" s="22"/>
      <c r="Y15" s="22"/>
      <c r="Z15" s="22"/>
      <c r="AA15" s="24" t="s">
        <v>1548</v>
      </c>
      <c r="AB15" s="38" t="s">
        <v>1548</v>
      </c>
      <c r="AC15" s="71" t="s">
        <v>1581</v>
      </c>
      <c r="AD15" s="72" t="s">
        <v>1582</v>
      </c>
      <c r="AE15" s="162">
        <v>0.04</v>
      </c>
    </row>
    <row r="16" s="5" customFormat="1" ht="102" customHeight="1" spans="1:31">
      <c r="A16" s="27">
        <v>9</v>
      </c>
      <c r="B16" s="27"/>
      <c r="C16" s="27"/>
      <c r="D16" s="27"/>
      <c r="E16" s="27"/>
      <c r="F16" s="27">
        <v>4</v>
      </c>
      <c r="G16" s="29"/>
      <c r="H16" s="28" t="s">
        <v>1583</v>
      </c>
      <c r="I16" s="40" t="s">
        <v>1584</v>
      </c>
      <c r="J16" s="41" t="s">
        <v>1548</v>
      </c>
      <c r="K16" s="40" t="s">
        <v>1585</v>
      </c>
      <c r="L16" s="41" t="s">
        <v>99</v>
      </c>
      <c r="M16" s="41" t="s">
        <v>1586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2</v>
      </c>
    </row>
    <row r="17" s="5" customFormat="1" ht="102" customHeight="1" spans="1:31">
      <c r="A17" s="27">
        <v>10</v>
      </c>
      <c r="B17" s="27"/>
      <c r="C17" s="27"/>
      <c r="D17" s="27"/>
      <c r="E17" s="27"/>
      <c r="F17" s="27">
        <v>4</v>
      </c>
      <c r="G17" s="29"/>
      <c r="H17" s="28" t="s">
        <v>1590</v>
      </c>
      <c r="I17" s="40" t="s">
        <v>1584</v>
      </c>
      <c r="J17" s="41" t="s">
        <v>1548</v>
      </c>
      <c r="K17" s="40" t="s">
        <v>1591</v>
      </c>
      <c r="L17" s="41" t="s">
        <v>99</v>
      </c>
      <c r="M17" s="41" t="s">
        <v>1592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1</v>
      </c>
    </row>
    <row r="18" s="5" customFormat="1" ht="102" customHeight="1" spans="1:31">
      <c r="A18" s="27">
        <v>11</v>
      </c>
      <c r="B18" s="27"/>
      <c r="C18" s="27"/>
      <c r="D18" s="27"/>
      <c r="E18" s="27"/>
      <c r="F18" s="27">
        <v>4</v>
      </c>
      <c r="G18" s="29"/>
      <c r="H18" s="28" t="s">
        <v>1593</v>
      </c>
      <c r="I18" s="40" t="s">
        <v>1584</v>
      </c>
      <c r="J18" s="41" t="s">
        <v>1548</v>
      </c>
      <c r="K18" s="40" t="s">
        <v>1594</v>
      </c>
      <c r="L18" s="41" t="s">
        <v>99</v>
      </c>
      <c r="M18" s="41" t="s">
        <v>1595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/>
      <c r="T18" s="40" t="s">
        <v>1584</v>
      </c>
      <c r="U18" s="53" t="s">
        <v>403</v>
      </c>
      <c r="V18" s="53" t="s">
        <v>403</v>
      </c>
      <c r="W18" s="53" t="s">
        <v>1548</v>
      </c>
      <c r="X18" s="52"/>
      <c r="Y18" s="52"/>
      <c r="Z18" s="52"/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1</v>
      </c>
    </row>
    <row r="19" s="5" customFormat="1" ht="102" customHeight="1" spans="1:31">
      <c r="A19" s="27">
        <v>12</v>
      </c>
      <c r="B19" s="27"/>
      <c r="C19" s="27"/>
      <c r="D19" s="27"/>
      <c r="E19" s="27"/>
      <c r="F19" s="27">
        <v>4</v>
      </c>
      <c r="G19" s="29"/>
      <c r="H19" s="28" t="s">
        <v>1596</v>
      </c>
      <c r="I19" s="40" t="s">
        <v>1584</v>
      </c>
      <c r="J19" s="41" t="s">
        <v>1548</v>
      </c>
      <c r="K19" s="40" t="s">
        <v>1597</v>
      </c>
      <c r="L19" s="41" t="s">
        <v>99</v>
      </c>
      <c r="M19" s="41" t="s">
        <v>1598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>
        <v>2</v>
      </c>
    </row>
    <row r="20" s="6" customFormat="1" ht="121.5" customHeight="1" spans="1:31">
      <c r="A20" s="30">
        <v>24</v>
      </c>
      <c r="B20" s="24"/>
      <c r="C20" s="24"/>
      <c r="D20" s="24"/>
      <c r="E20" s="24"/>
      <c r="F20" s="24">
        <v>4</v>
      </c>
      <c r="G20" s="25"/>
      <c r="H20" s="26" t="s">
        <v>1599</v>
      </c>
      <c r="I20" s="26" t="s">
        <v>1600</v>
      </c>
      <c r="J20" s="38"/>
      <c r="K20" s="26" t="s">
        <v>1601</v>
      </c>
      <c r="L20" s="38" t="s">
        <v>1548</v>
      </c>
      <c r="M20" s="38" t="s">
        <v>1602</v>
      </c>
      <c r="N20" s="38" t="s">
        <v>1603</v>
      </c>
      <c r="O20" s="38" t="s">
        <v>1548</v>
      </c>
      <c r="P20" s="38" t="s">
        <v>1548</v>
      </c>
      <c r="Q20" s="48" t="s">
        <v>258</v>
      </c>
      <c r="R20" s="54" t="s">
        <v>1604</v>
      </c>
      <c r="S20" s="22"/>
      <c r="T20" s="26" t="s">
        <v>1601</v>
      </c>
      <c r="U20" s="53" t="s">
        <v>403</v>
      </c>
      <c r="V20" s="23" t="s">
        <v>403</v>
      </c>
      <c r="W20" s="23" t="s">
        <v>1548</v>
      </c>
      <c r="X20" s="22" t="s">
        <v>1548</v>
      </c>
      <c r="Y20" s="22" t="s">
        <v>1548</v>
      </c>
      <c r="Z20" s="22" t="s">
        <v>1548</v>
      </c>
      <c r="AA20" s="24" t="s">
        <v>1673</v>
      </c>
      <c r="AB20" s="38" t="s">
        <v>1548</v>
      </c>
      <c r="AC20" s="43" t="s">
        <v>1606</v>
      </c>
      <c r="AD20" s="38" t="s">
        <v>1607</v>
      </c>
      <c r="AE20" s="163">
        <v>9</v>
      </c>
    </row>
    <row r="21" s="6" customFormat="1" ht="120" customHeight="1" spans="1:31">
      <c r="A21" s="30">
        <v>25</v>
      </c>
      <c r="B21" s="24"/>
      <c r="C21" s="24"/>
      <c r="D21" s="24"/>
      <c r="E21" s="24"/>
      <c r="F21" s="24">
        <v>4</v>
      </c>
      <c r="G21" s="24"/>
      <c r="H21" s="26" t="s">
        <v>1674</v>
      </c>
      <c r="I21" s="26" t="s">
        <v>1609</v>
      </c>
      <c r="J21" s="42"/>
      <c r="K21" s="26" t="s">
        <v>1601</v>
      </c>
      <c r="L21" s="38" t="s">
        <v>1548</v>
      </c>
      <c r="M21" s="38" t="s">
        <v>1602</v>
      </c>
      <c r="N21" s="43" t="s">
        <v>1610</v>
      </c>
      <c r="O21" s="38" t="s">
        <v>1548</v>
      </c>
      <c r="P21" s="38" t="s">
        <v>1548</v>
      </c>
      <c r="Q21" s="26" t="s">
        <v>258</v>
      </c>
      <c r="R21" s="55" t="s">
        <v>1604</v>
      </c>
      <c r="S21" s="22" t="s">
        <v>1548</v>
      </c>
      <c r="T21" s="26" t="s">
        <v>1601</v>
      </c>
      <c r="U21" s="23" t="s">
        <v>402</v>
      </c>
      <c r="V21" s="23" t="s">
        <v>403</v>
      </c>
      <c r="W21" s="22" t="s">
        <v>1548</v>
      </c>
      <c r="X21" s="22" t="s">
        <v>1548</v>
      </c>
      <c r="Y21" s="22" t="s">
        <v>1548</v>
      </c>
      <c r="Z21" s="22" t="s">
        <v>1548</v>
      </c>
      <c r="AA21" s="43" t="s">
        <v>1611</v>
      </c>
      <c r="AB21" s="38" t="s">
        <v>1548</v>
      </c>
      <c r="AC21" s="43" t="s">
        <v>1612</v>
      </c>
      <c r="AD21" s="38" t="s">
        <v>1613</v>
      </c>
      <c r="AE21" s="181">
        <v>54</v>
      </c>
    </row>
    <row r="22" s="7" customFormat="1" ht="117" customHeight="1" spans="1:31">
      <c r="A22" s="30">
        <v>27</v>
      </c>
      <c r="B22" s="24"/>
      <c r="C22" s="24"/>
      <c r="D22" s="24"/>
      <c r="E22" s="24"/>
      <c r="F22" s="24">
        <v>4</v>
      </c>
      <c r="G22" s="24"/>
      <c r="H22" s="26" t="s">
        <v>1614</v>
      </c>
      <c r="I22" s="26" t="s">
        <v>1615</v>
      </c>
      <c r="J22" s="38" t="s">
        <v>1548</v>
      </c>
      <c r="K22" s="26" t="s">
        <v>1616</v>
      </c>
      <c r="L22" s="38" t="s">
        <v>1548</v>
      </c>
      <c r="M22" s="38" t="s">
        <v>1617</v>
      </c>
      <c r="N22" s="43" t="s">
        <v>1618</v>
      </c>
      <c r="O22" s="38" t="s">
        <v>1548</v>
      </c>
      <c r="P22" s="38" t="s">
        <v>1548</v>
      </c>
      <c r="Q22" s="22" t="s">
        <v>258</v>
      </c>
      <c r="R22" s="22" t="s">
        <v>1619</v>
      </c>
      <c r="S22" s="22" t="s">
        <v>1548</v>
      </c>
      <c r="T22" s="26" t="s">
        <v>1615</v>
      </c>
      <c r="U22" s="23" t="s">
        <v>403</v>
      </c>
      <c r="V22" s="23" t="s">
        <v>403</v>
      </c>
      <c r="W22" s="22" t="s">
        <v>1548</v>
      </c>
      <c r="X22" s="22" t="s">
        <v>1548</v>
      </c>
      <c r="Y22" s="22" t="s">
        <v>1548</v>
      </c>
      <c r="Z22" s="22" t="s">
        <v>1548</v>
      </c>
      <c r="AA22" s="24" t="s">
        <v>1548</v>
      </c>
      <c r="AB22" s="38" t="s">
        <v>1548</v>
      </c>
      <c r="AC22" s="43" t="s">
        <v>1620</v>
      </c>
      <c r="AD22" s="38"/>
      <c r="AE22" s="182">
        <v>1</v>
      </c>
    </row>
    <row r="23" ht="105" spans="1:31">
      <c r="A23" s="30">
        <v>29</v>
      </c>
      <c r="B23" s="24"/>
      <c r="C23" s="24"/>
      <c r="D23" s="24"/>
      <c r="E23" s="24"/>
      <c r="F23" s="24">
        <v>4</v>
      </c>
      <c r="G23" s="24"/>
      <c r="H23" s="26"/>
      <c r="I23" s="26" t="s">
        <v>1622</v>
      </c>
      <c r="J23" s="44"/>
      <c r="K23" s="26" t="s">
        <v>1622</v>
      </c>
      <c r="L23" s="38" t="s">
        <v>1548</v>
      </c>
      <c r="M23" s="38" t="s">
        <v>1548</v>
      </c>
      <c r="N23" s="24" t="s">
        <v>1623</v>
      </c>
      <c r="O23" s="38" t="s">
        <v>1548</v>
      </c>
      <c r="P23" s="38" t="s">
        <v>1548</v>
      </c>
      <c r="Q23" s="26" t="s">
        <v>258</v>
      </c>
      <c r="R23" s="56" t="s">
        <v>1588</v>
      </c>
      <c r="S23" s="22"/>
      <c r="T23" s="26" t="s">
        <v>1624</v>
      </c>
      <c r="U23" s="23" t="s">
        <v>402</v>
      </c>
      <c r="V23" s="23" t="s">
        <v>403</v>
      </c>
      <c r="W23" s="22" t="s">
        <v>1548</v>
      </c>
      <c r="X23" s="22" t="s">
        <v>1548</v>
      </c>
      <c r="Y23" s="22" t="s">
        <v>1548</v>
      </c>
      <c r="Z23" s="22" t="s">
        <v>1548</v>
      </c>
      <c r="AA23" s="38" t="s">
        <v>1548</v>
      </c>
      <c r="AB23" s="38" t="s">
        <v>1548</v>
      </c>
      <c r="AC23" s="43" t="s">
        <v>1620</v>
      </c>
      <c r="AD23" s="38"/>
      <c r="AE23" s="181">
        <v>1</v>
      </c>
    </row>
    <row r="24" ht="105" spans="1:31">
      <c r="A24" s="30">
        <v>29</v>
      </c>
      <c r="B24" s="24"/>
      <c r="C24" s="24"/>
      <c r="D24" s="24"/>
      <c r="E24" s="24"/>
      <c r="F24" s="24">
        <v>4</v>
      </c>
      <c r="G24" s="24"/>
      <c r="H24" s="26" t="s">
        <v>1723</v>
      </c>
      <c r="I24" s="26" t="s">
        <v>1626</v>
      </c>
      <c r="J24" s="42"/>
      <c r="K24" s="26" t="s">
        <v>1626</v>
      </c>
      <c r="L24" s="38" t="s">
        <v>1548</v>
      </c>
      <c r="M24" s="38" t="s">
        <v>1548</v>
      </c>
      <c r="N24" s="24" t="s">
        <v>1623</v>
      </c>
      <c r="O24" s="38" t="s">
        <v>1548</v>
      </c>
      <c r="P24" s="38" t="s">
        <v>1548</v>
      </c>
      <c r="Q24" s="26" t="s">
        <v>258</v>
      </c>
      <c r="R24" s="56" t="s">
        <v>1588</v>
      </c>
      <c r="S24" s="22"/>
      <c r="T24" s="26" t="s">
        <v>1624</v>
      </c>
      <c r="U24" s="23" t="s">
        <v>402</v>
      </c>
      <c r="V24" s="23" t="s">
        <v>403</v>
      </c>
      <c r="W24" s="22" t="s">
        <v>1548</v>
      </c>
      <c r="X24" s="22" t="s">
        <v>1548</v>
      </c>
      <c r="Y24" s="22" t="s">
        <v>1548</v>
      </c>
      <c r="Z24" s="22" t="s">
        <v>1548</v>
      </c>
      <c r="AA24" s="38" t="s">
        <v>1548</v>
      </c>
      <c r="AB24" s="38" t="s">
        <v>1548</v>
      </c>
      <c r="AC24" s="43" t="s">
        <v>1620</v>
      </c>
      <c r="AD24" s="38"/>
      <c r="AE24" s="181">
        <v>1</v>
      </c>
    </row>
    <row r="25" spans="8:28">
      <c r="H25" s="9"/>
      <c r="I25" s="9"/>
      <c r="K25" s="9"/>
      <c r="N25" s="9"/>
      <c r="T25" s="9"/>
      <c r="U25" s="9"/>
      <c r="V25" s="9"/>
      <c r="W25" s="9"/>
      <c r="X25" s="9"/>
      <c r="Y25" s="9"/>
      <c r="Z25" s="9"/>
      <c r="AB25" s="9"/>
    </row>
    <row r="26" spans="8:28">
      <c r="H26" s="9"/>
      <c r="I26" s="9"/>
      <c r="K26" s="9"/>
      <c r="N26" s="9"/>
      <c r="T26" s="9"/>
      <c r="U26" s="9"/>
      <c r="V26" s="9"/>
      <c r="W26" s="9"/>
      <c r="X26" s="9"/>
      <c r="Y26" s="9"/>
      <c r="Z26" s="9"/>
      <c r="AB26" s="9"/>
    </row>
    <row r="27" spans="8:28">
      <c r="H27" s="9"/>
      <c r="I27" s="9"/>
      <c r="K27" s="9"/>
      <c r="N27" s="9"/>
      <c r="T27" s="9"/>
      <c r="U27" s="9"/>
      <c r="V27" s="9"/>
      <c r="W27" s="9"/>
      <c r="X27" s="9"/>
      <c r="Y27" s="9"/>
      <c r="Z27" s="9"/>
      <c r="AB27" s="9"/>
    </row>
    <row r="28" spans="8:28">
      <c r="H28" s="9"/>
      <c r="I28" s="9"/>
      <c r="K28" s="9"/>
      <c r="N28" s="9"/>
      <c r="T28" s="9"/>
      <c r="U28" s="9"/>
      <c r="V28" s="9"/>
      <c r="W28" s="9"/>
      <c r="X28" s="9"/>
      <c r="Y28" s="9"/>
      <c r="Z28" s="9"/>
      <c r="AB28" s="9"/>
    </row>
    <row r="29" spans="8:28">
      <c r="H29" s="9"/>
      <c r="I29" s="9"/>
      <c r="K29" s="9"/>
      <c r="N29" s="9"/>
      <c r="T29" s="9"/>
      <c r="U29" s="9"/>
      <c r="V29" s="9"/>
      <c r="W29" s="9"/>
      <c r="X29" s="9"/>
      <c r="Y29" s="9"/>
      <c r="Z29" s="9"/>
      <c r="AB29" s="9"/>
    </row>
    <row r="30" spans="8:28">
      <c r="H30" s="9"/>
      <c r="I30" s="9"/>
      <c r="K30" s="9"/>
      <c r="N30" s="9"/>
      <c r="T30" s="9"/>
      <c r="U30" s="9"/>
      <c r="V30" s="9"/>
      <c r="W30" s="9"/>
      <c r="X30" s="9"/>
      <c r="Y30" s="9"/>
      <c r="Z30" s="9"/>
      <c r="AB30" s="9"/>
    </row>
    <row r="31" spans="8:28">
      <c r="H31" s="9"/>
      <c r="I31" s="9"/>
      <c r="K31" s="9"/>
      <c r="N31" s="9"/>
      <c r="T31" s="9"/>
      <c r="U31" s="9"/>
      <c r="V31" s="9"/>
      <c r="W31" s="9"/>
      <c r="X31" s="9"/>
      <c r="Y31" s="9"/>
      <c r="Z31" s="9"/>
      <c r="AB31" s="9"/>
    </row>
    <row r="32" spans="8:28">
      <c r="H32" s="9"/>
      <c r="I32" s="9"/>
      <c r="K32" s="9"/>
      <c r="N32" s="9"/>
      <c r="T32" s="9"/>
      <c r="U32" s="9"/>
      <c r="V32" s="9"/>
      <c r="W32" s="9"/>
      <c r="X32" s="9"/>
      <c r="Y32" s="9"/>
      <c r="Z32" s="9"/>
      <c r="AB32" s="9"/>
    </row>
    <row r="33" spans="8:28">
      <c r="H33" s="9"/>
      <c r="I33" s="9"/>
      <c r="K33" s="9"/>
      <c r="N33" s="9"/>
      <c r="T33" s="9"/>
      <c r="U33" s="9"/>
      <c r="V33" s="9"/>
      <c r="W33" s="9"/>
      <c r="X33" s="9"/>
      <c r="Y33" s="9"/>
      <c r="Z33" s="9"/>
      <c r="AB33" s="9"/>
    </row>
    <row r="34" spans="8:28">
      <c r="H34" s="9"/>
      <c r="I34" s="9"/>
      <c r="K34" s="9"/>
      <c r="N34" s="9"/>
      <c r="T34" s="9"/>
      <c r="U34" s="9"/>
      <c r="V34" s="9"/>
      <c r="W34" s="9"/>
      <c r="X34" s="9"/>
      <c r="Y34" s="9"/>
      <c r="Z34" s="9"/>
      <c r="AB34" s="9"/>
    </row>
    <row r="35" spans="8:28">
      <c r="H35" s="9"/>
      <c r="I35" s="9"/>
      <c r="K35" s="9"/>
      <c r="N35" s="9"/>
      <c r="T35" s="9"/>
      <c r="U35" s="9"/>
      <c r="V35" s="9"/>
      <c r="W35" s="9"/>
      <c r="X35" s="9"/>
      <c r="Y35" s="9"/>
      <c r="Z35" s="9"/>
      <c r="AB35" s="9"/>
    </row>
    <row r="36" spans="8:28">
      <c r="H36" s="9"/>
      <c r="I36" s="9"/>
      <c r="K36" s="9"/>
      <c r="N36" s="9"/>
      <c r="T36" s="9"/>
      <c r="U36" s="9"/>
      <c r="V36" s="9"/>
      <c r="W36" s="9"/>
      <c r="X36" s="9"/>
      <c r="Y36" s="9"/>
      <c r="Z36" s="9"/>
      <c r="AB36" s="9"/>
    </row>
    <row r="37" spans="8:28">
      <c r="H37" s="9"/>
      <c r="I37" s="9"/>
      <c r="K37" s="9"/>
      <c r="N37" s="9"/>
      <c r="T37" s="9"/>
      <c r="U37" s="9"/>
      <c r="V37" s="9"/>
      <c r="W37" s="9"/>
      <c r="X37" s="9"/>
      <c r="Y37" s="9"/>
      <c r="Z37" s="9"/>
      <c r="AB37" s="9"/>
    </row>
    <row r="38" spans="8:28">
      <c r="H38" s="9"/>
      <c r="I38" s="9"/>
      <c r="K38" s="9"/>
      <c r="N38" s="9"/>
      <c r="T38" s="9"/>
      <c r="U38" s="9"/>
      <c r="V38" s="9"/>
      <c r="W38" s="9"/>
      <c r="X38" s="9"/>
      <c r="Y38" s="9"/>
      <c r="Z38" s="9"/>
      <c r="AB38" s="9"/>
    </row>
    <row r="39" spans="8:28">
      <c r="H39" s="9"/>
      <c r="I39" s="9"/>
      <c r="K39" s="9"/>
      <c r="N39" s="9"/>
      <c r="T39" s="9"/>
      <c r="U39" s="9"/>
      <c r="V39" s="9"/>
      <c r="W39" s="9"/>
      <c r="X39" s="9"/>
      <c r="Y39" s="9"/>
      <c r="Z39" s="9"/>
      <c r="AB39" s="9"/>
    </row>
  </sheetData>
  <autoFilter ref="A11:AI24">
    <extLst/>
  </autoFilter>
  <mergeCells count="3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C13:AC14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8"/>
  <sheetViews>
    <sheetView zoomScale="55" zoomScaleNormal="55" workbookViewId="0">
      <selection activeCell="AE3" sqref="AE3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0.5" style="14" customWidth="1"/>
    <col min="32" max="16379" width="9.81818181818182" style="9"/>
  </cols>
  <sheetData>
    <row r="1" ht="17.25" customHeight="1" spans="30:31">
      <c r="AD1" s="3"/>
      <c r="AE1" s="60"/>
    </row>
    <row r="2" ht="21.75" customHeight="1" spans="30:31">
      <c r="AD2" s="61"/>
      <c r="AE2" s="60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1536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64" t="s">
        <v>1101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65" t="s">
        <v>1074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6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41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1561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1570</v>
      </c>
      <c r="AE12" s="73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1.032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>
        <v>0.23</v>
      </c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>
        <v>1</v>
      </c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>
        <v>1</v>
      </c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>
        <v>1</v>
      </c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>
        <v>1</v>
      </c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>
        <v>1</v>
      </c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8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169">
        <v>65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168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16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168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168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168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168"/>
    </row>
    <row r="39" s="7" customFormat="1" ht="129.7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1647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168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169">
        <v>2.5</v>
      </c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169">
        <v>1</v>
      </c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1717</v>
      </c>
      <c r="I42" s="31" t="s">
        <v>1626</v>
      </c>
      <c r="J42" s="47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169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1625</v>
      </c>
      <c r="I43" s="31" t="s">
        <v>1626</v>
      </c>
      <c r="J43" s="47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169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1718</v>
      </c>
      <c r="I44" s="31" t="s">
        <v>1626</v>
      </c>
      <c r="J44" s="45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169">
        <v>1</v>
      </c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169"/>
    </row>
    <row r="46" s="14" customFormat="1" spans="12:12">
      <c r="L46" s="171"/>
    </row>
    <row r="47" s="14" customFormat="1" spans="12:12">
      <c r="L47" s="171"/>
    </row>
    <row r="48" s="14" customFormat="1" spans="12:12">
      <c r="L48" s="171"/>
    </row>
    <row r="49" s="14" customFormat="1" spans="12:12">
      <c r="L49" s="171"/>
    </row>
    <row r="50" s="14" customFormat="1" spans="12:12">
      <c r="L50" s="171"/>
    </row>
    <row r="51" s="14" customFormat="1" spans="12:12">
      <c r="L51" s="171"/>
    </row>
    <row r="52" s="14" customFormat="1" spans="12:12">
      <c r="L52" s="171"/>
    </row>
    <row r="53" s="14" customFormat="1" spans="12:12">
      <c r="L53" s="171"/>
    </row>
    <row r="54" s="14" customFormat="1" spans="12:12">
      <c r="L54" s="171"/>
    </row>
    <row r="55" s="14" customFormat="1" spans="12:12">
      <c r="L55" s="171"/>
    </row>
    <row r="56" s="14" customFormat="1" spans="12:12">
      <c r="L56" s="171"/>
    </row>
    <row r="57" s="14" customFormat="1" spans="12:12">
      <c r="L57" s="171"/>
    </row>
    <row r="58" s="14" customFormat="1" spans="12:12">
      <c r="L58" s="171"/>
    </row>
    <row r="59" s="14" customFormat="1" spans="12:12">
      <c r="L59" s="171"/>
    </row>
    <row r="60" s="14" customFormat="1" spans="12:12">
      <c r="L60" s="171"/>
    </row>
    <row r="61" s="14" customFormat="1" spans="12:12">
      <c r="L61" s="171"/>
    </row>
    <row r="62" s="14" customFormat="1" spans="12:12">
      <c r="L62" s="171"/>
    </row>
    <row r="63" s="14" customFormat="1" spans="8:28">
      <c r="H63" s="170"/>
      <c r="I63" s="172"/>
      <c r="K63" s="172"/>
      <c r="L63" s="171"/>
      <c r="N63" s="173"/>
      <c r="T63" s="173"/>
      <c r="U63" s="173"/>
      <c r="V63" s="173"/>
      <c r="W63" s="173"/>
      <c r="X63" s="173"/>
      <c r="Y63" s="173"/>
      <c r="Z63" s="173"/>
      <c r="AB63" s="173"/>
    </row>
    <row r="64" s="14" customFormat="1" spans="8:28">
      <c r="H64" s="170"/>
      <c r="I64" s="172"/>
      <c r="K64" s="172"/>
      <c r="L64" s="171"/>
      <c r="N64" s="173"/>
      <c r="T64" s="173"/>
      <c r="U64" s="173"/>
      <c r="V64" s="173"/>
      <c r="W64" s="173"/>
      <c r="X64" s="173"/>
      <c r="Y64" s="173"/>
      <c r="Z64" s="173"/>
      <c r="AB64" s="173"/>
    </row>
    <row r="65" s="14" customFormat="1" spans="8:28">
      <c r="H65" s="170"/>
      <c r="I65" s="172"/>
      <c r="K65" s="172"/>
      <c r="L65" s="171"/>
      <c r="N65" s="173"/>
      <c r="T65" s="173"/>
      <c r="U65" s="173"/>
      <c r="V65" s="173"/>
      <c r="W65" s="173"/>
      <c r="X65" s="173"/>
      <c r="Y65" s="173"/>
      <c r="Z65" s="173"/>
      <c r="AB65" s="173"/>
    </row>
    <row r="66" s="14" customFormat="1" spans="8:28">
      <c r="H66" s="170"/>
      <c r="I66" s="172"/>
      <c r="K66" s="172"/>
      <c r="L66" s="171"/>
      <c r="N66" s="173"/>
      <c r="T66" s="173"/>
      <c r="U66" s="173"/>
      <c r="V66" s="173"/>
      <c r="W66" s="173"/>
      <c r="X66" s="173"/>
      <c r="Y66" s="173"/>
      <c r="Z66" s="173"/>
      <c r="AB66" s="173"/>
    </row>
    <row r="67" s="14" customFormat="1" spans="8:28">
      <c r="H67" s="170"/>
      <c r="I67" s="172"/>
      <c r="K67" s="172"/>
      <c r="L67" s="171"/>
      <c r="N67" s="173"/>
      <c r="T67" s="173"/>
      <c r="U67" s="173"/>
      <c r="V67" s="173"/>
      <c r="W67" s="173"/>
      <c r="X67" s="173"/>
      <c r="Y67" s="173"/>
      <c r="Z67" s="173"/>
      <c r="AB67" s="173"/>
    </row>
    <row r="68" s="14" customFormat="1" spans="8:28">
      <c r="H68" s="170"/>
      <c r="I68" s="172"/>
      <c r="K68" s="172"/>
      <c r="L68" s="171"/>
      <c r="N68" s="173"/>
      <c r="T68" s="173"/>
      <c r="U68" s="173"/>
      <c r="V68" s="173"/>
      <c r="W68" s="173"/>
      <c r="X68" s="173"/>
      <c r="Y68" s="173"/>
      <c r="Z68" s="173"/>
      <c r="AB68" s="173"/>
    </row>
    <row r="69" s="14" customFormat="1" spans="8:28">
      <c r="H69" s="170"/>
      <c r="I69" s="172"/>
      <c r="K69" s="172"/>
      <c r="L69" s="171"/>
      <c r="N69" s="173"/>
      <c r="T69" s="173"/>
      <c r="U69" s="173"/>
      <c r="V69" s="173"/>
      <c r="W69" s="173"/>
      <c r="X69" s="173"/>
      <c r="Y69" s="173"/>
      <c r="Z69" s="173"/>
      <c r="AB69" s="173"/>
    </row>
    <row r="70" s="14" customFormat="1" spans="8:28">
      <c r="H70" s="170"/>
      <c r="I70" s="172"/>
      <c r="K70" s="172"/>
      <c r="L70" s="171"/>
      <c r="N70" s="173"/>
      <c r="T70" s="173"/>
      <c r="U70" s="173"/>
      <c r="V70" s="173"/>
      <c r="W70" s="173"/>
      <c r="X70" s="173"/>
      <c r="Y70" s="173"/>
      <c r="Z70" s="173"/>
      <c r="AB70" s="173"/>
    </row>
    <row r="71" s="14" customFormat="1" spans="8:28">
      <c r="H71" s="170"/>
      <c r="I71" s="172"/>
      <c r="K71" s="172"/>
      <c r="L71" s="171"/>
      <c r="N71" s="173"/>
      <c r="T71" s="173"/>
      <c r="U71" s="173"/>
      <c r="V71" s="173"/>
      <c r="W71" s="173"/>
      <c r="X71" s="173"/>
      <c r="Y71" s="173"/>
      <c r="Z71" s="173"/>
      <c r="AB71" s="173"/>
    </row>
    <row r="72" s="14" customFormat="1" spans="8:28">
      <c r="H72" s="170"/>
      <c r="I72" s="172"/>
      <c r="K72" s="172"/>
      <c r="L72" s="171"/>
      <c r="N72" s="173"/>
      <c r="T72" s="173"/>
      <c r="U72" s="173"/>
      <c r="V72" s="173"/>
      <c r="W72" s="173"/>
      <c r="X72" s="173"/>
      <c r="Y72" s="173"/>
      <c r="Z72" s="173"/>
      <c r="AB72" s="173"/>
    </row>
    <row r="73" s="14" customFormat="1" spans="8:28">
      <c r="H73" s="170"/>
      <c r="I73" s="172"/>
      <c r="K73" s="172"/>
      <c r="L73" s="171"/>
      <c r="N73" s="173"/>
      <c r="T73" s="173"/>
      <c r="U73" s="173"/>
      <c r="V73" s="173"/>
      <c r="W73" s="173"/>
      <c r="X73" s="173"/>
      <c r="Y73" s="173"/>
      <c r="Z73" s="173"/>
      <c r="AB73" s="173"/>
    </row>
    <row r="74" s="14" customFormat="1" spans="8:28">
      <c r="H74" s="170"/>
      <c r="I74" s="172"/>
      <c r="K74" s="172"/>
      <c r="L74" s="171"/>
      <c r="N74" s="173"/>
      <c r="T74" s="173"/>
      <c r="U74" s="173"/>
      <c r="V74" s="173"/>
      <c r="W74" s="173"/>
      <c r="X74" s="173"/>
      <c r="Y74" s="173"/>
      <c r="Z74" s="173"/>
      <c r="AB74" s="173"/>
    </row>
    <row r="75" s="14" customFormat="1" spans="8:28">
      <c r="H75" s="170"/>
      <c r="I75" s="172"/>
      <c r="K75" s="172"/>
      <c r="L75" s="171"/>
      <c r="N75" s="173"/>
      <c r="T75" s="173"/>
      <c r="U75" s="173"/>
      <c r="V75" s="173"/>
      <c r="W75" s="173"/>
      <c r="X75" s="173"/>
      <c r="Y75" s="173"/>
      <c r="Z75" s="173"/>
      <c r="AB75" s="173"/>
    </row>
    <row r="76" s="14" customFormat="1" spans="8:28">
      <c r="H76" s="170"/>
      <c r="I76" s="172"/>
      <c r="K76" s="172"/>
      <c r="L76" s="171"/>
      <c r="N76" s="173"/>
      <c r="T76" s="173"/>
      <c r="U76" s="173"/>
      <c r="V76" s="173"/>
      <c r="W76" s="173"/>
      <c r="X76" s="173"/>
      <c r="Y76" s="173"/>
      <c r="Z76" s="173"/>
      <c r="AB76" s="173"/>
    </row>
    <row r="77" s="14" customFormat="1" spans="8:28">
      <c r="H77" s="170"/>
      <c r="I77" s="172"/>
      <c r="K77" s="172"/>
      <c r="L77" s="171"/>
      <c r="N77" s="173"/>
      <c r="T77" s="173"/>
      <c r="U77" s="173"/>
      <c r="V77" s="173"/>
      <c r="W77" s="173"/>
      <c r="X77" s="173"/>
      <c r="Y77" s="173"/>
      <c r="Z77" s="173"/>
      <c r="AB77" s="173"/>
    </row>
    <row r="78" s="14" customFormat="1" spans="8:28">
      <c r="H78" s="170"/>
      <c r="I78" s="172"/>
      <c r="K78" s="172"/>
      <c r="L78" s="171"/>
      <c r="N78" s="173"/>
      <c r="T78" s="173"/>
      <c r="U78" s="173"/>
      <c r="V78" s="173"/>
      <c r="W78" s="173"/>
      <c r="X78" s="173"/>
      <c r="Y78" s="173"/>
      <c r="Z78" s="173"/>
      <c r="AB78" s="173"/>
    </row>
    <row r="79" s="14" customFormat="1" spans="8:28">
      <c r="H79" s="170"/>
      <c r="I79" s="172"/>
      <c r="K79" s="172"/>
      <c r="L79" s="171"/>
      <c r="N79" s="173"/>
      <c r="T79" s="173"/>
      <c r="U79" s="173"/>
      <c r="V79" s="173"/>
      <c r="W79" s="173"/>
      <c r="X79" s="173"/>
      <c r="Y79" s="173"/>
      <c r="Z79" s="173"/>
      <c r="AB79" s="173"/>
    </row>
    <row r="80" s="14" customFormat="1" spans="8:28">
      <c r="H80" s="170"/>
      <c r="I80" s="172"/>
      <c r="K80" s="172"/>
      <c r="L80" s="171"/>
      <c r="N80" s="173"/>
      <c r="T80" s="173"/>
      <c r="U80" s="173"/>
      <c r="V80" s="173"/>
      <c r="W80" s="173"/>
      <c r="X80" s="173"/>
      <c r="Y80" s="173"/>
      <c r="Z80" s="173"/>
      <c r="AB80" s="173"/>
    </row>
    <row r="81" s="14" customFormat="1" spans="8:28">
      <c r="H81" s="170"/>
      <c r="I81" s="172"/>
      <c r="K81" s="172"/>
      <c r="L81" s="171"/>
      <c r="N81" s="173"/>
      <c r="T81" s="173"/>
      <c r="U81" s="173"/>
      <c r="V81" s="173"/>
      <c r="W81" s="173"/>
      <c r="X81" s="173"/>
      <c r="Y81" s="173"/>
      <c r="Z81" s="173"/>
      <c r="AB81" s="173"/>
    </row>
    <row r="82" s="14" customFormat="1" spans="8:28">
      <c r="H82" s="170"/>
      <c r="I82" s="172"/>
      <c r="K82" s="172"/>
      <c r="L82" s="171"/>
      <c r="N82" s="173"/>
      <c r="T82" s="173"/>
      <c r="U82" s="173"/>
      <c r="V82" s="173"/>
      <c r="W82" s="173"/>
      <c r="X82" s="173"/>
      <c r="Y82" s="173"/>
      <c r="Z82" s="173"/>
      <c r="AB82" s="173"/>
    </row>
    <row r="83" s="14" customFormat="1" spans="8:28">
      <c r="H83" s="170"/>
      <c r="I83" s="172"/>
      <c r="K83" s="172"/>
      <c r="L83" s="171"/>
      <c r="N83" s="173"/>
      <c r="T83" s="173"/>
      <c r="U83" s="173"/>
      <c r="V83" s="173"/>
      <c r="W83" s="173"/>
      <c r="X83" s="173"/>
      <c r="Y83" s="173"/>
      <c r="Z83" s="173"/>
      <c r="AB83" s="173"/>
    </row>
    <row r="84" s="14" customFormat="1" spans="8:28">
      <c r="H84" s="170"/>
      <c r="I84" s="172"/>
      <c r="K84" s="172"/>
      <c r="L84" s="171"/>
      <c r="N84" s="173"/>
      <c r="T84" s="173"/>
      <c r="U84" s="173"/>
      <c r="V84" s="173"/>
      <c r="W84" s="173"/>
      <c r="X84" s="173"/>
      <c r="Y84" s="173"/>
      <c r="Z84" s="173"/>
      <c r="AB84" s="173"/>
    </row>
    <row r="85" s="14" customFormat="1" spans="8:28">
      <c r="H85" s="170"/>
      <c r="I85" s="172"/>
      <c r="K85" s="172"/>
      <c r="L85" s="171"/>
      <c r="N85" s="173"/>
      <c r="T85" s="173"/>
      <c r="U85" s="173"/>
      <c r="V85" s="173"/>
      <c r="W85" s="173"/>
      <c r="X85" s="173"/>
      <c r="Y85" s="173"/>
      <c r="Z85" s="173"/>
      <c r="AB85" s="173"/>
    </row>
    <row r="86" s="14" customFormat="1" spans="8:28">
      <c r="H86" s="170"/>
      <c r="I86" s="172"/>
      <c r="K86" s="172"/>
      <c r="L86" s="171"/>
      <c r="N86" s="173"/>
      <c r="T86" s="173"/>
      <c r="U86" s="173"/>
      <c r="V86" s="173"/>
      <c r="W86" s="173"/>
      <c r="X86" s="173"/>
      <c r="Y86" s="173"/>
      <c r="Z86" s="173"/>
      <c r="AB86" s="173"/>
    </row>
    <row r="87" s="14" customFormat="1" spans="8:28">
      <c r="H87" s="170"/>
      <c r="I87" s="172"/>
      <c r="K87" s="172"/>
      <c r="L87" s="171"/>
      <c r="N87" s="173"/>
      <c r="T87" s="173"/>
      <c r="U87" s="173"/>
      <c r="V87" s="173"/>
      <c r="W87" s="173"/>
      <c r="X87" s="173"/>
      <c r="Y87" s="173"/>
      <c r="Z87" s="173"/>
      <c r="AB87" s="173"/>
    </row>
    <row r="88" s="14" customFormat="1" spans="8:28">
      <c r="H88" s="170"/>
      <c r="I88" s="172"/>
      <c r="K88" s="172"/>
      <c r="L88" s="171"/>
      <c r="N88" s="173"/>
      <c r="T88" s="173"/>
      <c r="U88" s="173"/>
      <c r="V88" s="173"/>
      <c r="W88" s="173"/>
      <c r="X88" s="173"/>
      <c r="Y88" s="173"/>
      <c r="Z88" s="173"/>
      <c r="AB88" s="173"/>
    </row>
    <row r="89" s="14" customFormat="1" spans="8:28">
      <c r="H89" s="170"/>
      <c r="I89" s="172"/>
      <c r="K89" s="172"/>
      <c r="L89" s="171"/>
      <c r="N89" s="173"/>
      <c r="T89" s="173"/>
      <c r="U89" s="173"/>
      <c r="V89" s="173"/>
      <c r="W89" s="173"/>
      <c r="X89" s="173"/>
      <c r="Y89" s="173"/>
      <c r="Z89" s="173"/>
      <c r="AB89" s="173"/>
    </row>
    <row r="90" s="14" customFormat="1" spans="8:28">
      <c r="H90" s="170"/>
      <c r="I90" s="172"/>
      <c r="K90" s="172"/>
      <c r="L90" s="171"/>
      <c r="N90" s="173"/>
      <c r="T90" s="173"/>
      <c r="U90" s="173"/>
      <c r="V90" s="173"/>
      <c r="W90" s="173"/>
      <c r="X90" s="173"/>
      <c r="Y90" s="173"/>
      <c r="Z90" s="173"/>
      <c r="AB90" s="173"/>
    </row>
    <row r="91" s="14" customFormat="1" spans="8:28">
      <c r="H91" s="170"/>
      <c r="I91" s="172"/>
      <c r="K91" s="172"/>
      <c r="L91" s="171"/>
      <c r="N91" s="173"/>
      <c r="T91" s="173"/>
      <c r="U91" s="173"/>
      <c r="V91" s="173"/>
      <c r="W91" s="173"/>
      <c r="X91" s="173"/>
      <c r="Y91" s="173"/>
      <c r="Z91" s="173"/>
      <c r="AB91" s="173"/>
    </row>
    <row r="92" s="14" customFormat="1" spans="8:28">
      <c r="H92" s="170"/>
      <c r="I92" s="172"/>
      <c r="K92" s="172"/>
      <c r="L92" s="171"/>
      <c r="N92" s="173"/>
      <c r="T92" s="173"/>
      <c r="U92" s="173"/>
      <c r="V92" s="173"/>
      <c r="W92" s="173"/>
      <c r="X92" s="173"/>
      <c r="Y92" s="173"/>
      <c r="Z92" s="173"/>
      <c r="AB92" s="173"/>
    </row>
    <row r="93" s="14" customFormat="1" spans="8:28">
      <c r="H93" s="170"/>
      <c r="I93" s="172"/>
      <c r="K93" s="172"/>
      <c r="L93" s="171"/>
      <c r="N93" s="173"/>
      <c r="T93" s="173"/>
      <c r="U93" s="173"/>
      <c r="V93" s="173"/>
      <c r="W93" s="173"/>
      <c r="X93" s="173"/>
      <c r="Y93" s="173"/>
      <c r="Z93" s="173"/>
      <c r="AB93" s="173"/>
    </row>
    <row r="94" s="14" customFormat="1" spans="8:28">
      <c r="H94" s="170"/>
      <c r="I94" s="172"/>
      <c r="K94" s="172"/>
      <c r="L94" s="171"/>
      <c r="N94" s="173"/>
      <c r="T94" s="173"/>
      <c r="U94" s="173"/>
      <c r="V94" s="173"/>
      <c r="W94" s="173"/>
      <c r="X94" s="173"/>
      <c r="Y94" s="173"/>
      <c r="Z94" s="173"/>
      <c r="AB94" s="173"/>
    </row>
    <row r="95" s="14" customFormat="1" spans="8:28">
      <c r="H95" s="170"/>
      <c r="I95" s="172"/>
      <c r="K95" s="172"/>
      <c r="L95" s="171"/>
      <c r="N95" s="173"/>
      <c r="T95" s="173"/>
      <c r="U95" s="173"/>
      <c r="V95" s="173"/>
      <c r="W95" s="173"/>
      <c r="X95" s="173"/>
      <c r="Y95" s="173"/>
      <c r="Z95" s="173"/>
      <c r="AB95" s="173"/>
    </row>
    <row r="96" s="14" customFormat="1" spans="8:28">
      <c r="H96" s="170"/>
      <c r="I96" s="172"/>
      <c r="K96" s="172"/>
      <c r="L96" s="171"/>
      <c r="N96" s="173"/>
      <c r="T96" s="173"/>
      <c r="U96" s="173"/>
      <c r="V96" s="173"/>
      <c r="W96" s="173"/>
      <c r="X96" s="173"/>
      <c r="Y96" s="173"/>
      <c r="Z96" s="173"/>
      <c r="AB96" s="173"/>
    </row>
    <row r="97" s="14" customFormat="1" spans="8:28">
      <c r="H97" s="170"/>
      <c r="I97" s="172"/>
      <c r="K97" s="172"/>
      <c r="L97" s="171"/>
      <c r="N97" s="173"/>
      <c r="T97" s="173"/>
      <c r="U97" s="173"/>
      <c r="V97" s="173"/>
      <c r="W97" s="173"/>
      <c r="X97" s="173"/>
      <c r="Y97" s="173"/>
      <c r="Z97" s="173"/>
      <c r="AB97" s="173"/>
    </row>
    <row r="98" s="14" customFormat="1" spans="8:28">
      <c r="H98" s="170"/>
      <c r="I98" s="172"/>
      <c r="K98" s="172"/>
      <c r="L98" s="171"/>
      <c r="N98" s="173"/>
      <c r="T98" s="173"/>
      <c r="U98" s="173"/>
      <c r="V98" s="173"/>
      <c r="W98" s="173"/>
      <c r="X98" s="173"/>
      <c r="Y98" s="173"/>
      <c r="Z98" s="173"/>
      <c r="AB98" s="173"/>
    </row>
  </sheetData>
  <autoFilter ref="A11:AI45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2"/>
  <sheetViews>
    <sheetView zoomScale="40" zoomScaleNormal="40" workbookViewId="0">
      <selection activeCell="A1" sqref="A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7.6818181818182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9.5454545454545" style="14" customWidth="1"/>
    <col min="32" max="16378" width="9.81818181818182" style="9"/>
  </cols>
  <sheetData>
    <row r="1" ht="17.25" customHeight="1" spans="30:31">
      <c r="AD1" s="3"/>
      <c r="AE1" s="60"/>
    </row>
    <row r="2" ht="21.75" customHeight="1" spans="30:31">
      <c r="AD2" s="61"/>
      <c r="AE2" s="60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1627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67" t="s">
        <v>1095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96" t="s">
        <v>1677</v>
      </c>
    </row>
    <row r="5" ht="50.25" customHeight="1" spans="1:33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6" t="s">
        <v>99</v>
      </c>
      <c r="AG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41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73"/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0.55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/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6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23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168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16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168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168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168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168"/>
    </row>
    <row r="39" s="7" customFormat="1" ht="157.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1724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168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169"/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169">
        <v>1</v>
      </c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1725</v>
      </c>
      <c r="I42" s="31" t="s">
        <v>1626</v>
      </c>
      <c r="J42" s="45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169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1630</v>
      </c>
      <c r="I43" s="31" t="s">
        <v>1626</v>
      </c>
      <c r="J43" s="45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169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1726</v>
      </c>
      <c r="I44" s="31" t="s">
        <v>1626</v>
      </c>
      <c r="J44" s="47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169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169">
        <v>1</v>
      </c>
    </row>
    <row r="46" spans="8:28">
      <c r="H46" s="9"/>
      <c r="I46" s="9"/>
      <c r="K46" s="9"/>
      <c r="N46" s="9"/>
      <c r="T46" s="9"/>
      <c r="U46" s="9"/>
      <c r="V46" s="9"/>
      <c r="W46" s="9"/>
      <c r="X46" s="9"/>
      <c r="Y46" s="9"/>
      <c r="Z46" s="9"/>
      <c r="AB46" s="9"/>
    </row>
    <row r="47" spans="8:28">
      <c r="H47" s="9"/>
      <c r="I47" s="9"/>
      <c r="K47" s="9"/>
      <c r="N47" s="9"/>
      <c r="T47" s="9"/>
      <c r="U47" s="9"/>
      <c r="V47" s="9"/>
      <c r="W47" s="9"/>
      <c r="X47" s="9"/>
      <c r="Y47" s="9"/>
      <c r="Z47" s="9"/>
      <c r="AB47" s="9"/>
    </row>
    <row r="48" spans="8:28">
      <c r="H48" s="9"/>
      <c r="I48" s="9"/>
      <c r="K48" s="9"/>
      <c r="N48" s="9"/>
      <c r="T48" s="9"/>
      <c r="U48" s="9"/>
      <c r="V48" s="9"/>
      <c r="W48" s="9"/>
      <c r="X48" s="9"/>
      <c r="Y48" s="9"/>
      <c r="Z48" s="9"/>
      <c r="AB48" s="9"/>
    </row>
    <row r="49" spans="8:28">
      <c r="H49" s="9"/>
      <c r="I49" s="9"/>
      <c r="K49" s="9"/>
      <c r="N49" s="9"/>
      <c r="T49" s="9"/>
      <c r="U49" s="9"/>
      <c r="V49" s="9"/>
      <c r="W49" s="9"/>
      <c r="X49" s="9"/>
      <c r="Y49" s="9"/>
      <c r="Z49" s="9"/>
      <c r="AB49" s="9"/>
    </row>
    <row r="50" spans="8:28">
      <c r="H50" s="9"/>
      <c r="I50" s="9"/>
      <c r="K50" s="9"/>
      <c r="N50" s="9"/>
      <c r="T50" s="9"/>
      <c r="U50" s="9"/>
      <c r="V50" s="9"/>
      <c r="W50" s="9"/>
      <c r="X50" s="9"/>
      <c r="Y50" s="9"/>
      <c r="Z50" s="9"/>
      <c r="AB50" s="9"/>
    </row>
    <row r="51" spans="8:28">
      <c r="H51" s="9"/>
      <c r="I51" s="9"/>
      <c r="K51" s="9"/>
      <c r="N51" s="9"/>
      <c r="T51" s="9"/>
      <c r="U51" s="9"/>
      <c r="V51" s="9"/>
      <c r="W51" s="9"/>
      <c r="X51" s="9"/>
      <c r="Y51" s="9"/>
      <c r="Z51" s="9"/>
      <c r="AB51" s="9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  <row r="58" spans="8:28">
      <c r="H58" s="9"/>
      <c r="I58" s="9"/>
      <c r="K58" s="9"/>
      <c r="N58" s="9"/>
      <c r="T58" s="9"/>
      <c r="U58" s="9"/>
      <c r="V58" s="9"/>
      <c r="W58" s="9"/>
      <c r="X58" s="9"/>
      <c r="Y58" s="9"/>
      <c r="Z58" s="9"/>
      <c r="AB58" s="9"/>
    </row>
    <row r="59" spans="8:28">
      <c r="H59" s="9"/>
      <c r="I59" s="9"/>
      <c r="K59" s="9"/>
      <c r="N59" s="9"/>
      <c r="T59" s="9"/>
      <c r="U59" s="9"/>
      <c r="V59" s="9"/>
      <c r="W59" s="9"/>
      <c r="X59" s="9"/>
      <c r="Y59" s="9"/>
      <c r="Z59" s="9"/>
      <c r="AB59" s="9"/>
    </row>
    <row r="60" spans="8:28">
      <c r="H60" s="9"/>
      <c r="I60" s="9"/>
      <c r="K60" s="9"/>
      <c r="N60" s="9"/>
      <c r="T60" s="9"/>
      <c r="U60" s="9"/>
      <c r="V60" s="9"/>
      <c r="W60" s="9"/>
      <c r="X60" s="9"/>
      <c r="Y60" s="9"/>
      <c r="Z60" s="9"/>
      <c r="AB60" s="9"/>
    </row>
    <row r="61" spans="8:28">
      <c r="H61" s="9"/>
      <c r="I61" s="9"/>
      <c r="K61" s="9"/>
      <c r="N61" s="9"/>
      <c r="T61" s="9"/>
      <c r="U61" s="9"/>
      <c r="V61" s="9"/>
      <c r="W61" s="9"/>
      <c r="X61" s="9"/>
      <c r="Y61" s="9"/>
      <c r="Z61" s="9"/>
      <c r="AB61" s="9"/>
    </row>
    <row r="62" spans="8:28">
      <c r="H62" s="9"/>
      <c r="I62" s="9"/>
      <c r="K62" s="9"/>
      <c r="N62" s="9"/>
      <c r="T62" s="9"/>
      <c r="U62" s="9"/>
      <c r="V62" s="9"/>
      <c r="W62" s="9"/>
      <c r="X62" s="9"/>
      <c r="Y62" s="9"/>
      <c r="Z62" s="9"/>
      <c r="AB62" s="9"/>
    </row>
  </sheetData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2"/>
  <sheetViews>
    <sheetView zoomScale="70" zoomScaleNormal="70" workbookViewId="0">
      <selection activeCell="A1" sqref="A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7.6818181818182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0.5" style="9" customWidth="1"/>
    <col min="32" max="16379" width="9.81818181818182" style="9"/>
  </cols>
  <sheetData>
    <row r="1" ht="17.25" customHeight="1" spans="30:31">
      <c r="AD1" s="3"/>
      <c r="AE1" s="3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1627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57" t="s">
        <v>1103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1074</v>
      </c>
    </row>
    <row r="5" ht="50.25" customHeight="1" spans="1:34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9" t="s">
        <v>99</v>
      </c>
      <c r="AH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3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161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162">
        <v>1.032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162">
        <v>0.23</v>
      </c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>
        <v>1</v>
      </c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>
        <v>1</v>
      </c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>
        <v>1</v>
      </c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>
        <v>1</v>
      </c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>
        <v>1</v>
      </c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163">
        <v>8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164">
        <v>65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165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165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165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165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165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165"/>
    </row>
    <row r="39" s="7" customFormat="1" ht="157.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1724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165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164">
        <v>2.5</v>
      </c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164">
        <v>1</v>
      </c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1725</v>
      </c>
      <c r="I42" s="31" t="s">
        <v>1626</v>
      </c>
      <c r="J42" s="45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166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1630</v>
      </c>
      <c r="I43" s="31" t="s">
        <v>1626</v>
      </c>
      <c r="J43" s="45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166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1726</v>
      </c>
      <c r="I44" s="31" t="s">
        <v>1626</v>
      </c>
      <c r="J44" s="47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166">
        <v>1</v>
      </c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166"/>
    </row>
    <row r="46" spans="8:28">
      <c r="H46" s="9"/>
      <c r="I46" s="9"/>
      <c r="K46" s="9"/>
      <c r="N46" s="9"/>
      <c r="T46" s="9"/>
      <c r="U46" s="9"/>
      <c r="V46" s="9"/>
      <c r="W46" s="9"/>
      <c r="X46" s="9"/>
      <c r="Y46" s="9"/>
      <c r="Z46" s="9"/>
      <c r="AB46" s="9"/>
    </row>
    <row r="47" spans="8:28">
      <c r="H47" s="9"/>
      <c r="I47" s="9"/>
      <c r="K47" s="9"/>
      <c r="N47" s="9"/>
      <c r="T47" s="9"/>
      <c r="U47" s="9"/>
      <c r="V47" s="9"/>
      <c r="W47" s="9"/>
      <c r="X47" s="9"/>
      <c r="Y47" s="9"/>
      <c r="Z47" s="9"/>
      <c r="AB47" s="9"/>
    </row>
    <row r="48" spans="8:28">
      <c r="H48" s="9"/>
      <c r="I48" s="9"/>
      <c r="K48" s="9"/>
      <c r="N48" s="9"/>
      <c r="T48" s="9"/>
      <c r="U48" s="9"/>
      <c r="V48" s="9"/>
      <c r="W48" s="9"/>
      <c r="X48" s="9"/>
      <c r="Y48" s="9"/>
      <c r="Z48" s="9"/>
      <c r="AB48" s="9"/>
    </row>
    <row r="49" spans="8:28">
      <c r="H49" s="9"/>
      <c r="I49" s="9"/>
      <c r="K49" s="9"/>
      <c r="N49" s="9"/>
      <c r="T49" s="9"/>
      <c r="U49" s="9"/>
      <c r="V49" s="9"/>
      <c r="W49" s="9"/>
      <c r="X49" s="9"/>
      <c r="Y49" s="9"/>
      <c r="Z49" s="9"/>
      <c r="AB49" s="9"/>
    </row>
    <row r="50" spans="8:28">
      <c r="H50" s="9"/>
      <c r="I50" s="9"/>
      <c r="K50" s="9"/>
      <c r="N50" s="9"/>
      <c r="T50" s="9"/>
      <c r="U50" s="9"/>
      <c r="V50" s="9"/>
      <c r="W50" s="9"/>
      <c r="X50" s="9"/>
      <c r="Y50" s="9"/>
      <c r="Z50" s="9"/>
      <c r="AB50" s="9"/>
    </row>
    <row r="51" spans="8:28">
      <c r="H51" s="9"/>
      <c r="I51" s="9"/>
      <c r="K51" s="9"/>
      <c r="N51" s="9"/>
      <c r="T51" s="9"/>
      <c r="U51" s="9"/>
      <c r="V51" s="9"/>
      <c r="W51" s="9"/>
      <c r="X51" s="9"/>
      <c r="Y51" s="9"/>
      <c r="Z51" s="9"/>
      <c r="AB51" s="9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  <row r="58" spans="8:28">
      <c r="H58" s="9"/>
      <c r="I58" s="9"/>
      <c r="K58" s="9"/>
      <c r="N58" s="9"/>
      <c r="T58" s="9"/>
      <c r="U58" s="9"/>
      <c r="V58" s="9"/>
      <c r="W58" s="9"/>
      <c r="X58" s="9"/>
      <c r="Y58" s="9"/>
      <c r="Z58" s="9"/>
      <c r="AB58" s="9"/>
    </row>
    <row r="59" spans="8:28">
      <c r="H59" s="9"/>
      <c r="I59" s="9"/>
      <c r="K59" s="9"/>
      <c r="N59" s="9"/>
      <c r="T59" s="9"/>
      <c r="U59" s="9"/>
      <c r="V59" s="9"/>
      <c r="W59" s="9"/>
      <c r="X59" s="9"/>
      <c r="Y59" s="9"/>
      <c r="Z59" s="9"/>
      <c r="AB59" s="9"/>
    </row>
    <row r="60" spans="8:28">
      <c r="H60" s="9"/>
      <c r="I60" s="9"/>
      <c r="K60" s="9"/>
      <c r="N60" s="9"/>
      <c r="T60" s="9"/>
      <c r="U60" s="9"/>
      <c r="V60" s="9"/>
      <c r="W60" s="9"/>
      <c r="X60" s="9"/>
      <c r="Y60" s="9"/>
      <c r="Z60" s="9"/>
      <c r="AB60" s="9"/>
    </row>
    <row r="61" spans="8:28">
      <c r="H61" s="9"/>
      <c r="I61" s="9"/>
      <c r="K61" s="9"/>
      <c r="N61" s="9"/>
      <c r="T61" s="9"/>
      <c r="U61" s="9"/>
      <c r="V61" s="9"/>
      <c r="W61" s="9"/>
      <c r="X61" s="9"/>
      <c r="Y61" s="9"/>
      <c r="Z61" s="9"/>
      <c r="AB61" s="9"/>
    </row>
    <row r="62" spans="8:28">
      <c r="H62" s="9"/>
      <c r="I62" s="9"/>
      <c r="K62" s="9"/>
      <c r="N62" s="9"/>
      <c r="T62" s="9"/>
      <c r="U62" s="9"/>
      <c r="V62" s="9"/>
      <c r="W62" s="9"/>
      <c r="X62" s="9"/>
      <c r="Y62" s="9"/>
      <c r="Z62" s="9"/>
      <c r="AB62" s="9"/>
    </row>
  </sheetData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2"/>
  <sheetViews>
    <sheetView zoomScale="40" zoomScaleNormal="40" workbookViewId="0">
      <selection activeCell="A1" sqref="A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7.6818181818182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4.5454545454545" style="14" customWidth="1"/>
    <col min="32" max="16378" width="9.81818181818182" style="9"/>
  </cols>
  <sheetData>
    <row r="1" ht="17.25" customHeight="1" spans="30:31">
      <c r="AD1" s="3"/>
      <c r="AE1" s="60"/>
    </row>
    <row r="2" ht="21.75" customHeight="1" spans="30:31">
      <c r="AD2" s="61"/>
      <c r="AE2" s="62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1627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64" t="s">
        <v>332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65" t="s">
        <v>288</v>
      </c>
    </row>
    <row r="5" ht="50.25" customHeight="1" spans="1:33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6" t="s">
        <v>99</v>
      </c>
      <c r="AG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41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73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0.48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>
        <v>0.1</v>
      </c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>
        <v>1</v>
      </c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>
        <v>1</v>
      </c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>
        <v>1</v>
      </c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5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35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78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7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78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78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78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78"/>
    </row>
    <row r="39" s="7" customFormat="1" ht="157.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1724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78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77">
        <v>0.7</v>
      </c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77">
        <v>1</v>
      </c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1725</v>
      </c>
      <c r="I42" s="31" t="s">
        <v>1626</v>
      </c>
      <c r="J42" s="45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77">
        <v>1</v>
      </c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1630</v>
      </c>
      <c r="I43" s="31" t="s">
        <v>1626</v>
      </c>
      <c r="J43" s="45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77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1726</v>
      </c>
      <c r="I44" s="31" t="s">
        <v>1626</v>
      </c>
      <c r="J44" s="47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77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77"/>
    </row>
    <row r="46" spans="8:28">
      <c r="H46" s="9"/>
      <c r="I46" s="9"/>
      <c r="K46" s="9"/>
      <c r="N46" s="9"/>
      <c r="T46" s="9"/>
      <c r="U46" s="9"/>
      <c r="V46" s="9"/>
      <c r="W46" s="9"/>
      <c r="X46" s="9"/>
      <c r="Y46" s="9"/>
      <c r="Z46" s="9"/>
      <c r="AB46" s="9"/>
    </row>
    <row r="47" spans="8:28">
      <c r="H47" s="9"/>
      <c r="I47" s="9"/>
      <c r="K47" s="9"/>
      <c r="N47" s="9"/>
      <c r="T47" s="9"/>
      <c r="U47" s="9"/>
      <c r="V47" s="9"/>
      <c r="W47" s="9"/>
      <c r="X47" s="9"/>
      <c r="Y47" s="9"/>
      <c r="Z47" s="9"/>
      <c r="AB47" s="9"/>
    </row>
    <row r="48" spans="8:28">
      <c r="H48" s="9"/>
      <c r="I48" s="9"/>
      <c r="K48" s="9"/>
      <c r="N48" s="9"/>
      <c r="T48" s="9"/>
      <c r="U48" s="9"/>
      <c r="V48" s="9"/>
      <c r="W48" s="9"/>
      <c r="X48" s="9"/>
      <c r="Y48" s="9"/>
      <c r="Z48" s="9"/>
      <c r="AB48" s="9"/>
    </row>
    <row r="49" spans="8:28">
      <c r="H49" s="9"/>
      <c r="I49" s="9"/>
      <c r="K49" s="9"/>
      <c r="N49" s="9"/>
      <c r="T49" s="9"/>
      <c r="U49" s="9"/>
      <c r="V49" s="9"/>
      <c r="W49" s="9"/>
      <c r="X49" s="9"/>
      <c r="Y49" s="9"/>
      <c r="Z49" s="9"/>
      <c r="AB49" s="9"/>
    </row>
    <row r="50" spans="8:28">
      <c r="H50" s="9"/>
      <c r="I50" s="9"/>
      <c r="K50" s="9"/>
      <c r="N50" s="9"/>
      <c r="T50" s="9"/>
      <c r="U50" s="9"/>
      <c r="V50" s="9"/>
      <c r="W50" s="9"/>
      <c r="X50" s="9"/>
      <c r="Y50" s="9"/>
      <c r="Z50" s="9"/>
      <c r="AB50" s="9"/>
    </row>
    <row r="51" spans="8:28">
      <c r="H51" s="9"/>
      <c r="I51" s="9"/>
      <c r="K51" s="9"/>
      <c r="N51" s="9"/>
      <c r="T51" s="9"/>
      <c r="U51" s="9"/>
      <c r="V51" s="9"/>
      <c r="W51" s="9"/>
      <c r="X51" s="9"/>
      <c r="Y51" s="9"/>
      <c r="Z51" s="9"/>
      <c r="AB51" s="9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  <row r="58" spans="8:28">
      <c r="H58" s="9"/>
      <c r="I58" s="9"/>
      <c r="K58" s="9"/>
      <c r="N58" s="9"/>
      <c r="T58" s="9"/>
      <c r="U58" s="9"/>
      <c r="V58" s="9"/>
      <c r="W58" s="9"/>
      <c r="X58" s="9"/>
      <c r="Y58" s="9"/>
      <c r="Z58" s="9"/>
      <c r="AB58" s="9"/>
    </row>
    <row r="59" spans="8:28">
      <c r="H59" s="9"/>
      <c r="I59" s="9"/>
      <c r="K59" s="9"/>
      <c r="N59" s="9"/>
      <c r="T59" s="9"/>
      <c r="U59" s="9"/>
      <c r="V59" s="9"/>
      <c r="W59" s="9"/>
      <c r="X59" s="9"/>
      <c r="Y59" s="9"/>
      <c r="Z59" s="9"/>
      <c r="AB59" s="9"/>
    </row>
    <row r="60" spans="8:28">
      <c r="H60" s="9"/>
      <c r="I60" s="9"/>
      <c r="K60" s="9"/>
      <c r="N60" s="9"/>
      <c r="T60" s="9"/>
      <c r="U60" s="9"/>
      <c r="V60" s="9"/>
      <c r="W60" s="9"/>
      <c r="X60" s="9"/>
      <c r="Y60" s="9"/>
      <c r="Z60" s="9"/>
      <c r="AB60" s="9"/>
    </row>
    <row r="61" spans="8:28">
      <c r="H61" s="9"/>
      <c r="I61" s="9"/>
      <c r="K61" s="9"/>
      <c r="N61" s="9"/>
      <c r="T61" s="9"/>
      <c r="U61" s="9"/>
      <c r="V61" s="9"/>
      <c r="W61" s="9"/>
      <c r="X61" s="9"/>
      <c r="Y61" s="9"/>
      <c r="Z61" s="9"/>
      <c r="AB61" s="9"/>
    </row>
    <row r="62" spans="8:28">
      <c r="H62" s="9"/>
      <c r="I62" s="9"/>
      <c r="K62" s="9"/>
      <c r="N62" s="9"/>
      <c r="T62" s="9"/>
      <c r="U62" s="9"/>
      <c r="V62" s="9"/>
      <c r="W62" s="9"/>
      <c r="X62" s="9"/>
      <c r="Y62" s="9"/>
      <c r="Z62" s="9"/>
      <c r="AB62" s="9"/>
    </row>
  </sheetData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3:I5"/>
    <mergeCell ref="J3:AC9"/>
    <mergeCell ref="A8:C9"/>
    <mergeCell ref="D8:I9"/>
    <mergeCell ref="AD1:AE2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121"/>
  <sheetViews>
    <sheetView view="pageBreakPreview" zoomScale="55" zoomScaleNormal="100" topLeftCell="A20" workbookViewId="0">
      <selection activeCell="E20" sqref="E20:F20"/>
    </sheetView>
  </sheetViews>
  <sheetFormatPr defaultColWidth="9" defaultRowHeight="16.5"/>
  <cols>
    <col min="1" max="1" width="3.75454545454545" style="416" customWidth="1"/>
    <col min="2" max="2" width="7.62727272727273" style="416" customWidth="1"/>
    <col min="3" max="3" width="8.75454545454545" style="416" customWidth="1"/>
    <col min="4" max="4" width="9.75454545454545" style="416" customWidth="1"/>
    <col min="5" max="5" width="8.75454545454545" style="416" customWidth="1"/>
    <col min="6" max="6" width="10.8727272727273" style="416" customWidth="1"/>
    <col min="7" max="7" width="25.1272727272727" style="416" customWidth="1"/>
    <col min="8" max="8" width="4.87272727272727" style="416" customWidth="1"/>
    <col min="9" max="9" width="4.62727272727273" style="416" customWidth="1"/>
    <col min="10" max="10" width="8.5" style="416" customWidth="1"/>
    <col min="11" max="11" width="25.6272727272727" style="416" customWidth="1"/>
    <col min="12" max="12" width="10.8727272727273" style="416" customWidth="1"/>
    <col min="13" max="13" width="3.5" style="416" customWidth="1"/>
    <col min="14" max="14" width="6.37272727272727" style="416" customWidth="1"/>
    <col min="15" max="15" width="5" style="416" customWidth="1"/>
    <col min="16" max="16" width="5.87272727272727" style="416" customWidth="1"/>
    <col min="17" max="18" width="7.87272727272727" style="416" customWidth="1"/>
    <col min="19" max="19" width="6.12727272727273" style="416" customWidth="1"/>
    <col min="20" max="20" width="13.1272727272727" style="416" customWidth="1"/>
    <col min="21" max="21" width="32" style="416" customWidth="1"/>
    <col min="22" max="22" width="4.62727272727273" style="416" customWidth="1"/>
    <col min="23" max="23" width="8" style="416" customWidth="1"/>
    <col min="24" max="24" width="11.5" style="416" customWidth="1"/>
    <col min="25" max="25" width="11.6272727272727" style="416" customWidth="1"/>
    <col min="26" max="26" width="13.1272727272727" style="416" customWidth="1"/>
    <col min="27" max="27" width="10" style="416" customWidth="1"/>
    <col min="28" max="28" width="11.2545454545455" style="416" customWidth="1"/>
    <col min="29" max="249" width="9" style="416"/>
    <col min="250" max="250" width="3.12727272727273" style="416" customWidth="1"/>
    <col min="251" max="251" width="7.62727272727273" style="416" customWidth="1"/>
    <col min="252" max="252" width="4.12727272727273" style="416" customWidth="1"/>
    <col min="253" max="253" width="17" style="416" customWidth="1"/>
    <col min="254" max="254" width="3.62727272727273" style="416" customWidth="1"/>
    <col min="255" max="255" width="9.12727272727273" style="416" customWidth="1"/>
    <col min="256" max="256" width="3.62727272727273" style="416" customWidth="1"/>
    <col min="257" max="257" width="4.62727272727273" style="416" customWidth="1"/>
    <col min="258" max="258" width="9.62727272727273" style="416" customWidth="1"/>
    <col min="259" max="259" width="10.1272727272727" style="416" customWidth="1"/>
    <col min="260" max="260" width="10.2545454545455" style="416" customWidth="1"/>
    <col min="261" max="261" width="4.62727272727273" style="416" customWidth="1"/>
    <col min="262" max="262" width="5" style="416" customWidth="1"/>
    <col min="263" max="263" width="11.1272727272727" style="416" customWidth="1"/>
    <col min="264" max="264" width="16.1272727272727" style="416" customWidth="1"/>
    <col min="265" max="265" width="4.75454545454545" style="416" customWidth="1"/>
    <col min="266" max="266" width="3.62727272727273" style="416" customWidth="1"/>
    <col min="267" max="267" width="5.12727272727273" style="416" customWidth="1"/>
    <col min="268" max="268" width="3.12727272727273" style="416" customWidth="1"/>
    <col min="269" max="269" width="4.62727272727273" style="416" customWidth="1"/>
    <col min="270" max="270" width="5" style="416" customWidth="1"/>
    <col min="271" max="272" width="9.75454545454545" style="416" customWidth="1"/>
    <col min="273" max="274" width="7.87272727272727" style="416" customWidth="1"/>
    <col min="275" max="505" width="9" style="416"/>
    <col min="506" max="506" width="3.12727272727273" style="416" customWidth="1"/>
    <col min="507" max="507" width="7.62727272727273" style="416" customWidth="1"/>
    <col min="508" max="508" width="4.12727272727273" style="416" customWidth="1"/>
    <col min="509" max="509" width="17" style="416" customWidth="1"/>
    <col min="510" max="510" width="3.62727272727273" style="416" customWidth="1"/>
    <col min="511" max="511" width="9.12727272727273" style="416" customWidth="1"/>
    <col min="512" max="512" width="3.62727272727273" style="416" customWidth="1"/>
    <col min="513" max="513" width="4.62727272727273" style="416" customWidth="1"/>
    <col min="514" max="514" width="9.62727272727273" style="416" customWidth="1"/>
    <col min="515" max="515" width="10.1272727272727" style="416" customWidth="1"/>
    <col min="516" max="516" width="10.2545454545455" style="416" customWidth="1"/>
    <col min="517" max="517" width="4.62727272727273" style="416" customWidth="1"/>
    <col min="518" max="518" width="5" style="416" customWidth="1"/>
    <col min="519" max="519" width="11.1272727272727" style="416" customWidth="1"/>
    <col min="520" max="520" width="16.1272727272727" style="416" customWidth="1"/>
    <col min="521" max="521" width="4.75454545454545" style="416" customWidth="1"/>
    <col min="522" max="522" width="3.62727272727273" style="416" customWidth="1"/>
    <col min="523" max="523" width="5.12727272727273" style="416" customWidth="1"/>
    <col min="524" max="524" width="3.12727272727273" style="416" customWidth="1"/>
    <col min="525" max="525" width="4.62727272727273" style="416" customWidth="1"/>
    <col min="526" max="526" width="5" style="416" customWidth="1"/>
    <col min="527" max="528" width="9.75454545454545" style="416" customWidth="1"/>
    <col min="529" max="530" width="7.87272727272727" style="416" customWidth="1"/>
    <col min="531" max="761" width="9" style="416"/>
    <col min="762" max="762" width="3.12727272727273" style="416" customWidth="1"/>
    <col min="763" max="763" width="7.62727272727273" style="416" customWidth="1"/>
    <col min="764" max="764" width="4.12727272727273" style="416" customWidth="1"/>
    <col min="765" max="765" width="17" style="416" customWidth="1"/>
    <col min="766" max="766" width="3.62727272727273" style="416" customWidth="1"/>
    <col min="767" max="767" width="9.12727272727273" style="416" customWidth="1"/>
    <col min="768" max="768" width="3.62727272727273" style="416" customWidth="1"/>
    <col min="769" max="769" width="4.62727272727273" style="416" customWidth="1"/>
    <col min="770" max="770" width="9.62727272727273" style="416" customWidth="1"/>
    <col min="771" max="771" width="10.1272727272727" style="416" customWidth="1"/>
    <col min="772" max="772" width="10.2545454545455" style="416" customWidth="1"/>
    <col min="773" max="773" width="4.62727272727273" style="416" customWidth="1"/>
    <col min="774" max="774" width="5" style="416" customWidth="1"/>
    <col min="775" max="775" width="11.1272727272727" style="416" customWidth="1"/>
    <col min="776" max="776" width="16.1272727272727" style="416" customWidth="1"/>
    <col min="777" max="777" width="4.75454545454545" style="416" customWidth="1"/>
    <col min="778" max="778" width="3.62727272727273" style="416" customWidth="1"/>
    <col min="779" max="779" width="5.12727272727273" style="416" customWidth="1"/>
    <col min="780" max="780" width="3.12727272727273" style="416" customWidth="1"/>
    <col min="781" max="781" width="4.62727272727273" style="416" customWidth="1"/>
    <col min="782" max="782" width="5" style="416" customWidth="1"/>
    <col min="783" max="784" width="9.75454545454545" style="416" customWidth="1"/>
    <col min="785" max="786" width="7.87272727272727" style="416" customWidth="1"/>
    <col min="787" max="1017" width="9" style="416"/>
    <col min="1018" max="1018" width="3.12727272727273" style="416" customWidth="1"/>
    <col min="1019" max="1019" width="7.62727272727273" style="416" customWidth="1"/>
    <col min="1020" max="1020" width="4.12727272727273" style="416" customWidth="1"/>
    <col min="1021" max="1021" width="17" style="416" customWidth="1"/>
    <col min="1022" max="1022" width="3.62727272727273" style="416" customWidth="1"/>
    <col min="1023" max="1023" width="9.12727272727273" style="416" customWidth="1"/>
    <col min="1024" max="1024" width="3.62727272727273" style="416" customWidth="1"/>
    <col min="1025" max="1025" width="4.62727272727273" style="416" customWidth="1"/>
    <col min="1026" max="1026" width="9.62727272727273" style="416" customWidth="1"/>
    <col min="1027" max="1027" width="10.1272727272727" style="416" customWidth="1"/>
    <col min="1028" max="1028" width="10.2545454545455" style="416" customWidth="1"/>
    <col min="1029" max="1029" width="4.62727272727273" style="416" customWidth="1"/>
    <col min="1030" max="1030" width="5" style="416" customWidth="1"/>
    <col min="1031" max="1031" width="11.1272727272727" style="416" customWidth="1"/>
    <col min="1032" max="1032" width="16.1272727272727" style="416" customWidth="1"/>
    <col min="1033" max="1033" width="4.75454545454545" style="416" customWidth="1"/>
    <col min="1034" max="1034" width="3.62727272727273" style="416" customWidth="1"/>
    <col min="1035" max="1035" width="5.12727272727273" style="416" customWidth="1"/>
    <col min="1036" max="1036" width="3.12727272727273" style="416" customWidth="1"/>
    <col min="1037" max="1037" width="4.62727272727273" style="416" customWidth="1"/>
    <col min="1038" max="1038" width="5" style="416" customWidth="1"/>
    <col min="1039" max="1040" width="9.75454545454545" style="416" customWidth="1"/>
    <col min="1041" max="1042" width="7.87272727272727" style="416" customWidth="1"/>
    <col min="1043" max="1273" width="9" style="416"/>
    <col min="1274" max="1274" width="3.12727272727273" style="416" customWidth="1"/>
    <col min="1275" max="1275" width="7.62727272727273" style="416" customWidth="1"/>
    <col min="1276" max="1276" width="4.12727272727273" style="416" customWidth="1"/>
    <col min="1277" max="1277" width="17" style="416" customWidth="1"/>
    <col min="1278" max="1278" width="3.62727272727273" style="416" customWidth="1"/>
    <col min="1279" max="1279" width="9.12727272727273" style="416" customWidth="1"/>
    <col min="1280" max="1280" width="3.62727272727273" style="416" customWidth="1"/>
    <col min="1281" max="1281" width="4.62727272727273" style="416" customWidth="1"/>
    <col min="1282" max="1282" width="9.62727272727273" style="416" customWidth="1"/>
    <col min="1283" max="1283" width="10.1272727272727" style="416" customWidth="1"/>
    <col min="1284" max="1284" width="10.2545454545455" style="416" customWidth="1"/>
    <col min="1285" max="1285" width="4.62727272727273" style="416" customWidth="1"/>
    <col min="1286" max="1286" width="5" style="416" customWidth="1"/>
    <col min="1287" max="1287" width="11.1272727272727" style="416" customWidth="1"/>
    <col min="1288" max="1288" width="16.1272727272727" style="416" customWidth="1"/>
    <col min="1289" max="1289" width="4.75454545454545" style="416" customWidth="1"/>
    <col min="1290" max="1290" width="3.62727272727273" style="416" customWidth="1"/>
    <col min="1291" max="1291" width="5.12727272727273" style="416" customWidth="1"/>
    <col min="1292" max="1292" width="3.12727272727273" style="416" customWidth="1"/>
    <col min="1293" max="1293" width="4.62727272727273" style="416" customWidth="1"/>
    <col min="1294" max="1294" width="5" style="416" customWidth="1"/>
    <col min="1295" max="1296" width="9.75454545454545" style="416" customWidth="1"/>
    <col min="1297" max="1298" width="7.87272727272727" style="416" customWidth="1"/>
    <col min="1299" max="1529" width="9" style="416"/>
    <col min="1530" max="1530" width="3.12727272727273" style="416" customWidth="1"/>
    <col min="1531" max="1531" width="7.62727272727273" style="416" customWidth="1"/>
    <col min="1532" max="1532" width="4.12727272727273" style="416" customWidth="1"/>
    <col min="1533" max="1533" width="17" style="416" customWidth="1"/>
    <col min="1534" max="1534" width="3.62727272727273" style="416" customWidth="1"/>
    <col min="1535" max="1535" width="9.12727272727273" style="416" customWidth="1"/>
    <col min="1536" max="1536" width="3.62727272727273" style="416" customWidth="1"/>
    <col min="1537" max="1537" width="4.62727272727273" style="416" customWidth="1"/>
    <col min="1538" max="1538" width="9.62727272727273" style="416" customWidth="1"/>
    <col min="1539" max="1539" width="10.1272727272727" style="416" customWidth="1"/>
    <col min="1540" max="1540" width="10.2545454545455" style="416" customWidth="1"/>
    <col min="1541" max="1541" width="4.62727272727273" style="416" customWidth="1"/>
    <col min="1542" max="1542" width="5" style="416" customWidth="1"/>
    <col min="1543" max="1543" width="11.1272727272727" style="416" customWidth="1"/>
    <col min="1544" max="1544" width="16.1272727272727" style="416" customWidth="1"/>
    <col min="1545" max="1545" width="4.75454545454545" style="416" customWidth="1"/>
    <col min="1546" max="1546" width="3.62727272727273" style="416" customWidth="1"/>
    <col min="1547" max="1547" width="5.12727272727273" style="416" customWidth="1"/>
    <col min="1548" max="1548" width="3.12727272727273" style="416" customWidth="1"/>
    <col min="1549" max="1549" width="4.62727272727273" style="416" customWidth="1"/>
    <col min="1550" max="1550" width="5" style="416" customWidth="1"/>
    <col min="1551" max="1552" width="9.75454545454545" style="416" customWidth="1"/>
    <col min="1553" max="1554" width="7.87272727272727" style="416" customWidth="1"/>
    <col min="1555" max="1785" width="9" style="416"/>
    <col min="1786" max="1786" width="3.12727272727273" style="416" customWidth="1"/>
    <col min="1787" max="1787" width="7.62727272727273" style="416" customWidth="1"/>
    <col min="1788" max="1788" width="4.12727272727273" style="416" customWidth="1"/>
    <col min="1789" max="1789" width="17" style="416" customWidth="1"/>
    <col min="1790" max="1790" width="3.62727272727273" style="416" customWidth="1"/>
    <col min="1791" max="1791" width="9.12727272727273" style="416" customWidth="1"/>
    <col min="1792" max="1792" width="3.62727272727273" style="416" customWidth="1"/>
    <col min="1793" max="1793" width="4.62727272727273" style="416" customWidth="1"/>
    <col min="1794" max="1794" width="9.62727272727273" style="416" customWidth="1"/>
    <col min="1795" max="1795" width="10.1272727272727" style="416" customWidth="1"/>
    <col min="1796" max="1796" width="10.2545454545455" style="416" customWidth="1"/>
    <col min="1797" max="1797" width="4.62727272727273" style="416" customWidth="1"/>
    <col min="1798" max="1798" width="5" style="416" customWidth="1"/>
    <col min="1799" max="1799" width="11.1272727272727" style="416" customWidth="1"/>
    <col min="1800" max="1800" width="16.1272727272727" style="416" customWidth="1"/>
    <col min="1801" max="1801" width="4.75454545454545" style="416" customWidth="1"/>
    <col min="1802" max="1802" width="3.62727272727273" style="416" customWidth="1"/>
    <col min="1803" max="1803" width="5.12727272727273" style="416" customWidth="1"/>
    <col min="1804" max="1804" width="3.12727272727273" style="416" customWidth="1"/>
    <col min="1805" max="1805" width="4.62727272727273" style="416" customWidth="1"/>
    <col min="1806" max="1806" width="5" style="416" customWidth="1"/>
    <col min="1807" max="1808" width="9.75454545454545" style="416" customWidth="1"/>
    <col min="1809" max="1810" width="7.87272727272727" style="416" customWidth="1"/>
    <col min="1811" max="2041" width="9" style="416"/>
    <col min="2042" max="2042" width="3.12727272727273" style="416" customWidth="1"/>
    <col min="2043" max="2043" width="7.62727272727273" style="416" customWidth="1"/>
    <col min="2044" max="2044" width="4.12727272727273" style="416" customWidth="1"/>
    <col min="2045" max="2045" width="17" style="416" customWidth="1"/>
    <col min="2046" max="2046" width="3.62727272727273" style="416" customWidth="1"/>
    <col min="2047" max="2047" width="9.12727272727273" style="416" customWidth="1"/>
    <col min="2048" max="2048" width="3.62727272727273" style="416" customWidth="1"/>
    <col min="2049" max="2049" width="4.62727272727273" style="416" customWidth="1"/>
    <col min="2050" max="2050" width="9.62727272727273" style="416" customWidth="1"/>
    <col min="2051" max="2051" width="10.1272727272727" style="416" customWidth="1"/>
    <col min="2052" max="2052" width="10.2545454545455" style="416" customWidth="1"/>
    <col min="2053" max="2053" width="4.62727272727273" style="416" customWidth="1"/>
    <col min="2054" max="2054" width="5" style="416" customWidth="1"/>
    <col min="2055" max="2055" width="11.1272727272727" style="416" customWidth="1"/>
    <col min="2056" max="2056" width="16.1272727272727" style="416" customWidth="1"/>
    <col min="2057" max="2057" width="4.75454545454545" style="416" customWidth="1"/>
    <col min="2058" max="2058" width="3.62727272727273" style="416" customWidth="1"/>
    <col min="2059" max="2059" width="5.12727272727273" style="416" customWidth="1"/>
    <col min="2060" max="2060" width="3.12727272727273" style="416" customWidth="1"/>
    <col min="2061" max="2061" width="4.62727272727273" style="416" customWidth="1"/>
    <col min="2062" max="2062" width="5" style="416" customWidth="1"/>
    <col min="2063" max="2064" width="9.75454545454545" style="416" customWidth="1"/>
    <col min="2065" max="2066" width="7.87272727272727" style="416" customWidth="1"/>
    <col min="2067" max="2297" width="9" style="416"/>
    <col min="2298" max="2298" width="3.12727272727273" style="416" customWidth="1"/>
    <col min="2299" max="2299" width="7.62727272727273" style="416" customWidth="1"/>
    <col min="2300" max="2300" width="4.12727272727273" style="416" customWidth="1"/>
    <col min="2301" max="2301" width="17" style="416" customWidth="1"/>
    <col min="2302" max="2302" width="3.62727272727273" style="416" customWidth="1"/>
    <col min="2303" max="2303" width="9.12727272727273" style="416" customWidth="1"/>
    <col min="2304" max="2304" width="3.62727272727273" style="416" customWidth="1"/>
    <col min="2305" max="2305" width="4.62727272727273" style="416" customWidth="1"/>
    <col min="2306" max="2306" width="9.62727272727273" style="416" customWidth="1"/>
    <col min="2307" max="2307" width="10.1272727272727" style="416" customWidth="1"/>
    <col min="2308" max="2308" width="10.2545454545455" style="416" customWidth="1"/>
    <col min="2309" max="2309" width="4.62727272727273" style="416" customWidth="1"/>
    <col min="2310" max="2310" width="5" style="416" customWidth="1"/>
    <col min="2311" max="2311" width="11.1272727272727" style="416" customWidth="1"/>
    <col min="2312" max="2312" width="16.1272727272727" style="416" customWidth="1"/>
    <col min="2313" max="2313" width="4.75454545454545" style="416" customWidth="1"/>
    <col min="2314" max="2314" width="3.62727272727273" style="416" customWidth="1"/>
    <col min="2315" max="2315" width="5.12727272727273" style="416" customWidth="1"/>
    <col min="2316" max="2316" width="3.12727272727273" style="416" customWidth="1"/>
    <col min="2317" max="2317" width="4.62727272727273" style="416" customWidth="1"/>
    <col min="2318" max="2318" width="5" style="416" customWidth="1"/>
    <col min="2319" max="2320" width="9.75454545454545" style="416" customWidth="1"/>
    <col min="2321" max="2322" width="7.87272727272727" style="416" customWidth="1"/>
    <col min="2323" max="2553" width="9" style="416"/>
    <col min="2554" max="2554" width="3.12727272727273" style="416" customWidth="1"/>
    <col min="2555" max="2555" width="7.62727272727273" style="416" customWidth="1"/>
    <col min="2556" max="2556" width="4.12727272727273" style="416" customWidth="1"/>
    <col min="2557" max="2557" width="17" style="416" customWidth="1"/>
    <col min="2558" max="2558" width="3.62727272727273" style="416" customWidth="1"/>
    <col min="2559" max="2559" width="9.12727272727273" style="416" customWidth="1"/>
    <col min="2560" max="2560" width="3.62727272727273" style="416" customWidth="1"/>
    <col min="2561" max="2561" width="4.62727272727273" style="416" customWidth="1"/>
    <col min="2562" max="2562" width="9.62727272727273" style="416" customWidth="1"/>
    <col min="2563" max="2563" width="10.1272727272727" style="416" customWidth="1"/>
    <col min="2564" max="2564" width="10.2545454545455" style="416" customWidth="1"/>
    <col min="2565" max="2565" width="4.62727272727273" style="416" customWidth="1"/>
    <col min="2566" max="2566" width="5" style="416" customWidth="1"/>
    <col min="2567" max="2567" width="11.1272727272727" style="416" customWidth="1"/>
    <col min="2568" max="2568" width="16.1272727272727" style="416" customWidth="1"/>
    <col min="2569" max="2569" width="4.75454545454545" style="416" customWidth="1"/>
    <col min="2570" max="2570" width="3.62727272727273" style="416" customWidth="1"/>
    <col min="2571" max="2571" width="5.12727272727273" style="416" customWidth="1"/>
    <col min="2572" max="2572" width="3.12727272727273" style="416" customWidth="1"/>
    <col min="2573" max="2573" width="4.62727272727273" style="416" customWidth="1"/>
    <col min="2574" max="2574" width="5" style="416" customWidth="1"/>
    <col min="2575" max="2576" width="9.75454545454545" style="416" customWidth="1"/>
    <col min="2577" max="2578" width="7.87272727272727" style="416" customWidth="1"/>
    <col min="2579" max="2809" width="9" style="416"/>
    <col min="2810" max="2810" width="3.12727272727273" style="416" customWidth="1"/>
    <col min="2811" max="2811" width="7.62727272727273" style="416" customWidth="1"/>
    <col min="2812" max="2812" width="4.12727272727273" style="416" customWidth="1"/>
    <col min="2813" max="2813" width="17" style="416" customWidth="1"/>
    <col min="2814" max="2814" width="3.62727272727273" style="416" customWidth="1"/>
    <col min="2815" max="2815" width="9.12727272727273" style="416" customWidth="1"/>
    <col min="2816" max="2816" width="3.62727272727273" style="416" customWidth="1"/>
    <col min="2817" max="2817" width="4.62727272727273" style="416" customWidth="1"/>
    <col min="2818" max="2818" width="9.62727272727273" style="416" customWidth="1"/>
    <col min="2819" max="2819" width="10.1272727272727" style="416" customWidth="1"/>
    <col min="2820" max="2820" width="10.2545454545455" style="416" customWidth="1"/>
    <col min="2821" max="2821" width="4.62727272727273" style="416" customWidth="1"/>
    <col min="2822" max="2822" width="5" style="416" customWidth="1"/>
    <col min="2823" max="2823" width="11.1272727272727" style="416" customWidth="1"/>
    <col min="2824" max="2824" width="16.1272727272727" style="416" customWidth="1"/>
    <col min="2825" max="2825" width="4.75454545454545" style="416" customWidth="1"/>
    <col min="2826" max="2826" width="3.62727272727273" style="416" customWidth="1"/>
    <col min="2827" max="2827" width="5.12727272727273" style="416" customWidth="1"/>
    <col min="2828" max="2828" width="3.12727272727273" style="416" customWidth="1"/>
    <col min="2829" max="2829" width="4.62727272727273" style="416" customWidth="1"/>
    <col min="2830" max="2830" width="5" style="416" customWidth="1"/>
    <col min="2831" max="2832" width="9.75454545454545" style="416" customWidth="1"/>
    <col min="2833" max="2834" width="7.87272727272727" style="416" customWidth="1"/>
    <col min="2835" max="3065" width="9" style="416"/>
    <col min="3066" max="3066" width="3.12727272727273" style="416" customWidth="1"/>
    <col min="3067" max="3067" width="7.62727272727273" style="416" customWidth="1"/>
    <col min="3068" max="3068" width="4.12727272727273" style="416" customWidth="1"/>
    <col min="3069" max="3069" width="17" style="416" customWidth="1"/>
    <col min="3070" max="3070" width="3.62727272727273" style="416" customWidth="1"/>
    <col min="3071" max="3071" width="9.12727272727273" style="416" customWidth="1"/>
    <col min="3072" max="3072" width="3.62727272727273" style="416" customWidth="1"/>
    <col min="3073" max="3073" width="4.62727272727273" style="416" customWidth="1"/>
    <col min="3074" max="3074" width="9.62727272727273" style="416" customWidth="1"/>
    <col min="3075" max="3075" width="10.1272727272727" style="416" customWidth="1"/>
    <col min="3076" max="3076" width="10.2545454545455" style="416" customWidth="1"/>
    <col min="3077" max="3077" width="4.62727272727273" style="416" customWidth="1"/>
    <col min="3078" max="3078" width="5" style="416" customWidth="1"/>
    <col min="3079" max="3079" width="11.1272727272727" style="416" customWidth="1"/>
    <col min="3080" max="3080" width="16.1272727272727" style="416" customWidth="1"/>
    <col min="3081" max="3081" width="4.75454545454545" style="416" customWidth="1"/>
    <col min="3082" max="3082" width="3.62727272727273" style="416" customWidth="1"/>
    <col min="3083" max="3083" width="5.12727272727273" style="416" customWidth="1"/>
    <col min="3084" max="3084" width="3.12727272727273" style="416" customWidth="1"/>
    <col min="3085" max="3085" width="4.62727272727273" style="416" customWidth="1"/>
    <col min="3086" max="3086" width="5" style="416" customWidth="1"/>
    <col min="3087" max="3088" width="9.75454545454545" style="416" customWidth="1"/>
    <col min="3089" max="3090" width="7.87272727272727" style="416" customWidth="1"/>
    <col min="3091" max="3321" width="9" style="416"/>
    <col min="3322" max="3322" width="3.12727272727273" style="416" customWidth="1"/>
    <col min="3323" max="3323" width="7.62727272727273" style="416" customWidth="1"/>
    <col min="3324" max="3324" width="4.12727272727273" style="416" customWidth="1"/>
    <col min="3325" max="3325" width="17" style="416" customWidth="1"/>
    <col min="3326" max="3326" width="3.62727272727273" style="416" customWidth="1"/>
    <col min="3327" max="3327" width="9.12727272727273" style="416" customWidth="1"/>
    <col min="3328" max="3328" width="3.62727272727273" style="416" customWidth="1"/>
    <col min="3329" max="3329" width="4.62727272727273" style="416" customWidth="1"/>
    <col min="3330" max="3330" width="9.62727272727273" style="416" customWidth="1"/>
    <col min="3331" max="3331" width="10.1272727272727" style="416" customWidth="1"/>
    <col min="3332" max="3332" width="10.2545454545455" style="416" customWidth="1"/>
    <col min="3333" max="3333" width="4.62727272727273" style="416" customWidth="1"/>
    <col min="3334" max="3334" width="5" style="416" customWidth="1"/>
    <col min="3335" max="3335" width="11.1272727272727" style="416" customWidth="1"/>
    <col min="3336" max="3336" width="16.1272727272727" style="416" customWidth="1"/>
    <col min="3337" max="3337" width="4.75454545454545" style="416" customWidth="1"/>
    <col min="3338" max="3338" width="3.62727272727273" style="416" customWidth="1"/>
    <col min="3339" max="3339" width="5.12727272727273" style="416" customWidth="1"/>
    <col min="3340" max="3340" width="3.12727272727273" style="416" customWidth="1"/>
    <col min="3341" max="3341" width="4.62727272727273" style="416" customWidth="1"/>
    <col min="3342" max="3342" width="5" style="416" customWidth="1"/>
    <col min="3343" max="3344" width="9.75454545454545" style="416" customWidth="1"/>
    <col min="3345" max="3346" width="7.87272727272727" style="416" customWidth="1"/>
    <col min="3347" max="3577" width="9" style="416"/>
    <col min="3578" max="3578" width="3.12727272727273" style="416" customWidth="1"/>
    <col min="3579" max="3579" width="7.62727272727273" style="416" customWidth="1"/>
    <col min="3580" max="3580" width="4.12727272727273" style="416" customWidth="1"/>
    <col min="3581" max="3581" width="17" style="416" customWidth="1"/>
    <col min="3582" max="3582" width="3.62727272727273" style="416" customWidth="1"/>
    <col min="3583" max="3583" width="9.12727272727273" style="416" customWidth="1"/>
    <col min="3584" max="3584" width="3.62727272727273" style="416" customWidth="1"/>
    <col min="3585" max="3585" width="4.62727272727273" style="416" customWidth="1"/>
    <col min="3586" max="3586" width="9.62727272727273" style="416" customWidth="1"/>
    <col min="3587" max="3587" width="10.1272727272727" style="416" customWidth="1"/>
    <col min="3588" max="3588" width="10.2545454545455" style="416" customWidth="1"/>
    <col min="3589" max="3589" width="4.62727272727273" style="416" customWidth="1"/>
    <col min="3590" max="3590" width="5" style="416" customWidth="1"/>
    <col min="3591" max="3591" width="11.1272727272727" style="416" customWidth="1"/>
    <col min="3592" max="3592" width="16.1272727272727" style="416" customWidth="1"/>
    <col min="3593" max="3593" width="4.75454545454545" style="416" customWidth="1"/>
    <col min="3594" max="3594" width="3.62727272727273" style="416" customWidth="1"/>
    <col min="3595" max="3595" width="5.12727272727273" style="416" customWidth="1"/>
    <col min="3596" max="3596" width="3.12727272727273" style="416" customWidth="1"/>
    <col min="3597" max="3597" width="4.62727272727273" style="416" customWidth="1"/>
    <col min="3598" max="3598" width="5" style="416" customWidth="1"/>
    <col min="3599" max="3600" width="9.75454545454545" style="416" customWidth="1"/>
    <col min="3601" max="3602" width="7.87272727272727" style="416" customWidth="1"/>
    <col min="3603" max="3833" width="9" style="416"/>
    <col min="3834" max="3834" width="3.12727272727273" style="416" customWidth="1"/>
    <col min="3835" max="3835" width="7.62727272727273" style="416" customWidth="1"/>
    <col min="3836" max="3836" width="4.12727272727273" style="416" customWidth="1"/>
    <col min="3837" max="3837" width="17" style="416" customWidth="1"/>
    <col min="3838" max="3838" width="3.62727272727273" style="416" customWidth="1"/>
    <col min="3839" max="3839" width="9.12727272727273" style="416" customWidth="1"/>
    <col min="3840" max="3840" width="3.62727272727273" style="416" customWidth="1"/>
    <col min="3841" max="3841" width="4.62727272727273" style="416" customWidth="1"/>
    <col min="3842" max="3842" width="9.62727272727273" style="416" customWidth="1"/>
    <col min="3843" max="3843" width="10.1272727272727" style="416" customWidth="1"/>
    <col min="3844" max="3844" width="10.2545454545455" style="416" customWidth="1"/>
    <col min="3845" max="3845" width="4.62727272727273" style="416" customWidth="1"/>
    <col min="3846" max="3846" width="5" style="416" customWidth="1"/>
    <col min="3847" max="3847" width="11.1272727272727" style="416" customWidth="1"/>
    <col min="3848" max="3848" width="16.1272727272727" style="416" customWidth="1"/>
    <col min="3849" max="3849" width="4.75454545454545" style="416" customWidth="1"/>
    <col min="3850" max="3850" width="3.62727272727273" style="416" customWidth="1"/>
    <col min="3851" max="3851" width="5.12727272727273" style="416" customWidth="1"/>
    <col min="3852" max="3852" width="3.12727272727273" style="416" customWidth="1"/>
    <col min="3853" max="3853" width="4.62727272727273" style="416" customWidth="1"/>
    <col min="3854" max="3854" width="5" style="416" customWidth="1"/>
    <col min="3855" max="3856" width="9.75454545454545" style="416" customWidth="1"/>
    <col min="3857" max="3858" width="7.87272727272727" style="416" customWidth="1"/>
    <col min="3859" max="4089" width="9" style="416"/>
    <col min="4090" max="4090" width="3.12727272727273" style="416" customWidth="1"/>
    <col min="4091" max="4091" width="7.62727272727273" style="416" customWidth="1"/>
    <col min="4092" max="4092" width="4.12727272727273" style="416" customWidth="1"/>
    <col min="4093" max="4093" width="17" style="416" customWidth="1"/>
    <col min="4094" max="4094" width="3.62727272727273" style="416" customWidth="1"/>
    <col min="4095" max="4095" width="9.12727272727273" style="416" customWidth="1"/>
    <col min="4096" max="4096" width="3.62727272727273" style="416" customWidth="1"/>
    <col min="4097" max="4097" width="4.62727272727273" style="416" customWidth="1"/>
    <col min="4098" max="4098" width="9.62727272727273" style="416" customWidth="1"/>
    <col min="4099" max="4099" width="10.1272727272727" style="416" customWidth="1"/>
    <col min="4100" max="4100" width="10.2545454545455" style="416" customWidth="1"/>
    <col min="4101" max="4101" width="4.62727272727273" style="416" customWidth="1"/>
    <col min="4102" max="4102" width="5" style="416" customWidth="1"/>
    <col min="4103" max="4103" width="11.1272727272727" style="416" customWidth="1"/>
    <col min="4104" max="4104" width="16.1272727272727" style="416" customWidth="1"/>
    <col min="4105" max="4105" width="4.75454545454545" style="416" customWidth="1"/>
    <col min="4106" max="4106" width="3.62727272727273" style="416" customWidth="1"/>
    <col min="4107" max="4107" width="5.12727272727273" style="416" customWidth="1"/>
    <col min="4108" max="4108" width="3.12727272727273" style="416" customWidth="1"/>
    <col min="4109" max="4109" width="4.62727272727273" style="416" customWidth="1"/>
    <col min="4110" max="4110" width="5" style="416" customWidth="1"/>
    <col min="4111" max="4112" width="9.75454545454545" style="416" customWidth="1"/>
    <col min="4113" max="4114" width="7.87272727272727" style="416" customWidth="1"/>
    <col min="4115" max="4345" width="9" style="416"/>
    <col min="4346" max="4346" width="3.12727272727273" style="416" customWidth="1"/>
    <col min="4347" max="4347" width="7.62727272727273" style="416" customWidth="1"/>
    <col min="4348" max="4348" width="4.12727272727273" style="416" customWidth="1"/>
    <col min="4349" max="4349" width="17" style="416" customWidth="1"/>
    <col min="4350" max="4350" width="3.62727272727273" style="416" customWidth="1"/>
    <col min="4351" max="4351" width="9.12727272727273" style="416" customWidth="1"/>
    <col min="4352" max="4352" width="3.62727272727273" style="416" customWidth="1"/>
    <col min="4353" max="4353" width="4.62727272727273" style="416" customWidth="1"/>
    <col min="4354" max="4354" width="9.62727272727273" style="416" customWidth="1"/>
    <col min="4355" max="4355" width="10.1272727272727" style="416" customWidth="1"/>
    <col min="4356" max="4356" width="10.2545454545455" style="416" customWidth="1"/>
    <col min="4357" max="4357" width="4.62727272727273" style="416" customWidth="1"/>
    <col min="4358" max="4358" width="5" style="416" customWidth="1"/>
    <col min="4359" max="4359" width="11.1272727272727" style="416" customWidth="1"/>
    <col min="4360" max="4360" width="16.1272727272727" style="416" customWidth="1"/>
    <col min="4361" max="4361" width="4.75454545454545" style="416" customWidth="1"/>
    <col min="4362" max="4362" width="3.62727272727273" style="416" customWidth="1"/>
    <col min="4363" max="4363" width="5.12727272727273" style="416" customWidth="1"/>
    <col min="4364" max="4364" width="3.12727272727273" style="416" customWidth="1"/>
    <col min="4365" max="4365" width="4.62727272727273" style="416" customWidth="1"/>
    <col min="4366" max="4366" width="5" style="416" customWidth="1"/>
    <col min="4367" max="4368" width="9.75454545454545" style="416" customWidth="1"/>
    <col min="4369" max="4370" width="7.87272727272727" style="416" customWidth="1"/>
    <col min="4371" max="4601" width="9" style="416"/>
    <col min="4602" max="4602" width="3.12727272727273" style="416" customWidth="1"/>
    <col min="4603" max="4603" width="7.62727272727273" style="416" customWidth="1"/>
    <col min="4604" max="4604" width="4.12727272727273" style="416" customWidth="1"/>
    <col min="4605" max="4605" width="17" style="416" customWidth="1"/>
    <col min="4606" max="4606" width="3.62727272727273" style="416" customWidth="1"/>
    <col min="4607" max="4607" width="9.12727272727273" style="416" customWidth="1"/>
    <col min="4608" max="4608" width="3.62727272727273" style="416" customWidth="1"/>
    <col min="4609" max="4609" width="4.62727272727273" style="416" customWidth="1"/>
    <col min="4610" max="4610" width="9.62727272727273" style="416" customWidth="1"/>
    <col min="4611" max="4611" width="10.1272727272727" style="416" customWidth="1"/>
    <col min="4612" max="4612" width="10.2545454545455" style="416" customWidth="1"/>
    <col min="4613" max="4613" width="4.62727272727273" style="416" customWidth="1"/>
    <col min="4614" max="4614" width="5" style="416" customWidth="1"/>
    <col min="4615" max="4615" width="11.1272727272727" style="416" customWidth="1"/>
    <col min="4616" max="4616" width="16.1272727272727" style="416" customWidth="1"/>
    <col min="4617" max="4617" width="4.75454545454545" style="416" customWidth="1"/>
    <col min="4618" max="4618" width="3.62727272727273" style="416" customWidth="1"/>
    <col min="4619" max="4619" width="5.12727272727273" style="416" customWidth="1"/>
    <col min="4620" max="4620" width="3.12727272727273" style="416" customWidth="1"/>
    <col min="4621" max="4621" width="4.62727272727273" style="416" customWidth="1"/>
    <col min="4622" max="4622" width="5" style="416" customWidth="1"/>
    <col min="4623" max="4624" width="9.75454545454545" style="416" customWidth="1"/>
    <col min="4625" max="4626" width="7.87272727272727" style="416" customWidth="1"/>
    <col min="4627" max="4857" width="9" style="416"/>
    <col min="4858" max="4858" width="3.12727272727273" style="416" customWidth="1"/>
    <col min="4859" max="4859" width="7.62727272727273" style="416" customWidth="1"/>
    <col min="4860" max="4860" width="4.12727272727273" style="416" customWidth="1"/>
    <col min="4861" max="4861" width="17" style="416" customWidth="1"/>
    <col min="4862" max="4862" width="3.62727272727273" style="416" customWidth="1"/>
    <col min="4863" max="4863" width="9.12727272727273" style="416" customWidth="1"/>
    <col min="4864" max="4864" width="3.62727272727273" style="416" customWidth="1"/>
    <col min="4865" max="4865" width="4.62727272727273" style="416" customWidth="1"/>
    <col min="4866" max="4866" width="9.62727272727273" style="416" customWidth="1"/>
    <col min="4867" max="4867" width="10.1272727272727" style="416" customWidth="1"/>
    <col min="4868" max="4868" width="10.2545454545455" style="416" customWidth="1"/>
    <col min="4869" max="4869" width="4.62727272727273" style="416" customWidth="1"/>
    <col min="4870" max="4870" width="5" style="416" customWidth="1"/>
    <col min="4871" max="4871" width="11.1272727272727" style="416" customWidth="1"/>
    <col min="4872" max="4872" width="16.1272727272727" style="416" customWidth="1"/>
    <col min="4873" max="4873" width="4.75454545454545" style="416" customWidth="1"/>
    <col min="4874" max="4874" width="3.62727272727273" style="416" customWidth="1"/>
    <col min="4875" max="4875" width="5.12727272727273" style="416" customWidth="1"/>
    <col min="4876" max="4876" width="3.12727272727273" style="416" customWidth="1"/>
    <col min="4877" max="4877" width="4.62727272727273" style="416" customWidth="1"/>
    <col min="4878" max="4878" width="5" style="416" customWidth="1"/>
    <col min="4879" max="4880" width="9.75454545454545" style="416" customWidth="1"/>
    <col min="4881" max="4882" width="7.87272727272727" style="416" customWidth="1"/>
    <col min="4883" max="5113" width="9" style="416"/>
    <col min="5114" max="5114" width="3.12727272727273" style="416" customWidth="1"/>
    <col min="5115" max="5115" width="7.62727272727273" style="416" customWidth="1"/>
    <col min="5116" max="5116" width="4.12727272727273" style="416" customWidth="1"/>
    <col min="5117" max="5117" width="17" style="416" customWidth="1"/>
    <col min="5118" max="5118" width="3.62727272727273" style="416" customWidth="1"/>
    <col min="5119" max="5119" width="9.12727272727273" style="416" customWidth="1"/>
    <col min="5120" max="5120" width="3.62727272727273" style="416" customWidth="1"/>
    <col min="5121" max="5121" width="4.62727272727273" style="416" customWidth="1"/>
    <col min="5122" max="5122" width="9.62727272727273" style="416" customWidth="1"/>
    <col min="5123" max="5123" width="10.1272727272727" style="416" customWidth="1"/>
    <col min="5124" max="5124" width="10.2545454545455" style="416" customWidth="1"/>
    <col min="5125" max="5125" width="4.62727272727273" style="416" customWidth="1"/>
    <col min="5126" max="5126" width="5" style="416" customWidth="1"/>
    <col min="5127" max="5127" width="11.1272727272727" style="416" customWidth="1"/>
    <col min="5128" max="5128" width="16.1272727272727" style="416" customWidth="1"/>
    <col min="5129" max="5129" width="4.75454545454545" style="416" customWidth="1"/>
    <col min="5130" max="5130" width="3.62727272727273" style="416" customWidth="1"/>
    <col min="5131" max="5131" width="5.12727272727273" style="416" customWidth="1"/>
    <col min="5132" max="5132" width="3.12727272727273" style="416" customWidth="1"/>
    <col min="5133" max="5133" width="4.62727272727273" style="416" customWidth="1"/>
    <col min="5134" max="5134" width="5" style="416" customWidth="1"/>
    <col min="5135" max="5136" width="9.75454545454545" style="416" customWidth="1"/>
    <col min="5137" max="5138" width="7.87272727272727" style="416" customWidth="1"/>
    <col min="5139" max="5369" width="9" style="416"/>
    <col min="5370" max="5370" width="3.12727272727273" style="416" customWidth="1"/>
    <col min="5371" max="5371" width="7.62727272727273" style="416" customWidth="1"/>
    <col min="5372" max="5372" width="4.12727272727273" style="416" customWidth="1"/>
    <col min="5373" max="5373" width="17" style="416" customWidth="1"/>
    <col min="5374" max="5374" width="3.62727272727273" style="416" customWidth="1"/>
    <col min="5375" max="5375" width="9.12727272727273" style="416" customWidth="1"/>
    <col min="5376" max="5376" width="3.62727272727273" style="416" customWidth="1"/>
    <col min="5377" max="5377" width="4.62727272727273" style="416" customWidth="1"/>
    <col min="5378" max="5378" width="9.62727272727273" style="416" customWidth="1"/>
    <col min="5379" max="5379" width="10.1272727272727" style="416" customWidth="1"/>
    <col min="5380" max="5380" width="10.2545454545455" style="416" customWidth="1"/>
    <col min="5381" max="5381" width="4.62727272727273" style="416" customWidth="1"/>
    <col min="5382" max="5382" width="5" style="416" customWidth="1"/>
    <col min="5383" max="5383" width="11.1272727272727" style="416" customWidth="1"/>
    <col min="5384" max="5384" width="16.1272727272727" style="416" customWidth="1"/>
    <col min="5385" max="5385" width="4.75454545454545" style="416" customWidth="1"/>
    <col min="5386" max="5386" width="3.62727272727273" style="416" customWidth="1"/>
    <col min="5387" max="5387" width="5.12727272727273" style="416" customWidth="1"/>
    <col min="5388" max="5388" width="3.12727272727273" style="416" customWidth="1"/>
    <col min="5389" max="5389" width="4.62727272727273" style="416" customWidth="1"/>
    <col min="5390" max="5390" width="5" style="416" customWidth="1"/>
    <col min="5391" max="5392" width="9.75454545454545" style="416" customWidth="1"/>
    <col min="5393" max="5394" width="7.87272727272727" style="416" customWidth="1"/>
    <col min="5395" max="5625" width="9" style="416"/>
    <col min="5626" max="5626" width="3.12727272727273" style="416" customWidth="1"/>
    <col min="5627" max="5627" width="7.62727272727273" style="416" customWidth="1"/>
    <col min="5628" max="5628" width="4.12727272727273" style="416" customWidth="1"/>
    <col min="5629" max="5629" width="17" style="416" customWidth="1"/>
    <col min="5630" max="5630" width="3.62727272727273" style="416" customWidth="1"/>
    <col min="5631" max="5631" width="9.12727272727273" style="416" customWidth="1"/>
    <col min="5632" max="5632" width="3.62727272727273" style="416" customWidth="1"/>
    <col min="5633" max="5633" width="4.62727272727273" style="416" customWidth="1"/>
    <col min="5634" max="5634" width="9.62727272727273" style="416" customWidth="1"/>
    <col min="5635" max="5635" width="10.1272727272727" style="416" customWidth="1"/>
    <col min="5636" max="5636" width="10.2545454545455" style="416" customWidth="1"/>
    <col min="5637" max="5637" width="4.62727272727273" style="416" customWidth="1"/>
    <col min="5638" max="5638" width="5" style="416" customWidth="1"/>
    <col min="5639" max="5639" width="11.1272727272727" style="416" customWidth="1"/>
    <col min="5640" max="5640" width="16.1272727272727" style="416" customWidth="1"/>
    <col min="5641" max="5641" width="4.75454545454545" style="416" customWidth="1"/>
    <col min="5642" max="5642" width="3.62727272727273" style="416" customWidth="1"/>
    <col min="5643" max="5643" width="5.12727272727273" style="416" customWidth="1"/>
    <col min="5644" max="5644" width="3.12727272727273" style="416" customWidth="1"/>
    <col min="5645" max="5645" width="4.62727272727273" style="416" customWidth="1"/>
    <col min="5646" max="5646" width="5" style="416" customWidth="1"/>
    <col min="5647" max="5648" width="9.75454545454545" style="416" customWidth="1"/>
    <col min="5649" max="5650" width="7.87272727272727" style="416" customWidth="1"/>
    <col min="5651" max="5881" width="9" style="416"/>
    <col min="5882" max="5882" width="3.12727272727273" style="416" customWidth="1"/>
    <col min="5883" max="5883" width="7.62727272727273" style="416" customWidth="1"/>
    <col min="5884" max="5884" width="4.12727272727273" style="416" customWidth="1"/>
    <col min="5885" max="5885" width="17" style="416" customWidth="1"/>
    <col min="5886" max="5886" width="3.62727272727273" style="416" customWidth="1"/>
    <col min="5887" max="5887" width="9.12727272727273" style="416" customWidth="1"/>
    <col min="5888" max="5888" width="3.62727272727273" style="416" customWidth="1"/>
    <col min="5889" max="5889" width="4.62727272727273" style="416" customWidth="1"/>
    <col min="5890" max="5890" width="9.62727272727273" style="416" customWidth="1"/>
    <col min="5891" max="5891" width="10.1272727272727" style="416" customWidth="1"/>
    <col min="5892" max="5892" width="10.2545454545455" style="416" customWidth="1"/>
    <col min="5893" max="5893" width="4.62727272727273" style="416" customWidth="1"/>
    <col min="5894" max="5894" width="5" style="416" customWidth="1"/>
    <col min="5895" max="5895" width="11.1272727272727" style="416" customWidth="1"/>
    <col min="5896" max="5896" width="16.1272727272727" style="416" customWidth="1"/>
    <col min="5897" max="5897" width="4.75454545454545" style="416" customWidth="1"/>
    <col min="5898" max="5898" width="3.62727272727273" style="416" customWidth="1"/>
    <col min="5899" max="5899" width="5.12727272727273" style="416" customWidth="1"/>
    <col min="5900" max="5900" width="3.12727272727273" style="416" customWidth="1"/>
    <col min="5901" max="5901" width="4.62727272727273" style="416" customWidth="1"/>
    <col min="5902" max="5902" width="5" style="416" customWidth="1"/>
    <col min="5903" max="5904" width="9.75454545454545" style="416" customWidth="1"/>
    <col min="5905" max="5906" width="7.87272727272727" style="416" customWidth="1"/>
    <col min="5907" max="6137" width="9" style="416"/>
    <col min="6138" max="6138" width="3.12727272727273" style="416" customWidth="1"/>
    <col min="6139" max="6139" width="7.62727272727273" style="416" customWidth="1"/>
    <col min="6140" max="6140" width="4.12727272727273" style="416" customWidth="1"/>
    <col min="6141" max="6141" width="17" style="416" customWidth="1"/>
    <col min="6142" max="6142" width="3.62727272727273" style="416" customWidth="1"/>
    <col min="6143" max="6143" width="9.12727272727273" style="416" customWidth="1"/>
    <col min="6144" max="6144" width="3.62727272727273" style="416" customWidth="1"/>
    <col min="6145" max="6145" width="4.62727272727273" style="416" customWidth="1"/>
    <col min="6146" max="6146" width="9.62727272727273" style="416" customWidth="1"/>
    <col min="6147" max="6147" width="10.1272727272727" style="416" customWidth="1"/>
    <col min="6148" max="6148" width="10.2545454545455" style="416" customWidth="1"/>
    <col min="6149" max="6149" width="4.62727272727273" style="416" customWidth="1"/>
    <col min="6150" max="6150" width="5" style="416" customWidth="1"/>
    <col min="6151" max="6151" width="11.1272727272727" style="416" customWidth="1"/>
    <col min="6152" max="6152" width="16.1272727272727" style="416" customWidth="1"/>
    <col min="6153" max="6153" width="4.75454545454545" style="416" customWidth="1"/>
    <col min="6154" max="6154" width="3.62727272727273" style="416" customWidth="1"/>
    <col min="6155" max="6155" width="5.12727272727273" style="416" customWidth="1"/>
    <col min="6156" max="6156" width="3.12727272727273" style="416" customWidth="1"/>
    <col min="6157" max="6157" width="4.62727272727273" style="416" customWidth="1"/>
    <col min="6158" max="6158" width="5" style="416" customWidth="1"/>
    <col min="6159" max="6160" width="9.75454545454545" style="416" customWidth="1"/>
    <col min="6161" max="6162" width="7.87272727272727" style="416" customWidth="1"/>
    <col min="6163" max="6393" width="9" style="416"/>
    <col min="6394" max="6394" width="3.12727272727273" style="416" customWidth="1"/>
    <col min="6395" max="6395" width="7.62727272727273" style="416" customWidth="1"/>
    <col min="6396" max="6396" width="4.12727272727273" style="416" customWidth="1"/>
    <col min="6397" max="6397" width="17" style="416" customWidth="1"/>
    <col min="6398" max="6398" width="3.62727272727273" style="416" customWidth="1"/>
    <col min="6399" max="6399" width="9.12727272727273" style="416" customWidth="1"/>
    <col min="6400" max="6400" width="3.62727272727273" style="416" customWidth="1"/>
    <col min="6401" max="6401" width="4.62727272727273" style="416" customWidth="1"/>
    <col min="6402" max="6402" width="9.62727272727273" style="416" customWidth="1"/>
    <col min="6403" max="6403" width="10.1272727272727" style="416" customWidth="1"/>
    <col min="6404" max="6404" width="10.2545454545455" style="416" customWidth="1"/>
    <col min="6405" max="6405" width="4.62727272727273" style="416" customWidth="1"/>
    <col min="6406" max="6406" width="5" style="416" customWidth="1"/>
    <col min="6407" max="6407" width="11.1272727272727" style="416" customWidth="1"/>
    <col min="6408" max="6408" width="16.1272727272727" style="416" customWidth="1"/>
    <col min="6409" max="6409" width="4.75454545454545" style="416" customWidth="1"/>
    <col min="6410" max="6410" width="3.62727272727273" style="416" customWidth="1"/>
    <col min="6411" max="6411" width="5.12727272727273" style="416" customWidth="1"/>
    <col min="6412" max="6412" width="3.12727272727273" style="416" customWidth="1"/>
    <col min="6413" max="6413" width="4.62727272727273" style="416" customWidth="1"/>
    <col min="6414" max="6414" width="5" style="416" customWidth="1"/>
    <col min="6415" max="6416" width="9.75454545454545" style="416" customWidth="1"/>
    <col min="6417" max="6418" width="7.87272727272727" style="416" customWidth="1"/>
    <col min="6419" max="6649" width="9" style="416"/>
    <col min="6650" max="6650" width="3.12727272727273" style="416" customWidth="1"/>
    <col min="6651" max="6651" width="7.62727272727273" style="416" customWidth="1"/>
    <col min="6652" max="6652" width="4.12727272727273" style="416" customWidth="1"/>
    <col min="6653" max="6653" width="17" style="416" customWidth="1"/>
    <col min="6654" max="6654" width="3.62727272727273" style="416" customWidth="1"/>
    <col min="6655" max="6655" width="9.12727272727273" style="416" customWidth="1"/>
    <col min="6656" max="6656" width="3.62727272727273" style="416" customWidth="1"/>
    <col min="6657" max="6657" width="4.62727272727273" style="416" customWidth="1"/>
    <col min="6658" max="6658" width="9.62727272727273" style="416" customWidth="1"/>
    <col min="6659" max="6659" width="10.1272727272727" style="416" customWidth="1"/>
    <col min="6660" max="6660" width="10.2545454545455" style="416" customWidth="1"/>
    <col min="6661" max="6661" width="4.62727272727273" style="416" customWidth="1"/>
    <col min="6662" max="6662" width="5" style="416" customWidth="1"/>
    <col min="6663" max="6663" width="11.1272727272727" style="416" customWidth="1"/>
    <col min="6664" max="6664" width="16.1272727272727" style="416" customWidth="1"/>
    <col min="6665" max="6665" width="4.75454545454545" style="416" customWidth="1"/>
    <col min="6666" max="6666" width="3.62727272727273" style="416" customWidth="1"/>
    <col min="6667" max="6667" width="5.12727272727273" style="416" customWidth="1"/>
    <col min="6668" max="6668" width="3.12727272727273" style="416" customWidth="1"/>
    <col min="6669" max="6669" width="4.62727272727273" style="416" customWidth="1"/>
    <col min="6670" max="6670" width="5" style="416" customWidth="1"/>
    <col min="6671" max="6672" width="9.75454545454545" style="416" customWidth="1"/>
    <col min="6673" max="6674" width="7.87272727272727" style="416" customWidth="1"/>
    <col min="6675" max="6905" width="9" style="416"/>
    <col min="6906" max="6906" width="3.12727272727273" style="416" customWidth="1"/>
    <col min="6907" max="6907" width="7.62727272727273" style="416" customWidth="1"/>
    <col min="6908" max="6908" width="4.12727272727273" style="416" customWidth="1"/>
    <col min="6909" max="6909" width="17" style="416" customWidth="1"/>
    <col min="6910" max="6910" width="3.62727272727273" style="416" customWidth="1"/>
    <col min="6911" max="6911" width="9.12727272727273" style="416" customWidth="1"/>
    <col min="6912" max="6912" width="3.62727272727273" style="416" customWidth="1"/>
    <col min="6913" max="6913" width="4.62727272727273" style="416" customWidth="1"/>
    <col min="6914" max="6914" width="9.62727272727273" style="416" customWidth="1"/>
    <col min="6915" max="6915" width="10.1272727272727" style="416" customWidth="1"/>
    <col min="6916" max="6916" width="10.2545454545455" style="416" customWidth="1"/>
    <col min="6917" max="6917" width="4.62727272727273" style="416" customWidth="1"/>
    <col min="6918" max="6918" width="5" style="416" customWidth="1"/>
    <col min="6919" max="6919" width="11.1272727272727" style="416" customWidth="1"/>
    <col min="6920" max="6920" width="16.1272727272727" style="416" customWidth="1"/>
    <col min="6921" max="6921" width="4.75454545454545" style="416" customWidth="1"/>
    <col min="6922" max="6922" width="3.62727272727273" style="416" customWidth="1"/>
    <col min="6923" max="6923" width="5.12727272727273" style="416" customWidth="1"/>
    <col min="6924" max="6924" width="3.12727272727273" style="416" customWidth="1"/>
    <col min="6925" max="6925" width="4.62727272727273" style="416" customWidth="1"/>
    <col min="6926" max="6926" width="5" style="416" customWidth="1"/>
    <col min="6927" max="6928" width="9.75454545454545" style="416" customWidth="1"/>
    <col min="6929" max="6930" width="7.87272727272727" style="416" customWidth="1"/>
    <col min="6931" max="7161" width="9" style="416"/>
    <col min="7162" max="7162" width="3.12727272727273" style="416" customWidth="1"/>
    <col min="7163" max="7163" width="7.62727272727273" style="416" customWidth="1"/>
    <col min="7164" max="7164" width="4.12727272727273" style="416" customWidth="1"/>
    <col min="7165" max="7165" width="17" style="416" customWidth="1"/>
    <col min="7166" max="7166" width="3.62727272727273" style="416" customWidth="1"/>
    <col min="7167" max="7167" width="9.12727272727273" style="416" customWidth="1"/>
    <col min="7168" max="7168" width="3.62727272727273" style="416" customWidth="1"/>
    <col min="7169" max="7169" width="4.62727272727273" style="416" customWidth="1"/>
    <col min="7170" max="7170" width="9.62727272727273" style="416" customWidth="1"/>
    <col min="7171" max="7171" width="10.1272727272727" style="416" customWidth="1"/>
    <col min="7172" max="7172" width="10.2545454545455" style="416" customWidth="1"/>
    <col min="7173" max="7173" width="4.62727272727273" style="416" customWidth="1"/>
    <col min="7174" max="7174" width="5" style="416" customWidth="1"/>
    <col min="7175" max="7175" width="11.1272727272727" style="416" customWidth="1"/>
    <col min="7176" max="7176" width="16.1272727272727" style="416" customWidth="1"/>
    <col min="7177" max="7177" width="4.75454545454545" style="416" customWidth="1"/>
    <col min="7178" max="7178" width="3.62727272727273" style="416" customWidth="1"/>
    <col min="7179" max="7179" width="5.12727272727273" style="416" customWidth="1"/>
    <col min="7180" max="7180" width="3.12727272727273" style="416" customWidth="1"/>
    <col min="7181" max="7181" width="4.62727272727273" style="416" customWidth="1"/>
    <col min="7182" max="7182" width="5" style="416" customWidth="1"/>
    <col min="7183" max="7184" width="9.75454545454545" style="416" customWidth="1"/>
    <col min="7185" max="7186" width="7.87272727272727" style="416" customWidth="1"/>
    <col min="7187" max="7417" width="9" style="416"/>
    <col min="7418" max="7418" width="3.12727272727273" style="416" customWidth="1"/>
    <col min="7419" max="7419" width="7.62727272727273" style="416" customWidth="1"/>
    <col min="7420" max="7420" width="4.12727272727273" style="416" customWidth="1"/>
    <col min="7421" max="7421" width="17" style="416" customWidth="1"/>
    <col min="7422" max="7422" width="3.62727272727273" style="416" customWidth="1"/>
    <col min="7423" max="7423" width="9.12727272727273" style="416" customWidth="1"/>
    <col min="7424" max="7424" width="3.62727272727273" style="416" customWidth="1"/>
    <col min="7425" max="7425" width="4.62727272727273" style="416" customWidth="1"/>
    <col min="7426" max="7426" width="9.62727272727273" style="416" customWidth="1"/>
    <col min="7427" max="7427" width="10.1272727272727" style="416" customWidth="1"/>
    <col min="7428" max="7428" width="10.2545454545455" style="416" customWidth="1"/>
    <col min="7429" max="7429" width="4.62727272727273" style="416" customWidth="1"/>
    <col min="7430" max="7430" width="5" style="416" customWidth="1"/>
    <col min="7431" max="7431" width="11.1272727272727" style="416" customWidth="1"/>
    <col min="7432" max="7432" width="16.1272727272727" style="416" customWidth="1"/>
    <col min="7433" max="7433" width="4.75454545454545" style="416" customWidth="1"/>
    <col min="7434" max="7434" width="3.62727272727273" style="416" customWidth="1"/>
    <col min="7435" max="7435" width="5.12727272727273" style="416" customWidth="1"/>
    <col min="7436" max="7436" width="3.12727272727273" style="416" customWidth="1"/>
    <col min="7437" max="7437" width="4.62727272727273" style="416" customWidth="1"/>
    <col min="7438" max="7438" width="5" style="416" customWidth="1"/>
    <col min="7439" max="7440" width="9.75454545454545" style="416" customWidth="1"/>
    <col min="7441" max="7442" width="7.87272727272727" style="416" customWidth="1"/>
    <col min="7443" max="7673" width="9" style="416"/>
    <col min="7674" max="7674" width="3.12727272727273" style="416" customWidth="1"/>
    <col min="7675" max="7675" width="7.62727272727273" style="416" customWidth="1"/>
    <col min="7676" max="7676" width="4.12727272727273" style="416" customWidth="1"/>
    <col min="7677" max="7677" width="17" style="416" customWidth="1"/>
    <col min="7678" max="7678" width="3.62727272727273" style="416" customWidth="1"/>
    <col min="7679" max="7679" width="9.12727272727273" style="416" customWidth="1"/>
    <col min="7680" max="7680" width="3.62727272727273" style="416" customWidth="1"/>
    <col min="7681" max="7681" width="4.62727272727273" style="416" customWidth="1"/>
    <col min="7682" max="7682" width="9.62727272727273" style="416" customWidth="1"/>
    <col min="7683" max="7683" width="10.1272727272727" style="416" customWidth="1"/>
    <col min="7684" max="7684" width="10.2545454545455" style="416" customWidth="1"/>
    <col min="7685" max="7685" width="4.62727272727273" style="416" customWidth="1"/>
    <col min="7686" max="7686" width="5" style="416" customWidth="1"/>
    <col min="7687" max="7687" width="11.1272727272727" style="416" customWidth="1"/>
    <col min="7688" max="7688" width="16.1272727272727" style="416" customWidth="1"/>
    <col min="7689" max="7689" width="4.75454545454545" style="416" customWidth="1"/>
    <col min="7690" max="7690" width="3.62727272727273" style="416" customWidth="1"/>
    <col min="7691" max="7691" width="5.12727272727273" style="416" customWidth="1"/>
    <col min="7692" max="7692" width="3.12727272727273" style="416" customWidth="1"/>
    <col min="7693" max="7693" width="4.62727272727273" style="416" customWidth="1"/>
    <col min="7694" max="7694" width="5" style="416" customWidth="1"/>
    <col min="7695" max="7696" width="9.75454545454545" style="416" customWidth="1"/>
    <col min="7697" max="7698" width="7.87272727272727" style="416" customWidth="1"/>
    <col min="7699" max="7929" width="9" style="416"/>
    <col min="7930" max="7930" width="3.12727272727273" style="416" customWidth="1"/>
    <col min="7931" max="7931" width="7.62727272727273" style="416" customWidth="1"/>
    <col min="7932" max="7932" width="4.12727272727273" style="416" customWidth="1"/>
    <col min="7933" max="7933" width="17" style="416" customWidth="1"/>
    <col min="7934" max="7934" width="3.62727272727273" style="416" customWidth="1"/>
    <col min="7935" max="7935" width="9.12727272727273" style="416" customWidth="1"/>
    <col min="7936" max="7936" width="3.62727272727273" style="416" customWidth="1"/>
    <col min="7937" max="7937" width="4.62727272727273" style="416" customWidth="1"/>
    <col min="7938" max="7938" width="9.62727272727273" style="416" customWidth="1"/>
    <col min="7939" max="7939" width="10.1272727272727" style="416" customWidth="1"/>
    <col min="7940" max="7940" width="10.2545454545455" style="416" customWidth="1"/>
    <col min="7941" max="7941" width="4.62727272727273" style="416" customWidth="1"/>
    <col min="7942" max="7942" width="5" style="416" customWidth="1"/>
    <col min="7943" max="7943" width="11.1272727272727" style="416" customWidth="1"/>
    <col min="7944" max="7944" width="16.1272727272727" style="416" customWidth="1"/>
    <col min="7945" max="7945" width="4.75454545454545" style="416" customWidth="1"/>
    <col min="7946" max="7946" width="3.62727272727273" style="416" customWidth="1"/>
    <col min="7947" max="7947" width="5.12727272727273" style="416" customWidth="1"/>
    <col min="7948" max="7948" width="3.12727272727273" style="416" customWidth="1"/>
    <col min="7949" max="7949" width="4.62727272727273" style="416" customWidth="1"/>
    <col min="7950" max="7950" width="5" style="416" customWidth="1"/>
    <col min="7951" max="7952" width="9.75454545454545" style="416" customWidth="1"/>
    <col min="7953" max="7954" width="7.87272727272727" style="416" customWidth="1"/>
    <col min="7955" max="8185" width="9" style="416"/>
    <col min="8186" max="8186" width="3.12727272727273" style="416" customWidth="1"/>
    <col min="8187" max="8187" width="7.62727272727273" style="416" customWidth="1"/>
    <col min="8188" max="8188" width="4.12727272727273" style="416" customWidth="1"/>
    <col min="8189" max="8189" width="17" style="416" customWidth="1"/>
    <col min="8190" max="8190" width="3.62727272727273" style="416" customWidth="1"/>
    <col min="8191" max="8191" width="9.12727272727273" style="416" customWidth="1"/>
    <col min="8192" max="8192" width="3.62727272727273" style="416" customWidth="1"/>
    <col min="8193" max="8193" width="4.62727272727273" style="416" customWidth="1"/>
    <col min="8194" max="8194" width="9.62727272727273" style="416" customWidth="1"/>
    <col min="8195" max="8195" width="10.1272727272727" style="416" customWidth="1"/>
    <col min="8196" max="8196" width="10.2545454545455" style="416" customWidth="1"/>
    <col min="8197" max="8197" width="4.62727272727273" style="416" customWidth="1"/>
    <col min="8198" max="8198" width="5" style="416" customWidth="1"/>
    <col min="8199" max="8199" width="11.1272727272727" style="416" customWidth="1"/>
    <col min="8200" max="8200" width="16.1272727272727" style="416" customWidth="1"/>
    <col min="8201" max="8201" width="4.75454545454545" style="416" customWidth="1"/>
    <col min="8202" max="8202" width="3.62727272727273" style="416" customWidth="1"/>
    <col min="8203" max="8203" width="5.12727272727273" style="416" customWidth="1"/>
    <col min="8204" max="8204" width="3.12727272727273" style="416" customWidth="1"/>
    <col min="8205" max="8205" width="4.62727272727273" style="416" customWidth="1"/>
    <col min="8206" max="8206" width="5" style="416" customWidth="1"/>
    <col min="8207" max="8208" width="9.75454545454545" style="416" customWidth="1"/>
    <col min="8209" max="8210" width="7.87272727272727" style="416" customWidth="1"/>
    <col min="8211" max="8441" width="9" style="416"/>
    <col min="8442" max="8442" width="3.12727272727273" style="416" customWidth="1"/>
    <col min="8443" max="8443" width="7.62727272727273" style="416" customWidth="1"/>
    <col min="8444" max="8444" width="4.12727272727273" style="416" customWidth="1"/>
    <col min="8445" max="8445" width="17" style="416" customWidth="1"/>
    <col min="8446" max="8446" width="3.62727272727273" style="416" customWidth="1"/>
    <col min="8447" max="8447" width="9.12727272727273" style="416" customWidth="1"/>
    <col min="8448" max="8448" width="3.62727272727273" style="416" customWidth="1"/>
    <col min="8449" max="8449" width="4.62727272727273" style="416" customWidth="1"/>
    <col min="8450" max="8450" width="9.62727272727273" style="416" customWidth="1"/>
    <col min="8451" max="8451" width="10.1272727272727" style="416" customWidth="1"/>
    <col min="8452" max="8452" width="10.2545454545455" style="416" customWidth="1"/>
    <col min="8453" max="8453" width="4.62727272727273" style="416" customWidth="1"/>
    <col min="8454" max="8454" width="5" style="416" customWidth="1"/>
    <col min="8455" max="8455" width="11.1272727272727" style="416" customWidth="1"/>
    <col min="8456" max="8456" width="16.1272727272727" style="416" customWidth="1"/>
    <col min="8457" max="8457" width="4.75454545454545" style="416" customWidth="1"/>
    <col min="8458" max="8458" width="3.62727272727273" style="416" customWidth="1"/>
    <col min="8459" max="8459" width="5.12727272727273" style="416" customWidth="1"/>
    <col min="8460" max="8460" width="3.12727272727273" style="416" customWidth="1"/>
    <col min="8461" max="8461" width="4.62727272727273" style="416" customWidth="1"/>
    <col min="8462" max="8462" width="5" style="416" customWidth="1"/>
    <col min="8463" max="8464" width="9.75454545454545" style="416" customWidth="1"/>
    <col min="8465" max="8466" width="7.87272727272727" style="416" customWidth="1"/>
    <col min="8467" max="8697" width="9" style="416"/>
    <col min="8698" max="8698" width="3.12727272727273" style="416" customWidth="1"/>
    <col min="8699" max="8699" width="7.62727272727273" style="416" customWidth="1"/>
    <col min="8700" max="8700" width="4.12727272727273" style="416" customWidth="1"/>
    <col min="8701" max="8701" width="17" style="416" customWidth="1"/>
    <col min="8702" max="8702" width="3.62727272727273" style="416" customWidth="1"/>
    <col min="8703" max="8703" width="9.12727272727273" style="416" customWidth="1"/>
    <col min="8704" max="8704" width="3.62727272727273" style="416" customWidth="1"/>
    <col min="8705" max="8705" width="4.62727272727273" style="416" customWidth="1"/>
    <col min="8706" max="8706" width="9.62727272727273" style="416" customWidth="1"/>
    <col min="8707" max="8707" width="10.1272727272727" style="416" customWidth="1"/>
    <col min="8708" max="8708" width="10.2545454545455" style="416" customWidth="1"/>
    <col min="8709" max="8709" width="4.62727272727273" style="416" customWidth="1"/>
    <col min="8710" max="8710" width="5" style="416" customWidth="1"/>
    <col min="8711" max="8711" width="11.1272727272727" style="416" customWidth="1"/>
    <col min="8712" max="8712" width="16.1272727272727" style="416" customWidth="1"/>
    <col min="8713" max="8713" width="4.75454545454545" style="416" customWidth="1"/>
    <col min="8714" max="8714" width="3.62727272727273" style="416" customWidth="1"/>
    <col min="8715" max="8715" width="5.12727272727273" style="416" customWidth="1"/>
    <col min="8716" max="8716" width="3.12727272727273" style="416" customWidth="1"/>
    <col min="8717" max="8717" width="4.62727272727273" style="416" customWidth="1"/>
    <col min="8718" max="8718" width="5" style="416" customWidth="1"/>
    <col min="8719" max="8720" width="9.75454545454545" style="416" customWidth="1"/>
    <col min="8721" max="8722" width="7.87272727272727" style="416" customWidth="1"/>
    <col min="8723" max="8953" width="9" style="416"/>
    <col min="8954" max="8954" width="3.12727272727273" style="416" customWidth="1"/>
    <col min="8955" max="8955" width="7.62727272727273" style="416" customWidth="1"/>
    <col min="8956" max="8956" width="4.12727272727273" style="416" customWidth="1"/>
    <col min="8957" max="8957" width="17" style="416" customWidth="1"/>
    <col min="8958" max="8958" width="3.62727272727273" style="416" customWidth="1"/>
    <col min="8959" max="8959" width="9.12727272727273" style="416" customWidth="1"/>
    <col min="8960" max="8960" width="3.62727272727273" style="416" customWidth="1"/>
    <col min="8961" max="8961" width="4.62727272727273" style="416" customWidth="1"/>
    <col min="8962" max="8962" width="9.62727272727273" style="416" customWidth="1"/>
    <col min="8963" max="8963" width="10.1272727272727" style="416" customWidth="1"/>
    <col min="8964" max="8964" width="10.2545454545455" style="416" customWidth="1"/>
    <col min="8965" max="8965" width="4.62727272727273" style="416" customWidth="1"/>
    <col min="8966" max="8966" width="5" style="416" customWidth="1"/>
    <col min="8967" max="8967" width="11.1272727272727" style="416" customWidth="1"/>
    <col min="8968" max="8968" width="16.1272727272727" style="416" customWidth="1"/>
    <col min="8969" max="8969" width="4.75454545454545" style="416" customWidth="1"/>
    <col min="8970" max="8970" width="3.62727272727273" style="416" customWidth="1"/>
    <col min="8971" max="8971" width="5.12727272727273" style="416" customWidth="1"/>
    <col min="8972" max="8972" width="3.12727272727273" style="416" customWidth="1"/>
    <col min="8973" max="8973" width="4.62727272727273" style="416" customWidth="1"/>
    <col min="8974" max="8974" width="5" style="416" customWidth="1"/>
    <col min="8975" max="8976" width="9.75454545454545" style="416" customWidth="1"/>
    <col min="8977" max="8978" width="7.87272727272727" style="416" customWidth="1"/>
    <col min="8979" max="9209" width="9" style="416"/>
    <col min="9210" max="9210" width="3.12727272727273" style="416" customWidth="1"/>
    <col min="9211" max="9211" width="7.62727272727273" style="416" customWidth="1"/>
    <col min="9212" max="9212" width="4.12727272727273" style="416" customWidth="1"/>
    <col min="9213" max="9213" width="17" style="416" customWidth="1"/>
    <col min="9214" max="9214" width="3.62727272727273" style="416" customWidth="1"/>
    <col min="9215" max="9215" width="9.12727272727273" style="416" customWidth="1"/>
    <col min="9216" max="9216" width="3.62727272727273" style="416" customWidth="1"/>
    <col min="9217" max="9217" width="4.62727272727273" style="416" customWidth="1"/>
    <col min="9218" max="9218" width="9.62727272727273" style="416" customWidth="1"/>
    <col min="9219" max="9219" width="10.1272727272727" style="416" customWidth="1"/>
    <col min="9220" max="9220" width="10.2545454545455" style="416" customWidth="1"/>
    <col min="9221" max="9221" width="4.62727272727273" style="416" customWidth="1"/>
    <col min="9222" max="9222" width="5" style="416" customWidth="1"/>
    <col min="9223" max="9223" width="11.1272727272727" style="416" customWidth="1"/>
    <col min="9224" max="9224" width="16.1272727272727" style="416" customWidth="1"/>
    <col min="9225" max="9225" width="4.75454545454545" style="416" customWidth="1"/>
    <col min="9226" max="9226" width="3.62727272727273" style="416" customWidth="1"/>
    <col min="9227" max="9227" width="5.12727272727273" style="416" customWidth="1"/>
    <col min="9228" max="9228" width="3.12727272727273" style="416" customWidth="1"/>
    <col min="9229" max="9229" width="4.62727272727273" style="416" customWidth="1"/>
    <col min="9230" max="9230" width="5" style="416" customWidth="1"/>
    <col min="9231" max="9232" width="9.75454545454545" style="416" customWidth="1"/>
    <col min="9233" max="9234" width="7.87272727272727" style="416" customWidth="1"/>
    <col min="9235" max="9465" width="9" style="416"/>
    <col min="9466" max="9466" width="3.12727272727273" style="416" customWidth="1"/>
    <col min="9467" max="9467" width="7.62727272727273" style="416" customWidth="1"/>
    <col min="9468" max="9468" width="4.12727272727273" style="416" customWidth="1"/>
    <col min="9469" max="9469" width="17" style="416" customWidth="1"/>
    <col min="9470" max="9470" width="3.62727272727273" style="416" customWidth="1"/>
    <col min="9471" max="9471" width="9.12727272727273" style="416" customWidth="1"/>
    <col min="9472" max="9472" width="3.62727272727273" style="416" customWidth="1"/>
    <col min="9473" max="9473" width="4.62727272727273" style="416" customWidth="1"/>
    <col min="9474" max="9474" width="9.62727272727273" style="416" customWidth="1"/>
    <col min="9475" max="9475" width="10.1272727272727" style="416" customWidth="1"/>
    <col min="9476" max="9476" width="10.2545454545455" style="416" customWidth="1"/>
    <col min="9477" max="9477" width="4.62727272727273" style="416" customWidth="1"/>
    <col min="9478" max="9478" width="5" style="416" customWidth="1"/>
    <col min="9479" max="9479" width="11.1272727272727" style="416" customWidth="1"/>
    <col min="9480" max="9480" width="16.1272727272727" style="416" customWidth="1"/>
    <col min="9481" max="9481" width="4.75454545454545" style="416" customWidth="1"/>
    <col min="9482" max="9482" width="3.62727272727273" style="416" customWidth="1"/>
    <col min="9483" max="9483" width="5.12727272727273" style="416" customWidth="1"/>
    <col min="9484" max="9484" width="3.12727272727273" style="416" customWidth="1"/>
    <col min="9485" max="9485" width="4.62727272727273" style="416" customWidth="1"/>
    <col min="9486" max="9486" width="5" style="416" customWidth="1"/>
    <col min="9487" max="9488" width="9.75454545454545" style="416" customWidth="1"/>
    <col min="9489" max="9490" width="7.87272727272727" style="416" customWidth="1"/>
    <col min="9491" max="9721" width="9" style="416"/>
    <col min="9722" max="9722" width="3.12727272727273" style="416" customWidth="1"/>
    <col min="9723" max="9723" width="7.62727272727273" style="416" customWidth="1"/>
    <col min="9724" max="9724" width="4.12727272727273" style="416" customWidth="1"/>
    <col min="9725" max="9725" width="17" style="416" customWidth="1"/>
    <col min="9726" max="9726" width="3.62727272727273" style="416" customWidth="1"/>
    <col min="9727" max="9727" width="9.12727272727273" style="416" customWidth="1"/>
    <col min="9728" max="9728" width="3.62727272727273" style="416" customWidth="1"/>
    <col min="9729" max="9729" width="4.62727272727273" style="416" customWidth="1"/>
    <col min="9730" max="9730" width="9.62727272727273" style="416" customWidth="1"/>
    <col min="9731" max="9731" width="10.1272727272727" style="416" customWidth="1"/>
    <col min="9732" max="9732" width="10.2545454545455" style="416" customWidth="1"/>
    <col min="9733" max="9733" width="4.62727272727273" style="416" customWidth="1"/>
    <col min="9734" max="9734" width="5" style="416" customWidth="1"/>
    <col min="9735" max="9735" width="11.1272727272727" style="416" customWidth="1"/>
    <col min="9736" max="9736" width="16.1272727272727" style="416" customWidth="1"/>
    <col min="9737" max="9737" width="4.75454545454545" style="416" customWidth="1"/>
    <col min="9738" max="9738" width="3.62727272727273" style="416" customWidth="1"/>
    <col min="9739" max="9739" width="5.12727272727273" style="416" customWidth="1"/>
    <col min="9740" max="9740" width="3.12727272727273" style="416" customWidth="1"/>
    <col min="9741" max="9741" width="4.62727272727273" style="416" customWidth="1"/>
    <col min="9742" max="9742" width="5" style="416" customWidth="1"/>
    <col min="9743" max="9744" width="9.75454545454545" style="416" customWidth="1"/>
    <col min="9745" max="9746" width="7.87272727272727" style="416" customWidth="1"/>
    <col min="9747" max="9977" width="9" style="416"/>
    <col min="9978" max="9978" width="3.12727272727273" style="416" customWidth="1"/>
    <col min="9979" max="9979" width="7.62727272727273" style="416" customWidth="1"/>
    <col min="9980" max="9980" width="4.12727272727273" style="416" customWidth="1"/>
    <col min="9981" max="9981" width="17" style="416" customWidth="1"/>
    <col min="9982" max="9982" width="3.62727272727273" style="416" customWidth="1"/>
    <col min="9983" max="9983" width="9.12727272727273" style="416" customWidth="1"/>
    <col min="9984" max="9984" width="3.62727272727273" style="416" customWidth="1"/>
    <col min="9985" max="9985" width="4.62727272727273" style="416" customWidth="1"/>
    <col min="9986" max="9986" width="9.62727272727273" style="416" customWidth="1"/>
    <col min="9987" max="9987" width="10.1272727272727" style="416" customWidth="1"/>
    <col min="9988" max="9988" width="10.2545454545455" style="416" customWidth="1"/>
    <col min="9989" max="9989" width="4.62727272727273" style="416" customWidth="1"/>
    <col min="9990" max="9990" width="5" style="416" customWidth="1"/>
    <col min="9991" max="9991" width="11.1272727272727" style="416" customWidth="1"/>
    <col min="9992" max="9992" width="16.1272727272727" style="416" customWidth="1"/>
    <col min="9993" max="9993" width="4.75454545454545" style="416" customWidth="1"/>
    <col min="9994" max="9994" width="3.62727272727273" style="416" customWidth="1"/>
    <col min="9995" max="9995" width="5.12727272727273" style="416" customWidth="1"/>
    <col min="9996" max="9996" width="3.12727272727273" style="416" customWidth="1"/>
    <col min="9997" max="9997" width="4.62727272727273" style="416" customWidth="1"/>
    <col min="9998" max="9998" width="5" style="416" customWidth="1"/>
    <col min="9999" max="10000" width="9.75454545454545" style="416" customWidth="1"/>
    <col min="10001" max="10002" width="7.87272727272727" style="416" customWidth="1"/>
    <col min="10003" max="10233" width="9" style="416"/>
    <col min="10234" max="10234" width="3.12727272727273" style="416" customWidth="1"/>
    <col min="10235" max="10235" width="7.62727272727273" style="416" customWidth="1"/>
    <col min="10236" max="10236" width="4.12727272727273" style="416" customWidth="1"/>
    <col min="10237" max="10237" width="17" style="416" customWidth="1"/>
    <col min="10238" max="10238" width="3.62727272727273" style="416" customWidth="1"/>
    <col min="10239" max="10239" width="9.12727272727273" style="416" customWidth="1"/>
    <col min="10240" max="10240" width="3.62727272727273" style="416" customWidth="1"/>
    <col min="10241" max="10241" width="4.62727272727273" style="416" customWidth="1"/>
    <col min="10242" max="10242" width="9.62727272727273" style="416" customWidth="1"/>
    <col min="10243" max="10243" width="10.1272727272727" style="416" customWidth="1"/>
    <col min="10244" max="10244" width="10.2545454545455" style="416" customWidth="1"/>
    <col min="10245" max="10245" width="4.62727272727273" style="416" customWidth="1"/>
    <col min="10246" max="10246" width="5" style="416" customWidth="1"/>
    <col min="10247" max="10247" width="11.1272727272727" style="416" customWidth="1"/>
    <col min="10248" max="10248" width="16.1272727272727" style="416" customWidth="1"/>
    <col min="10249" max="10249" width="4.75454545454545" style="416" customWidth="1"/>
    <col min="10250" max="10250" width="3.62727272727273" style="416" customWidth="1"/>
    <col min="10251" max="10251" width="5.12727272727273" style="416" customWidth="1"/>
    <col min="10252" max="10252" width="3.12727272727273" style="416" customWidth="1"/>
    <col min="10253" max="10253" width="4.62727272727273" style="416" customWidth="1"/>
    <col min="10254" max="10254" width="5" style="416" customWidth="1"/>
    <col min="10255" max="10256" width="9.75454545454545" style="416" customWidth="1"/>
    <col min="10257" max="10258" width="7.87272727272727" style="416" customWidth="1"/>
    <col min="10259" max="10489" width="9" style="416"/>
    <col min="10490" max="10490" width="3.12727272727273" style="416" customWidth="1"/>
    <col min="10491" max="10491" width="7.62727272727273" style="416" customWidth="1"/>
    <col min="10492" max="10492" width="4.12727272727273" style="416" customWidth="1"/>
    <col min="10493" max="10493" width="17" style="416" customWidth="1"/>
    <col min="10494" max="10494" width="3.62727272727273" style="416" customWidth="1"/>
    <col min="10495" max="10495" width="9.12727272727273" style="416" customWidth="1"/>
    <col min="10496" max="10496" width="3.62727272727273" style="416" customWidth="1"/>
    <col min="10497" max="10497" width="4.62727272727273" style="416" customWidth="1"/>
    <col min="10498" max="10498" width="9.62727272727273" style="416" customWidth="1"/>
    <col min="10499" max="10499" width="10.1272727272727" style="416" customWidth="1"/>
    <col min="10500" max="10500" width="10.2545454545455" style="416" customWidth="1"/>
    <col min="10501" max="10501" width="4.62727272727273" style="416" customWidth="1"/>
    <col min="10502" max="10502" width="5" style="416" customWidth="1"/>
    <col min="10503" max="10503" width="11.1272727272727" style="416" customWidth="1"/>
    <col min="10504" max="10504" width="16.1272727272727" style="416" customWidth="1"/>
    <col min="10505" max="10505" width="4.75454545454545" style="416" customWidth="1"/>
    <col min="10506" max="10506" width="3.62727272727273" style="416" customWidth="1"/>
    <col min="10507" max="10507" width="5.12727272727273" style="416" customWidth="1"/>
    <col min="10508" max="10508" width="3.12727272727273" style="416" customWidth="1"/>
    <col min="10509" max="10509" width="4.62727272727273" style="416" customWidth="1"/>
    <col min="10510" max="10510" width="5" style="416" customWidth="1"/>
    <col min="10511" max="10512" width="9.75454545454545" style="416" customWidth="1"/>
    <col min="10513" max="10514" width="7.87272727272727" style="416" customWidth="1"/>
    <col min="10515" max="10745" width="9" style="416"/>
    <col min="10746" max="10746" width="3.12727272727273" style="416" customWidth="1"/>
    <col min="10747" max="10747" width="7.62727272727273" style="416" customWidth="1"/>
    <col min="10748" max="10748" width="4.12727272727273" style="416" customWidth="1"/>
    <col min="10749" max="10749" width="17" style="416" customWidth="1"/>
    <col min="10750" max="10750" width="3.62727272727273" style="416" customWidth="1"/>
    <col min="10751" max="10751" width="9.12727272727273" style="416" customWidth="1"/>
    <col min="10752" max="10752" width="3.62727272727273" style="416" customWidth="1"/>
    <col min="10753" max="10753" width="4.62727272727273" style="416" customWidth="1"/>
    <col min="10754" max="10754" width="9.62727272727273" style="416" customWidth="1"/>
    <col min="10755" max="10755" width="10.1272727272727" style="416" customWidth="1"/>
    <col min="10756" max="10756" width="10.2545454545455" style="416" customWidth="1"/>
    <col min="10757" max="10757" width="4.62727272727273" style="416" customWidth="1"/>
    <col min="10758" max="10758" width="5" style="416" customWidth="1"/>
    <col min="10759" max="10759" width="11.1272727272727" style="416" customWidth="1"/>
    <col min="10760" max="10760" width="16.1272727272727" style="416" customWidth="1"/>
    <col min="10761" max="10761" width="4.75454545454545" style="416" customWidth="1"/>
    <col min="10762" max="10762" width="3.62727272727273" style="416" customWidth="1"/>
    <col min="10763" max="10763" width="5.12727272727273" style="416" customWidth="1"/>
    <col min="10764" max="10764" width="3.12727272727273" style="416" customWidth="1"/>
    <col min="10765" max="10765" width="4.62727272727273" style="416" customWidth="1"/>
    <col min="10766" max="10766" width="5" style="416" customWidth="1"/>
    <col min="10767" max="10768" width="9.75454545454545" style="416" customWidth="1"/>
    <col min="10769" max="10770" width="7.87272727272727" style="416" customWidth="1"/>
    <col min="10771" max="11001" width="9" style="416"/>
    <col min="11002" max="11002" width="3.12727272727273" style="416" customWidth="1"/>
    <col min="11003" max="11003" width="7.62727272727273" style="416" customWidth="1"/>
    <col min="11004" max="11004" width="4.12727272727273" style="416" customWidth="1"/>
    <col min="11005" max="11005" width="17" style="416" customWidth="1"/>
    <col min="11006" max="11006" width="3.62727272727273" style="416" customWidth="1"/>
    <col min="11007" max="11007" width="9.12727272727273" style="416" customWidth="1"/>
    <col min="11008" max="11008" width="3.62727272727273" style="416" customWidth="1"/>
    <col min="11009" max="11009" width="4.62727272727273" style="416" customWidth="1"/>
    <col min="11010" max="11010" width="9.62727272727273" style="416" customWidth="1"/>
    <col min="11011" max="11011" width="10.1272727272727" style="416" customWidth="1"/>
    <col min="11012" max="11012" width="10.2545454545455" style="416" customWidth="1"/>
    <col min="11013" max="11013" width="4.62727272727273" style="416" customWidth="1"/>
    <col min="11014" max="11014" width="5" style="416" customWidth="1"/>
    <col min="11015" max="11015" width="11.1272727272727" style="416" customWidth="1"/>
    <col min="11016" max="11016" width="16.1272727272727" style="416" customWidth="1"/>
    <col min="11017" max="11017" width="4.75454545454545" style="416" customWidth="1"/>
    <col min="11018" max="11018" width="3.62727272727273" style="416" customWidth="1"/>
    <col min="11019" max="11019" width="5.12727272727273" style="416" customWidth="1"/>
    <col min="11020" max="11020" width="3.12727272727273" style="416" customWidth="1"/>
    <col min="11021" max="11021" width="4.62727272727273" style="416" customWidth="1"/>
    <col min="11022" max="11022" width="5" style="416" customWidth="1"/>
    <col min="11023" max="11024" width="9.75454545454545" style="416" customWidth="1"/>
    <col min="11025" max="11026" width="7.87272727272727" style="416" customWidth="1"/>
    <col min="11027" max="11257" width="9" style="416"/>
    <col min="11258" max="11258" width="3.12727272727273" style="416" customWidth="1"/>
    <col min="11259" max="11259" width="7.62727272727273" style="416" customWidth="1"/>
    <col min="11260" max="11260" width="4.12727272727273" style="416" customWidth="1"/>
    <col min="11261" max="11261" width="17" style="416" customWidth="1"/>
    <col min="11262" max="11262" width="3.62727272727273" style="416" customWidth="1"/>
    <col min="11263" max="11263" width="9.12727272727273" style="416" customWidth="1"/>
    <col min="11264" max="11264" width="3.62727272727273" style="416" customWidth="1"/>
    <col min="11265" max="11265" width="4.62727272727273" style="416" customWidth="1"/>
    <col min="11266" max="11266" width="9.62727272727273" style="416" customWidth="1"/>
    <col min="11267" max="11267" width="10.1272727272727" style="416" customWidth="1"/>
    <col min="11268" max="11268" width="10.2545454545455" style="416" customWidth="1"/>
    <col min="11269" max="11269" width="4.62727272727273" style="416" customWidth="1"/>
    <col min="11270" max="11270" width="5" style="416" customWidth="1"/>
    <col min="11271" max="11271" width="11.1272727272727" style="416" customWidth="1"/>
    <col min="11272" max="11272" width="16.1272727272727" style="416" customWidth="1"/>
    <col min="11273" max="11273" width="4.75454545454545" style="416" customWidth="1"/>
    <col min="11274" max="11274" width="3.62727272727273" style="416" customWidth="1"/>
    <col min="11275" max="11275" width="5.12727272727273" style="416" customWidth="1"/>
    <col min="11276" max="11276" width="3.12727272727273" style="416" customWidth="1"/>
    <col min="11277" max="11277" width="4.62727272727273" style="416" customWidth="1"/>
    <col min="11278" max="11278" width="5" style="416" customWidth="1"/>
    <col min="11279" max="11280" width="9.75454545454545" style="416" customWidth="1"/>
    <col min="11281" max="11282" width="7.87272727272727" style="416" customWidth="1"/>
    <col min="11283" max="11513" width="9" style="416"/>
    <col min="11514" max="11514" width="3.12727272727273" style="416" customWidth="1"/>
    <col min="11515" max="11515" width="7.62727272727273" style="416" customWidth="1"/>
    <col min="11516" max="11516" width="4.12727272727273" style="416" customWidth="1"/>
    <col min="11517" max="11517" width="17" style="416" customWidth="1"/>
    <col min="11518" max="11518" width="3.62727272727273" style="416" customWidth="1"/>
    <col min="11519" max="11519" width="9.12727272727273" style="416" customWidth="1"/>
    <col min="11520" max="11520" width="3.62727272727273" style="416" customWidth="1"/>
    <col min="11521" max="11521" width="4.62727272727273" style="416" customWidth="1"/>
    <col min="11522" max="11522" width="9.62727272727273" style="416" customWidth="1"/>
    <col min="11523" max="11523" width="10.1272727272727" style="416" customWidth="1"/>
    <col min="11524" max="11524" width="10.2545454545455" style="416" customWidth="1"/>
    <col min="11525" max="11525" width="4.62727272727273" style="416" customWidth="1"/>
    <col min="11526" max="11526" width="5" style="416" customWidth="1"/>
    <col min="11527" max="11527" width="11.1272727272727" style="416" customWidth="1"/>
    <col min="11528" max="11528" width="16.1272727272727" style="416" customWidth="1"/>
    <col min="11529" max="11529" width="4.75454545454545" style="416" customWidth="1"/>
    <col min="11530" max="11530" width="3.62727272727273" style="416" customWidth="1"/>
    <col min="11531" max="11531" width="5.12727272727273" style="416" customWidth="1"/>
    <col min="11532" max="11532" width="3.12727272727273" style="416" customWidth="1"/>
    <col min="11533" max="11533" width="4.62727272727273" style="416" customWidth="1"/>
    <col min="11534" max="11534" width="5" style="416" customWidth="1"/>
    <col min="11535" max="11536" width="9.75454545454545" style="416" customWidth="1"/>
    <col min="11537" max="11538" width="7.87272727272727" style="416" customWidth="1"/>
    <col min="11539" max="11769" width="9" style="416"/>
    <col min="11770" max="11770" width="3.12727272727273" style="416" customWidth="1"/>
    <col min="11771" max="11771" width="7.62727272727273" style="416" customWidth="1"/>
    <col min="11772" max="11772" width="4.12727272727273" style="416" customWidth="1"/>
    <col min="11773" max="11773" width="17" style="416" customWidth="1"/>
    <col min="11774" max="11774" width="3.62727272727273" style="416" customWidth="1"/>
    <col min="11775" max="11775" width="9.12727272727273" style="416" customWidth="1"/>
    <col min="11776" max="11776" width="3.62727272727273" style="416" customWidth="1"/>
    <col min="11777" max="11777" width="4.62727272727273" style="416" customWidth="1"/>
    <col min="11778" max="11778" width="9.62727272727273" style="416" customWidth="1"/>
    <col min="11779" max="11779" width="10.1272727272727" style="416" customWidth="1"/>
    <col min="11780" max="11780" width="10.2545454545455" style="416" customWidth="1"/>
    <col min="11781" max="11781" width="4.62727272727273" style="416" customWidth="1"/>
    <col min="11782" max="11782" width="5" style="416" customWidth="1"/>
    <col min="11783" max="11783" width="11.1272727272727" style="416" customWidth="1"/>
    <col min="11784" max="11784" width="16.1272727272727" style="416" customWidth="1"/>
    <col min="11785" max="11785" width="4.75454545454545" style="416" customWidth="1"/>
    <col min="11786" max="11786" width="3.62727272727273" style="416" customWidth="1"/>
    <col min="11787" max="11787" width="5.12727272727273" style="416" customWidth="1"/>
    <col min="11788" max="11788" width="3.12727272727273" style="416" customWidth="1"/>
    <col min="11789" max="11789" width="4.62727272727273" style="416" customWidth="1"/>
    <col min="11790" max="11790" width="5" style="416" customWidth="1"/>
    <col min="11791" max="11792" width="9.75454545454545" style="416" customWidth="1"/>
    <col min="11793" max="11794" width="7.87272727272727" style="416" customWidth="1"/>
    <col min="11795" max="12025" width="9" style="416"/>
    <col min="12026" max="12026" width="3.12727272727273" style="416" customWidth="1"/>
    <col min="12027" max="12027" width="7.62727272727273" style="416" customWidth="1"/>
    <col min="12028" max="12028" width="4.12727272727273" style="416" customWidth="1"/>
    <col min="12029" max="12029" width="17" style="416" customWidth="1"/>
    <col min="12030" max="12030" width="3.62727272727273" style="416" customWidth="1"/>
    <col min="12031" max="12031" width="9.12727272727273" style="416" customWidth="1"/>
    <col min="12032" max="12032" width="3.62727272727273" style="416" customWidth="1"/>
    <col min="12033" max="12033" width="4.62727272727273" style="416" customWidth="1"/>
    <col min="12034" max="12034" width="9.62727272727273" style="416" customWidth="1"/>
    <col min="12035" max="12035" width="10.1272727272727" style="416" customWidth="1"/>
    <col min="12036" max="12036" width="10.2545454545455" style="416" customWidth="1"/>
    <col min="12037" max="12037" width="4.62727272727273" style="416" customWidth="1"/>
    <col min="12038" max="12038" width="5" style="416" customWidth="1"/>
    <col min="12039" max="12039" width="11.1272727272727" style="416" customWidth="1"/>
    <col min="12040" max="12040" width="16.1272727272727" style="416" customWidth="1"/>
    <col min="12041" max="12041" width="4.75454545454545" style="416" customWidth="1"/>
    <col min="12042" max="12042" width="3.62727272727273" style="416" customWidth="1"/>
    <col min="12043" max="12043" width="5.12727272727273" style="416" customWidth="1"/>
    <col min="12044" max="12044" width="3.12727272727273" style="416" customWidth="1"/>
    <col min="12045" max="12045" width="4.62727272727273" style="416" customWidth="1"/>
    <col min="12046" max="12046" width="5" style="416" customWidth="1"/>
    <col min="12047" max="12048" width="9.75454545454545" style="416" customWidth="1"/>
    <col min="12049" max="12050" width="7.87272727272727" style="416" customWidth="1"/>
    <col min="12051" max="12281" width="9" style="416"/>
    <col min="12282" max="12282" width="3.12727272727273" style="416" customWidth="1"/>
    <col min="12283" max="12283" width="7.62727272727273" style="416" customWidth="1"/>
    <col min="12284" max="12284" width="4.12727272727273" style="416" customWidth="1"/>
    <col min="12285" max="12285" width="17" style="416" customWidth="1"/>
    <col min="12286" max="12286" width="3.62727272727273" style="416" customWidth="1"/>
    <col min="12287" max="12287" width="9.12727272727273" style="416" customWidth="1"/>
    <col min="12288" max="12288" width="3.62727272727273" style="416" customWidth="1"/>
    <col min="12289" max="12289" width="4.62727272727273" style="416" customWidth="1"/>
    <col min="12290" max="12290" width="9.62727272727273" style="416" customWidth="1"/>
    <col min="12291" max="12291" width="10.1272727272727" style="416" customWidth="1"/>
    <col min="12292" max="12292" width="10.2545454545455" style="416" customWidth="1"/>
    <col min="12293" max="12293" width="4.62727272727273" style="416" customWidth="1"/>
    <col min="12294" max="12294" width="5" style="416" customWidth="1"/>
    <col min="12295" max="12295" width="11.1272727272727" style="416" customWidth="1"/>
    <col min="12296" max="12296" width="16.1272727272727" style="416" customWidth="1"/>
    <col min="12297" max="12297" width="4.75454545454545" style="416" customWidth="1"/>
    <col min="12298" max="12298" width="3.62727272727273" style="416" customWidth="1"/>
    <col min="12299" max="12299" width="5.12727272727273" style="416" customWidth="1"/>
    <col min="12300" max="12300" width="3.12727272727273" style="416" customWidth="1"/>
    <col min="12301" max="12301" width="4.62727272727273" style="416" customWidth="1"/>
    <col min="12302" max="12302" width="5" style="416" customWidth="1"/>
    <col min="12303" max="12304" width="9.75454545454545" style="416" customWidth="1"/>
    <col min="12305" max="12306" width="7.87272727272727" style="416" customWidth="1"/>
    <col min="12307" max="12537" width="9" style="416"/>
    <col min="12538" max="12538" width="3.12727272727273" style="416" customWidth="1"/>
    <col min="12539" max="12539" width="7.62727272727273" style="416" customWidth="1"/>
    <col min="12540" max="12540" width="4.12727272727273" style="416" customWidth="1"/>
    <col min="12541" max="12541" width="17" style="416" customWidth="1"/>
    <col min="12542" max="12542" width="3.62727272727273" style="416" customWidth="1"/>
    <col min="12543" max="12543" width="9.12727272727273" style="416" customWidth="1"/>
    <col min="12544" max="12544" width="3.62727272727273" style="416" customWidth="1"/>
    <col min="12545" max="12545" width="4.62727272727273" style="416" customWidth="1"/>
    <col min="12546" max="12546" width="9.62727272727273" style="416" customWidth="1"/>
    <col min="12547" max="12547" width="10.1272727272727" style="416" customWidth="1"/>
    <col min="12548" max="12548" width="10.2545454545455" style="416" customWidth="1"/>
    <col min="12549" max="12549" width="4.62727272727273" style="416" customWidth="1"/>
    <col min="12550" max="12550" width="5" style="416" customWidth="1"/>
    <col min="12551" max="12551" width="11.1272727272727" style="416" customWidth="1"/>
    <col min="12552" max="12552" width="16.1272727272727" style="416" customWidth="1"/>
    <col min="12553" max="12553" width="4.75454545454545" style="416" customWidth="1"/>
    <col min="12554" max="12554" width="3.62727272727273" style="416" customWidth="1"/>
    <col min="12555" max="12555" width="5.12727272727273" style="416" customWidth="1"/>
    <col min="12556" max="12556" width="3.12727272727273" style="416" customWidth="1"/>
    <col min="12557" max="12557" width="4.62727272727273" style="416" customWidth="1"/>
    <col min="12558" max="12558" width="5" style="416" customWidth="1"/>
    <col min="12559" max="12560" width="9.75454545454545" style="416" customWidth="1"/>
    <col min="12561" max="12562" width="7.87272727272727" style="416" customWidth="1"/>
    <col min="12563" max="12793" width="9" style="416"/>
    <col min="12794" max="12794" width="3.12727272727273" style="416" customWidth="1"/>
    <col min="12795" max="12795" width="7.62727272727273" style="416" customWidth="1"/>
    <col min="12796" max="12796" width="4.12727272727273" style="416" customWidth="1"/>
    <col min="12797" max="12797" width="17" style="416" customWidth="1"/>
    <col min="12798" max="12798" width="3.62727272727273" style="416" customWidth="1"/>
    <col min="12799" max="12799" width="9.12727272727273" style="416" customWidth="1"/>
    <col min="12800" max="12800" width="3.62727272727273" style="416" customWidth="1"/>
    <col min="12801" max="12801" width="4.62727272727273" style="416" customWidth="1"/>
    <col min="12802" max="12802" width="9.62727272727273" style="416" customWidth="1"/>
    <col min="12803" max="12803" width="10.1272727272727" style="416" customWidth="1"/>
    <col min="12804" max="12804" width="10.2545454545455" style="416" customWidth="1"/>
    <col min="12805" max="12805" width="4.62727272727273" style="416" customWidth="1"/>
    <col min="12806" max="12806" width="5" style="416" customWidth="1"/>
    <col min="12807" max="12807" width="11.1272727272727" style="416" customWidth="1"/>
    <col min="12808" max="12808" width="16.1272727272727" style="416" customWidth="1"/>
    <col min="12809" max="12809" width="4.75454545454545" style="416" customWidth="1"/>
    <col min="12810" max="12810" width="3.62727272727273" style="416" customWidth="1"/>
    <col min="12811" max="12811" width="5.12727272727273" style="416" customWidth="1"/>
    <col min="12812" max="12812" width="3.12727272727273" style="416" customWidth="1"/>
    <col min="12813" max="12813" width="4.62727272727273" style="416" customWidth="1"/>
    <col min="12814" max="12814" width="5" style="416" customWidth="1"/>
    <col min="12815" max="12816" width="9.75454545454545" style="416" customWidth="1"/>
    <col min="12817" max="12818" width="7.87272727272727" style="416" customWidth="1"/>
    <col min="12819" max="13049" width="9" style="416"/>
    <col min="13050" max="13050" width="3.12727272727273" style="416" customWidth="1"/>
    <col min="13051" max="13051" width="7.62727272727273" style="416" customWidth="1"/>
    <col min="13052" max="13052" width="4.12727272727273" style="416" customWidth="1"/>
    <col min="13053" max="13053" width="17" style="416" customWidth="1"/>
    <col min="13054" max="13054" width="3.62727272727273" style="416" customWidth="1"/>
    <col min="13055" max="13055" width="9.12727272727273" style="416" customWidth="1"/>
    <col min="13056" max="13056" width="3.62727272727273" style="416" customWidth="1"/>
    <col min="13057" max="13057" width="4.62727272727273" style="416" customWidth="1"/>
    <col min="13058" max="13058" width="9.62727272727273" style="416" customWidth="1"/>
    <col min="13059" max="13059" width="10.1272727272727" style="416" customWidth="1"/>
    <col min="13060" max="13060" width="10.2545454545455" style="416" customWidth="1"/>
    <col min="13061" max="13061" width="4.62727272727273" style="416" customWidth="1"/>
    <col min="13062" max="13062" width="5" style="416" customWidth="1"/>
    <col min="13063" max="13063" width="11.1272727272727" style="416" customWidth="1"/>
    <col min="13064" max="13064" width="16.1272727272727" style="416" customWidth="1"/>
    <col min="13065" max="13065" width="4.75454545454545" style="416" customWidth="1"/>
    <col min="13066" max="13066" width="3.62727272727273" style="416" customWidth="1"/>
    <col min="13067" max="13067" width="5.12727272727273" style="416" customWidth="1"/>
    <col min="13068" max="13068" width="3.12727272727273" style="416" customWidth="1"/>
    <col min="13069" max="13069" width="4.62727272727273" style="416" customWidth="1"/>
    <col min="13070" max="13070" width="5" style="416" customWidth="1"/>
    <col min="13071" max="13072" width="9.75454545454545" style="416" customWidth="1"/>
    <col min="13073" max="13074" width="7.87272727272727" style="416" customWidth="1"/>
    <col min="13075" max="13305" width="9" style="416"/>
    <col min="13306" max="13306" width="3.12727272727273" style="416" customWidth="1"/>
    <col min="13307" max="13307" width="7.62727272727273" style="416" customWidth="1"/>
    <col min="13308" max="13308" width="4.12727272727273" style="416" customWidth="1"/>
    <col min="13309" max="13309" width="17" style="416" customWidth="1"/>
    <col min="13310" max="13310" width="3.62727272727273" style="416" customWidth="1"/>
    <col min="13311" max="13311" width="9.12727272727273" style="416" customWidth="1"/>
    <col min="13312" max="13312" width="3.62727272727273" style="416" customWidth="1"/>
    <col min="13313" max="13313" width="4.62727272727273" style="416" customWidth="1"/>
    <col min="13314" max="13314" width="9.62727272727273" style="416" customWidth="1"/>
    <col min="13315" max="13315" width="10.1272727272727" style="416" customWidth="1"/>
    <col min="13316" max="13316" width="10.2545454545455" style="416" customWidth="1"/>
    <col min="13317" max="13317" width="4.62727272727273" style="416" customWidth="1"/>
    <col min="13318" max="13318" width="5" style="416" customWidth="1"/>
    <col min="13319" max="13319" width="11.1272727272727" style="416" customWidth="1"/>
    <col min="13320" max="13320" width="16.1272727272727" style="416" customWidth="1"/>
    <col min="13321" max="13321" width="4.75454545454545" style="416" customWidth="1"/>
    <col min="13322" max="13322" width="3.62727272727273" style="416" customWidth="1"/>
    <col min="13323" max="13323" width="5.12727272727273" style="416" customWidth="1"/>
    <col min="13324" max="13324" width="3.12727272727273" style="416" customWidth="1"/>
    <col min="13325" max="13325" width="4.62727272727273" style="416" customWidth="1"/>
    <col min="13326" max="13326" width="5" style="416" customWidth="1"/>
    <col min="13327" max="13328" width="9.75454545454545" style="416" customWidth="1"/>
    <col min="13329" max="13330" width="7.87272727272727" style="416" customWidth="1"/>
    <col min="13331" max="13561" width="9" style="416"/>
    <col min="13562" max="13562" width="3.12727272727273" style="416" customWidth="1"/>
    <col min="13563" max="13563" width="7.62727272727273" style="416" customWidth="1"/>
    <col min="13564" max="13564" width="4.12727272727273" style="416" customWidth="1"/>
    <col min="13565" max="13565" width="17" style="416" customWidth="1"/>
    <col min="13566" max="13566" width="3.62727272727273" style="416" customWidth="1"/>
    <col min="13567" max="13567" width="9.12727272727273" style="416" customWidth="1"/>
    <col min="13568" max="13568" width="3.62727272727273" style="416" customWidth="1"/>
    <col min="13569" max="13569" width="4.62727272727273" style="416" customWidth="1"/>
    <col min="13570" max="13570" width="9.62727272727273" style="416" customWidth="1"/>
    <col min="13571" max="13571" width="10.1272727272727" style="416" customWidth="1"/>
    <col min="13572" max="13572" width="10.2545454545455" style="416" customWidth="1"/>
    <col min="13573" max="13573" width="4.62727272727273" style="416" customWidth="1"/>
    <col min="13574" max="13574" width="5" style="416" customWidth="1"/>
    <col min="13575" max="13575" width="11.1272727272727" style="416" customWidth="1"/>
    <col min="13576" max="13576" width="16.1272727272727" style="416" customWidth="1"/>
    <col min="13577" max="13577" width="4.75454545454545" style="416" customWidth="1"/>
    <col min="13578" max="13578" width="3.62727272727273" style="416" customWidth="1"/>
    <col min="13579" max="13579" width="5.12727272727273" style="416" customWidth="1"/>
    <col min="13580" max="13580" width="3.12727272727273" style="416" customWidth="1"/>
    <col min="13581" max="13581" width="4.62727272727273" style="416" customWidth="1"/>
    <col min="13582" max="13582" width="5" style="416" customWidth="1"/>
    <col min="13583" max="13584" width="9.75454545454545" style="416" customWidth="1"/>
    <col min="13585" max="13586" width="7.87272727272727" style="416" customWidth="1"/>
    <col min="13587" max="13817" width="9" style="416"/>
    <col min="13818" max="13818" width="3.12727272727273" style="416" customWidth="1"/>
    <col min="13819" max="13819" width="7.62727272727273" style="416" customWidth="1"/>
    <col min="13820" max="13820" width="4.12727272727273" style="416" customWidth="1"/>
    <col min="13821" max="13821" width="17" style="416" customWidth="1"/>
    <col min="13822" max="13822" width="3.62727272727273" style="416" customWidth="1"/>
    <col min="13823" max="13823" width="9.12727272727273" style="416" customWidth="1"/>
    <col min="13824" max="13824" width="3.62727272727273" style="416" customWidth="1"/>
    <col min="13825" max="13825" width="4.62727272727273" style="416" customWidth="1"/>
    <col min="13826" max="13826" width="9.62727272727273" style="416" customWidth="1"/>
    <col min="13827" max="13827" width="10.1272727272727" style="416" customWidth="1"/>
    <col min="13828" max="13828" width="10.2545454545455" style="416" customWidth="1"/>
    <col min="13829" max="13829" width="4.62727272727273" style="416" customWidth="1"/>
    <col min="13830" max="13830" width="5" style="416" customWidth="1"/>
    <col min="13831" max="13831" width="11.1272727272727" style="416" customWidth="1"/>
    <col min="13832" max="13832" width="16.1272727272727" style="416" customWidth="1"/>
    <col min="13833" max="13833" width="4.75454545454545" style="416" customWidth="1"/>
    <col min="13834" max="13834" width="3.62727272727273" style="416" customWidth="1"/>
    <col min="13835" max="13835" width="5.12727272727273" style="416" customWidth="1"/>
    <col min="13836" max="13836" width="3.12727272727273" style="416" customWidth="1"/>
    <col min="13837" max="13837" width="4.62727272727273" style="416" customWidth="1"/>
    <col min="13838" max="13838" width="5" style="416" customWidth="1"/>
    <col min="13839" max="13840" width="9.75454545454545" style="416" customWidth="1"/>
    <col min="13841" max="13842" width="7.87272727272727" style="416" customWidth="1"/>
    <col min="13843" max="14073" width="9" style="416"/>
    <col min="14074" max="14074" width="3.12727272727273" style="416" customWidth="1"/>
    <col min="14075" max="14075" width="7.62727272727273" style="416" customWidth="1"/>
    <col min="14076" max="14076" width="4.12727272727273" style="416" customWidth="1"/>
    <col min="14077" max="14077" width="17" style="416" customWidth="1"/>
    <col min="14078" max="14078" width="3.62727272727273" style="416" customWidth="1"/>
    <col min="14079" max="14079" width="9.12727272727273" style="416" customWidth="1"/>
    <col min="14080" max="14080" width="3.62727272727273" style="416" customWidth="1"/>
    <col min="14081" max="14081" width="4.62727272727273" style="416" customWidth="1"/>
    <col min="14082" max="14082" width="9.62727272727273" style="416" customWidth="1"/>
    <col min="14083" max="14083" width="10.1272727272727" style="416" customWidth="1"/>
    <col min="14084" max="14084" width="10.2545454545455" style="416" customWidth="1"/>
    <col min="14085" max="14085" width="4.62727272727273" style="416" customWidth="1"/>
    <col min="14086" max="14086" width="5" style="416" customWidth="1"/>
    <col min="14087" max="14087" width="11.1272727272727" style="416" customWidth="1"/>
    <col min="14088" max="14088" width="16.1272727272727" style="416" customWidth="1"/>
    <col min="14089" max="14089" width="4.75454545454545" style="416" customWidth="1"/>
    <col min="14090" max="14090" width="3.62727272727273" style="416" customWidth="1"/>
    <col min="14091" max="14091" width="5.12727272727273" style="416" customWidth="1"/>
    <col min="14092" max="14092" width="3.12727272727273" style="416" customWidth="1"/>
    <col min="14093" max="14093" width="4.62727272727273" style="416" customWidth="1"/>
    <col min="14094" max="14094" width="5" style="416" customWidth="1"/>
    <col min="14095" max="14096" width="9.75454545454545" style="416" customWidth="1"/>
    <col min="14097" max="14098" width="7.87272727272727" style="416" customWidth="1"/>
    <col min="14099" max="14329" width="9" style="416"/>
    <col min="14330" max="14330" width="3.12727272727273" style="416" customWidth="1"/>
    <col min="14331" max="14331" width="7.62727272727273" style="416" customWidth="1"/>
    <col min="14332" max="14332" width="4.12727272727273" style="416" customWidth="1"/>
    <col min="14333" max="14333" width="17" style="416" customWidth="1"/>
    <col min="14334" max="14334" width="3.62727272727273" style="416" customWidth="1"/>
    <col min="14335" max="14335" width="9.12727272727273" style="416" customWidth="1"/>
    <col min="14336" max="14336" width="3.62727272727273" style="416" customWidth="1"/>
    <col min="14337" max="14337" width="4.62727272727273" style="416" customWidth="1"/>
    <col min="14338" max="14338" width="9.62727272727273" style="416" customWidth="1"/>
    <col min="14339" max="14339" width="10.1272727272727" style="416" customWidth="1"/>
    <col min="14340" max="14340" width="10.2545454545455" style="416" customWidth="1"/>
    <col min="14341" max="14341" width="4.62727272727273" style="416" customWidth="1"/>
    <col min="14342" max="14342" width="5" style="416" customWidth="1"/>
    <col min="14343" max="14343" width="11.1272727272727" style="416" customWidth="1"/>
    <col min="14344" max="14344" width="16.1272727272727" style="416" customWidth="1"/>
    <col min="14345" max="14345" width="4.75454545454545" style="416" customWidth="1"/>
    <col min="14346" max="14346" width="3.62727272727273" style="416" customWidth="1"/>
    <col min="14347" max="14347" width="5.12727272727273" style="416" customWidth="1"/>
    <col min="14348" max="14348" width="3.12727272727273" style="416" customWidth="1"/>
    <col min="14349" max="14349" width="4.62727272727273" style="416" customWidth="1"/>
    <col min="14350" max="14350" width="5" style="416" customWidth="1"/>
    <col min="14351" max="14352" width="9.75454545454545" style="416" customWidth="1"/>
    <col min="14353" max="14354" width="7.87272727272727" style="416" customWidth="1"/>
    <col min="14355" max="14585" width="9" style="416"/>
    <col min="14586" max="14586" width="3.12727272727273" style="416" customWidth="1"/>
    <col min="14587" max="14587" width="7.62727272727273" style="416" customWidth="1"/>
    <col min="14588" max="14588" width="4.12727272727273" style="416" customWidth="1"/>
    <col min="14589" max="14589" width="17" style="416" customWidth="1"/>
    <col min="14590" max="14590" width="3.62727272727273" style="416" customWidth="1"/>
    <col min="14591" max="14591" width="9.12727272727273" style="416" customWidth="1"/>
    <col min="14592" max="14592" width="3.62727272727273" style="416" customWidth="1"/>
    <col min="14593" max="14593" width="4.62727272727273" style="416" customWidth="1"/>
    <col min="14594" max="14594" width="9.62727272727273" style="416" customWidth="1"/>
    <col min="14595" max="14595" width="10.1272727272727" style="416" customWidth="1"/>
    <col min="14596" max="14596" width="10.2545454545455" style="416" customWidth="1"/>
    <col min="14597" max="14597" width="4.62727272727273" style="416" customWidth="1"/>
    <col min="14598" max="14598" width="5" style="416" customWidth="1"/>
    <col min="14599" max="14599" width="11.1272727272727" style="416" customWidth="1"/>
    <col min="14600" max="14600" width="16.1272727272727" style="416" customWidth="1"/>
    <col min="14601" max="14601" width="4.75454545454545" style="416" customWidth="1"/>
    <col min="14602" max="14602" width="3.62727272727273" style="416" customWidth="1"/>
    <col min="14603" max="14603" width="5.12727272727273" style="416" customWidth="1"/>
    <col min="14604" max="14604" width="3.12727272727273" style="416" customWidth="1"/>
    <col min="14605" max="14605" width="4.62727272727273" style="416" customWidth="1"/>
    <col min="14606" max="14606" width="5" style="416" customWidth="1"/>
    <col min="14607" max="14608" width="9.75454545454545" style="416" customWidth="1"/>
    <col min="14609" max="14610" width="7.87272727272727" style="416" customWidth="1"/>
    <col min="14611" max="14841" width="9" style="416"/>
    <col min="14842" max="14842" width="3.12727272727273" style="416" customWidth="1"/>
    <col min="14843" max="14843" width="7.62727272727273" style="416" customWidth="1"/>
    <col min="14844" max="14844" width="4.12727272727273" style="416" customWidth="1"/>
    <col min="14845" max="14845" width="17" style="416" customWidth="1"/>
    <col min="14846" max="14846" width="3.62727272727273" style="416" customWidth="1"/>
    <col min="14847" max="14847" width="9.12727272727273" style="416" customWidth="1"/>
    <col min="14848" max="14848" width="3.62727272727273" style="416" customWidth="1"/>
    <col min="14849" max="14849" width="4.62727272727273" style="416" customWidth="1"/>
    <col min="14850" max="14850" width="9.62727272727273" style="416" customWidth="1"/>
    <col min="14851" max="14851" width="10.1272727272727" style="416" customWidth="1"/>
    <col min="14852" max="14852" width="10.2545454545455" style="416" customWidth="1"/>
    <col min="14853" max="14853" width="4.62727272727273" style="416" customWidth="1"/>
    <col min="14854" max="14854" width="5" style="416" customWidth="1"/>
    <col min="14855" max="14855" width="11.1272727272727" style="416" customWidth="1"/>
    <col min="14856" max="14856" width="16.1272727272727" style="416" customWidth="1"/>
    <col min="14857" max="14857" width="4.75454545454545" style="416" customWidth="1"/>
    <col min="14858" max="14858" width="3.62727272727273" style="416" customWidth="1"/>
    <col min="14859" max="14859" width="5.12727272727273" style="416" customWidth="1"/>
    <col min="14860" max="14860" width="3.12727272727273" style="416" customWidth="1"/>
    <col min="14861" max="14861" width="4.62727272727273" style="416" customWidth="1"/>
    <col min="14862" max="14862" width="5" style="416" customWidth="1"/>
    <col min="14863" max="14864" width="9.75454545454545" style="416" customWidth="1"/>
    <col min="14865" max="14866" width="7.87272727272727" style="416" customWidth="1"/>
    <col min="14867" max="15097" width="9" style="416"/>
    <col min="15098" max="15098" width="3.12727272727273" style="416" customWidth="1"/>
    <col min="15099" max="15099" width="7.62727272727273" style="416" customWidth="1"/>
    <col min="15100" max="15100" width="4.12727272727273" style="416" customWidth="1"/>
    <col min="15101" max="15101" width="17" style="416" customWidth="1"/>
    <col min="15102" max="15102" width="3.62727272727273" style="416" customWidth="1"/>
    <col min="15103" max="15103" width="9.12727272727273" style="416" customWidth="1"/>
    <col min="15104" max="15104" width="3.62727272727273" style="416" customWidth="1"/>
    <col min="15105" max="15105" width="4.62727272727273" style="416" customWidth="1"/>
    <col min="15106" max="15106" width="9.62727272727273" style="416" customWidth="1"/>
    <col min="15107" max="15107" width="10.1272727272727" style="416" customWidth="1"/>
    <col min="15108" max="15108" width="10.2545454545455" style="416" customWidth="1"/>
    <col min="15109" max="15109" width="4.62727272727273" style="416" customWidth="1"/>
    <col min="15110" max="15110" width="5" style="416" customWidth="1"/>
    <col min="15111" max="15111" width="11.1272727272727" style="416" customWidth="1"/>
    <col min="15112" max="15112" width="16.1272727272727" style="416" customWidth="1"/>
    <col min="15113" max="15113" width="4.75454545454545" style="416" customWidth="1"/>
    <col min="15114" max="15114" width="3.62727272727273" style="416" customWidth="1"/>
    <col min="15115" max="15115" width="5.12727272727273" style="416" customWidth="1"/>
    <col min="15116" max="15116" width="3.12727272727273" style="416" customWidth="1"/>
    <col min="15117" max="15117" width="4.62727272727273" style="416" customWidth="1"/>
    <col min="15118" max="15118" width="5" style="416" customWidth="1"/>
    <col min="15119" max="15120" width="9.75454545454545" style="416" customWidth="1"/>
    <col min="15121" max="15122" width="7.87272727272727" style="416" customWidth="1"/>
    <col min="15123" max="15353" width="9" style="416"/>
    <col min="15354" max="15354" width="3.12727272727273" style="416" customWidth="1"/>
    <col min="15355" max="15355" width="7.62727272727273" style="416" customWidth="1"/>
    <col min="15356" max="15356" width="4.12727272727273" style="416" customWidth="1"/>
    <col min="15357" max="15357" width="17" style="416" customWidth="1"/>
    <col min="15358" max="15358" width="3.62727272727273" style="416" customWidth="1"/>
    <col min="15359" max="15359" width="9.12727272727273" style="416" customWidth="1"/>
    <col min="15360" max="15360" width="3.62727272727273" style="416" customWidth="1"/>
    <col min="15361" max="15361" width="4.62727272727273" style="416" customWidth="1"/>
    <col min="15362" max="15362" width="9.62727272727273" style="416" customWidth="1"/>
    <col min="15363" max="15363" width="10.1272727272727" style="416" customWidth="1"/>
    <col min="15364" max="15364" width="10.2545454545455" style="416" customWidth="1"/>
    <col min="15365" max="15365" width="4.62727272727273" style="416" customWidth="1"/>
    <col min="15366" max="15366" width="5" style="416" customWidth="1"/>
    <col min="15367" max="15367" width="11.1272727272727" style="416" customWidth="1"/>
    <col min="15368" max="15368" width="16.1272727272727" style="416" customWidth="1"/>
    <col min="15369" max="15369" width="4.75454545454545" style="416" customWidth="1"/>
    <col min="15370" max="15370" width="3.62727272727273" style="416" customWidth="1"/>
    <col min="15371" max="15371" width="5.12727272727273" style="416" customWidth="1"/>
    <col min="15372" max="15372" width="3.12727272727273" style="416" customWidth="1"/>
    <col min="15373" max="15373" width="4.62727272727273" style="416" customWidth="1"/>
    <col min="15374" max="15374" width="5" style="416" customWidth="1"/>
    <col min="15375" max="15376" width="9.75454545454545" style="416" customWidth="1"/>
    <col min="15377" max="15378" width="7.87272727272727" style="416" customWidth="1"/>
    <col min="15379" max="15609" width="9" style="416"/>
    <col min="15610" max="15610" width="3.12727272727273" style="416" customWidth="1"/>
    <col min="15611" max="15611" width="7.62727272727273" style="416" customWidth="1"/>
    <col min="15612" max="15612" width="4.12727272727273" style="416" customWidth="1"/>
    <col min="15613" max="15613" width="17" style="416" customWidth="1"/>
    <col min="15614" max="15614" width="3.62727272727273" style="416" customWidth="1"/>
    <col min="15615" max="15615" width="9.12727272727273" style="416" customWidth="1"/>
    <col min="15616" max="15616" width="3.62727272727273" style="416" customWidth="1"/>
    <col min="15617" max="15617" width="4.62727272727273" style="416" customWidth="1"/>
    <col min="15618" max="15618" width="9.62727272727273" style="416" customWidth="1"/>
    <col min="15619" max="15619" width="10.1272727272727" style="416" customWidth="1"/>
    <col min="15620" max="15620" width="10.2545454545455" style="416" customWidth="1"/>
    <col min="15621" max="15621" width="4.62727272727273" style="416" customWidth="1"/>
    <col min="15622" max="15622" width="5" style="416" customWidth="1"/>
    <col min="15623" max="15623" width="11.1272727272727" style="416" customWidth="1"/>
    <col min="15624" max="15624" width="16.1272727272727" style="416" customWidth="1"/>
    <col min="15625" max="15625" width="4.75454545454545" style="416" customWidth="1"/>
    <col min="15626" max="15626" width="3.62727272727273" style="416" customWidth="1"/>
    <col min="15627" max="15627" width="5.12727272727273" style="416" customWidth="1"/>
    <col min="15628" max="15628" width="3.12727272727273" style="416" customWidth="1"/>
    <col min="15629" max="15629" width="4.62727272727273" style="416" customWidth="1"/>
    <col min="15630" max="15630" width="5" style="416" customWidth="1"/>
    <col min="15631" max="15632" width="9.75454545454545" style="416" customWidth="1"/>
    <col min="15633" max="15634" width="7.87272727272727" style="416" customWidth="1"/>
    <col min="15635" max="15865" width="9" style="416"/>
    <col min="15866" max="15866" width="3.12727272727273" style="416" customWidth="1"/>
    <col min="15867" max="15867" width="7.62727272727273" style="416" customWidth="1"/>
    <col min="15868" max="15868" width="4.12727272727273" style="416" customWidth="1"/>
    <col min="15869" max="15869" width="17" style="416" customWidth="1"/>
    <col min="15870" max="15870" width="3.62727272727273" style="416" customWidth="1"/>
    <col min="15871" max="15871" width="9.12727272727273" style="416" customWidth="1"/>
    <col min="15872" max="15872" width="3.62727272727273" style="416" customWidth="1"/>
    <col min="15873" max="15873" width="4.62727272727273" style="416" customWidth="1"/>
    <col min="15874" max="15874" width="9.62727272727273" style="416" customWidth="1"/>
    <col min="15875" max="15875" width="10.1272727272727" style="416" customWidth="1"/>
    <col min="15876" max="15876" width="10.2545454545455" style="416" customWidth="1"/>
    <col min="15877" max="15877" width="4.62727272727273" style="416" customWidth="1"/>
    <col min="15878" max="15878" width="5" style="416" customWidth="1"/>
    <col min="15879" max="15879" width="11.1272727272727" style="416" customWidth="1"/>
    <col min="15880" max="15880" width="16.1272727272727" style="416" customWidth="1"/>
    <col min="15881" max="15881" width="4.75454545454545" style="416" customWidth="1"/>
    <col min="15882" max="15882" width="3.62727272727273" style="416" customWidth="1"/>
    <col min="15883" max="15883" width="5.12727272727273" style="416" customWidth="1"/>
    <col min="15884" max="15884" width="3.12727272727273" style="416" customWidth="1"/>
    <col min="15885" max="15885" width="4.62727272727273" style="416" customWidth="1"/>
    <col min="15886" max="15886" width="5" style="416" customWidth="1"/>
    <col min="15887" max="15888" width="9.75454545454545" style="416" customWidth="1"/>
    <col min="15889" max="15890" width="7.87272727272727" style="416" customWidth="1"/>
    <col min="15891" max="16121" width="9" style="416"/>
    <col min="16122" max="16122" width="3.12727272727273" style="416" customWidth="1"/>
    <col min="16123" max="16123" width="7.62727272727273" style="416" customWidth="1"/>
    <col min="16124" max="16124" width="4.12727272727273" style="416" customWidth="1"/>
    <col min="16125" max="16125" width="17" style="416" customWidth="1"/>
    <col min="16126" max="16126" width="3.62727272727273" style="416" customWidth="1"/>
    <col min="16127" max="16127" width="9.12727272727273" style="416" customWidth="1"/>
    <col min="16128" max="16128" width="3.62727272727273" style="416" customWidth="1"/>
    <col min="16129" max="16129" width="4.62727272727273" style="416" customWidth="1"/>
    <col min="16130" max="16130" width="9.62727272727273" style="416" customWidth="1"/>
    <col min="16131" max="16131" width="10.1272727272727" style="416" customWidth="1"/>
    <col min="16132" max="16132" width="10.2545454545455" style="416" customWidth="1"/>
    <col min="16133" max="16133" width="4.62727272727273" style="416" customWidth="1"/>
    <col min="16134" max="16134" width="5" style="416" customWidth="1"/>
    <col min="16135" max="16135" width="11.1272727272727" style="416" customWidth="1"/>
    <col min="16136" max="16136" width="16.1272727272727" style="416" customWidth="1"/>
    <col min="16137" max="16137" width="4.75454545454545" style="416" customWidth="1"/>
    <col min="16138" max="16138" width="3.62727272727273" style="416" customWidth="1"/>
    <col min="16139" max="16139" width="5.12727272727273" style="416" customWidth="1"/>
    <col min="16140" max="16140" width="3.12727272727273" style="416" customWidth="1"/>
    <col min="16141" max="16141" width="4.62727272727273" style="416" customWidth="1"/>
    <col min="16142" max="16142" width="5" style="416" customWidth="1"/>
    <col min="16143" max="16144" width="9.75454545454545" style="416" customWidth="1"/>
    <col min="16145" max="16146" width="7.87272727272727" style="416" customWidth="1"/>
    <col min="16147" max="16383" width="9" style="416"/>
  </cols>
  <sheetData>
    <row r="1" s="412" customFormat="1" ht="30.75" customHeight="1" spans="1:30">
      <c r="A1" s="816"/>
      <c r="B1" s="422"/>
      <c r="C1" s="422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513"/>
      <c r="U1" s="513"/>
      <c r="V1" s="513"/>
      <c r="W1" s="513"/>
      <c r="X1" s="514" t="s">
        <v>59</v>
      </c>
      <c r="Y1" s="514"/>
      <c r="Z1" s="514"/>
      <c r="AA1" s="514"/>
      <c r="AB1" s="515"/>
      <c r="AC1" s="513"/>
      <c r="AD1" s="495"/>
    </row>
    <row r="2" s="412" customFormat="1" ht="34.5" customHeight="1" spans="1:29">
      <c r="A2" s="420" t="s">
        <v>60</v>
      </c>
      <c r="B2" s="421"/>
      <c r="C2" s="422"/>
      <c r="D2" s="423"/>
      <c r="E2" s="423"/>
      <c r="F2" s="423"/>
      <c r="G2" s="424" t="s">
        <v>61</v>
      </c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95"/>
      <c r="U2" s="495"/>
      <c r="V2" s="495"/>
      <c r="W2" s="495"/>
      <c r="X2" s="514"/>
      <c r="Y2" s="514"/>
      <c r="Z2" s="514"/>
      <c r="AA2" s="514"/>
      <c r="AB2" s="515"/>
      <c r="AC2" s="495"/>
    </row>
    <row r="3" s="413" customFormat="1" ht="28.5" customHeight="1" spans="1:30">
      <c r="A3" s="425" t="s">
        <v>62</v>
      </c>
      <c r="B3" s="426"/>
      <c r="C3" s="427" t="s">
        <v>63</v>
      </c>
      <c r="D3" s="428"/>
      <c r="E3" s="429"/>
      <c r="F3" s="430"/>
      <c r="G3" s="431" t="s">
        <v>64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96"/>
      <c r="V3" s="497" t="s">
        <v>65</v>
      </c>
      <c r="W3" s="498"/>
      <c r="X3" s="516" t="s">
        <v>66</v>
      </c>
      <c r="Y3" s="516" t="s">
        <v>67</v>
      </c>
      <c r="Z3" s="516" t="s">
        <v>68</v>
      </c>
      <c r="AA3" s="517" t="s">
        <v>69</v>
      </c>
      <c r="AB3" s="518" t="s">
        <v>70</v>
      </c>
      <c r="AC3" s="519"/>
      <c r="AD3" s="520"/>
    </row>
    <row r="4" s="413" customFormat="1" ht="36" customHeight="1" spans="1:30">
      <c r="A4" s="432"/>
      <c r="B4" s="433"/>
      <c r="C4" s="434"/>
      <c r="D4" s="435"/>
      <c r="E4" s="436"/>
      <c r="F4" s="437"/>
      <c r="G4" s="438" t="s">
        <v>71</v>
      </c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99"/>
      <c r="U4" s="500"/>
      <c r="V4" s="501"/>
      <c r="W4" s="502"/>
      <c r="X4" s="521"/>
      <c r="Y4" s="521"/>
      <c r="Z4" s="522"/>
      <c r="AA4" s="523" t="s">
        <v>72</v>
      </c>
      <c r="AB4" s="524"/>
      <c r="AC4" s="519"/>
      <c r="AD4" s="520"/>
    </row>
    <row r="5" ht="36.75" customHeight="1" spans="1:28">
      <c r="A5" s="440" t="s">
        <v>73</v>
      </c>
      <c r="B5" s="441"/>
      <c r="C5" s="441"/>
      <c r="D5" s="441"/>
      <c r="E5" s="818" t="s">
        <v>74</v>
      </c>
      <c r="F5" s="444" t="s">
        <v>75</v>
      </c>
      <c r="G5" s="445"/>
      <c r="H5" s="445"/>
      <c r="I5" s="443"/>
      <c r="J5" s="486" t="s">
        <v>76</v>
      </c>
      <c r="K5" s="486"/>
      <c r="L5" s="486"/>
      <c r="M5" s="486"/>
      <c r="N5" s="444" t="s">
        <v>77</v>
      </c>
      <c r="O5" s="445"/>
      <c r="P5" s="445"/>
      <c r="Q5" s="445"/>
      <c r="R5" s="445"/>
      <c r="S5" s="445"/>
      <c r="T5" s="445"/>
      <c r="U5" s="443"/>
      <c r="V5" s="486" t="s">
        <v>78</v>
      </c>
      <c r="W5" s="486"/>
      <c r="X5" s="525" t="s">
        <v>79</v>
      </c>
      <c r="Y5" s="526"/>
      <c r="Z5" s="527"/>
      <c r="AA5" s="525" t="s">
        <v>4</v>
      </c>
      <c r="AB5" s="528"/>
    </row>
    <row r="6" ht="50.1" customHeight="1" spans="1:28">
      <c r="A6" s="446"/>
      <c r="B6" s="447"/>
      <c r="C6" s="447"/>
      <c r="D6" s="448"/>
      <c r="E6" s="449">
        <v>1</v>
      </c>
      <c r="F6" s="504" t="s">
        <v>6</v>
      </c>
      <c r="G6" s="819"/>
      <c r="H6" s="819"/>
      <c r="I6" s="505"/>
      <c r="J6" s="488" t="s">
        <v>7</v>
      </c>
      <c r="K6" s="488"/>
      <c r="L6" s="488"/>
      <c r="M6" s="488"/>
      <c r="N6" s="834" t="s">
        <v>80</v>
      </c>
      <c r="O6" s="835"/>
      <c r="P6" s="835"/>
      <c r="Q6" s="835"/>
      <c r="R6" s="835"/>
      <c r="S6" s="835"/>
      <c r="T6" s="835"/>
      <c r="U6" s="847"/>
      <c r="V6" s="504">
        <v>1</v>
      </c>
      <c r="W6" s="505"/>
      <c r="X6" s="529" t="s">
        <v>9</v>
      </c>
      <c r="Y6" s="530"/>
      <c r="Z6" s="531"/>
      <c r="AA6" s="493" t="s">
        <v>81</v>
      </c>
      <c r="AB6" s="859"/>
    </row>
    <row r="7" ht="50.1" customHeight="1" spans="1:28">
      <c r="A7" s="452"/>
      <c r="B7" s="820"/>
      <c r="C7" s="820"/>
      <c r="D7" s="454"/>
      <c r="E7" s="455">
        <v>2</v>
      </c>
      <c r="F7" s="504" t="s">
        <v>10</v>
      </c>
      <c r="G7" s="819"/>
      <c r="H7" s="819"/>
      <c r="I7" s="505"/>
      <c r="J7" s="488" t="s">
        <v>7</v>
      </c>
      <c r="K7" s="488"/>
      <c r="L7" s="488"/>
      <c r="M7" s="488"/>
      <c r="N7" s="834" t="s">
        <v>82</v>
      </c>
      <c r="O7" s="835"/>
      <c r="P7" s="835"/>
      <c r="Q7" s="835"/>
      <c r="R7" s="835"/>
      <c r="S7" s="835"/>
      <c r="T7" s="835"/>
      <c r="U7" s="847"/>
      <c r="V7" s="504">
        <v>1</v>
      </c>
      <c r="W7" s="505"/>
      <c r="X7" s="529" t="s">
        <v>9</v>
      </c>
      <c r="Y7" s="530"/>
      <c r="Z7" s="531"/>
      <c r="AA7" s="493" t="s">
        <v>83</v>
      </c>
      <c r="AB7" s="859"/>
    </row>
    <row r="8" ht="50.1" customHeight="1" spans="1:28">
      <c r="A8" s="452"/>
      <c r="B8" s="820"/>
      <c r="C8" s="820"/>
      <c r="D8" s="454"/>
      <c r="E8" s="456">
        <v>3</v>
      </c>
      <c r="F8" s="504" t="s">
        <v>12</v>
      </c>
      <c r="G8" s="819"/>
      <c r="H8" s="819"/>
      <c r="I8" s="505"/>
      <c r="J8" s="488" t="s">
        <v>7</v>
      </c>
      <c r="K8" s="488"/>
      <c r="L8" s="488"/>
      <c r="M8" s="488"/>
      <c r="N8" s="834" t="s">
        <v>84</v>
      </c>
      <c r="O8" s="835"/>
      <c r="P8" s="835"/>
      <c r="Q8" s="835"/>
      <c r="R8" s="835"/>
      <c r="S8" s="835"/>
      <c r="T8" s="835"/>
      <c r="U8" s="847"/>
      <c r="V8" s="504">
        <v>1</v>
      </c>
      <c r="W8" s="505"/>
      <c r="X8" s="529">
        <v>2010</v>
      </c>
      <c r="Y8" s="530"/>
      <c r="Z8" s="531"/>
      <c r="AA8" s="493" t="s">
        <v>85</v>
      </c>
      <c r="AB8" s="859"/>
    </row>
    <row r="9" ht="50.1" customHeight="1" spans="1:28">
      <c r="A9" s="452"/>
      <c r="B9" s="820"/>
      <c r="C9" s="820"/>
      <c r="D9" s="454"/>
      <c r="E9" s="456">
        <v>4</v>
      </c>
      <c r="F9" s="504" t="s">
        <v>14</v>
      </c>
      <c r="G9" s="819"/>
      <c r="H9" s="819"/>
      <c r="I9" s="505"/>
      <c r="J9" s="488" t="s">
        <v>7</v>
      </c>
      <c r="K9" s="488"/>
      <c r="L9" s="488"/>
      <c r="M9" s="488"/>
      <c r="N9" s="834" t="s">
        <v>86</v>
      </c>
      <c r="O9" s="835"/>
      <c r="P9" s="835"/>
      <c r="Q9" s="835"/>
      <c r="R9" s="835"/>
      <c r="S9" s="835"/>
      <c r="T9" s="835"/>
      <c r="U9" s="847"/>
      <c r="V9" s="504">
        <v>1</v>
      </c>
      <c r="W9" s="505"/>
      <c r="X9" s="529" t="s">
        <v>9</v>
      </c>
      <c r="Y9" s="530"/>
      <c r="Z9" s="531"/>
      <c r="AA9" s="493" t="s">
        <v>87</v>
      </c>
      <c r="AB9" s="859"/>
    </row>
    <row r="10" ht="50.1" customHeight="1" spans="1:28">
      <c r="A10" s="452"/>
      <c r="B10" s="820"/>
      <c r="C10" s="820"/>
      <c r="D10" s="454"/>
      <c r="E10" s="456">
        <v>5</v>
      </c>
      <c r="F10" s="504" t="s">
        <v>16</v>
      </c>
      <c r="G10" s="819"/>
      <c r="H10" s="819"/>
      <c r="I10" s="505"/>
      <c r="J10" s="488" t="s">
        <v>7</v>
      </c>
      <c r="K10" s="488"/>
      <c r="L10" s="488"/>
      <c r="M10" s="488"/>
      <c r="N10" s="834" t="s">
        <v>88</v>
      </c>
      <c r="O10" s="835"/>
      <c r="P10" s="835"/>
      <c r="Q10" s="835"/>
      <c r="R10" s="835"/>
      <c r="S10" s="835"/>
      <c r="T10" s="835"/>
      <c r="U10" s="847"/>
      <c r="V10" s="504">
        <v>1</v>
      </c>
      <c r="W10" s="505"/>
      <c r="X10" s="529" t="s">
        <v>9</v>
      </c>
      <c r="Y10" s="530"/>
      <c r="Z10" s="531"/>
      <c r="AA10" s="860" t="s">
        <v>89</v>
      </c>
      <c r="AB10" s="861"/>
    </row>
    <row r="11" ht="24.95" customHeight="1" spans="1:28">
      <c r="A11" s="460"/>
      <c r="B11" s="461"/>
      <c r="C11" s="461"/>
      <c r="D11" s="462"/>
      <c r="E11" s="821"/>
      <c r="F11" s="821"/>
      <c r="G11" s="821"/>
      <c r="H11" s="821"/>
      <c r="I11" s="821"/>
      <c r="J11" s="821"/>
      <c r="K11" s="821"/>
      <c r="L11" s="821"/>
      <c r="M11" s="821"/>
      <c r="N11" s="821"/>
      <c r="O11" s="821"/>
      <c r="P11" s="821"/>
      <c r="Q11" s="821"/>
      <c r="R11" s="821"/>
      <c r="S11" s="821"/>
      <c r="T11" s="821"/>
      <c r="U11" s="821"/>
      <c r="V11" s="821"/>
      <c r="W11" s="821"/>
      <c r="X11" s="821"/>
      <c r="Y11" s="821"/>
      <c r="Z11" s="821"/>
      <c r="AA11" s="821"/>
      <c r="AB11" s="862"/>
    </row>
    <row r="12" s="414" customFormat="1" ht="29.25" customHeight="1" spans="1:28">
      <c r="A12" s="822" t="s">
        <v>90</v>
      </c>
      <c r="B12" s="823"/>
      <c r="C12" s="823"/>
      <c r="D12" s="824"/>
      <c r="E12" s="825"/>
      <c r="F12" s="820"/>
      <c r="G12" s="820"/>
      <c r="H12" s="820"/>
      <c r="I12" s="820"/>
      <c r="J12" s="820"/>
      <c r="K12" s="820"/>
      <c r="L12" s="820"/>
      <c r="M12" s="820"/>
      <c r="N12" s="820"/>
      <c r="O12" s="820"/>
      <c r="P12" s="820"/>
      <c r="Q12" s="820"/>
      <c r="R12" s="820"/>
      <c r="S12" s="820"/>
      <c r="T12" s="820"/>
      <c r="U12" s="820"/>
      <c r="V12" s="820"/>
      <c r="W12" s="820"/>
      <c r="X12" s="820"/>
      <c r="Y12" s="820"/>
      <c r="Z12" s="820"/>
      <c r="AA12" s="820"/>
      <c r="AB12" s="454"/>
    </row>
    <row r="13" s="414" customFormat="1" ht="33.75" customHeight="1" spans="1:28">
      <c r="A13" s="471" t="s">
        <v>91</v>
      </c>
      <c r="B13" s="470" t="s">
        <v>92</v>
      </c>
      <c r="C13" s="470"/>
      <c r="D13" s="470" t="s">
        <v>93</v>
      </c>
      <c r="E13" s="470" t="s">
        <v>2</v>
      </c>
      <c r="F13" s="470"/>
      <c r="G13" s="470" t="s">
        <v>94</v>
      </c>
      <c r="H13" s="470" t="s">
        <v>95</v>
      </c>
      <c r="I13" s="470"/>
      <c r="J13" s="470"/>
      <c r="K13" s="470" t="s">
        <v>96</v>
      </c>
      <c r="L13" s="470" t="s">
        <v>97</v>
      </c>
      <c r="M13" s="470"/>
      <c r="N13" s="470"/>
      <c r="O13" s="470" t="s">
        <v>91</v>
      </c>
      <c r="P13" s="470" t="s">
        <v>98</v>
      </c>
      <c r="Q13" s="470"/>
      <c r="R13" s="470" t="s">
        <v>93</v>
      </c>
      <c r="S13" s="470" t="s">
        <v>2</v>
      </c>
      <c r="T13" s="470"/>
      <c r="U13" s="470" t="s">
        <v>94</v>
      </c>
      <c r="V13" s="470" t="s">
        <v>95</v>
      </c>
      <c r="W13" s="470"/>
      <c r="X13" s="470"/>
      <c r="Y13" s="470" t="s">
        <v>96</v>
      </c>
      <c r="Z13" s="470"/>
      <c r="AA13" s="470" t="s">
        <v>97</v>
      </c>
      <c r="AB13" s="470"/>
    </row>
    <row r="14" s="414" customFormat="1" ht="26.1" customHeight="1" spans="1:28">
      <c r="A14" s="470">
        <v>1</v>
      </c>
      <c r="B14" s="470">
        <v>20180425</v>
      </c>
      <c r="C14" s="470"/>
      <c r="D14" s="470" t="s">
        <v>99</v>
      </c>
      <c r="E14" s="470"/>
      <c r="F14" s="470"/>
      <c r="G14" s="471"/>
      <c r="H14" s="470" t="s">
        <v>100</v>
      </c>
      <c r="I14" s="470"/>
      <c r="J14" s="470"/>
      <c r="K14" s="470"/>
      <c r="L14" s="470"/>
      <c r="M14" s="470"/>
      <c r="N14" s="470"/>
      <c r="O14" s="470">
        <v>61</v>
      </c>
      <c r="P14" s="470">
        <v>20190715</v>
      </c>
      <c r="Q14" s="470"/>
      <c r="R14" s="485" t="s">
        <v>101</v>
      </c>
      <c r="S14" s="470" t="s">
        <v>102</v>
      </c>
      <c r="T14" s="470"/>
      <c r="U14" s="473" t="s">
        <v>103</v>
      </c>
      <c r="V14" s="470" t="s">
        <v>104</v>
      </c>
      <c r="W14" s="470"/>
      <c r="X14" s="470"/>
      <c r="Y14" s="470" t="s">
        <v>105</v>
      </c>
      <c r="Z14" s="470"/>
      <c r="AA14" s="863" t="s">
        <v>106</v>
      </c>
      <c r="AB14" s="842"/>
    </row>
    <row r="15" s="414" customFormat="1" ht="26.1" customHeight="1" spans="1:28">
      <c r="A15" s="470">
        <v>2</v>
      </c>
      <c r="B15" s="470">
        <v>20180808</v>
      </c>
      <c r="C15" s="470"/>
      <c r="D15" s="472" t="s">
        <v>107</v>
      </c>
      <c r="E15" s="470" t="s">
        <v>6</v>
      </c>
      <c r="F15" s="470"/>
      <c r="G15" s="471" t="s">
        <v>7</v>
      </c>
      <c r="H15" s="470" t="s">
        <v>108</v>
      </c>
      <c r="I15" s="470"/>
      <c r="J15" s="470"/>
      <c r="K15" s="470" t="s">
        <v>109</v>
      </c>
      <c r="L15" s="470" t="s">
        <v>110</v>
      </c>
      <c r="M15" s="470"/>
      <c r="N15" s="470"/>
      <c r="O15" s="470">
        <v>62</v>
      </c>
      <c r="P15" s="470">
        <v>20190715</v>
      </c>
      <c r="Q15" s="470"/>
      <c r="R15" s="485" t="s">
        <v>101</v>
      </c>
      <c r="S15" s="470" t="s">
        <v>111</v>
      </c>
      <c r="T15" s="470"/>
      <c r="U15" s="473" t="s">
        <v>112</v>
      </c>
      <c r="V15" s="470" t="s">
        <v>113</v>
      </c>
      <c r="W15" s="470"/>
      <c r="X15" s="470"/>
      <c r="Y15" s="470" t="s">
        <v>114</v>
      </c>
      <c r="Z15" s="470"/>
      <c r="AA15" s="864"/>
      <c r="AB15" s="844"/>
    </row>
    <row r="16" s="414" customFormat="1" ht="26.1" customHeight="1" spans="1:28">
      <c r="A16" s="470">
        <v>3</v>
      </c>
      <c r="B16" s="470">
        <v>20180808</v>
      </c>
      <c r="C16" s="470"/>
      <c r="D16" s="472" t="s">
        <v>107</v>
      </c>
      <c r="E16" s="470" t="s">
        <v>10</v>
      </c>
      <c r="F16" s="470"/>
      <c r="G16" s="471" t="s">
        <v>7</v>
      </c>
      <c r="H16" s="470" t="s">
        <v>108</v>
      </c>
      <c r="I16" s="470"/>
      <c r="J16" s="470"/>
      <c r="K16" s="470"/>
      <c r="L16" s="470"/>
      <c r="M16" s="470"/>
      <c r="N16" s="470"/>
      <c r="O16" s="470">
        <v>63</v>
      </c>
      <c r="P16" s="832" t="s">
        <v>115</v>
      </c>
      <c r="Q16" s="832"/>
      <c r="R16" s="848" t="s">
        <v>116</v>
      </c>
      <c r="S16" s="493" t="s">
        <v>117</v>
      </c>
      <c r="T16" s="493"/>
      <c r="U16" s="484" t="s">
        <v>118</v>
      </c>
      <c r="V16" s="476" t="s">
        <v>119</v>
      </c>
      <c r="W16" s="476"/>
      <c r="X16" s="476"/>
      <c r="Y16" s="863" t="s">
        <v>114</v>
      </c>
      <c r="Z16" s="842"/>
      <c r="AA16" s="863" t="s">
        <v>120</v>
      </c>
      <c r="AB16" s="842"/>
    </row>
    <row r="17" s="414" customFormat="1" ht="26.1" customHeight="1" spans="1:28">
      <c r="A17" s="470">
        <v>4</v>
      </c>
      <c r="B17" s="470">
        <v>20180808</v>
      </c>
      <c r="C17" s="470"/>
      <c r="D17" s="472" t="s">
        <v>107</v>
      </c>
      <c r="E17" s="470" t="s">
        <v>121</v>
      </c>
      <c r="F17" s="470"/>
      <c r="G17" s="471" t="s">
        <v>122</v>
      </c>
      <c r="H17" s="545" t="s">
        <v>123</v>
      </c>
      <c r="I17" s="836"/>
      <c r="J17" s="837"/>
      <c r="K17" s="470" t="s">
        <v>124</v>
      </c>
      <c r="L17" s="470"/>
      <c r="M17" s="470"/>
      <c r="N17" s="470"/>
      <c r="O17" s="470">
        <v>64</v>
      </c>
      <c r="P17" s="832" t="s">
        <v>115</v>
      </c>
      <c r="Q17" s="832"/>
      <c r="R17" s="848" t="s">
        <v>116</v>
      </c>
      <c r="S17" s="470" t="s">
        <v>125</v>
      </c>
      <c r="T17" s="470"/>
      <c r="U17" s="471" t="s">
        <v>126</v>
      </c>
      <c r="V17" s="476" t="s">
        <v>127</v>
      </c>
      <c r="W17" s="476"/>
      <c r="X17" s="476"/>
      <c r="Y17" s="865"/>
      <c r="Z17" s="846"/>
      <c r="AA17" s="865"/>
      <c r="AB17" s="846"/>
    </row>
    <row r="18" s="414" customFormat="1" ht="26.1" customHeight="1" spans="1:28">
      <c r="A18" s="470">
        <v>5</v>
      </c>
      <c r="B18" s="470">
        <v>20180808</v>
      </c>
      <c r="C18" s="470"/>
      <c r="D18" s="472" t="s">
        <v>107</v>
      </c>
      <c r="E18" s="470" t="s">
        <v>128</v>
      </c>
      <c r="F18" s="470"/>
      <c r="G18" s="471" t="s">
        <v>129</v>
      </c>
      <c r="H18" s="545" t="s">
        <v>123</v>
      </c>
      <c r="I18" s="836"/>
      <c r="J18" s="837"/>
      <c r="K18" s="470"/>
      <c r="L18" s="470"/>
      <c r="M18" s="470"/>
      <c r="N18" s="470"/>
      <c r="O18" s="470">
        <v>65</v>
      </c>
      <c r="P18" s="832" t="s">
        <v>115</v>
      </c>
      <c r="Q18" s="832"/>
      <c r="R18" s="848" t="s">
        <v>116</v>
      </c>
      <c r="S18" s="493" t="s">
        <v>130</v>
      </c>
      <c r="T18" s="493"/>
      <c r="U18" s="484" t="s">
        <v>131</v>
      </c>
      <c r="V18" s="476" t="s">
        <v>132</v>
      </c>
      <c r="W18" s="476"/>
      <c r="X18" s="476"/>
      <c r="Y18" s="865"/>
      <c r="Z18" s="846"/>
      <c r="AA18" s="865"/>
      <c r="AB18" s="846"/>
    </row>
    <row r="19" s="414" customFormat="1" ht="26.1" customHeight="1" spans="1:28">
      <c r="A19" s="470">
        <v>6</v>
      </c>
      <c r="B19" s="470">
        <v>20180808</v>
      </c>
      <c r="C19" s="470"/>
      <c r="D19" s="472" t="s">
        <v>107</v>
      </c>
      <c r="E19" s="470" t="s">
        <v>133</v>
      </c>
      <c r="F19" s="470"/>
      <c r="G19" s="471" t="s">
        <v>134</v>
      </c>
      <c r="H19" s="545" t="s">
        <v>123</v>
      </c>
      <c r="I19" s="836"/>
      <c r="J19" s="837"/>
      <c r="K19" s="470"/>
      <c r="L19" s="470"/>
      <c r="M19" s="470"/>
      <c r="N19" s="470"/>
      <c r="O19" s="470">
        <v>66</v>
      </c>
      <c r="P19" s="832" t="s">
        <v>115</v>
      </c>
      <c r="Q19" s="832"/>
      <c r="R19" s="848" t="s">
        <v>116</v>
      </c>
      <c r="S19" s="493" t="s">
        <v>135</v>
      </c>
      <c r="T19" s="493"/>
      <c r="U19" s="484" t="s">
        <v>136</v>
      </c>
      <c r="V19" s="476" t="s">
        <v>127</v>
      </c>
      <c r="W19" s="476"/>
      <c r="X19" s="476"/>
      <c r="Y19" s="865"/>
      <c r="Z19" s="846"/>
      <c r="AA19" s="865"/>
      <c r="AB19" s="846"/>
    </row>
    <row r="20" s="414" customFormat="1" ht="26.1" customHeight="1" spans="1:28">
      <c r="A20" s="470">
        <v>7</v>
      </c>
      <c r="B20" s="470">
        <v>20180808</v>
      </c>
      <c r="C20" s="470"/>
      <c r="D20" s="472" t="s">
        <v>107</v>
      </c>
      <c r="E20" s="470" t="s">
        <v>137</v>
      </c>
      <c r="F20" s="470"/>
      <c r="G20" s="471" t="s">
        <v>138</v>
      </c>
      <c r="H20" s="545" t="s">
        <v>123</v>
      </c>
      <c r="I20" s="836"/>
      <c r="J20" s="837"/>
      <c r="K20" s="470"/>
      <c r="L20" s="470"/>
      <c r="M20" s="470"/>
      <c r="N20" s="470"/>
      <c r="O20" s="470">
        <v>67</v>
      </c>
      <c r="P20" s="832" t="s">
        <v>115</v>
      </c>
      <c r="Q20" s="832"/>
      <c r="R20" s="848" t="s">
        <v>116</v>
      </c>
      <c r="S20" s="493" t="s">
        <v>139</v>
      </c>
      <c r="T20" s="493"/>
      <c r="U20" s="484" t="s">
        <v>140</v>
      </c>
      <c r="V20" s="476" t="s">
        <v>141</v>
      </c>
      <c r="W20" s="476"/>
      <c r="X20" s="476"/>
      <c r="Y20" s="865"/>
      <c r="Z20" s="846"/>
      <c r="AA20" s="865"/>
      <c r="AB20" s="846"/>
    </row>
    <row r="21" s="414" customFormat="1" ht="26.1" customHeight="1" spans="1:28">
      <c r="A21" s="470">
        <v>8</v>
      </c>
      <c r="B21" s="470">
        <v>20180808</v>
      </c>
      <c r="C21" s="470"/>
      <c r="D21" s="472" t="s">
        <v>107</v>
      </c>
      <c r="E21" s="470" t="s">
        <v>142</v>
      </c>
      <c r="F21" s="470"/>
      <c r="G21" s="471" t="s">
        <v>143</v>
      </c>
      <c r="H21" s="545" t="s">
        <v>123</v>
      </c>
      <c r="I21" s="836"/>
      <c r="J21" s="837"/>
      <c r="K21" s="470"/>
      <c r="L21" s="470"/>
      <c r="M21" s="470"/>
      <c r="N21" s="470"/>
      <c r="O21" s="470">
        <v>68</v>
      </c>
      <c r="P21" s="832" t="s">
        <v>115</v>
      </c>
      <c r="Q21" s="832"/>
      <c r="R21" s="848" t="s">
        <v>116</v>
      </c>
      <c r="S21" s="493" t="s">
        <v>144</v>
      </c>
      <c r="T21" s="493"/>
      <c r="U21" s="484" t="s">
        <v>145</v>
      </c>
      <c r="V21" s="476" t="s">
        <v>132</v>
      </c>
      <c r="W21" s="476"/>
      <c r="X21" s="476"/>
      <c r="Y21" s="865"/>
      <c r="Z21" s="846"/>
      <c r="AA21" s="865"/>
      <c r="AB21" s="846"/>
    </row>
    <row r="22" s="414" customFormat="1" ht="26.1" customHeight="1" spans="1:28">
      <c r="A22" s="470">
        <v>9</v>
      </c>
      <c r="B22" s="470">
        <v>20180808</v>
      </c>
      <c r="C22" s="470"/>
      <c r="D22" s="472" t="s">
        <v>107</v>
      </c>
      <c r="E22" s="470" t="s">
        <v>146</v>
      </c>
      <c r="F22" s="470"/>
      <c r="G22" s="826" t="s">
        <v>147</v>
      </c>
      <c r="H22" s="545" t="s">
        <v>123</v>
      </c>
      <c r="I22" s="836"/>
      <c r="J22" s="837"/>
      <c r="K22" s="470"/>
      <c r="L22" s="470"/>
      <c r="M22" s="470"/>
      <c r="N22" s="470"/>
      <c r="O22" s="470">
        <v>69</v>
      </c>
      <c r="P22" s="832" t="s">
        <v>115</v>
      </c>
      <c r="Q22" s="832"/>
      <c r="R22" s="848" t="s">
        <v>116</v>
      </c>
      <c r="S22" s="493" t="s">
        <v>148</v>
      </c>
      <c r="T22" s="493"/>
      <c r="U22" s="484" t="s">
        <v>149</v>
      </c>
      <c r="V22" s="476" t="s">
        <v>150</v>
      </c>
      <c r="W22" s="476"/>
      <c r="X22" s="476"/>
      <c r="Y22" s="864"/>
      <c r="Z22" s="844"/>
      <c r="AA22" s="864"/>
      <c r="AB22" s="844"/>
    </row>
    <row r="23" s="414" customFormat="1" ht="26.1" customHeight="1" spans="1:28">
      <c r="A23" s="470">
        <v>10</v>
      </c>
      <c r="B23" s="470">
        <v>20180808</v>
      </c>
      <c r="C23" s="470"/>
      <c r="D23" s="472" t="s">
        <v>107</v>
      </c>
      <c r="E23" s="470" t="s">
        <v>151</v>
      </c>
      <c r="F23" s="470"/>
      <c r="G23" s="471" t="s">
        <v>152</v>
      </c>
      <c r="H23" s="545" t="s">
        <v>123</v>
      </c>
      <c r="I23" s="836"/>
      <c r="J23" s="837"/>
      <c r="K23" s="470"/>
      <c r="L23" s="470"/>
      <c r="M23" s="470"/>
      <c r="N23" s="470"/>
      <c r="O23" s="470">
        <v>70</v>
      </c>
      <c r="P23" s="832" t="s">
        <v>153</v>
      </c>
      <c r="Q23" s="832"/>
      <c r="R23" s="849" t="s">
        <v>154</v>
      </c>
      <c r="S23" s="850" t="s">
        <v>155</v>
      </c>
      <c r="T23" s="851"/>
      <c r="U23" s="484" t="s">
        <v>156</v>
      </c>
      <c r="V23" s="476" t="s">
        <v>141</v>
      </c>
      <c r="W23" s="476"/>
      <c r="X23" s="476"/>
      <c r="Y23" s="470" t="s">
        <v>114</v>
      </c>
      <c r="Z23" s="470"/>
      <c r="AA23" s="545" t="s">
        <v>157</v>
      </c>
      <c r="AB23" s="837"/>
    </row>
    <row r="24" s="414" customFormat="1" ht="26.1" customHeight="1" spans="1:28">
      <c r="A24" s="470">
        <v>11</v>
      </c>
      <c r="B24" s="470">
        <v>20180808</v>
      </c>
      <c r="C24" s="470"/>
      <c r="D24" s="472" t="s">
        <v>107</v>
      </c>
      <c r="E24" s="470" t="s">
        <v>158</v>
      </c>
      <c r="F24" s="470"/>
      <c r="G24" s="471" t="s">
        <v>159</v>
      </c>
      <c r="H24" s="545" t="s">
        <v>123</v>
      </c>
      <c r="I24" s="836"/>
      <c r="J24" s="837"/>
      <c r="K24" s="470"/>
      <c r="L24" s="470"/>
      <c r="M24" s="470"/>
      <c r="N24" s="470"/>
      <c r="O24" s="470">
        <v>71</v>
      </c>
      <c r="P24" s="832" t="s">
        <v>160</v>
      </c>
      <c r="Q24" s="832"/>
      <c r="R24" s="852" t="s">
        <v>161</v>
      </c>
      <c r="S24" s="470" t="s">
        <v>162</v>
      </c>
      <c r="T24" s="470"/>
      <c r="U24" s="471" t="s">
        <v>163</v>
      </c>
      <c r="V24" s="476" t="s">
        <v>164</v>
      </c>
      <c r="W24" s="476"/>
      <c r="X24" s="476"/>
      <c r="Y24" s="863" t="s">
        <v>114</v>
      </c>
      <c r="Z24" s="842"/>
      <c r="AA24" s="863" t="s">
        <v>165</v>
      </c>
      <c r="AB24" s="842"/>
    </row>
    <row r="25" s="414" customFormat="1" ht="26.1" customHeight="1" spans="1:28">
      <c r="A25" s="470">
        <v>12</v>
      </c>
      <c r="B25" s="470">
        <v>20180808</v>
      </c>
      <c r="C25" s="470"/>
      <c r="D25" s="472" t="s">
        <v>107</v>
      </c>
      <c r="E25" s="470" t="s">
        <v>166</v>
      </c>
      <c r="F25" s="470"/>
      <c r="G25" s="471" t="s">
        <v>167</v>
      </c>
      <c r="H25" s="545" t="s">
        <v>123</v>
      </c>
      <c r="I25" s="836"/>
      <c r="J25" s="837"/>
      <c r="K25" s="470"/>
      <c r="L25" s="470"/>
      <c r="M25" s="470"/>
      <c r="N25" s="470"/>
      <c r="O25" s="470">
        <v>72</v>
      </c>
      <c r="P25" s="832" t="s">
        <v>160</v>
      </c>
      <c r="Q25" s="832"/>
      <c r="R25" s="852" t="s">
        <v>161</v>
      </c>
      <c r="S25" s="470" t="s">
        <v>168</v>
      </c>
      <c r="T25" s="470"/>
      <c r="U25" s="471" t="s">
        <v>163</v>
      </c>
      <c r="V25" s="476" t="s">
        <v>123</v>
      </c>
      <c r="W25" s="476"/>
      <c r="X25" s="476"/>
      <c r="Y25" s="865"/>
      <c r="Z25" s="846"/>
      <c r="AA25" s="865"/>
      <c r="AB25" s="846"/>
    </row>
    <row r="26" s="414" customFormat="1" ht="26.1" customHeight="1" spans="1:28">
      <c r="A26" s="470">
        <v>13</v>
      </c>
      <c r="B26" s="470">
        <v>20180808</v>
      </c>
      <c r="C26" s="470"/>
      <c r="D26" s="472" t="s">
        <v>107</v>
      </c>
      <c r="E26" s="470" t="s">
        <v>169</v>
      </c>
      <c r="F26" s="470"/>
      <c r="G26" s="471" t="s">
        <v>170</v>
      </c>
      <c r="H26" s="545" t="s">
        <v>123</v>
      </c>
      <c r="I26" s="836"/>
      <c r="J26" s="837"/>
      <c r="K26" s="470"/>
      <c r="L26" s="470"/>
      <c r="M26" s="470"/>
      <c r="N26" s="470"/>
      <c r="O26" s="470">
        <v>73</v>
      </c>
      <c r="P26" s="832" t="s">
        <v>160</v>
      </c>
      <c r="Q26" s="832"/>
      <c r="R26" s="852" t="s">
        <v>161</v>
      </c>
      <c r="S26" s="470" t="s">
        <v>171</v>
      </c>
      <c r="T26" s="470"/>
      <c r="U26" s="471" t="s">
        <v>172</v>
      </c>
      <c r="V26" s="476" t="s">
        <v>123</v>
      </c>
      <c r="W26" s="476"/>
      <c r="X26" s="476"/>
      <c r="Y26" s="865"/>
      <c r="Z26" s="846"/>
      <c r="AA26" s="865"/>
      <c r="AB26" s="846"/>
    </row>
    <row r="27" s="414" customFormat="1" ht="26.1" customHeight="1" spans="1:28">
      <c r="A27" s="470">
        <v>14</v>
      </c>
      <c r="B27" s="470">
        <v>20180808</v>
      </c>
      <c r="C27" s="470"/>
      <c r="D27" s="472" t="s">
        <v>107</v>
      </c>
      <c r="E27" s="470" t="s">
        <v>173</v>
      </c>
      <c r="F27" s="470"/>
      <c r="G27" s="471" t="s">
        <v>174</v>
      </c>
      <c r="H27" s="545" t="s">
        <v>123</v>
      </c>
      <c r="I27" s="836"/>
      <c r="J27" s="837"/>
      <c r="K27" s="470"/>
      <c r="L27" s="470"/>
      <c r="M27" s="470"/>
      <c r="N27" s="470"/>
      <c r="O27" s="470">
        <v>74</v>
      </c>
      <c r="P27" s="832" t="s">
        <v>160</v>
      </c>
      <c r="Q27" s="832"/>
      <c r="R27" s="852" t="s">
        <v>161</v>
      </c>
      <c r="S27" s="470" t="s">
        <v>175</v>
      </c>
      <c r="T27" s="470"/>
      <c r="U27" s="471" t="s">
        <v>176</v>
      </c>
      <c r="V27" s="476" t="s">
        <v>123</v>
      </c>
      <c r="W27" s="476"/>
      <c r="X27" s="476"/>
      <c r="Y27" s="865"/>
      <c r="Z27" s="846"/>
      <c r="AA27" s="865"/>
      <c r="AB27" s="846"/>
    </row>
    <row r="28" s="414" customFormat="1" ht="26.1" customHeight="1" spans="1:28">
      <c r="A28" s="470">
        <v>15</v>
      </c>
      <c r="B28" s="470">
        <v>20180808</v>
      </c>
      <c r="C28" s="470"/>
      <c r="D28" s="472" t="s">
        <v>107</v>
      </c>
      <c r="E28" s="470" t="s">
        <v>162</v>
      </c>
      <c r="F28" s="470"/>
      <c r="G28" s="471" t="s">
        <v>163</v>
      </c>
      <c r="H28" s="545" t="s">
        <v>123</v>
      </c>
      <c r="I28" s="836"/>
      <c r="J28" s="837"/>
      <c r="K28" s="476" t="s">
        <v>177</v>
      </c>
      <c r="L28" s="470" t="s">
        <v>105</v>
      </c>
      <c r="M28" s="470"/>
      <c r="N28" s="470"/>
      <c r="O28" s="470">
        <v>75</v>
      </c>
      <c r="P28" s="832" t="s">
        <v>160</v>
      </c>
      <c r="Q28" s="832"/>
      <c r="R28" s="852" t="s">
        <v>161</v>
      </c>
      <c r="S28" s="470" t="s">
        <v>178</v>
      </c>
      <c r="T28" s="470"/>
      <c r="U28" s="473" t="s">
        <v>179</v>
      </c>
      <c r="V28" s="476" t="s">
        <v>123</v>
      </c>
      <c r="W28" s="476"/>
      <c r="X28" s="476"/>
      <c r="Y28" s="865"/>
      <c r="Z28" s="846"/>
      <c r="AA28" s="865"/>
      <c r="AB28" s="846"/>
    </row>
    <row r="29" s="414" customFormat="1" ht="26.1" customHeight="1" spans="1:28">
      <c r="A29" s="470">
        <v>16</v>
      </c>
      <c r="B29" s="470">
        <v>20180808</v>
      </c>
      <c r="C29" s="470"/>
      <c r="D29" s="472" t="s">
        <v>107</v>
      </c>
      <c r="E29" s="470" t="s">
        <v>180</v>
      </c>
      <c r="F29" s="470"/>
      <c r="G29" s="471" t="s">
        <v>181</v>
      </c>
      <c r="H29" s="545" t="s">
        <v>123</v>
      </c>
      <c r="I29" s="836"/>
      <c r="J29" s="837"/>
      <c r="K29" s="476"/>
      <c r="L29" s="470"/>
      <c r="M29" s="470"/>
      <c r="N29" s="470"/>
      <c r="O29" s="470">
        <v>76</v>
      </c>
      <c r="P29" s="832" t="s">
        <v>160</v>
      </c>
      <c r="Q29" s="832"/>
      <c r="R29" s="852" t="s">
        <v>161</v>
      </c>
      <c r="S29" s="470" t="s">
        <v>182</v>
      </c>
      <c r="T29" s="470"/>
      <c r="U29" s="473" t="s">
        <v>183</v>
      </c>
      <c r="V29" s="476" t="s">
        <v>123</v>
      </c>
      <c r="W29" s="476"/>
      <c r="X29" s="476"/>
      <c r="Y29" s="865"/>
      <c r="Z29" s="846"/>
      <c r="AA29" s="865"/>
      <c r="AB29" s="846"/>
    </row>
    <row r="30" s="414" customFormat="1" ht="26.1" customHeight="1" spans="1:28">
      <c r="A30" s="470">
        <v>17</v>
      </c>
      <c r="B30" s="470">
        <v>20180808</v>
      </c>
      <c r="C30" s="470"/>
      <c r="D30" s="472" t="s">
        <v>107</v>
      </c>
      <c r="E30" s="470" t="s">
        <v>184</v>
      </c>
      <c r="F30" s="470"/>
      <c r="G30" s="471" t="s">
        <v>185</v>
      </c>
      <c r="H30" s="545" t="s">
        <v>123</v>
      </c>
      <c r="I30" s="836"/>
      <c r="J30" s="837"/>
      <c r="K30" s="476"/>
      <c r="L30" s="470"/>
      <c r="M30" s="470"/>
      <c r="N30" s="470"/>
      <c r="O30" s="470">
        <v>77</v>
      </c>
      <c r="P30" s="832" t="s">
        <v>160</v>
      </c>
      <c r="Q30" s="832"/>
      <c r="R30" s="852" t="s">
        <v>161</v>
      </c>
      <c r="S30" s="493" t="s">
        <v>186</v>
      </c>
      <c r="T30" s="493"/>
      <c r="U30" s="484" t="s">
        <v>187</v>
      </c>
      <c r="V30" s="476" t="s">
        <v>123</v>
      </c>
      <c r="W30" s="476"/>
      <c r="X30" s="476"/>
      <c r="Y30" s="865"/>
      <c r="Z30" s="846"/>
      <c r="AA30" s="865"/>
      <c r="AB30" s="846"/>
    </row>
    <row r="31" s="414" customFormat="1" ht="26.1" customHeight="1" spans="1:28">
      <c r="A31" s="470">
        <v>18</v>
      </c>
      <c r="B31" s="470">
        <v>20180808</v>
      </c>
      <c r="C31" s="470"/>
      <c r="D31" s="472" t="s">
        <v>107</v>
      </c>
      <c r="E31" s="470" t="s">
        <v>188</v>
      </c>
      <c r="F31" s="470"/>
      <c r="G31" s="471" t="s">
        <v>189</v>
      </c>
      <c r="H31" s="545" t="s">
        <v>123</v>
      </c>
      <c r="I31" s="836"/>
      <c r="J31" s="837"/>
      <c r="K31" s="476"/>
      <c r="L31" s="470"/>
      <c r="M31" s="470"/>
      <c r="N31" s="470"/>
      <c r="O31" s="470">
        <v>78</v>
      </c>
      <c r="P31" s="832" t="s">
        <v>160</v>
      </c>
      <c r="Q31" s="832"/>
      <c r="R31" s="852" t="s">
        <v>161</v>
      </c>
      <c r="S31" s="470" t="s">
        <v>190</v>
      </c>
      <c r="T31" s="470"/>
      <c r="U31" s="471" t="s">
        <v>191</v>
      </c>
      <c r="V31" s="476" t="s">
        <v>123</v>
      </c>
      <c r="W31" s="476"/>
      <c r="X31" s="476"/>
      <c r="Y31" s="865"/>
      <c r="Z31" s="846"/>
      <c r="AA31" s="865"/>
      <c r="AB31" s="846"/>
    </row>
    <row r="32" ht="26.1" customHeight="1" spans="1:28">
      <c r="A32" s="470">
        <v>19</v>
      </c>
      <c r="B32" s="470">
        <v>20180808</v>
      </c>
      <c r="C32" s="470"/>
      <c r="D32" s="475" t="s">
        <v>107</v>
      </c>
      <c r="E32" s="470" t="s">
        <v>192</v>
      </c>
      <c r="F32" s="470"/>
      <c r="G32" s="474" t="s">
        <v>193</v>
      </c>
      <c r="H32" s="470" t="s">
        <v>123</v>
      </c>
      <c r="I32" s="470"/>
      <c r="J32" s="470"/>
      <c r="K32" s="828" t="s">
        <v>194</v>
      </c>
      <c r="L32" s="546" t="s">
        <v>110</v>
      </c>
      <c r="M32" s="546"/>
      <c r="N32" s="546"/>
      <c r="O32" s="470">
        <v>79</v>
      </c>
      <c r="P32" s="832" t="s">
        <v>160</v>
      </c>
      <c r="Q32" s="832"/>
      <c r="R32" s="852" t="s">
        <v>161</v>
      </c>
      <c r="S32" s="470" t="s">
        <v>195</v>
      </c>
      <c r="T32" s="470"/>
      <c r="U32" s="471" t="s">
        <v>196</v>
      </c>
      <c r="V32" s="476" t="s">
        <v>123</v>
      </c>
      <c r="W32" s="476"/>
      <c r="X32" s="476"/>
      <c r="Y32" s="865"/>
      <c r="Z32" s="846"/>
      <c r="AA32" s="865"/>
      <c r="AB32" s="846"/>
    </row>
    <row r="33" ht="26.1" customHeight="1" spans="1:28">
      <c r="A33" s="470">
        <v>20</v>
      </c>
      <c r="B33" s="470">
        <v>20180808</v>
      </c>
      <c r="C33" s="470"/>
      <c r="D33" s="475" t="s">
        <v>107</v>
      </c>
      <c r="E33" s="470" t="s">
        <v>197</v>
      </c>
      <c r="F33" s="470"/>
      <c r="G33" s="474" t="s">
        <v>198</v>
      </c>
      <c r="H33" s="470" t="s">
        <v>123</v>
      </c>
      <c r="I33" s="470"/>
      <c r="J33" s="470"/>
      <c r="K33" s="469"/>
      <c r="L33" s="546"/>
      <c r="M33" s="546"/>
      <c r="N33" s="546"/>
      <c r="O33" s="470">
        <v>80</v>
      </c>
      <c r="P33" s="832" t="s">
        <v>160</v>
      </c>
      <c r="Q33" s="832"/>
      <c r="R33" s="852" t="s">
        <v>161</v>
      </c>
      <c r="S33" s="470" t="s">
        <v>199</v>
      </c>
      <c r="T33" s="470"/>
      <c r="U33" s="471" t="s">
        <v>200</v>
      </c>
      <c r="V33" s="476" t="s">
        <v>123</v>
      </c>
      <c r="W33" s="476"/>
      <c r="X33" s="476"/>
      <c r="Y33" s="865"/>
      <c r="Z33" s="846"/>
      <c r="AA33" s="865"/>
      <c r="AB33" s="846"/>
    </row>
    <row r="34" ht="26.1" customHeight="1" spans="1:28">
      <c r="A34" s="470">
        <v>21</v>
      </c>
      <c r="B34" s="470">
        <v>20180808</v>
      </c>
      <c r="C34" s="470"/>
      <c r="D34" s="475" t="s">
        <v>107</v>
      </c>
      <c r="E34" s="470" t="s">
        <v>201</v>
      </c>
      <c r="F34" s="470"/>
      <c r="G34" s="474" t="s">
        <v>202</v>
      </c>
      <c r="H34" s="470" t="s">
        <v>123</v>
      </c>
      <c r="I34" s="470"/>
      <c r="J34" s="470"/>
      <c r="K34" s="838"/>
      <c r="L34" s="546"/>
      <c r="M34" s="546"/>
      <c r="N34" s="546"/>
      <c r="O34" s="470">
        <v>81</v>
      </c>
      <c r="P34" s="832" t="s">
        <v>160</v>
      </c>
      <c r="Q34" s="832"/>
      <c r="R34" s="852" t="s">
        <v>161</v>
      </c>
      <c r="S34" s="470" t="s">
        <v>203</v>
      </c>
      <c r="T34" s="470"/>
      <c r="U34" s="471" t="s">
        <v>204</v>
      </c>
      <c r="V34" s="476" t="s">
        <v>164</v>
      </c>
      <c r="W34" s="476"/>
      <c r="X34" s="476"/>
      <c r="Y34" s="865"/>
      <c r="Z34" s="846"/>
      <c r="AA34" s="865"/>
      <c r="AB34" s="846"/>
    </row>
    <row r="35" ht="26.1" customHeight="1" spans="1:28">
      <c r="A35" s="470">
        <v>22</v>
      </c>
      <c r="B35" s="470">
        <v>20180808</v>
      </c>
      <c r="C35" s="470"/>
      <c r="D35" s="475" t="s">
        <v>107</v>
      </c>
      <c r="E35" s="470" t="s">
        <v>205</v>
      </c>
      <c r="F35" s="470"/>
      <c r="G35" s="827" t="s">
        <v>206</v>
      </c>
      <c r="H35" s="470" t="s">
        <v>164</v>
      </c>
      <c r="I35" s="470"/>
      <c r="J35" s="470"/>
      <c r="K35" s="831" t="s">
        <v>207</v>
      </c>
      <c r="L35" s="476" t="s">
        <v>208</v>
      </c>
      <c r="M35" s="476"/>
      <c r="N35" s="476"/>
      <c r="O35" s="470">
        <v>82</v>
      </c>
      <c r="P35" s="832" t="s">
        <v>160</v>
      </c>
      <c r="Q35" s="832"/>
      <c r="R35" s="852" t="s">
        <v>161</v>
      </c>
      <c r="S35" s="493" t="s">
        <v>209</v>
      </c>
      <c r="T35" s="493"/>
      <c r="U35" s="484" t="s">
        <v>210</v>
      </c>
      <c r="V35" s="476" t="s">
        <v>123</v>
      </c>
      <c r="W35" s="476"/>
      <c r="X35" s="476"/>
      <c r="Y35" s="865"/>
      <c r="Z35" s="846"/>
      <c r="AA35" s="865"/>
      <c r="AB35" s="846"/>
    </row>
    <row r="36" ht="26.1" customHeight="1" spans="1:28">
      <c r="A36" s="470">
        <v>23</v>
      </c>
      <c r="B36" s="470">
        <v>20180808</v>
      </c>
      <c r="C36" s="470"/>
      <c r="D36" s="475" t="s">
        <v>107</v>
      </c>
      <c r="E36" s="470" t="s">
        <v>211</v>
      </c>
      <c r="F36" s="470"/>
      <c r="G36" s="827" t="s">
        <v>212</v>
      </c>
      <c r="H36" s="470" t="s">
        <v>164</v>
      </c>
      <c r="I36" s="470"/>
      <c r="J36" s="470"/>
      <c r="K36" s="839"/>
      <c r="L36" s="476"/>
      <c r="M36" s="476"/>
      <c r="N36" s="476"/>
      <c r="O36" s="470">
        <v>83</v>
      </c>
      <c r="P36" s="832" t="s">
        <v>160</v>
      </c>
      <c r="Q36" s="832"/>
      <c r="R36" s="852" t="s">
        <v>161</v>
      </c>
      <c r="S36" s="493" t="s">
        <v>213</v>
      </c>
      <c r="T36" s="493"/>
      <c r="U36" s="484" t="s">
        <v>214</v>
      </c>
      <c r="V36" s="476" t="s">
        <v>123</v>
      </c>
      <c r="W36" s="476"/>
      <c r="X36" s="476"/>
      <c r="Y36" s="865"/>
      <c r="Z36" s="846"/>
      <c r="AA36" s="865"/>
      <c r="AB36" s="846"/>
    </row>
    <row r="37" ht="26.1" customHeight="1" spans="1:28">
      <c r="A37" s="470">
        <v>24</v>
      </c>
      <c r="B37" s="470">
        <v>20180808</v>
      </c>
      <c r="C37" s="470"/>
      <c r="D37" s="475" t="s">
        <v>107</v>
      </c>
      <c r="E37" s="470" t="s">
        <v>215</v>
      </c>
      <c r="F37" s="470"/>
      <c r="G37" s="474" t="s">
        <v>216</v>
      </c>
      <c r="H37" s="470" t="s">
        <v>123</v>
      </c>
      <c r="I37" s="470"/>
      <c r="J37" s="470"/>
      <c r="K37" s="828" t="s">
        <v>217</v>
      </c>
      <c r="L37" s="470" t="s">
        <v>110</v>
      </c>
      <c r="M37" s="470"/>
      <c r="N37" s="470"/>
      <c r="O37" s="470">
        <v>84</v>
      </c>
      <c r="P37" s="832" t="s">
        <v>160</v>
      </c>
      <c r="Q37" s="832"/>
      <c r="R37" s="852" t="s">
        <v>161</v>
      </c>
      <c r="S37" s="470" t="s">
        <v>111</v>
      </c>
      <c r="T37" s="470"/>
      <c r="U37" s="484" t="s">
        <v>112</v>
      </c>
      <c r="V37" s="476" t="s">
        <v>164</v>
      </c>
      <c r="W37" s="476"/>
      <c r="X37" s="476"/>
      <c r="Y37" s="865"/>
      <c r="Z37" s="846"/>
      <c r="AA37" s="865"/>
      <c r="AB37" s="846"/>
    </row>
    <row r="38" ht="26.1" customHeight="1" spans="1:28">
      <c r="A38" s="470">
        <v>25</v>
      </c>
      <c r="B38" s="470">
        <v>20180808</v>
      </c>
      <c r="C38" s="470"/>
      <c r="D38" s="475" t="s">
        <v>107</v>
      </c>
      <c r="E38" s="470" t="s">
        <v>218</v>
      </c>
      <c r="F38" s="470"/>
      <c r="G38" s="474" t="s">
        <v>219</v>
      </c>
      <c r="H38" s="470" t="s">
        <v>123</v>
      </c>
      <c r="I38" s="470"/>
      <c r="J38" s="470"/>
      <c r="K38" s="838"/>
      <c r="L38" s="470"/>
      <c r="M38" s="470"/>
      <c r="N38" s="470"/>
      <c r="O38" s="470">
        <v>85</v>
      </c>
      <c r="P38" s="832" t="s">
        <v>160</v>
      </c>
      <c r="Q38" s="832"/>
      <c r="R38" s="852" t="s">
        <v>161</v>
      </c>
      <c r="S38" s="470" t="s">
        <v>184</v>
      </c>
      <c r="T38" s="470"/>
      <c r="U38" s="484" t="s">
        <v>220</v>
      </c>
      <c r="V38" s="476" t="s">
        <v>221</v>
      </c>
      <c r="W38" s="476"/>
      <c r="X38" s="476"/>
      <c r="Y38" s="865"/>
      <c r="Z38" s="846"/>
      <c r="AA38" s="865"/>
      <c r="AB38" s="846"/>
    </row>
    <row r="39" s="815" customFormat="1" ht="35.1" customHeight="1" spans="1:28">
      <c r="A39" s="470">
        <v>26</v>
      </c>
      <c r="B39" s="470">
        <v>20180808</v>
      </c>
      <c r="C39" s="470"/>
      <c r="D39" s="475" t="s">
        <v>107</v>
      </c>
      <c r="E39" s="470" t="s">
        <v>222</v>
      </c>
      <c r="F39" s="470"/>
      <c r="G39" s="474" t="s">
        <v>223</v>
      </c>
      <c r="H39" s="476" t="s">
        <v>224</v>
      </c>
      <c r="I39" s="476"/>
      <c r="J39" s="476"/>
      <c r="K39" s="828" t="s">
        <v>225</v>
      </c>
      <c r="L39" s="470" t="s">
        <v>226</v>
      </c>
      <c r="M39" s="470"/>
      <c r="N39" s="470"/>
      <c r="O39" s="470">
        <v>86</v>
      </c>
      <c r="P39" s="832" t="s">
        <v>160</v>
      </c>
      <c r="Q39" s="832"/>
      <c r="R39" s="852" t="s">
        <v>161</v>
      </c>
      <c r="S39" s="470" t="s">
        <v>227</v>
      </c>
      <c r="T39" s="470"/>
      <c r="U39" s="484" t="s">
        <v>228</v>
      </c>
      <c r="V39" s="476" t="s">
        <v>164</v>
      </c>
      <c r="W39" s="476"/>
      <c r="X39" s="476"/>
      <c r="Y39" s="865"/>
      <c r="Z39" s="846"/>
      <c r="AA39" s="865"/>
      <c r="AB39" s="846"/>
    </row>
    <row r="40" ht="26.1" customHeight="1" spans="1:28">
      <c r="A40" s="470">
        <v>27</v>
      </c>
      <c r="B40" s="470">
        <v>20180808</v>
      </c>
      <c r="C40" s="470"/>
      <c r="D40" s="475" t="s">
        <v>107</v>
      </c>
      <c r="E40" s="470" t="s">
        <v>229</v>
      </c>
      <c r="F40" s="470"/>
      <c r="G40" s="474" t="s">
        <v>230</v>
      </c>
      <c r="H40" s="476" t="s">
        <v>231</v>
      </c>
      <c r="I40" s="476"/>
      <c r="J40" s="476"/>
      <c r="K40" s="469"/>
      <c r="L40" s="470"/>
      <c r="M40" s="470"/>
      <c r="N40" s="470"/>
      <c r="O40" s="470">
        <v>87</v>
      </c>
      <c r="P40" s="832" t="s">
        <v>160</v>
      </c>
      <c r="Q40" s="832"/>
      <c r="R40" s="852" t="s">
        <v>161</v>
      </c>
      <c r="S40" s="493" t="s">
        <v>232</v>
      </c>
      <c r="T40" s="493"/>
      <c r="U40" s="532" t="s">
        <v>228</v>
      </c>
      <c r="V40" s="476" t="s">
        <v>123</v>
      </c>
      <c r="W40" s="476"/>
      <c r="X40" s="476"/>
      <c r="Y40" s="865"/>
      <c r="Z40" s="846"/>
      <c r="AA40" s="865"/>
      <c r="AB40" s="846"/>
    </row>
    <row r="41" ht="26.1" customHeight="1" spans="1:28">
      <c r="A41" s="470">
        <v>28</v>
      </c>
      <c r="B41" s="470">
        <v>20180808</v>
      </c>
      <c r="C41" s="470"/>
      <c r="D41" s="475" t="s">
        <v>107</v>
      </c>
      <c r="E41" s="470" t="s">
        <v>233</v>
      </c>
      <c r="F41" s="470"/>
      <c r="G41" s="474" t="s">
        <v>234</v>
      </c>
      <c r="H41" s="476"/>
      <c r="I41" s="476"/>
      <c r="J41" s="476"/>
      <c r="K41" s="469"/>
      <c r="L41" s="470"/>
      <c r="M41" s="470"/>
      <c r="N41" s="470"/>
      <c r="O41" s="470">
        <v>88</v>
      </c>
      <c r="P41" s="832" t="s">
        <v>235</v>
      </c>
      <c r="Q41" s="832"/>
      <c r="R41" s="852" t="s">
        <v>161</v>
      </c>
      <c r="S41" s="493" t="s">
        <v>236</v>
      </c>
      <c r="T41" s="493"/>
      <c r="U41" s="484" t="s">
        <v>237</v>
      </c>
      <c r="V41" s="470" t="s">
        <v>123</v>
      </c>
      <c r="W41" s="470"/>
      <c r="X41" s="470"/>
      <c r="Y41" s="865"/>
      <c r="Z41" s="846"/>
      <c r="AA41" s="865"/>
      <c r="AB41" s="846"/>
    </row>
    <row r="42" ht="26.1" customHeight="1" spans="1:28">
      <c r="A42" s="470">
        <v>29</v>
      </c>
      <c r="B42" s="470">
        <v>20180808</v>
      </c>
      <c r="C42" s="470"/>
      <c r="D42" s="475" t="s">
        <v>107</v>
      </c>
      <c r="E42" s="470" t="s">
        <v>238</v>
      </c>
      <c r="F42" s="470"/>
      <c r="G42" s="474" t="s">
        <v>239</v>
      </c>
      <c r="H42" s="476"/>
      <c r="I42" s="476"/>
      <c r="J42" s="476"/>
      <c r="K42" s="838"/>
      <c r="L42" s="470"/>
      <c r="M42" s="470"/>
      <c r="N42" s="470"/>
      <c r="O42" s="470">
        <v>89</v>
      </c>
      <c r="P42" s="832" t="s">
        <v>235</v>
      </c>
      <c r="Q42" s="832"/>
      <c r="R42" s="852" t="s">
        <v>161</v>
      </c>
      <c r="S42" s="493" t="s">
        <v>190</v>
      </c>
      <c r="T42" s="493"/>
      <c r="U42" s="484" t="s">
        <v>240</v>
      </c>
      <c r="V42" s="470" t="s">
        <v>241</v>
      </c>
      <c r="W42" s="470"/>
      <c r="X42" s="470"/>
      <c r="Y42" s="864"/>
      <c r="Z42" s="844"/>
      <c r="AA42" s="864"/>
      <c r="AB42" s="844"/>
    </row>
    <row r="43" ht="26.1" customHeight="1" spans="1:28">
      <c r="A43" s="470">
        <v>30</v>
      </c>
      <c r="B43" s="470">
        <v>20180808</v>
      </c>
      <c r="C43" s="470"/>
      <c r="D43" s="475" t="s">
        <v>107</v>
      </c>
      <c r="E43" s="470" t="s">
        <v>242</v>
      </c>
      <c r="F43" s="470"/>
      <c r="G43" s="827" t="s">
        <v>243</v>
      </c>
      <c r="H43" s="476" t="s">
        <v>244</v>
      </c>
      <c r="I43" s="476"/>
      <c r="J43" s="476"/>
      <c r="K43" s="831" t="s">
        <v>245</v>
      </c>
      <c r="L43" s="470" t="s">
        <v>246</v>
      </c>
      <c r="M43" s="470"/>
      <c r="N43" s="470"/>
      <c r="O43" s="470">
        <v>90</v>
      </c>
      <c r="P43" s="832" t="s">
        <v>247</v>
      </c>
      <c r="Q43" s="832"/>
      <c r="R43" s="853" t="s">
        <v>248</v>
      </c>
      <c r="S43" s="854" t="s">
        <v>10</v>
      </c>
      <c r="T43" s="855"/>
      <c r="U43" s="479" t="s">
        <v>7</v>
      </c>
      <c r="V43" s="470" t="s">
        <v>249</v>
      </c>
      <c r="W43" s="470"/>
      <c r="X43" s="470"/>
      <c r="Y43" s="476" t="s">
        <v>250</v>
      </c>
      <c r="Z43" s="476"/>
      <c r="AA43" s="470" t="s">
        <v>251</v>
      </c>
      <c r="AB43" s="470"/>
    </row>
    <row r="44" ht="26.1" customHeight="1" spans="1:28">
      <c r="A44" s="828">
        <v>31</v>
      </c>
      <c r="B44" s="828">
        <v>20180808</v>
      </c>
      <c r="C44" s="828"/>
      <c r="D44" s="829" t="s">
        <v>107</v>
      </c>
      <c r="E44" s="828" t="s">
        <v>252</v>
      </c>
      <c r="F44" s="828"/>
      <c r="G44" s="830" t="s">
        <v>253</v>
      </c>
      <c r="H44" s="831"/>
      <c r="I44" s="831"/>
      <c r="J44" s="831"/>
      <c r="K44" s="840"/>
      <c r="L44" s="828"/>
      <c r="M44" s="828"/>
      <c r="N44" s="828"/>
      <c r="O44" s="470">
        <v>91</v>
      </c>
      <c r="P44" s="832" t="s">
        <v>254</v>
      </c>
      <c r="Q44" s="832"/>
      <c r="R44" s="856" t="s">
        <v>255</v>
      </c>
      <c r="S44" s="854" t="s">
        <v>256</v>
      </c>
      <c r="T44" s="855" t="s">
        <v>256</v>
      </c>
      <c r="U44" s="479" t="s">
        <v>7</v>
      </c>
      <c r="V44" s="470" t="s">
        <v>123</v>
      </c>
      <c r="W44" s="470"/>
      <c r="X44" s="470"/>
      <c r="Y44" s="866" t="s">
        <v>257</v>
      </c>
      <c r="Z44" s="842"/>
      <c r="AA44" s="863" t="s">
        <v>110</v>
      </c>
      <c r="AB44" s="842"/>
    </row>
    <row r="45" ht="26.1" customHeight="1" spans="1:28">
      <c r="A45" s="470">
        <v>32</v>
      </c>
      <c r="B45" s="470">
        <v>20181224</v>
      </c>
      <c r="C45" s="470"/>
      <c r="D45" s="477" t="s">
        <v>258</v>
      </c>
      <c r="E45" s="470" t="s">
        <v>259</v>
      </c>
      <c r="F45" s="470"/>
      <c r="G45" s="474" t="s">
        <v>260</v>
      </c>
      <c r="H45" s="470" t="s">
        <v>108</v>
      </c>
      <c r="I45" s="470"/>
      <c r="J45" s="470"/>
      <c r="K45" s="470" t="s">
        <v>261</v>
      </c>
      <c r="L45" s="841"/>
      <c r="M45" s="841"/>
      <c r="N45" s="842"/>
      <c r="O45" s="470">
        <v>92</v>
      </c>
      <c r="P45" s="832" t="s">
        <v>254</v>
      </c>
      <c r="Q45" s="832"/>
      <c r="R45" s="856" t="s">
        <v>255</v>
      </c>
      <c r="S45" s="854" t="s">
        <v>262</v>
      </c>
      <c r="T45" s="855" t="s">
        <v>262</v>
      </c>
      <c r="U45" s="479" t="s">
        <v>263</v>
      </c>
      <c r="V45" s="470" t="s">
        <v>123</v>
      </c>
      <c r="W45" s="470"/>
      <c r="X45" s="470"/>
      <c r="Y45" s="865"/>
      <c r="Z45" s="846"/>
      <c r="AA45" s="865"/>
      <c r="AB45" s="846"/>
    </row>
    <row r="46" ht="26.1" customHeight="1" spans="1:28">
      <c r="A46" s="470">
        <v>33</v>
      </c>
      <c r="B46" s="470">
        <v>20181224</v>
      </c>
      <c r="C46" s="470"/>
      <c r="D46" s="477" t="s">
        <v>258</v>
      </c>
      <c r="E46" s="470" t="s">
        <v>12</v>
      </c>
      <c r="F46" s="470"/>
      <c r="G46" s="474" t="s">
        <v>264</v>
      </c>
      <c r="H46" s="470" t="s">
        <v>108</v>
      </c>
      <c r="I46" s="470"/>
      <c r="J46" s="470"/>
      <c r="K46" s="470"/>
      <c r="L46" s="843"/>
      <c r="M46" s="843"/>
      <c r="N46" s="844"/>
      <c r="O46" s="470">
        <v>93</v>
      </c>
      <c r="P46" s="832" t="s">
        <v>254</v>
      </c>
      <c r="Q46" s="832"/>
      <c r="R46" s="856" t="s">
        <v>255</v>
      </c>
      <c r="S46" s="854" t="s">
        <v>265</v>
      </c>
      <c r="T46" s="855" t="s">
        <v>265</v>
      </c>
      <c r="U46" s="479" t="s">
        <v>266</v>
      </c>
      <c r="V46" s="470" t="s">
        <v>123</v>
      </c>
      <c r="W46" s="470"/>
      <c r="X46" s="470"/>
      <c r="Y46" s="865"/>
      <c r="Z46" s="846"/>
      <c r="AA46" s="865"/>
      <c r="AB46" s="846"/>
    </row>
    <row r="47" ht="26.1" customHeight="1" spans="1:28">
      <c r="A47" s="470">
        <v>34</v>
      </c>
      <c r="B47" s="470">
        <v>20181224</v>
      </c>
      <c r="C47" s="470"/>
      <c r="D47" s="477" t="s">
        <v>258</v>
      </c>
      <c r="E47" s="470" t="s">
        <v>267</v>
      </c>
      <c r="F47" s="470"/>
      <c r="G47" s="474" t="s">
        <v>268</v>
      </c>
      <c r="H47" s="470" t="s">
        <v>123</v>
      </c>
      <c r="I47" s="470"/>
      <c r="J47" s="470"/>
      <c r="K47" s="828" t="s">
        <v>124</v>
      </c>
      <c r="L47" s="841"/>
      <c r="M47" s="841"/>
      <c r="N47" s="842"/>
      <c r="O47" s="470">
        <v>94</v>
      </c>
      <c r="P47" s="832" t="s">
        <v>254</v>
      </c>
      <c r="Q47" s="832"/>
      <c r="R47" s="856" t="s">
        <v>255</v>
      </c>
      <c r="S47" s="854" t="s">
        <v>269</v>
      </c>
      <c r="T47" s="855" t="s">
        <v>269</v>
      </c>
      <c r="U47" s="479" t="s">
        <v>122</v>
      </c>
      <c r="V47" s="470" t="s">
        <v>123</v>
      </c>
      <c r="W47" s="470"/>
      <c r="X47" s="470"/>
      <c r="Y47" s="865"/>
      <c r="Z47" s="846"/>
      <c r="AA47" s="865"/>
      <c r="AB47" s="846"/>
    </row>
    <row r="48" ht="26.1" customHeight="1" spans="1:28">
      <c r="A48" s="470">
        <v>35</v>
      </c>
      <c r="B48" s="470">
        <v>20181224</v>
      </c>
      <c r="C48" s="470"/>
      <c r="D48" s="477" t="s">
        <v>258</v>
      </c>
      <c r="E48" s="470" t="s">
        <v>270</v>
      </c>
      <c r="F48" s="470"/>
      <c r="G48" s="474" t="s">
        <v>271</v>
      </c>
      <c r="H48" s="470" t="s">
        <v>123</v>
      </c>
      <c r="I48" s="470"/>
      <c r="J48" s="470"/>
      <c r="K48" s="838"/>
      <c r="L48" s="843"/>
      <c r="M48" s="843"/>
      <c r="N48" s="844"/>
      <c r="O48" s="470">
        <v>95</v>
      </c>
      <c r="P48" s="832" t="s">
        <v>254</v>
      </c>
      <c r="Q48" s="832"/>
      <c r="R48" s="856" t="s">
        <v>255</v>
      </c>
      <c r="S48" s="854" t="s">
        <v>272</v>
      </c>
      <c r="T48" s="855" t="s">
        <v>272</v>
      </c>
      <c r="U48" s="479" t="s">
        <v>273</v>
      </c>
      <c r="V48" s="470" t="s">
        <v>123</v>
      </c>
      <c r="W48" s="470"/>
      <c r="X48" s="470"/>
      <c r="Y48" s="865"/>
      <c r="Z48" s="846"/>
      <c r="AA48" s="865"/>
      <c r="AB48" s="846"/>
    </row>
    <row r="49" ht="26.1" customHeight="1" spans="1:28">
      <c r="A49" s="470">
        <v>36</v>
      </c>
      <c r="B49" s="470">
        <v>20190315</v>
      </c>
      <c r="C49" s="470"/>
      <c r="D49" s="477" t="s">
        <v>258</v>
      </c>
      <c r="E49" s="470" t="s">
        <v>274</v>
      </c>
      <c r="F49" s="470"/>
      <c r="G49" s="473" t="s">
        <v>275</v>
      </c>
      <c r="H49" s="470" t="s">
        <v>276</v>
      </c>
      <c r="I49" s="470"/>
      <c r="J49" s="470"/>
      <c r="K49" s="831" t="s">
        <v>277</v>
      </c>
      <c r="L49" s="841" t="s">
        <v>278</v>
      </c>
      <c r="M49" s="841"/>
      <c r="N49" s="842"/>
      <c r="O49" s="470">
        <v>96</v>
      </c>
      <c r="P49" s="832" t="s">
        <v>254</v>
      </c>
      <c r="Q49" s="832"/>
      <c r="R49" s="856" t="s">
        <v>255</v>
      </c>
      <c r="S49" s="854" t="s">
        <v>279</v>
      </c>
      <c r="T49" s="855" t="s">
        <v>279</v>
      </c>
      <c r="U49" s="479" t="s">
        <v>280</v>
      </c>
      <c r="V49" s="470" t="s">
        <v>123</v>
      </c>
      <c r="W49" s="470"/>
      <c r="X49" s="470"/>
      <c r="Y49" s="865"/>
      <c r="Z49" s="846"/>
      <c r="AA49" s="865"/>
      <c r="AB49" s="846"/>
    </row>
    <row r="50" ht="26.1" customHeight="1" spans="1:28">
      <c r="A50" s="470">
        <v>37</v>
      </c>
      <c r="B50" s="470">
        <v>20190315</v>
      </c>
      <c r="C50" s="470"/>
      <c r="D50" s="477" t="s">
        <v>258</v>
      </c>
      <c r="E50" s="470" t="s">
        <v>281</v>
      </c>
      <c r="F50" s="470"/>
      <c r="G50" s="479" t="s">
        <v>282</v>
      </c>
      <c r="H50" s="470" t="s">
        <v>164</v>
      </c>
      <c r="I50" s="470"/>
      <c r="J50" s="470"/>
      <c r="K50" s="840"/>
      <c r="L50" s="845"/>
      <c r="M50" s="845"/>
      <c r="N50" s="846"/>
      <c r="O50" s="470">
        <v>97</v>
      </c>
      <c r="P50" s="832" t="s">
        <v>254</v>
      </c>
      <c r="Q50" s="832"/>
      <c r="R50" s="856" t="s">
        <v>255</v>
      </c>
      <c r="S50" s="854" t="s">
        <v>283</v>
      </c>
      <c r="T50" s="855" t="s">
        <v>283</v>
      </c>
      <c r="U50" s="479" t="s">
        <v>143</v>
      </c>
      <c r="V50" s="470" t="s">
        <v>123</v>
      </c>
      <c r="W50" s="470"/>
      <c r="X50" s="470"/>
      <c r="Y50" s="865"/>
      <c r="Z50" s="846"/>
      <c r="AA50" s="865"/>
      <c r="AB50" s="846"/>
    </row>
    <row r="51" ht="26.1" customHeight="1" spans="1:28">
      <c r="A51" s="470">
        <v>38</v>
      </c>
      <c r="B51" s="470">
        <v>20190315</v>
      </c>
      <c r="C51" s="470"/>
      <c r="D51" s="477" t="s">
        <v>258</v>
      </c>
      <c r="E51" s="470" t="s">
        <v>222</v>
      </c>
      <c r="F51" s="470"/>
      <c r="G51" s="474" t="s">
        <v>223</v>
      </c>
      <c r="H51" s="470" t="s">
        <v>164</v>
      </c>
      <c r="I51" s="470"/>
      <c r="J51" s="470"/>
      <c r="K51" s="840"/>
      <c r="L51" s="845"/>
      <c r="M51" s="845"/>
      <c r="N51" s="846"/>
      <c r="O51" s="470">
        <v>98</v>
      </c>
      <c r="P51" s="832" t="s">
        <v>254</v>
      </c>
      <c r="Q51" s="832"/>
      <c r="R51" s="856" t="s">
        <v>255</v>
      </c>
      <c r="S51" s="854" t="s">
        <v>284</v>
      </c>
      <c r="T51" s="855" t="s">
        <v>284</v>
      </c>
      <c r="U51" s="479" t="s">
        <v>147</v>
      </c>
      <c r="V51" s="470" t="s">
        <v>123</v>
      </c>
      <c r="W51" s="470"/>
      <c r="X51" s="470"/>
      <c r="Y51" s="865"/>
      <c r="Z51" s="846"/>
      <c r="AA51" s="865"/>
      <c r="AB51" s="846"/>
    </row>
    <row r="52" ht="26.1" customHeight="1" spans="1:28">
      <c r="A52" s="470">
        <v>39</v>
      </c>
      <c r="B52" s="470">
        <v>20190315</v>
      </c>
      <c r="C52" s="470"/>
      <c r="D52" s="477" t="s">
        <v>258</v>
      </c>
      <c r="E52" s="470" t="s">
        <v>285</v>
      </c>
      <c r="F52" s="470"/>
      <c r="G52" s="474" t="s">
        <v>286</v>
      </c>
      <c r="H52" s="470" t="s">
        <v>123</v>
      </c>
      <c r="I52" s="470"/>
      <c r="J52" s="470"/>
      <c r="K52" s="840"/>
      <c r="L52" s="845"/>
      <c r="M52" s="845"/>
      <c r="N52" s="846"/>
      <c r="O52" s="470">
        <v>99</v>
      </c>
      <c r="P52" s="832" t="s">
        <v>254</v>
      </c>
      <c r="Q52" s="832"/>
      <c r="R52" s="856" t="s">
        <v>255</v>
      </c>
      <c r="S52" s="854" t="s">
        <v>287</v>
      </c>
      <c r="T52" s="855" t="s">
        <v>287</v>
      </c>
      <c r="U52" s="479" t="s">
        <v>288</v>
      </c>
      <c r="V52" s="470" t="s">
        <v>123</v>
      </c>
      <c r="W52" s="470"/>
      <c r="X52" s="470"/>
      <c r="Y52" s="865"/>
      <c r="Z52" s="846"/>
      <c r="AA52" s="865"/>
      <c r="AB52" s="846"/>
    </row>
    <row r="53" ht="26.1" customHeight="1" spans="1:28">
      <c r="A53" s="470">
        <v>40</v>
      </c>
      <c r="B53" s="470">
        <v>20190315</v>
      </c>
      <c r="C53" s="470"/>
      <c r="D53" s="477" t="s">
        <v>258</v>
      </c>
      <c r="E53" s="913" t="s">
        <v>289</v>
      </c>
      <c r="F53" s="470"/>
      <c r="G53" s="479" t="s">
        <v>290</v>
      </c>
      <c r="H53" s="470" t="s">
        <v>123</v>
      </c>
      <c r="I53" s="470"/>
      <c r="J53" s="470"/>
      <c r="K53" s="840"/>
      <c r="L53" s="845"/>
      <c r="M53" s="845"/>
      <c r="N53" s="846"/>
      <c r="O53" s="470">
        <v>100</v>
      </c>
      <c r="P53" s="832" t="s">
        <v>254</v>
      </c>
      <c r="Q53" s="832"/>
      <c r="R53" s="856" t="s">
        <v>255</v>
      </c>
      <c r="S53" s="854" t="s">
        <v>291</v>
      </c>
      <c r="T53" s="855" t="s">
        <v>291</v>
      </c>
      <c r="U53" s="484" t="s">
        <v>292</v>
      </c>
      <c r="V53" s="470" t="s">
        <v>123</v>
      </c>
      <c r="W53" s="470"/>
      <c r="X53" s="470"/>
      <c r="Y53" s="864"/>
      <c r="Z53" s="844"/>
      <c r="AA53" s="864"/>
      <c r="AB53" s="844"/>
    </row>
    <row r="54" ht="26.1" customHeight="1" spans="1:28">
      <c r="A54" s="470">
        <v>41</v>
      </c>
      <c r="B54" s="470">
        <v>20190315</v>
      </c>
      <c r="C54" s="470"/>
      <c r="D54" s="477" t="s">
        <v>258</v>
      </c>
      <c r="E54" s="470" t="s">
        <v>293</v>
      </c>
      <c r="F54" s="470"/>
      <c r="G54" s="474" t="s">
        <v>294</v>
      </c>
      <c r="H54" s="470" t="s">
        <v>123</v>
      </c>
      <c r="I54" s="470"/>
      <c r="J54" s="470"/>
      <c r="K54" s="840"/>
      <c r="L54" s="845"/>
      <c r="M54" s="845"/>
      <c r="N54" s="846"/>
      <c r="O54" s="470">
        <v>101</v>
      </c>
      <c r="P54" s="832" t="s">
        <v>295</v>
      </c>
      <c r="Q54" s="832"/>
      <c r="R54" s="857" t="s">
        <v>296</v>
      </c>
      <c r="S54" s="493" t="s">
        <v>297</v>
      </c>
      <c r="T54" s="493" t="s">
        <v>297</v>
      </c>
      <c r="U54" s="484" t="s">
        <v>298</v>
      </c>
      <c r="V54" s="470" t="s">
        <v>164</v>
      </c>
      <c r="W54" s="470"/>
      <c r="X54" s="470"/>
      <c r="Y54" s="867" t="s">
        <v>299</v>
      </c>
      <c r="Z54" s="868"/>
      <c r="AA54" s="545" t="s">
        <v>300</v>
      </c>
      <c r="AB54" s="837"/>
    </row>
    <row r="55" ht="26.1" customHeight="1" spans="1:28">
      <c r="A55" s="470">
        <v>42</v>
      </c>
      <c r="B55" s="470">
        <v>20190315</v>
      </c>
      <c r="C55" s="470"/>
      <c r="D55" s="477" t="s">
        <v>258</v>
      </c>
      <c r="E55" s="470" t="s">
        <v>301</v>
      </c>
      <c r="F55" s="470"/>
      <c r="G55" s="474" t="s">
        <v>302</v>
      </c>
      <c r="H55" s="470" t="s">
        <v>123</v>
      </c>
      <c r="I55" s="470"/>
      <c r="J55" s="470"/>
      <c r="K55" s="839"/>
      <c r="L55" s="843"/>
      <c r="M55" s="843"/>
      <c r="N55" s="844"/>
      <c r="O55" s="470">
        <v>102</v>
      </c>
      <c r="P55" s="832" t="s">
        <v>295</v>
      </c>
      <c r="Q55" s="832"/>
      <c r="R55" s="857" t="s">
        <v>296</v>
      </c>
      <c r="S55" s="493" t="s">
        <v>303</v>
      </c>
      <c r="T55" s="493" t="s">
        <v>303</v>
      </c>
      <c r="U55" s="484" t="s">
        <v>304</v>
      </c>
      <c r="V55" s="470" t="s">
        <v>123</v>
      </c>
      <c r="W55" s="470"/>
      <c r="X55" s="470"/>
      <c r="Y55" s="867" t="s">
        <v>299</v>
      </c>
      <c r="Z55" s="868"/>
      <c r="AA55" s="545" t="s">
        <v>300</v>
      </c>
      <c r="AB55" s="837"/>
    </row>
    <row r="56" ht="26.1" customHeight="1" spans="1:28">
      <c r="A56" s="470">
        <v>43</v>
      </c>
      <c r="B56" s="832" t="s">
        <v>305</v>
      </c>
      <c r="C56" s="832"/>
      <c r="D56" s="480" t="s">
        <v>306</v>
      </c>
      <c r="E56" s="470" t="s">
        <v>259</v>
      </c>
      <c r="F56" s="470"/>
      <c r="G56" s="473" t="s">
        <v>260</v>
      </c>
      <c r="H56" s="470" t="s">
        <v>307</v>
      </c>
      <c r="I56" s="470"/>
      <c r="J56" s="470"/>
      <c r="K56" s="831" t="s">
        <v>308</v>
      </c>
      <c r="L56" s="841"/>
      <c r="M56" s="841"/>
      <c r="N56" s="842"/>
      <c r="O56" s="470">
        <v>103</v>
      </c>
      <c r="P56" s="832" t="s">
        <v>295</v>
      </c>
      <c r="Q56" s="832"/>
      <c r="R56" s="857" t="s">
        <v>296</v>
      </c>
      <c r="S56" s="493" t="s">
        <v>309</v>
      </c>
      <c r="T56" s="493" t="s">
        <v>309</v>
      </c>
      <c r="U56" s="484" t="s">
        <v>310</v>
      </c>
      <c r="V56" s="470" t="s">
        <v>311</v>
      </c>
      <c r="W56" s="470"/>
      <c r="X56" s="470"/>
      <c r="Y56" s="867" t="s">
        <v>299</v>
      </c>
      <c r="Z56" s="868"/>
      <c r="AA56" s="545" t="s">
        <v>300</v>
      </c>
      <c r="AB56" s="837"/>
    </row>
    <row r="57" ht="26.1" customHeight="1" spans="1:28">
      <c r="A57" s="470">
        <v>44</v>
      </c>
      <c r="B57" s="832" t="s">
        <v>305</v>
      </c>
      <c r="C57" s="832"/>
      <c r="D57" s="480" t="s">
        <v>306</v>
      </c>
      <c r="E57" s="470" t="s">
        <v>6</v>
      </c>
      <c r="F57" s="470"/>
      <c r="G57" s="473" t="s">
        <v>264</v>
      </c>
      <c r="H57" s="470" t="s">
        <v>312</v>
      </c>
      <c r="I57" s="470"/>
      <c r="J57" s="470"/>
      <c r="K57" s="840"/>
      <c r="L57" s="845"/>
      <c r="M57" s="845"/>
      <c r="N57" s="846"/>
      <c r="O57" s="470">
        <v>104</v>
      </c>
      <c r="P57" s="832" t="s">
        <v>295</v>
      </c>
      <c r="Q57" s="832"/>
      <c r="R57" s="857" t="s">
        <v>296</v>
      </c>
      <c r="S57" s="493" t="s">
        <v>313</v>
      </c>
      <c r="T57" s="493" t="s">
        <v>313</v>
      </c>
      <c r="U57" s="484" t="s">
        <v>314</v>
      </c>
      <c r="V57" s="470" t="s">
        <v>311</v>
      </c>
      <c r="W57" s="470"/>
      <c r="X57" s="470"/>
      <c r="Y57" s="867" t="s">
        <v>299</v>
      </c>
      <c r="Z57" s="868"/>
      <c r="AA57" s="545" t="s">
        <v>300</v>
      </c>
      <c r="AB57" s="837"/>
    </row>
    <row r="58" ht="26.1" customHeight="1" spans="1:28">
      <c r="A58" s="470">
        <v>45</v>
      </c>
      <c r="B58" s="832" t="s">
        <v>305</v>
      </c>
      <c r="C58" s="832"/>
      <c r="D58" s="480" t="s">
        <v>306</v>
      </c>
      <c r="E58" s="470" t="s">
        <v>10</v>
      </c>
      <c r="F58" s="470"/>
      <c r="G58" s="473" t="s">
        <v>264</v>
      </c>
      <c r="H58" s="470" t="s">
        <v>312</v>
      </c>
      <c r="I58" s="470"/>
      <c r="J58" s="470"/>
      <c r="K58" s="840"/>
      <c r="L58" s="845"/>
      <c r="M58" s="845"/>
      <c r="N58" s="846"/>
      <c r="O58" s="470">
        <v>105</v>
      </c>
      <c r="P58" s="832" t="s">
        <v>295</v>
      </c>
      <c r="Q58" s="832"/>
      <c r="R58" s="857" t="s">
        <v>296</v>
      </c>
      <c r="S58" s="493" t="s">
        <v>315</v>
      </c>
      <c r="T58" s="493" t="s">
        <v>315</v>
      </c>
      <c r="U58" s="484" t="s">
        <v>316</v>
      </c>
      <c r="V58" s="470" t="s">
        <v>317</v>
      </c>
      <c r="W58" s="470"/>
      <c r="X58" s="470"/>
      <c r="Y58" s="867" t="s">
        <v>299</v>
      </c>
      <c r="Z58" s="868"/>
      <c r="AA58" s="545" t="s">
        <v>300</v>
      </c>
      <c r="AB58" s="837"/>
    </row>
    <row r="59" ht="26.1" customHeight="1" spans="1:28">
      <c r="A59" s="470">
        <v>46</v>
      </c>
      <c r="B59" s="832" t="s">
        <v>305</v>
      </c>
      <c r="C59" s="832"/>
      <c r="D59" s="480" t="s">
        <v>306</v>
      </c>
      <c r="E59" s="493" t="s">
        <v>318</v>
      </c>
      <c r="F59" s="493"/>
      <c r="G59" s="484" t="s">
        <v>263</v>
      </c>
      <c r="H59" s="470" t="s">
        <v>312</v>
      </c>
      <c r="I59" s="470"/>
      <c r="J59" s="470"/>
      <c r="K59" s="840"/>
      <c r="L59" s="555"/>
      <c r="M59" s="555"/>
      <c r="N59" s="846"/>
      <c r="O59" s="470">
        <v>106</v>
      </c>
      <c r="P59" s="832" t="s">
        <v>295</v>
      </c>
      <c r="Q59" s="832"/>
      <c r="R59" s="857" t="s">
        <v>296</v>
      </c>
      <c r="S59" s="493" t="s">
        <v>319</v>
      </c>
      <c r="T59" s="493" t="s">
        <v>319</v>
      </c>
      <c r="U59" s="484" t="s">
        <v>320</v>
      </c>
      <c r="V59" s="470" t="s">
        <v>317</v>
      </c>
      <c r="W59" s="470"/>
      <c r="X59" s="470"/>
      <c r="Y59" s="867" t="s">
        <v>299</v>
      </c>
      <c r="Z59" s="868"/>
      <c r="AA59" s="545" t="s">
        <v>300</v>
      </c>
      <c r="AB59" s="837"/>
    </row>
    <row r="60" ht="26.1" customHeight="1" spans="1:28">
      <c r="A60" s="470">
        <v>47</v>
      </c>
      <c r="B60" s="832" t="s">
        <v>305</v>
      </c>
      <c r="C60" s="832"/>
      <c r="D60" s="480" t="s">
        <v>306</v>
      </c>
      <c r="E60" s="493" t="s">
        <v>321</v>
      </c>
      <c r="F60" s="493"/>
      <c r="G60" s="484" t="s">
        <v>266</v>
      </c>
      <c r="H60" s="470" t="s">
        <v>312</v>
      </c>
      <c r="I60" s="470"/>
      <c r="J60" s="470"/>
      <c r="K60" s="470" t="s">
        <v>308</v>
      </c>
      <c r="L60" s="470"/>
      <c r="M60" s="470"/>
      <c r="N60" s="470"/>
      <c r="O60" s="470">
        <v>107</v>
      </c>
      <c r="P60" s="832" t="s">
        <v>295</v>
      </c>
      <c r="Q60" s="832"/>
      <c r="R60" s="857" t="s">
        <v>296</v>
      </c>
      <c r="S60" s="493" t="s">
        <v>135</v>
      </c>
      <c r="T60" s="493" t="s">
        <v>135</v>
      </c>
      <c r="U60" s="484" t="s">
        <v>136</v>
      </c>
      <c r="V60" s="470" t="s">
        <v>317</v>
      </c>
      <c r="W60" s="470"/>
      <c r="X60" s="470"/>
      <c r="Y60" s="867" t="s">
        <v>299</v>
      </c>
      <c r="Z60" s="868"/>
      <c r="AA60" s="545" t="s">
        <v>300</v>
      </c>
      <c r="AB60" s="837"/>
    </row>
    <row r="61" ht="86" customHeight="1" spans="1:28">
      <c r="A61" s="470">
        <v>48</v>
      </c>
      <c r="B61" s="832" t="s">
        <v>305</v>
      </c>
      <c r="C61" s="832"/>
      <c r="D61" s="480" t="s">
        <v>306</v>
      </c>
      <c r="E61" s="493" t="s">
        <v>322</v>
      </c>
      <c r="F61" s="493"/>
      <c r="G61" s="484" t="s">
        <v>122</v>
      </c>
      <c r="H61" s="470" t="s">
        <v>312</v>
      </c>
      <c r="I61" s="470"/>
      <c r="J61" s="470"/>
      <c r="K61" s="470"/>
      <c r="L61" s="470"/>
      <c r="M61" s="470"/>
      <c r="N61" s="470"/>
      <c r="O61" s="470">
        <v>108</v>
      </c>
      <c r="P61" s="832"/>
      <c r="Q61" s="832"/>
      <c r="R61" s="832" t="s">
        <v>323</v>
      </c>
      <c r="S61" s="493"/>
      <c r="T61" s="493"/>
      <c r="U61" s="858" t="s">
        <v>324</v>
      </c>
      <c r="V61" s="470"/>
      <c r="W61" s="470"/>
      <c r="X61" s="470"/>
      <c r="Y61" s="470"/>
      <c r="Z61" s="470"/>
      <c r="AA61" s="470"/>
      <c r="AB61" s="470"/>
    </row>
    <row r="62" ht="26.1" customHeight="1" spans="1:28">
      <c r="A62" s="470">
        <v>49</v>
      </c>
      <c r="B62" s="832" t="s">
        <v>305</v>
      </c>
      <c r="C62" s="832"/>
      <c r="D62" s="480" t="s">
        <v>306</v>
      </c>
      <c r="E62" s="493" t="s">
        <v>325</v>
      </c>
      <c r="F62" s="493"/>
      <c r="G62" s="484" t="s">
        <v>122</v>
      </c>
      <c r="H62" s="470" t="s">
        <v>312</v>
      </c>
      <c r="I62" s="470"/>
      <c r="J62" s="470"/>
      <c r="K62" s="470"/>
      <c r="L62" s="470"/>
      <c r="M62" s="470"/>
      <c r="N62" s="470"/>
      <c r="O62" s="470">
        <v>109</v>
      </c>
      <c r="P62" s="832"/>
      <c r="Q62" s="832"/>
      <c r="R62" s="832"/>
      <c r="S62" s="493"/>
      <c r="T62" s="493"/>
      <c r="U62" s="484"/>
      <c r="V62" s="470"/>
      <c r="W62" s="470"/>
      <c r="X62" s="470"/>
      <c r="Y62" s="470"/>
      <c r="Z62" s="470"/>
      <c r="AA62" s="470"/>
      <c r="AB62" s="470"/>
    </row>
    <row r="63" ht="26.1" customHeight="1" spans="1:28">
      <c r="A63" s="470">
        <v>50</v>
      </c>
      <c r="B63" s="832" t="s">
        <v>305</v>
      </c>
      <c r="C63" s="832"/>
      <c r="D63" s="480" t="s">
        <v>306</v>
      </c>
      <c r="E63" s="493" t="s">
        <v>326</v>
      </c>
      <c r="F63" s="493"/>
      <c r="G63" s="484" t="s">
        <v>280</v>
      </c>
      <c r="H63" s="470" t="s">
        <v>312</v>
      </c>
      <c r="I63" s="470"/>
      <c r="J63" s="470"/>
      <c r="K63" s="470"/>
      <c r="L63" s="470"/>
      <c r="M63" s="470"/>
      <c r="N63" s="470"/>
      <c r="O63" s="470">
        <v>110</v>
      </c>
      <c r="P63" s="832"/>
      <c r="Q63" s="832"/>
      <c r="R63" s="832"/>
      <c r="S63" s="493"/>
      <c r="T63" s="493"/>
      <c r="U63" s="484"/>
      <c r="V63" s="470"/>
      <c r="W63" s="470"/>
      <c r="X63" s="470"/>
      <c r="Y63" s="470"/>
      <c r="Z63" s="470"/>
      <c r="AA63" s="470"/>
      <c r="AB63" s="470"/>
    </row>
    <row r="64" ht="26.1" customHeight="1" spans="1:28">
      <c r="A64" s="470">
        <v>51</v>
      </c>
      <c r="B64" s="832" t="s">
        <v>305</v>
      </c>
      <c r="C64" s="832"/>
      <c r="D64" s="480" t="s">
        <v>306</v>
      </c>
      <c r="E64" s="493" t="s">
        <v>203</v>
      </c>
      <c r="F64" s="493"/>
      <c r="G64" s="833" t="s">
        <v>327</v>
      </c>
      <c r="H64" s="470" t="s">
        <v>328</v>
      </c>
      <c r="I64" s="470"/>
      <c r="J64" s="470"/>
      <c r="K64" s="470" t="s">
        <v>329</v>
      </c>
      <c r="L64" s="470"/>
      <c r="M64" s="470"/>
      <c r="N64" s="470"/>
      <c r="O64" s="470">
        <v>111</v>
      </c>
      <c r="P64" s="832"/>
      <c r="Q64" s="832"/>
      <c r="R64" s="832"/>
      <c r="S64" s="493"/>
      <c r="T64" s="493"/>
      <c r="U64" s="484"/>
      <c r="V64" s="470"/>
      <c r="W64" s="470"/>
      <c r="X64" s="470"/>
      <c r="Y64" s="470"/>
      <c r="Z64" s="470"/>
      <c r="AA64" s="470"/>
      <c r="AB64" s="470"/>
    </row>
    <row r="65" ht="26.1" customHeight="1" spans="1:28">
      <c r="A65" s="470">
        <v>52</v>
      </c>
      <c r="B65" s="832" t="s">
        <v>305</v>
      </c>
      <c r="C65" s="832"/>
      <c r="D65" s="480" t="s">
        <v>306</v>
      </c>
      <c r="E65" s="493" t="s">
        <v>330</v>
      </c>
      <c r="F65" s="493"/>
      <c r="G65" s="484" t="s">
        <v>143</v>
      </c>
      <c r="H65" s="470" t="s">
        <v>312</v>
      </c>
      <c r="I65" s="470"/>
      <c r="J65" s="470"/>
      <c r="K65" s="470" t="s">
        <v>308</v>
      </c>
      <c r="L65" s="470"/>
      <c r="M65" s="470"/>
      <c r="N65" s="470"/>
      <c r="O65" s="470">
        <v>112</v>
      </c>
      <c r="P65" s="832"/>
      <c r="Q65" s="832"/>
      <c r="R65" s="832"/>
      <c r="S65" s="493"/>
      <c r="T65" s="493"/>
      <c r="U65" s="484"/>
      <c r="V65" s="470"/>
      <c r="W65" s="470"/>
      <c r="X65" s="470"/>
      <c r="Y65" s="470"/>
      <c r="Z65" s="470"/>
      <c r="AA65" s="470"/>
      <c r="AB65" s="470"/>
    </row>
    <row r="66" ht="26.1" customHeight="1" spans="1:28">
      <c r="A66" s="470">
        <v>53</v>
      </c>
      <c r="B66" s="832" t="s">
        <v>305</v>
      </c>
      <c r="C66" s="832"/>
      <c r="D66" s="480" t="s">
        <v>306</v>
      </c>
      <c r="E66" s="493" t="s">
        <v>331</v>
      </c>
      <c r="F66" s="493"/>
      <c r="G66" s="484" t="s">
        <v>147</v>
      </c>
      <c r="H66" s="470" t="s">
        <v>312</v>
      </c>
      <c r="I66" s="470"/>
      <c r="J66" s="470"/>
      <c r="K66" s="470"/>
      <c r="L66" s="470"/>
      <c r="M66" s="470"/>
      <c r="N66" s="470"/>
      <c r="O66" s="470">
        <v>113</v>
      </c>
      <c r="P66" s="832"/>
      <c r="Q66" s="832"/>
      <c r="R66" s="832"/>
      <c r="S66" s="493"/>
      <c r="T66" s="493"/>
      <c r="U66" s="484"/>
      <c r="V66" s="470"/>
      <c r="W66" s="470"/>
      <c r="X66" s="470"/>
      <c r="Y66" s="470"/>
      <c r="Z66" s="470"/>
      <c r="AA66" s="470"/>
      <c r="AB66" s="470"/>
    </row>
    <row r="67" ht="26.1" customHeight="1" spans="1:28">
      <c r="A67" s="470">
        <v>54</v>
      </c>
      <c r="B67" s="832" t="s">
        <v>305</v>
      </c>
      <c r="C67" s="832"/>
      <c r="D67" s="480" t="s">
        <v>306</v>
      </c>
      <c r="E67" s="493" t="s">
        <v>332</v>
      </c>
      <c r="F67" s="493"/>
      <c r="G67" s="484" t="s">
        <v>288</v>
      </c>
      <c r="H67" s="470" t="s">
        <v>312</v>
      </c>
      <c r="I67" s="470"/>
      <c r="J67" s="470"/>
      <c r="K67" s="470"/>
      <c r="L67" s="470"/>
      <c r="M67" s="470"/>
      <c r="N67" s="470"/>
      <c r="O67" s="470">
        <v>114</v>
      </c>
      <c r="P67" s="832"/>
      <c r="Q67" s="832"/>
      <c r="R67" s="832"/>
      <c r="S67" s="493"/>
      <c r="T67" s="493"/>
      <c r="U67" s="484"/>
      <c r="V67" s="470"/>
      <c r="W67" s="470"/>
      <c r="X67" s="470"/>
      <c r="Y67" s="470"/>
      <c r="Z67" s="470"/>
      <c r="AA67" s="470"/>
      <c r="AB67" s="470"/>
    </row>
    <row r="68" ht="26.1" customHeight="1" spans="1:28">
      <c r="A68" s="470">
        <v>55</v>
      </c>
      <c r="B68" s="832" t="s">
        <v>305</v>
      </c>
      <c r="C68" s="832"/>
      <c r="D68" s="480" t="s">
        <v>306</v>
      </c>
      <c r="E68" s="493" t="s">
        <v>333</v>
      </c>
      <c r="F68" s="493"/>
      <c r="G68" s="484" t="s">
        <v>103</v>
      </c>
      <c r="H68" s="470" t="s">
        <v>108</v>
      </c>
      <c r="I68" s="470"/>
      <c r="J68" s="470"/>
      <c r="K68" s="470"/>
      <c r="L68" s="470"/>
      <c r="M68" s="470"/>
      <c r="N68" s="470"/>
      <c r="O68" s="470">
        <v>115</v>
      </c>
      <c r="P68" s="832"/>
      <c r="Q68" s="832"/>
      <c r="R68" s="832"/>
      <c r="S68" s="493"/>
      <c r="T68" s="493"/>
      <c r="U68" s="484"/>
      <c r="V68" s="470"/>
      <c r="W68" s="470"/>
      <c r="X68" s="470"/>
      <c r="Y68" s="470"/>
      <c r="Z68" s="470"/>
      <c r="AA68" s="470"/>
      <c r="AB68" s="470"/>
    </row>
    <row r="69" ht="26.1" customHeight="1" spans="1:28">
      <c r="A69" s="470">
        <v>56</v>
      </c>
      <c r="B69" s="832" t="s">
        <v>305</v>
      </c>
      <c r="C69" s="832"/>
      <c r="D69" s="480" t="s">
        <v>306</v>
      </c>
      <c r="E69" s="493" t="s">
        <v>334</v>
      </c>
      <c r="F69" s="493"/>
      <c r="G69" s="484" t="s">
        <v>298</v>
      </c>
      <c r="H69" s="470" t="s">
        <v>328</v>
      </c>
      <c r="I69" s="470"/>
      <c r="J69" s="470"/>
      <c r="K69" s="470" t="s">
        <v>329</v>
      </c>
      <c r="L69" s="470"/>
      <c r="M69" s="470"/>
      <c r="N69" s="470"/>
      <c r="O69" s="470">
        <v>116</v>
      </c>
      <c r="P69" s="832"/>
      <c r="Q69" s="832"/>
      <c r="R69" s="832"/>
      <c r="S69" s="493"/>
      <c r="T69" s="493"/>
      <c r="U69" s="484"/>
      <c r="V69" s="470"/>
      <c r="W69" s="470"/>
      <c r="X69" s="470"/>
      <c r="Y69" s="470"/>
      <c r="Z69" s="470"/>
      <c r="AA69" s="470"/>
      <c r="AB69" s="470"/>
    </row>
    <row r="70" ht="26.1" customHeight="1" spans="1:28">
      <c r="A70" s="470">
        <v>57</v>
      </c>
      <c r="B70" s="832" t="s">
        <v>305</v>
      </c>
      <c r="C70" s="832"/>
      <c r="D70" s="480" t="s">
        <v>306</v>
      </c>
      <c r="E70" s="493" t="s">
        <v>335</v>
      </c>
      <c r="F70" s="493"/>
      <c r="G70" s="484" t="s">
        <v>336</v>
      </c>
      <c r="H70" s="470" t="s">
        <v>328</v>
      </c>
      <c r="I70" s="470"/>
      <c r="J70" s="470"/>
      <c r="K70" s="470"/>
      <c r="L70" s="470"/>
      <c r="M70" s="470"/>
      <c r="N70" s="470"/>
      <c r="O70" s="470">
        <v>117</v>
      </c>
      <c r="P70" s="832"/>
      <c r="Q70" s="832"/>
      <c r="R70" s="832"/>
      <c r="S70" s="493"/>
      <c r="T70" s="493"/>
      <c r="U70" s="484"/>
      <c r="V70" s="470"/>
      <c r="W70" s="470"/>
      <c r="X70" s="470"/>
      <c r="Y70" s="470"/>
      <c r="Z70" s="470"/>
      <c r="AA70" s="470"/>
      <c r="AB70" s="470"/>
    </row>
    <row r="71" ht="26.1" customHeight="1" spans="1:28">
      <c r="A71" s="470">
        <v>58</v>
      </c>
      <c r="B71" s="832" t="s">
        <v>305</v>
      </c>
      <c r="C71" s="832"/>
      <c r="D71" s="480" t="s">
        <v>306</v>
      </c>
      <c r="E71" s="493" t="s">
        <v>337</v>
      </c>
      <c r="F71" s="493"/>
      <c r="G71" s="484" t="s">
        <v>338</v>
      </c>
      <c r="H71" s="470" t="s">
        <v>164</v>
      </c>
      <c r="I71" s="470"/>
      <c r="J71" s="470"/>
      <c r="K71" s="470"/>
      <c r="L71" s="470"/>
      <c r="M71" s="470"/>
      <c r="N71" s="470"/>
      <c r="O71" s="470">
        <v>118</v>
      </c>
      <c r="P71" s="832"/>
      <c r="Q71" s="832"/>
      <c r="R71" s="832"/>
      <c r="S71" s="493"/>
      <c r="T71" s="493"/>
      <c r="U71" s="484"/>
      <c r="V71" s="470"/>
      <c r="W71" s="470"/>
      <c r="X71" s="470"/>
      <c r="Y71" s="470"/>
      <c r="Z71" s="470"/>
      <c r="AA71" s="470"/>
      <c r="AB71" s="470"/>
    </row>
    <row r="72" ht="26.1" customHeight="1" spans="1:28">
      <c r="A72" s="470">
        <v>59</v>
      </c>
      <c r="B72" s="832" t="s">
        <v>305</v>
      </c>
      <c r="C72" s="832"/>
      <c r="D72" s="480" t="s">
        <v>306</v>
      </c>
      <c r="E72" s="470" t="s">
        <v>339</v>
      </c>
      <c r="F72" s="470"/>
      <c r="G72" s="473" t="s">
        <v>340</v>
      </c>
      <c r="H72" s="470" t="s">
        <v>123</v>
      </c>
      <c r="I72" s="470"/>
      <c r="J72" s="470"/>
      <c r="K72" s="470"/>
      <c r="L72" s="470"/>
      <c r="M72" s="470"/>
      <c r="N72" s="470"/>
      <c r="O72" s="470">
        <v>119</v>
      </c>
      <c r="P72" s="832"/>
      <c r="Q72" s="832"/>
      <c r="R72" s="832"/>
      <c r="S72" s="493"/>
      <c r="T72" s="493"/>
      <c r="U72" s="484"/>
      <c r="V72" s="470"/>
      <c r="W72" s="470"/>
      <c r="X72" s="470"/>
      <c r="Y72" s="470"/>
      <c r="Z72" s="470"/>
      <c r="AA72" s="470"/>
      <c r="AB72" s="470"/>
    </row>
    <row r="73" ht="26.1" customHeight="1" spans="1:28">
      <c r="A73" s="470">
        <v>60</v>
      </c>
      <c r="B73" s="832" t="s">
        <v>305</v>
      </c>
      <c r="C73" s="832"/>
      <c r="D73" s="480" t="s">
        <v>306</v>
      </c>
      <c r="E73" s="470" t="s">
        <v>341</v>
      </c>
      <c r="F73" s="470"/>
      <c r="G73" s="473" t="s">
        <v>342</v>
      </c>
      <c r="H73" s="470" t="s">
        <v>343</v>
      </c>
      <c r="I73" s="470"/>
      <c r="J73" s="470"/>
      <c r="K73" s="470" t="s">
        <v>344</v>
      </c>
      <c r="L73" s="470"/>
      <c r="M73" s="470"/>
      <c r="N73" s="470"/>
      <c r="O73" s="470">
        <v>120</v>
      </c>
      <c r="P73" s="832"/>
      <c r="Q73" s="832"/>
      <c r="R73" s="832"/>
      <c r="S73" s="493"/>
      <c r="T73" s="493"/>
      <c r="U73" s="484"/>
      <c r="V73" s="470"/>
      <c r="W73" s="470"/>
      <c r="X73" s="470"/>
      <c r="Y73" s="470"/>
      <c r="Z73" s="470"/>
      <c r="AA73" s="470"/>
      <c r="AB73" s="470"/>
    </row>
    <row r="74" ht="26.1" customHeight="1" spans="11:11">
      <c r="K74" s="415"/>
    </row>
    <row r="75" ht="26.1" customHeight="1" spans="11:11">
      <c r="K75" s="415"/>
    </row>
    <row r="76" ht="26.1" customHeight="1" spans="11:11">
      <c r="K76" s="415"/>
    </row>
    <row r="77" ht="26.1" customHeight="1" spans="11:11">
      <c r="K77" s="415"/>
    </row>
    <row r="78" ht="26.1" customHeight="1" spans="11:11">
      <c r="K78" s="415"/>
    </row>
    <row r="79" ht="26.1" customHeight="1" spans="11:11">
      <c r="K79" s="415"/>
    </row>
    <row r="80" ht="26.1" customHeight="1" spans="11:11">
      <c r="K80" s="415"/>
    </row>
    <row r="81" ht="26.1" customHeight="1" spans="11:11">
      <c r="K81" s="415"/>
    </row>
    <row r="82" ht="26.1" customHeight="1" spans="11:11">
      <c r="K82" s="415"/>
    </row>
    <row r="83" ht="26.1" customHeight="1" spans="11:11">
      <c r="K83" s="415"/>
    </row>
    <row r="84" ht="26.1" customHeight="1" spans="11:11">
      <c r="K84" s="415"/>
    </row>
    <row r="85" ht="26.1" customHeight="1" spans="11:11">
      <c r="K85" s="415"/>
    </row>
    <row r="86" spans="11:11">
      <c r="K86" s="415"/>
    </row>
    <row r="117" spans="11:12">
      <c r="K117" s="416" t="s">
        <v>332</v>
      </c>
      <c r="L117" s="416" t="s">
        <v>288</v>
      </c>
    </row>
    <row r="119" spans="37:37">
      <c r="AK119" s="416">
        <v>0</v>
      </c>
    </row>
    <row r="120" spans="37:37">
      <c r="AK120" s="416">
        <v>0</v>
      </c>
    </row>
    <row r="121" spans="37:37">
      <c r="AK121" s="416">
        <v>0</v>
      </c>
    </row>
  </sheetData>
  <mergeCells count="504">
    <mergeCell ref="A1:B1"/>
    <mergeCell ref="D1:G1"/>
    <mergeCell ref="H1:S1"/>
    <mergeCell ref="G2:S2"/>
    <mergeCell ref="G3:T3"/>
    <mergeCell ref="V3:W3"/>
    <mergeCell ref="G4:S4"/>
    <mergeCell ref="V4:W4"/>
    <mergeCell ref="A5:D5"/>
    <mergeCell ref="F5:I5"/>
    <mergeCell ref="J5:M5"/>
    <mergeCell ref="N5:U5"/>
    <mergeCell ref="V5:W5"/>
    <mergeCell ref="X5:Z5"/>
    <mergeCell ref="AA5:AB5"/>
    <mergeCell ref="F6:I6"/>
    <mergeCell ref="J6:M6"/>
    <mergeCell ref="N6:U6"/>
    <mergeCell ref="V6:W6"/>
    <mergeCell ref="X6:Z6"/>
    <mergeCell ref="AA6:AB6"/>
    <mergeCell ref="F7:I7"/>
    <mergeCell ref="J7:M7"/>
    <mergeCell ref="N7:U7"/>
    <mergeCell ref="V7:W7"/>
    <mergeCell ref="X7:Z7"/>
    <mergeCell ref="AA7:AB7"/>
    <mergeCell ref="F8:I8"/>
    <mergeCell ref="J8:M8"/>
    <mergeCell ref="N8:U8"/>
    <mergeCell ref="V8:W8"/>
    <mergeCell ref="X8:Z8"/>
    <mergeCell ref="AA8:AB8"/>
    <mergeCell ref="F9:I9"/>
    <mergeCell ref="J9:M9"/>
    <mergeCell ref="N9:U9"/>
    <mergeCell ref="V9:W9"/>
    <mergeCell ref="X9:Z9"/>
    <mergeCell ref="AA9:AB9"/>
    <mergeCell ref="F10:I10"/>
    <mergeCell ref="J10:M10"/>
    <mergeCell ref="N10:U10"/>
    <mergeCell ref="V10:W10"/>
    <mergeCell ref="X10:Z10"/>
    <mergeCell ref="AA10:AB10"/>
    <mergeCell ref="A12:D12"/>
    <mergeCell ref="B13:C13"/>
    <mergeCell ref="E13:F13"/>
    <mergeCell ref="H13:J13"/>
    <mergeCell ref="L13:N13"/>
    <mergeCell ref="P13:Q13"/>
    <mergeCell ref="S13:T13"/>
    <mergeCell ref="V13:X13"/>
    <mergeCell ref="Y13:Z13"/>
    <mergeCell ref="AA13:AB13"/>
    <mergeCell ref="B14:C14"/>
    <mergeCell ref="E14:F14"/>
    <mergeCell ref="H14:J14"/>
    <mergeCell ref="L14:N14"/>
    <mergeCell ref="P14:Q14"/>
    <mergeCell ref="S14:T14"/>
    <mergeCell ref="V14:X14"/>
    <mergeCell ref="Y14:Z14"/>
    <mergeCell ref="B15:C15"/>
    <mergeCell ref="E15:F15"/>
    <mergeCell ref="H15:J15"/>
    <mergeCell ref="P15:Q15"/>
    <mergeCell ref="S15:T15"/>
    <mergeCell ref="V15:X15"/>
    <mergeCell ref="Y15:Z15"/>
    <mergeCell ref="B16:C16"/>
    <mergeCell ref="E16:F16"/>
    <mergeCell ref="H16:J16"/>
    <mergeCell ref="P16:Q16"/>
    <mergeCell ref="S16:T16"/>
    <mergeCell ref="V16:X16"/>
    <mergeCell ref="B17:C17"/>
    <mergeCell ref="E17:F17"/>
    <mergeCell ref="H17:J17"/>
    <mergeCell ref="P17:Q17"/>
    <mergeCell ref="S17:T17"/>
    <mergeCell ref="V17:X17"/>
    <mergeCell ref="B18:C18"/>
    <mergeCell ref="E18:F18"/>
    <mergeCell ref="H18:J18"/>
    <mergeCell ref="P18:Q18"/>
    <mergeCell ref="S18:T18"/>
    <mergeCell ref="V18:X18"/>
    <mergeCell ref="B19:C19"/>
    <mergeCell ref="E19:F19"/>
    <mergeCell ref="H19:J19"/>
    <mergeCell ref="P19:Q19"/>
    <mergeCell ref="S19:T19"/>
    <mergeCell ref="V19:X19"/>
    <mergeCell ref="B20:C20"/>
    <mergeCell ref="E20:F20"/>
    <mergeCell ref="H20:J20"/>
    <mergeCell ref="P20:Q20"/>
    <mergeCell ref="S20:T20"/>
    <mergeCell ref="V20:X20"/>
    <mergeCell ref="B21:C21"/>
    <mergeCell ref="E21:F21"/>
    <mergeCell ref="H21:J21"/>
    <mergeCell ref="P21:Q21"/>
    <mergeCell ref="S21:T21"/>
    <mergeCell ref="V21:X21"/>
    <mergeCell ref="B22:C22"/>
    <mergeCell ref="E22:F22"/>
    <mergeCell ref="H22:J22"/>
    <mergeCell ref="P22:Q22"/>
    <mergeCell ref="S22:T22"/>
    <mergeCell ref="V22:X22"/>
    <mergeCell ref="B23:C23"/>
    <mergeCell ref="E23:F23"/>
    <mergeCell ref="H23:J23"/>
    <mergeCell ref="P23:Q23"/>
    <mergeCell ref="S23:T23"/>
    <mergeCell ref="V23:X23"/>
    <mergeCell ref="Y23:Z23"/>
    <mergeCell ref="AA23:AB23"/>
    <mergeCell ref="B24:C24"/>
    <mergeCell ref="E24:F24"/>
    <mergeCell ref="H24:J24"/>
    <mergeCell ref="P24:Q24"/>
    <mergeCell ref="S24:T24"/>
    <mergeCell ref="V24:X24"/>
    <mergeCell ref="B25:C25"/>
    <mergeCell ref="E25:F25"/>
    <mergeCell ref="H25:J25"/>
    <mergeCell ref="P25:Q25"/>
    <mergeCell ref="S25:T25"/>
    <mergeCell ref="V25:X25"/>
    <mergeCell ref="B26:C26"/>
    <mergeCell ref="E26:F26"/>
    <mergeCell ref="H26:J26"/>
    <mergeCell ref="P26:Q26"/>
    <mergeCell ref="S26:T26"/>
    <mergeCell ref="V26:X26"/>
    <mergeCell ref="B27:C27"/>
    <mergeCell ref="E27:F27"/>
    <mergeCell ref="H27:J27"/>
    <mergeCell ref="P27:Q27"/>
    <mergeCell ref="S27:T27"/>
    <mergeCell ref="V27:X27"/>
    <mergeCell ref="B28:C28"/>
    <mergeCell ref="E28:F28"/>
    <mergeCell ref="H28:J28"/>
    <mergeCell ref="P28:Q28"/>
    <mergeCell ref="S28:T28"/>
    <mergeCell ref="V28:X28"/>
    <mergeCell ref="B29:C29"/>
    <mergeCell ref="E29:F29"/>
    <mergeCell ref="H29:J29"/>
    <mergeCell ref="P29:Q29"/>
    <mergeCell ref="S29:T29"/>
    <mergeCell ref="V29:X29"/>
    <mergeCell ref="B30:C30"/>
    <mergeCell ref="E30:F30"/>
    <mergeCell ref="H30:J30"/>
    <mergeCell ref="P30:Q30"/>
    <mergeCell ref="S30:T30"/>
    <mergeCell ref="V30:X30"/>
    <mergeCell ref="B31:C31"/>
    <mergeCell ref="E31:F31"/>
    <mergeCell ref="H31:J31"/>
    <mergeCell ref="P31:Q31"/>
    <mergeCell ref="S31:T31"/>
    <mergeCell ref="V31:X31"/>
    <mergeCell ref="B32:C32"/>
    <mergeCell ref="E32:F32"/>
    <mergeCell ref="H32:J32"/>
    <mergeCell ref="P32:Q32"/>
    <mergeCell ref="S32:T32"/>
    <mergeCell ref="V32:X32"/>
    <mergeCell ref="B33:C33"/>
    <mergeCell ref="E33:F33"/>
    <mergeCell ref="H33:J33"/>
    <mergeCell ref="P33:Q33"/>
    <mergeCell ref="S33:T33"/>
    <mergeCell ref="V33:X33"/>
    <mergeCell ref="B34:C34"/>
    <mergeCell ref="E34:F34"/>
    <mergeCell ref="H34:J34"/>
    <mergeCell ref="P34:Q34"/>
    <mergeCell ref="S34:T34"/>
    <mergeCell ref="V34:X34"/>
    <mergeCell ref="B35:C35"/>
    <mergeCell ref="E35:F35"/>
    <mergeCell ref="H35:J35"/>
    <mergeCell ref="P35:Q35"/>
    <mergeCell ref="S35:T35"/>
    <mergeCell ref="V35:X35"/>
    <mergeCell ref="B36:C36"/>
    <mergeCell ref="E36:F36"/>
    <mergeCell ref="H36:J36"/>
    <mergeCell ref="P36:Q36"/>
    <mergeCell ref="S36:T36"/>
    <mergeCell ref="V36:X36"/>
    <mergeCell ref="B37:C37"/>
    <mergeCell ref="E37:F37"/>
    <mergeCell ref="H37:J37"/>
    <mergeCell ref="P37:Q37"/>
    <mergeCell ref="S37:T37"/>
    <mergeCell ref="V37:X37"/>
    <mergeCell ref="B38:C38"/>
    <mergeCell ref="E38:F38"/>
    <mergeCell ref="H38:J38"/>
    <mergeCell ref="P38:Q38"/>
    <mergeCell ref="S38:T38"/>
    <mergeCell ref="V38:X38"/>
    <mergeCell ref="B39:C39"/>
    <mergeCell ref="E39:F39"/>
    <mergeCell ref="H39:J39"/>
    <mergeCell ref="P39:Q39"/>
    <mergeCell ref="S39:T39"/>
    <mergeCell ref="V39:X39"/>
    <mergeCell ref="B40:C40"/>
    <mergeCell ref="E40:F40"/>
    <mergeCell ref="P40:Q40"/>
    <mergeCell ref="S40:T40"/>
    <mergeCell ref="V40:X40"/>
    <mergeCell ref="B41:C41"/>
    <mergeCell ref="E41:F41"/>
    <mergeCell ref="P41:Q41"/>
    <mergeCell ref="S41:T41"/>
    <mergeCell ref="V41:X41"/>
    <mergeCell ref="B42:C42"/>
    <mergeCell ref="E42:F42"/>
    <mergeCell ref="P42:Q42"/>
    <mergeCell ref="S42:T42"/>
    <mergeCell ref="V42:X42"/>
    <mergeCell ref="B43:C43"/>
    <mergeCell ref="E43:F43"/>
    <mergeCell ref="P43:Q43"/>
    <mergeCell ref="S43:T43"/>
    <mergeCell ref="V43:X43"/>
    <mergeCell ref="Y43:Z43"/>
    <mergeCell ref="AA43:AB43"/>
    <mergeCell ref="B44:C44"/>
    <mergeCell ref="E44:F44"/>
    <mergeCell ref="P44:Q44"/>
    <mergeCell ref="S44:T44"/>
    <mergeCell ref="V44:X44"/>
    <mergeCell ref="B45:C45"/>
    <mergeCell ref="E45:F45"/>
    <mergeCell ref="H45:J45"/>
    <mergeCell ref="P45:Q45"/>
    <mergeCell ref="S45:T45"/>
    <mergeCell ref="V45:X45"/>
    <mergeCell ref="B46:C46"/>
    <mergeCell ref="E46:F46"/>
    <mergeCell ref="H46:J46"/>
    <mergeCell ref="P46:Q46"/>
    <mergeCell ref="S46:T46"/>
    <mergeCell ref="V46:X46"/>
    <mergeCell ref="B47:C47"/>
    <mergeCell ref="E47:F47"/>
    <mergeCell ref="H47:J47"/>
    <mergeCell ref="P47:Q47"/>
    <mergeCell ref="S47:T47"/>
    <mergeCell ref="V47:X47"/>
    <mergeCell ref="B48:C48"/>
    <mergeCell ref="E48:F48"/>
    <mergeCell ref="H48:J48"/>
    <mergeCell ref="P48:Q48"/>
    <mergeCell ref="S48:T48"/>
    <mergeCell ref="V48:X48"/>
    <mergeCell ref="B49:C49"/>
    <mergeCell ref="E49:F49"/>
    <mergeCell ref="H49:J49"/>
    <mergeCell ref="P49:Q49"/>
    <mergeCell ref="S49:T49"/>
    <mergeCell ref="V49:X49"/>
    <mergeCell ref="B50:C50"/>
    <mergeCell ref="E50:F50"/>
    <mergeCell ref="H50:J50"/>
    <mergeCell ref="P50:Q50"/>
    <mergeCell ref="S50:T50"/>
    <mergeCell ref="V50:X50"/>
    <mergeCell ref="B51:C51"/>
    <mergeCell ref="E51:F51"/>
    <mergeCell ref="H51:J51"/>
    <mergeCell ref="P51:Q51"/>
    <mergeCell ref="S51:T51"/>
    <mergeCell ref="V51:X51"/>
    <mergeCell ref="B52:C52"/>
    <mergeCell ref="E52:F52"/>
    <mergeCell ref="H52:J52"/>
    <mergeCell ref="P52:Q52"/>
    <mergeCell ref="S52:T52"/>
    <mergeCell ref="V52:X52"/>
    <mergeCell ref="B53:C53"/>
    <mergeCell ref="E53:F53"/>
    <mergeCell ref="H53:J53"/>
    <mergeCell ref="P53:Q53"/>
    <mergeCell ref="S53:T53"/>
    <mergeCell ref="V53:X53"/>
    <mergeCell ref="B54:C54"/>
    <mergeCell ref="E54:F54"/>
    <mergeCell ref="H54:J54"/>
    <mergeCell ref="P54:Q54"/>
    <mergeCell ref="V54:X54"/>
    <mergeCell ref="Y54:Z54"/>
    <mergeCell ref="AA54:AB54"/>
    <mergeCell ref="B55:C55"/>
    <mergeCell ref="E55:F55"/>
    <mergeCell ref="H55:J55"/>
    <mergeCell ref="P55:Q55"/>
    <mergeCell ref="V55:X55"/>
    <mergeCell ref="Y55:Z55"/>
    <mergeCell ref="AA55:AB55"/>
    <mergeCell ref="B56:C56"/>
    <mergeCell ref="E56:F56"/>
    <mergeCell ref="H56:J56"/>
    <mergeCell ref="P56:Q56"/>
    <mergeCell ref="V56:X56"/>
    <mergeCell ref="Y56:Z56"/>
    <mergeCell ref="AA56:AB56"/>
    <mergeCell ref="B57:C57"/>
    <mergeCell ref="E57:F57"/>
    <mergeCell ref="H57:J57"/>
    <mergeCell ref="P57:Q57"/>
    <mergeCell ref="V57:X57"/>
    <mergeCell ref="Y57:Z57"/>
    <mergeCell ref="AA57:AB57"/>
    <mergeCell ref="B58:C58"/>
    <mergeCell ref="E58:F58"/>
    <mergeCell ref="H58:J58"/>
    <mergeCell ref="P58:Q58"/>
    <mergeCell ref="V58:X58"/>
    <mergeCell ref="Y58:Z58"/>
    <mergeCell ref="AA58:AB58"/>
    <mergeCell ref="B59:C59"/>
    <mergeCell ref="E59:F59"/>
    <mergeCell ref="H59:J59"/>
    <mergeCell ref="P59:Q59"/>
    <mergeCell ref="V59:X59"/>
    <mergeCell ref="Y59:Z59"/>
    <mergeCell ref="AA59:AB59"/>
    <mergeCell ref="B60:C60"/>
    <mergeCell ref="E60:F60"/>
    <mergeCell ref="H60:J60"/>
    <mergeCell ref="L60:N60"/>
    <mergeCell ref="P60:Q60"/>
    <mergeCell ref="V60:X60"/>
    <mergeCell ref="Y60:Z60"/>
    <mergeCell ref="AA60:AB60"/>
    <mergeCell ref="B61:C61"/>
    <mergeCell ref="E61:F61"/>
    <mergeCell ref="H61:J61"/>
    <mergeCell ref="L61:N61"/>
    <mergeCell ref="P61:Q61"/>
    <mergeCell ref="S61:T61"/>
    <mergeCell ref="V61:X61"/>
    <mergeCell ref="Y61:Z61"/>
    <mergeCell ref="AA61:AB61"/>
    <mergeCell ref="B62:C62"/>
    <mergeCell ref="E62:F62"/>
    <mergeCell ref="H62:J62"/>
    <mergeCell ref="L62:N62"/>
    <mergeCell ref="P62:Q62"/>
    <mergeCell ref="S62:T62"/>
    <mergeCell ref="V62:X62"/>
    <mergeCell ref="Y62:Z62"/>
    <mergeCell ref="AA62:AB62"/>
    <mergeCell ref="B63:C63"/>
    <mergeCell ref="E63:F63"/>
    <mergeCell ref="H63:J63"/>
    <mergeCell ref="L63:N63"/>
    <mergeCell ref="P63:Q63"/>
    <mergeCell ref="S63:T63"/>
    <mergeCell ref="V63:X63"/>
    <mergeCell ref="Y63:Z63"/>
    <mergeCell ref="AA63:AB63"/>
    <mergeCell ref="B64:C64"/>
    <mergeCell ref="E64:F64"/>
    <mergeCell ref="H64:J64"/>
    <mergeCell ref="L64:N64"/>
    <mergeCell ref="P64:Q64"/>
    <mergeCell ref="S64:T64"/>
    <mergeCell ref="V64:X64"/>
    <mergeCell ref="Y64:Z64"/>
    <mergeCell ref="AA64:AB64"/>
    <mergeCell ref="B65:C65"/>
    <mergeCell ref="E65:F65"/>
    <mergeCell ref="H65:J65"/>
    <mergeCell ref="L65:N65"/>
    <mergeCell ref="P65:Q65"/>
    <mergeCell ref="S65:T65"/>
    <mergeCell ref="V65:X65"/>
    <mergeCell ref="Y65:Z65"/>
    <mergeCell ref="AA65:AB65"/>
    <mergeCell ref="B66:C66"/>
    <mergeCell ref="E66:F66"/>
    <mergeCell ref="H66:J66"/>
    <mergeCell ref="L66:N66"/>
    <mergeCell ref="P66:Q66"/>
    <mergeCell ref="S66:T66"/>
    <mergeCell ref="V66:X66"/>
    <mergeCell ref="Y66:Z66"/>
    <mergeCell ref="AA66:AB66"/>
    <mergeCell ref="B67:C67"/>
    <mergeCell ref="E67:F67"/>
    <mergeCell ref="H67:J67"/>
    <mergeCell ref="L67:N67"/>
    <mergeCell ref="P67:Q67"/>
    <mergeCell ref="S67:T67"/>
    <mergeCell ref="V67:X67"/>
    <mergeCell ref="Y67:Z67"/>
    <mergeCell ref="AA67:AB67"/>
    <mergeCell ref="B68:C68"/>
    <mergeCell ref="E68:F68"/>
    <mergeCell ref="H68:J68"/>
    <mergeCell ref="L68:N68"/>
    <mergeCell ref="P68:Q68"/>
    <mergeCell ref="S68:T68"/>
    <mergeCell ref="V68:X68"/>
    <mergeCell ref="Y68:Z68"/>
    <mergeCell ref="AA68:AB68"/>
    <mergeCell ref="B69:C69"/>
    <mergeCell ref="E69:F69"/>
    <mergeCell ref="H69:J69"/>
    <mergeCell ref="L69:N69"/>
    <mergeCell ref="P69:Q69"/>
    <mergeCell ref="S69:T69"/>
    <mergeCell ref="V69:X69"/>
    <mergeCell ref="Y69:Z69"/>
    <mergeCell ref="AA69:AB69"/>
    <mergeCell ref="B70:C70"/>
    <mergeCell ref="E70:F70"/>
    <mergeCell ref="H70:J70"/>
    <mergeCell ref="L70:N70"/>
    <mergeCell ref="P70:Q70"/>
    <mergeCell ref="S70:T70"/>
    <mergeCell ref="V70:X70"/>
    <mergeCell ref="Y70:Z70"/>
    <mergeCell ref="AA70:AB70"/>
    <mergeCell ref="B71:C71"/>
    <mergeCell ref="E71:F71"/>
    <mergeCell ref="H71:J71"/>
    <mergeCell ref="L71:N71"/>
    <mergeCell ref="P71:Q71"/>
    <mergeCell ref="S71:T71"/>
    <mergeCell ref="V71:X71"/>
    <mergeCell ref="Y71:Z71"/>
    <mergeCell ref="AA71:AB71"/>
    <mergeCell ref="B72:C72"/>
    <mergeCell ref="E72:F72"/>
    <mergeCell ref="H72:J72"/>
    <mergeCell ref="L72:N72"/>
    <mergeCell ref="P72:Q72"/>
    <mergeCell ref="S72:T72"/>
    <mergeCell ref="V72:X72"/>
    <mergeCell ref="Y72:Z72"/>
    <mergeCell ref="AA72:AB72"/>
    <mergeCell ref="B73:C73"/>
    <mergeCell ref="E73:F73"/>
    <mergeCell ref="H73:J73"/>
    <mergeCell ref="L73:N73"/>
    <mergeCell ref="P73:Q73"/>
    <mergeCell ref="S73:T73"/>
    <mergeCell ref="V73:X73"/>
    <mergeCell ref="Y73:Z73"/>
    <mergeCell ref="AA73:AB73"/>
    <mergeCell ref="K15:K16"/>
    <mergeCell ref="K17:K27"/>
    <mergeCell ref="K28:K31"/>
    <mergeCell ref="K32:K34"/>
    <mergeCell ref="K35:K36"/>
    <mergeCell ref="K37:K38"/>
    <mergeCell ref="K39:K42"/>
    <mergeCell ref="K43:K44"/>
    <mergeCell ref="K45:K46"/>
    <mergeCell ref="K47:K48"/>
    <mergeCell ref="K49:K55"/>
    <mergeCell ref="K56:K59"/>
    <mergeCell ref="K60:K63"/>
    <mergeCell ref="K65:K68"/>
    <mergeCell ref="K69:K72"/>
    <mergeCell ref="A6:D11"/>
    <mergeCell ref="A3:B4"/>
    <mergeCell ref="C3:E4"/>
    <mergeCell ref="H40:J42"/>
    <mergeCell ref="H43:J44"/>
    <mergeCell ref="L15:N27"/>
    <mergeCell ref="L28:N31"/>
    <mergeCell ref="E11:AB12"/>
    <mergeCell ref="X1:AB2"/>
    <mergeCell ref="L32:N34"/>
    <mergeCell ref="L35:N36"/>
    <mergeCell ref="L37:N38"/>
    <mergeCell ref="L39:N42"/>
    <mergeCell ref="L43:N44"/>
    <mergeCell ref="AA14:AB15"/>
    <mergeCell ref="Y16:Z22"/>
    <mergeCell ref="AA16:AB22"/>
    <mergeCell ref="Y24:Z42"/>
    <mergeCell ref="AA24:AB42"/>
    <mergeCell ref="L56:N59"/>
    <mergeCell ref="L49:N55"/>
    <mergeCell ref="L47:N48"/>
    <mergeCell ref="L45:N46"/>
    <mergeCell ref="Y44:Z53"/>
    <mergeCell ref="AA44:AB53"/>
  </mergeCells>
  <pageMargins left="0.904166666666667" right="0.707638888888889" top="1.14166666666667" bottom="0.747916666666667" header="0.313888888888889" footer="0.313888888888889"/>
  <pageSetup paperSize="8" scale="3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2"/>
  <sheetViews>
    <sheetView zoomScale="40" zoomScaleNormal="40" workbookViewId="0">
      <selection activeCell="AN11" sqref="AN1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7.6818181818182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4.7727272727273" style="14" customWidth="1"/>
    <col min="32" max="16378" width="9.81818181818182" style="9"/>
  </cols>
  <sheetData>
    <row r="1" ht="17.25" customHeight="1" spans="30:30">
      <c r="AD1" s="3"/>
    </row>
    <row r="2" ht="21.75" customHeight="1" spans="30:30">
      <c r="AD2" s="61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1627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55" t="s">
        <v>1160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96" t="s">
        <v>1720</v>
      </c>
    </row>
    <row r="5" ht="50.25" customHeight="1" spans="1:33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6" t="s">
        <v>99</v>
      </c>
      <c r="AG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41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73"/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0.13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/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/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/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/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/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3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15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78"/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7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78"/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78">
        <v>1</v>
      </c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78">
        <v>2</v>
      </c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78">
        <v>1</v>
      </c>
    </row>
    <row r="39" s="7" customFormat="1" ht="157.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1724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78"/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76"/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76"/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1725</v>
      </c>
      <c r="I42" s="31" t="s">
        <v>1626</v>
      </c>
      <c r="J42" s="45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76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1630</v>
      </c>
      <c r="I43" s="31" t="s">
        <v>1626</v>
      </c>
      <c r="J43" s="45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76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1726</v>
      </c>
      <c r="I44" s="31" t="s">
        <v>1626</v>
      </c>
      <c r="J44" s="47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76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76"/>
    </row>
    <row r="46" spans="8:28">
      <c r="H46" s="9"/>
      <c r="I46" s="9"/>
      <c r="K46" s="9"/>
      <c r="N46" s="9"/>
      <c r="T46" s="9"/>
      <c r="U46" s="9"/>
      <c r="V46" s="9"/>
      <c r="W46" s="9"/>
      <c r="X46" s="9"/>
      <c r="Y46" s="9"/>
      <c r="Z46" s="9"/>
      <c r="AB46" s="9"/>
    </row>
    <row r="47" spans="8:28">
      <c r="H47" s="9"/>
      <c r="I47" s="9"/>
      <c r="K47" s="9"/>
      <c r="N47" s="9"/>
      <c r="T47" s="9"/>
      <c r="U47" s="9"/>
      <c r="V47" s="9"/>
      <c r="W47" s="9"/>
      <c r="X47" s="9"/>
      <c r="Y47" s="9"/>
      <c r="Z47" s="9"/>
      <c r="AB47" s="9"/>
    </row>
    <row r="48" spans="8:28">
      <c r="H48" s="9"/>
      <c r="I48" s="9"/>
      <c r="K48" s="9"/>
      <c r="N48" s="9"/>
      <c r="T48" s="9"/>
      <c r="U48" s="9"/>
      <c r="V48" s="9"/>
      <c r="W48" s="9"/>
      <c r="X48" s="9"/>
      <c r="Y48" s="9"/>
      <c r="Z48" s="9"/>
      <c r="AB48" s="9"/>
    </row>
    <row r="49" spans="8:28">
      <c r="H49" s="9"/>
      <c r="I49" s="9"/>
      <c r="K49" s="9"/>
      <c r="N49" s="9"/>
      <c r="T49" s="9"/>
      <c r="U49" s="9"/>
      <c r="V49" s="9"/>
      <c r="W49" s="9"/>
      <c r="X49" s="9"/>
      <c r="Y49" s="9"/>
      <c r="Z49" s="9"/>
      <c r="AB49" s="9"/>
    </row>
    <row r="50" spans="8:28">
      <c r="H50" s="9"/>
      <c r="I50" s="9"/>
      <c r="K50" s="9"/>
      <c r="N50" s="9"/>
      <c r="T50" s="9"/>
      <c r="U50" s="9"/>
      <c r="V50" s="9"/>
      <c r="W50" s="9"/>
      <c r="X50" s="9"/>
      <c r="Y50" s="9"/>
      <c r="Z50" s="9"/>
      <c r="AB50" s="9"/>
    </row>
    <row r="51" spans="8:28">
      <c r="H51" s="9"/>
      <c r="I51" s="9"/>
      <c r="K51" s="9"/>
      <c r="N51" s="9"/>
      <c r="T51" s="9"/>
      <c r="U51" s="9"/>
      <c r="V51" s="9"/>
      <c r="W51" s="9"/>
      <c r="X51" s="9"/>
      <c r="Y51" s="9"/>
      <c r="Z51" s="9"/>
      <c r="AB51" s="9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  <row r="58" spans="8:28">
      <c r="H58" s="9"/>
      <c r="I58" s="9"/>
      <c r="K58" s="9"/>
      <c r="N58" s="9"/>
      <c r="T58" s="9"/>
      <c r="U58" s="9"/>
      <c r="V58" s="9"/>
      <c r="W58" s="9"/>
      <c r="X58" s="9"/>
      <c r="Y58" s="9"/>
      <c r="Z58" s="9"/>
      <c r="AB58" s="9"/>
    </row>
    <row r="59" spans="8:28">
      <c r="H59" s="9"/>
      <c r="I59" s="9"/>
      <c r="K59" s="9"/>
      <c r="N59" s="9"/>
      <c r="T59" s="9"/>
      <c r="U59" s="9"/>
      <c r="V59" s="9"/>
      <c r="W59" s="9"/>
      <c r="X59" s="9"/>
      <c r="Y59" s="9"/>
      <c r="Z59" s="9"/>
      <c r="AB59" s="9"/>
    </row>
    <row r="60" spans="8:28">
      <c r="H60" s="9"/>
      <c r="I60" s="9"/>
      <c r="K60" s="9"/>
      <c r="N60" s="9"/>
      <c r="T60" s="9"/>
      <c r="U60" s="9"/>
      <c r="V60" s="9"/>
      <c r="W60" s="9"/>
      <c r="X60" s="9"/>
      <c r="Y60" s="9"/>
      <c r="Z60" s="9"/>
      <c r="AB60" s="9"/>
    </row>
    <row r="61" spans="8:28">
      <c r="H61" s="9"/>
      <c r="I61" s="9"/>
      <c r="K61" s="9"/>
      <c r="N61" s="9"/>
      <c r="T61" s="9"/>
      <c r="U61" s="9"/>
      <c r="V61" s="9"/>
      <c r="W61" s="9"/>
      <c r="X61" s="9"/>
      <c r="Y61" s="9"/>
      <c r="Z61" s="9"/>
      <c r="AB61" s="9"/>
    </row>
    <row r="62" spans="8:28">
      <c r="H62" s="9"/>
      <c r="I62" s="9"/>
      <c r="K62" s="9"/>
      <c r="N62" s="9"/>
      <c r="T62" s="9"/>
      <c r="U62" s="9"/>
      <c r="V62" s="9"/>
      <c r="W62" s="9"/>
      <c r="X62" s="9"/>
      <c r="Y62" s="9"/>
      <c r="Z62" s="9"/>
      <c r="AB62" s="9"/>
    </row>
  </sheetData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75"/>
  <sheetViews>
    <sheetView zoomScale="60" zoomScaleNormal="60" topLeftCell="W1" workbookViewId="0">
      <selection activeCell="AL13" sqref="AL13"/>
    </sheetView>
  </sheetViews>
  <sheetFormatPr defaultColWidth="9" defaultRowHeight="14"/>
  <cols>
    <col min="1" max="1" width="4.25454545454545" style="9" customWidth="1"/>
    <col min="2" max="7" width="2.5" style="9" customWidth="1"/>
    <col min="8" max="8" width="15.5" style="12" customWidth="1"/>
    <col min="9" max="9" width="7.87272727272727" style="11" customWidth="1"/>
    <col min="10" max="10" width="15.2545454545455" style="9" customWidth="1"/>
    <col min="11" max="11" width="11.7545454545455" style="11" customWidth="1"/>
    <col min="12" max="12" width="10.8727272727273" style="12" customWidth="1"/>
    <col min="13" max="13" width="13" style="9" customWidth="1"/>
    <col min="14" max="14" width="6.75454545454545" style="13" customWidth="1"/>
    <col min="15" max="15" width="5.5" style="9" customWidth="1"/>
    <col min="16" max="16" width="8.12727272727273" style="9" customWidth="1"/>
    <col min="17" max="17" width="4.75454545454545" style="9" customWidth="1"/>
    <col min="18" max="18" width="6.75454545454545" style="9" customWidth="1"/>
    <col min="19" max="19" width="5.12727272727273" style="9" hidden="1" customWidth="1"/>
    <col min="20" max="20" width="6.5" style="13" customWidth="1"/>
    <col min="21" max="23" width="5.5" style="13" customWidth="1"/>
    <col min="24" max="26" width="5.5" style="13" hidden="1" customWidth="1"/>
    <col min="27" max="27" width="7.62727272727273" style="9" customWidth="1"/>
    <col min="28" max="28" width="5.5" style="13" customWidth="1"/>
    <col min="29" max="29" width="14.7545454545455" style="9" customWidth="1"/>
    <col min="30" max="30" width="17.6272727272727" style="9" customWidth="1"/>
    <col min="31" max="36" width="22.1272727272727" style="9" customWidth="1"/>
    <col min="37" max="37" width="19.7545454545455" style="9" customWidth="1"/>
    <col min="38" max="38" width="20.1272727272727" style="9" customWidth="1"/>
    <col min="39" max="39" width="23.3727272727273" style="14" customWidth="1"/>
    <col min="40" max="40" width="20.2545454545455" style="14" customWidth="1"/>
    <col min="41" max="43" width="17.3727272727273" style="9" customWidth="1"/>
    <col min="44" max="16384" width="9" style="9"/>
  </cols>
  <sheetData>
    <row r="1" s="14" customFormat="1" ht="17.25" customHeight="1" spans="1:43">
      <c r="A1" s="86" t="s">
        <v>1727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60"/>
      <c r="AP1" s="60"/>
      <c r="AQ1" s="60"/>
    </row>
    <row r="2" s="14" customFormat="1" ht="21.75" customHeight="1" spans="1:4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60"/>
      <c r="AP2" s="60"/>
      <c r="AQ2" s="60"/>
    </row>
    <row r="3" s="14" customFormat="1" ht="17.5" spans="1:43">
      <c r="A3" s="87" t="s">
        <v>1728</v>
      </c>
      <c r="B3" s="87"/>
      <c r="C3" s="87"/>
      <c r="D3" s="87"/>
      <c r="E3" s="87"/>
      <c r="F3" s="87"/>
      <c r="G3" s="87"/>
      <c r="H3" s="87"/>
      <c r="I3" s="87"/>
      <c r="J3" s="101" t="s">
        <v>1729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29" t="s">
        <v>2</v>
      </c>
      <c r="AE3" s="64" t="s">
        <v>1730</v>
      </c>
      <c r="AF3" s="64" t="s">
        <v>1731</v>
      </c>
      <c r="AG3" s="64" t="s">
        <v>279</v>
      </c>
      <c r="AH3" s="64" t="s">
        <v>287</v>
      </c>
      <c r="AI3" s="64" t="s">
        <v>1102</v>
      </c>
      <c r="AJ3" s="64" t="s">
        <v>1120</v>
      </c>
      <c r="AK3" s="64" t="s">
        <v>265</v>
      </c>
      <c r="AL3" s="64" t="s">
        <v>1111</v>
      </c>
      <c r="AM3" s="64" t="s">
        <v>1125</v>
      </c>
      <c r="AN3" s="64" t="s">
        <v>1113</v>
      </c>
      <c r="AO3" s="144"/>
      <c r="AP3" s="144"/>
      <c r="AQ3" s="144"/>
    </row>
    <row r="4" s="14" customFormat="1" ht="33" spans="1:43">
      <c r="A4" s="87"/>
      <c r="B4" s="87"/>
      <c r="C4" s="87"/>
      <c r="D4" s="87"/>
      <c r="E4" s="87"/>
      <c r="F4" s="87"/>
      <c r="G4" s="87"/>
      <c r="H4" s="87"/>
      <c r="I4" s="87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29" t="s">
        <v>352</v>
      </c>
      <c r="AE4" s="127" t="s">
        <v>1732</v>
      </c>
      <c r="AF4" s="127" t="s">
        <v>1733</v>
      </c>
      <c r="AG4" s="127" t="s">
        <v>280</v>
      </c>
      <c r="AH4" s="127" t="s">
        <v>288</v>
      </c>
      <c r="AI4" s="127" t="s">
        <v>1734</v>
      </c>
      <c r="AJ4" s="127" t="s">
        <v>1735</v>
      </c>
      <c r="AK4" s="127" t="s">
        <v>266</v>
      </c>
      <c r="AL4" s="127" t="s">
        <v>1736</v>
      </c>
      <c r="AM4" s="127" t="s">
        <v>1737</v>
      </c>
      <c r="AN4" s="127" t="s">
        <v>1738</v>
      </c>
      <c r="AO4" s="145"/>
      <c r="AP4" s="145"/>
      <c r="AQ4" s="145"/>
    </row>
    <row r="5" s="14" customFormat="1" ht="35" spans="1:43">
      <c r="A5" s="87"/>
      <c r="B5" s="87"/>
      <c r="C5" s="87"/>
      <c r="D5" s="87"/>
      <c r="E5" s="87"/>
      <c r="F5" s="87"/>
      <c r="G5" s="87"/>
      <c r="H5" s="87"/>
      <c r="I5" s="87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29" t="s">
        <v>1538</v>
      </c>
      <c r="AE5" s="66" t="s">
        <v>99</v>
      </c>
      <c r="AF5" s="66" t="s">
        <v>99</v>
      </c>
      <c r="AG5" s="66" t="s">
        <v>99</v>
      </c>
      <c r="AH5" s="66" t="s">
        <v>99</v>
      </c>
      <c r="AI5" s="66" t="s">
        <v>99</v>
      </c>
      <c r="AJ5" s="66" t="s">
        <v>99</v>
      </c>
      <c r="AK5" s="66" t="s">
        <v>99</v>
      </c>
      <c r="AL5" s="66" t="s">
        <v>99</v>
      </c>
      <c r="AM5" s="66" t="s">
        <v>99</v>
      </c>
      <c r="AN5" s="66" t="s">
        <v>99</v>
      </c>
      <c r="AO5" s="146"/>
      <c r="AP5" s="146"/>
      <c r="AQ5" s="146"/>
    </row>
    <row r="6" s="14" customFormat="1" ht="45.75" customHeight="1" spans="1:43">
      <c r="A6" s="88" t="s">
        <v>1539</v>
      </c>
      <c r="B6" s="88"/>
      <c r="C6" s="88"/>
      <c r="D6" s="89" t="s">
        <v>1540</v>
      </c>
      <c r="E6" s="89"/>
      <c r="F6" s="89"/>
      <c r="G6" s="89"/>
      <c r="H6" s="89"/>
      <c r="I6" s="89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29" t="s">
        <v>355</v>
      </c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147"/>
      <c r="AP6" s="147"/>
      <c r="AQ6" s="147"/>
    </row>
    <row r="7" s="14" customFormat="1" ht="17.5" spans="1:43">
      <c r="A7" s="89" t="s">
        <v>1542</v>
      </c>
      <c r="B7" s="89"/>
      <c r="C7" s="89"/>
      <c r="D7" s="90"/>
      <c r="E7" s="90"/>
      <c r="F7" s="90"/>
      <c r="G7" s="90"/>
      <c r="H7" s="90"/>
      <c r="I7" s="90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29" t="s">
        <v>79</v>
      </c>
      <c r="AE7" s="66" t="s">
        <v>1546</v>
      </c>
      <c r="AF7" s="66" t="s">
        <v>1546</v>
      </c>
      <c r="AG7" s="66" t="s">
        <v>1546</v>
      </c>
      <c r="AH7" s="66" t="s">
        <v>1546</v>
      </c>
      <c r="AI7" s="66" t="s">
        <v>1546</v>
      </c>
      <c r="AJ7" s="66" t="s">
        <v>1546</v>
      </c>
      <c r="AK7" s="66" t="s">
        <v>1546</v>
      </c>
      <c r="AL7" s="66" t="s">
        <v>1546</v>
      </c>
      <c r="AM7" s="66" t="s">
        <v>1546</v>
      </c>
      <c r="AN7" s="66" t="s">
        <v>1546</v>
      </c>
      <c r="AO7" s="147"/>
      <c r="AP7" s="147"/>
      <c r="AQ7" s="147"/>
    </row>
    <row r="8" s="14" customFormat="1" ht="17.5" spans="1:43">
      <c r="A8" s="89" t="s">
        <v>1544</v>
      </c>
      <c r="B8" s="89"/>
      <c r="C8" s="89"/>
      <c r="D8" s="90"/>
      <c r="E8" s="90"/>
      <c r="F8" s="90"/>
      <c r="G8" s="90"/>
      <c r="H8" s="90"/>
      <c r="I8" s="90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27" t="s">
        <v>1545</v>
      </c>
      <c r="AE8" s="66" t="s">
        <v>1567</v>
      </c>
      <c r="AF8" s="66" t="s">
        <v>1567</v>
      </c>
      <c r="AG8" s="66" t="s">
        <v>1567</v>
      </c>
      <c r="AH8" s="66" t="s">
        <v>1567</v>
      </c>
      <c r="AI8" s="66" t="s">
        <v>1567</v>
      </c>
      <c r="AJ8" s="66" t="s">
        <v>1567</v>
      </c>
      <c r="AK8" s="66" t="s">
        <v>1567</v>
      </c>
      <c r="AL8" s="66" t="s">
        <v>1567</v>
      </c>
      <c r="AM8" s="66" t="s">
        <v>1567</v>
      </c>
      <c r="AN8" s="66" t="s">
        <v>1567</v>
      </c>
      <c r="AO8" s="147"/>
      <c r="AP8" s="147"/>
      <c r="AQ8" s="147"/>
    </row>
    <row r="9" s="14" customFormat="1" ht="17.5" spans="1:43">
      <c r="A9" s="89"/>
      <c r="B9" s="89"/>
      <c r="C9" s="89"/>
      <c r="D9" s="90"/>
      <c r="E9" s="90"/>
      <c r="F9" s="90"/>
      <c r="G9" s="90"/>
      <c r="H9" s="90"/>
      <c r="I9" s="90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27" t="s">
        <v>1547</v>
      </c>
      <c r="AE9" s="68" t="s">
        <v>1548</v>
      </c>
      <c r="AF9" s="68" t="s">
        <v>1548</v>
      </c>
      <c r="AG9" s="68" t="s">
        <v>1548</v>
      </c>
      <c r="AH9" s="68" t="s">
        <v>1548</v>
      </c>
      <c r="AI9" s="68" t="s">
        <v>1548</v>
      </c>
      <c r="AJ9" s="68" t="s">
        <v>1548</v>
      </c>
      <c r="AK9" s="68" t="s">
        <v>1548</v>
      </c>
      <c r="AL9" s="68" t="s">
        <v>1548</v>
      </c>
      <c r="AM9" s="68" t="s">
        <v>1548</v>
      </c>
      <c r="AN9" s="68" t="s">
        <v>1548</v>
      </c>
      <c r="AO9" s="148"/>
      <c r="AP9" s="148"/>
      <c r="AQ9" s="148"/>
    </row>
    <row r="10" s="60" customFormat="1" ht="17.5" spans="1:40">
      <c r="A10" s="91" t="s">
        <v>1</v>
      </c>
      <c r="B10" s="29" t="s">
        <v>368</v>
      </c>
      <c r="C10" s="29"/>
      <c r="D10" s="29"/>
      <c r="E10" s="29"/>
      <c r="F10" s="29"/>
      <c r="G10" s="29"/>
      <c r="H10" s="92" t="s">
        <v>2</v>
      </c>
      <c r="I10" s="102" t="s">
        <v>352</v>
      </c>
      <c r="J10" s="41" t="s">
        <v>73</v>
      </c>
      <c r="K10" s="29" t="s">
        <v>1549</v>
      </c>
      <c r="L10" s="41" t="s">
        <v>1538</v>
      </c>
      <c r="M10" s="29" t="s">
        <v>381</v>
      </c>
      <c r="N10" s="41" t="s">
        <v>379</v>
      </c>
      <c r="O10" s="29" t="s">
        <v>382</v>
      </c>
      <c r="P10" s="29"/>
      <c r="Q10" s="29" t="s">
        <v>371</v>
      </c>
      <c r="R10" s="29" t="s">
        <v>372</v>
      </c>
      <c r="S10" s="29" t="s">
        <v>1550</v>
      </c>
      <c r="T10" s="41" t="s">
        <v>1551</v>
      </c>
      <c r="U10" s="41" t="s">
        <v>1552</v>
      </c>
      <c r="V10" s="41" t="s">
        <v>1553</v>
      </c>
      <c r="W10" s="41" t="s">
        <v>1554</v>
      </c>
      <c r="X10" s="68" t="s">
        <v>1555</v>
      </c>
      <c r="Y10" s="68" t="s">
        <v>1556</v>
      </c>
      <c r="Z10" s="68" t="s">
        <v>1557</v>
      </c>
      <c r="AA10" s="29" t="s">
        <v>383</v>
      </c>
      <c r="AB10" s="41" t="s">
        <v>380</v>
      </c>
      <c r="AC10" s="27" t="s">
        <v>1558</v>
      </c>
      <c r="AD10" s="128" t="s">
        <v>4</v>
      </c>
      <c r="AE10" s="29" t="s">
        <v>394</v>
      </c>
      <c r="AF10" s="29" t="s">
        <v>394</v>
      </c>
      <c r="AG10" s="29" t="s">
        <v>394</v>
      </c>
      <c r="AH10" s="29" t="s">
        <v>394</v>
      </c>
      <c r="AI10" s="29" t="s">
        <v>394</v>
      </c>
      <c r="AJ10" s="29" t="s">
        <v>394</v>
      </c>
      <c r="AK10" s="29" t="s">
        <v>394</v>
      </c>
      <c r="AL10" s="29" t="s">
        <v>394</v>
      </c>
      <c r="AM10" s="29" t="s">
        <v>394</v>
      </c>
      <c r="AN10" s="29" t="s">
        <v>394</v>
      </c>
    </row>
    <row r="11" s="80" customFormat="1" ht="61.5" customHeight="1" spans="1:43">
      <c r="A11" s="91"/>
      <c r="B11" s="27">
        <v>0</v>
      </c>
      <c r="C11" s="27">
        <v>1</v>
      </c>
      <c r="D11" s="27">
        <v>2</v>
      </c>
      <c r="E11" s="27">
        <v>3</v>
      </c>
      <c r="F11" s="27">
        <v>4</v>
      </c>
      <c r="G11" s="27">
        <v>5</v>
      </c>
      <c r="H11" s="92"/>
      <c r="I11" s="102"/>
      <c r="J11" s="41"/>
      <c r="K11" s="29"/>
      <c r="L11" s="41"/>
      <c r="M11" s="29"/>
      <c r="N11" s="41"/>
      <c r="O11" s="29" t="s">
        <v>1559</v>
      </c>
      <c r="P11" s="29" t="s">
        <v>1560</v>
      </c>
      <c r="Q11" s="29"/>
      <c r="R11" s="29"/>
      <c r="S11" s="29"/>
      <c r="T11" s="41"/>
      <c r="U11" s="41"/>
      <c r="V11" s="41"/>
      <c r="W11" s="41"/>
      <c r="X11" s="68"/>
      <c r="Y11" s="68"/>
      <c r="Z11" s="68"/>
      <c r="AA11" s="29"/>
      <c r="AB11" s="41"/>
      <c r="AC11" s="27"/>
      <c r="AD11" s="128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60"/>
      <c r="AP11" s="60"/>
      <c r="AQ11" s="60"/>
    </row>
    <row r="12" s="81" customFormat="1" ht="71.25" customHeight="1" spans="1:43">
      <c r="A12" s="93">
        <v>1</v>
      </c>
      <c r="B12" s="93"/>
      <c r="C12" s="93"/>
      <c r="D12" s="93"/>
      <c r="E12" s="93"/>
      <c r="F12" s="93">
        <v>4</v>
      </c>
      <c r="G12" s="94"/>
      <c r="H12" s="95" t="s">
        <v>1739</v>
      </c>
      <c r="I12" s="95" t="s">
        <v>1740</v>
      </c>
      <c r="J12" s="103" t="s">
        <v>1548</v>
      </c>
      <c r="K12" s="95" t="s">
        <v>1741</v>
      </c>
      <c r="L12" s="103" t="s">
        <v>1548</v>
      </c>
      <c r="M12" s="103" t="s">
        <v>1742</v>
      </c>
      <c r="N12" s="93" t="s">
        <v>1567</v>
      </c>
      <c r="O12" s="103" t="s">
        <v>1548</v>
      </c>
      <c r="P12" s="103" t="s">
        <v>1548</v>
      </c>
      <c r="Q12" s="110" t="s">
        <v>99</v>
      </c>
      <c r="R12" s="111" t="s">
        <v>1575</v>
      </c>
      <c r="S12" s="94" t="s">
        <v>1548</v>
      </c>
      <c r="T12" s="93" t="s">
        <v>1743</v>
      </c>
      <c r="U12" s="112" t="s">
        <v>403</v>
      </c>
      <c r="V12" s="113" t="s">
        <v>403</v>
      </c>
      <c r="W12" s="114" t="s">
        <v>1744</v>
      </c>
      <c r="X12" s="94" t="s">
        <v>1548</v>
      </c>
      <c r="Y12" s="94" t="s">
        <v>1548</v>
      </c>
      <c r="Z12" s="94" t="s">
        <v>1548</v>
      </c>
      <c r="AA12" s="93" t="s">
        <v>1548</v>
      </c>
      <c r="AB12" s="103" t="s">
        <v>1548</v>
      </c>
      <c r="AC12" s="108" t="s">
        <v>1745</v>
      </c>
      <c r="AD12" s="108" t="s">
        <v>1746</v>
      </c>
      <c r="AE12" s="129">
        <v>0.155</v>
      </c>
      <c r="AF12" s="129">
        <v>0.13</v>
      </c>
      <c r="AG12" s="129">
        <v>0.155</v>
      </c>
      <c r="AH12" s="129">
        <v>0.128</v>
      </c>
      <c r="AI12" s="129">
        <v>0.148</v>
      </c>
      <c r="AJ12" s="129">
        <v>0.119</v>
      </c>
      <c r="AK12" s="140"/>
      <c r="AL12" s="140"/>
      <c r="AM12" s="140">
        <v>0.108</v>
      </c>
      <c r="AN12" s="140"/>
      <c r="AO12" s="149"/>
      <c r="AP12" s="149"/>
      <c r="AQ12" s="149"/>
    </row>
    <row r="13" s="60" customFormat="1" ht="71.25" customHeight="1" spans="1:43">
      <c r="A13" s="27">
        <v>2</v>
      </c>
      <c r="B13" s="27"/>
      <c r="C13" s="27"/>
      <c r="D13" s="27"/>
      <c r="E13" s="27"/>
      <c r="F13" s="27">
        <v>4</v>
      </c>
      <c r="G13" s="29"/>
      <c r="H13" s="68" t="s">
        <v>1747</v>
      </c>
      <c r="I13" s="68" t="s">
        <v>1748</v>
      </c>
      <c r="J13" s="41" t="s">
        <v>1548</v>
      </c>
      <c r="K13" s="68" t="s">
        <v>1749</v>
      </c>
      <c r="L13" s="41" t="s">
        <v>1548</v>
      </c>
      <c r="M13" s="41" t="s">
        <v>1750</v>
      </c>
      <c r="N13" s="27" t="s">
        <v>1567</v>
      </c>
      <c r="O13" s="41" t="s">
        <v>1548</v>
      </c>
      <c r="P13" s="41" t="s">
        <v>1548</v>
      </c>
      <c r="Q13" s="50" t="s">
        <v>99</v>
      </c>
      <c r="R13" s="51" t="s">
        <v>1575</v>
      </c>
      <c r="S13" s="29" t="s">
        <v>1548</v>
      </c>
      <c r="T13" s="27" t="s">
        <v>1743</v>
      </c>
      <c r="U13" s="115" t="s">
        <v>402</v>
      </c>
      <c r="V13" s="116" t="s">
        <v>403</v>
      </c>
      <c r="W13" s="92" t="s">
        <v>1568</v>
      </c>
      <c r="X13" s="29" t="s">
        <v>1548</v>
      </c>
      <c r="Y13" s="29" t="s">
        <v>1548</v>
      </c>
      <c r="Z13" s="29" t="s">
        <v>1548</v>
      </c>
      <c r="AA13" s="27" t="s">
        <v>1548</v>
      </c>
      <c r="AB13" s="41" t="s">
        <v>1548</v>
      </c>
      <c r="AC13" s="75" t="s">
        <v>1751</v>
      </c>
      <c r="AD13" s="75" t="s">
        <v>1752</v>
      </c>
      <c r="AE13" s="130">
        <v>0.512</v>
      </c>
      <c r="AF13" s="130">
        <v>0.38</v>
      </c>
      <c r="AG13" s="130">
        <v>0.512</v>
      </c>
      <c r="AH13" s="130">
        <v>0.37</v>
      </c>
      <c r="AI13" s="130">
        <v>0.493</v>
      </c>
      <c r="AJ13" s="130">
        <v>0.659</v>
      </c>
      <c r="AK13" s="130">
        <v>0.181</v>
      </c>
      <c r="AL13" s="130">
        <v>0.399</v>
      </c>
      <c r="AM13" s="130">
        <v>0.619</v>
      </c>
      <c r="AN13" s="130">
        <v>0.387</v>
      </c>
      <c r="AO13" s="150"/>
      <c r="AP13" s="150"/>
      <c r="AQ13" s="150"/>
    </row>
    <row r="14" s="60" customFormat="1" ht="76.5" customHeight="1" spans="1:43">
      <c r="A14" s="27">
        <v>3</v>
      </c>
      <c r="B14" s="27"/>
      <c r="C14" s="27"/>
      <c r="D14" s="27"/>
      <c r="E14" s="27"/>
      <c r="F14" s="27">
        <v>4</v>
      </c>
      <c r="G14" s="29"/>
      <c r="H14" s="68" t="s">
        <v>1577</v>
      </c>
      <c r="I14" s="98" t="s">
        <v>520</v>
      </c>
      <c r="J14" s="104" t="s">
        <v>1548</v>
      </c>
      <c r="K14" s="98" t="s">
        <v>1578</v>
      </c>
      <c r="L14" s="104" t="s">
        <v>1548</v>
      </c>
      <c r="M14" s="105" t="s">
        <v>1582</v>
      </c>
      <c r="N14" s="104" t="s">
        <v>1580</v>
      </c>
      <c r="O14" s="104" t="s">
        <v>1548</v>
      </c>
      <c r="P14" s="104" t="s">
        <v>1548</v>
      </c>
      <c r="Q14" s="117" t="s">
        <v>99</v>
      </c>
      <c r="R14" s="118" t="s">
        <v>1575</v>
      </c>
      <c r="S14" s="119" t="s">
        <v>1548</v>
      </c>
      <c r="T14" s="120" t="s">
        <v>1753</v>
      </c>
      <c r="U14" s="104" t="s">
        <v>402</v>
      </c>
      <c r="V14" s="121" t="s">
        <v>403</v>
      </c>
      <c r="W14" s="121" t="s">
        <v>1548</v>
      </c>
      <c r="X14" s="119" t="s">
        <v>1548</v>
      </c>
      <c r="Y14" s="119" t="s">
        <v>1548</v>
      </c>
      <c r="Z14" s="119" t="s">
        <v>1548</v>
      </c>
      <c r="AA14" s="109" t="s">
        <v>1548</v>
      </c>
      <c r="AB14" s="104" t="s">
        <v>1548</v>
      </c>
      <c r="AC14" s="105" t="s">
        <v>1754</v>
      </c>
      <c r="AD14" s="105" t="s">
        <v>1582</v>
      </c>
      <c r="AE14" s="131">
        <v>0.153</v>
      </c>
      <c r="AF14" s="131">
        <v>0.13</v>
      </c>
      <c r="AG14" s="131">
        <v>0.153</v>
      </c>
      <c r="AH14" s="131">
        <v>0.152</v>
      </c>
      <c r="AI14" s="131">
        <v>0.079</v>
      </c>
      <c r="AJ14" s="131">
        <v>0.257</v>
      </c>
      <c r="AK14" s="131"/>
      <c r="AL14" s="131"/>
      <c r="AM14" s="131">
        <v>0.227</v>
      </c>
      <c r="AN14" s="131"/>
      <c r="AO14" s="151"/>
      <c r="AP14" s="151"/>
      <c r="AQ14" s="151"/>
    </row>
    <row r="15" s="82" customFormat="1" ht="57" customHeight="1" spans="1:43">
      <c r="A15" s="27">
        <v>4</v>
      </c>
      <c r="B15" s="27"/>
      <c r="C15" s="27"/>
      <c r="D15" s="27"/>
      <c r="E15" s="27"/>
      <c r="F15" s="27">
        <v>4</v>
      </c>
      <c r="G15" s="29"/>
      <c r="H15" s="68" t="s">
        <v>1755</v>
      </c>
      <c r="I15" s="68" t="s">
        <v>1584</v>
      </c>
      <c r="J15" s="106"/>
      <c r="K15" s="68" t="s">
        <v>1756</v>
      </c>
      <c r="L15" s="41" t="s">
        <v>99</v>
      </c>
      <c r="M15" s="41" t="s">
        <v>1757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29" t="s">
        <v>1548</v>
      </c>
      <c r="T15" s="68" t="s">
        <v>1584</v>
      </c>
      <c r="U15" s="104" t="s">
        <v>402</v>
      </c>
      <c r="V15" s="92" t="s">
        <v>403</v>
      </c>
      <c r="W15" s="92" t="s">
        <v>1548</v>
      </c>
      <c r="X15" s="29" t="s">
        <v>1548</v>
      </c>
      <c r="Y15" s="29" t="s">
        <v>1548</v>
      </c>
      <c r="Z15" s="29" t="s">
        <v>1548</v>
      </c>
      <c r="AA15" s="27" t="s">
        <v>1548</v>
      </c>
      <c r="AB15" s="41" t="s">
        <v>1548</v>
      </c>
      <c r="AC15" s="75" t="s">
        <v>1758</v>
      </c>
      <c r="AD15" s="41" t="s">
        <v>1548</v>
      </c>
      <c r="AE15" s="132">
        <v>1</v>
      </c>
      <c r="AF15" s="132"/>
      <c r="AG15" s="132">
        <v>1</v>
      </c>
      <c r="AH15" s="132"/>
      <c r="AI15" s="132"/>
      <c r="AJ15" s="132"/>
      <c r="AK15" s="132"/>
      <c r="AL15" s="132"/>
      <c r="AM15" s="132"/>
      <c r="AN15" s="132"/>
      <c r="AO15" s="152"/>
      <c r="AP15" s="152"/>
      <c r="AQ15" s="152"/>
    </row>
    <row r="16" s="82" customFormat="1" ht="57" customHeight="1" spans="1:43">
      <c r="A16" s="27">
        <v>5</v>
      </c>
      <c r="B16" s="27"/>
      <c r="C16" s="27"/>
      <c r="D16" s="27"/>
      <c r="E16" s="27"/>
      <c r="F16" s="27">
        <v>4</v>
      </c>
      <c r="G16" s="29"/>
      <c r="H16" s="68" t="s">
        <v>1759</v>
      </c>
      <c r="I16" s="68" t="s">
        <v>1584</v>
      </c>
      <c r="J16" s="106"/>
      <c r="K16" s="68" t="s">
        <v>1760</v>
      </c>
      <c r="L16" s="41" t="s">
        <v>99</v>
      </c>
      <c r="M16" s="41" t="s">
        <v>1761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29" t="s">
        <v>1548</v>
      </c>
      <c r="T16" s="68" t="s">
        <v>1584</v>
      </c>
      <c r="U16" s="104" t="s">
        <v>402</v>
      </c>
      <c r="V16" s="92" t="s">
        <v>403</v>
      </c>
      <c r="W16" s="92" t="s">
        <v>1548</v>
      </c>
      <c r="X16" s="29" t="s">
        <v>1548</v>
      </c>
      <c r="Y16" s="29" t="s">
        <v>1548</v>
      </c>
      <c r="Z16" s="29" t="s">
        <v>1548</v>
      </c>
      <c r="AA16" s="27" t="s">
        <v>1548</v>
      </c>
      <c r="AB16" s="41" t="s">
        <v>1548</v>
      </c>
      <c r="AC16" s="75" t="s">
        <v>1758</v>
      </c>
      <c r="AD16" s="41" t="s">
        <v>1548</v>
      </c>
      <c r="AE16" s="132">
        <v>1</v>
      </c>
      <c r="AF16" s="132"/>
      <c r="AG16" s="132">
        <v>1</v>
      </c>
      <c r="AH16" s="132"/>
      <c r="AI16" s="132"/>
      <c r="AJ16" s="132"/>
      <c r="AK16" s="132"/>
      <c r="AL16" s="132"/>
      <c r="AM16" s="132"/>
      <c r="AN16" s="132"/>
      <c r="AO16" s="152"/>
      <c r="AP16" s="152"/>
      <c r="AQ16" s="152"/>
    </row>
    <row r="17" s="82" customFormat="1" ht="87.5" spans="1:43">
      <c r="A17" s="27">
        <v>6</v>
      </c>
      <c r="B17" s="27"/>
      <c r="C17" s="27"/>
      <c r="D17" s="27"/>
      <c r="E17" s="27"/>
      <c r="F17" s="27">
        <v>4</v>
      </c>
      <c r="G17" s="29"/>
      <c r="H17" s="68" t="s">
        <v>1762</v>
      </c>
      <c r="I17" s="68" t="s">
        <v>1584</v>
      </c>
      <c r="J17" s="106"/>
      <c r="K17" s="68" t="s">
        <v>1763</v>
      </c>
      <c r="L17" s="41" t="s">
        <v>99</v>
      </c>
      <c r="M17" s="41" t="s">
        <v>1764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29" t="s">
        <v>1548</v>
      </c>
      <c r="T17" s="68" t="s">
        <v>1584</v>
      </c>
      <c r="U17" s="104" t="s">
        <v>402</v>
      </c>
      <c r="V17" s="92" t="s">
        <v>403</v>
      </c>
      <c r="W17" s="92" t="s">
        <v>1548</v>
      </c>
      <c r="X17" s="29" t="s">
        <v>1548</v>
      </c>
      <c r="Y17" s="29" t="s">
        <v>1548</v>
      </c>
      <c r="Z17" s="29" t="s">
        <v>1548</v>
      </c>
      <c r="AA17" s="27" t="s">
        <v>1548</v>
      </c>
      <c r="AB17" s="41" t="s">
        <v>1548</v>
      </c>
      <c r="AC17" s="75" t="s">
        <v>1758</v>
      </c>
      <c r="AD17" s="41" t="s">
        <v>1548</v>
      </c>
      <c r="AE17" s="132">
        <v>2</v>
      </c>
      <c r="AF17" s="132"/>
      <c r="AG17" s="132">
        <v>2</v>
      </c>
      <c r="AH17" s="132"/>
      <c r="AI17" s="132"/>
      <c r="AJ17" s="132"/>
      <c r="AK17" s="132"/>
      <c r="AL17" s="132"/>
      <c r="AM17" s="132"/>
      <c r="AN17" s="132"/>
      <c r="AO17" s="152"/>
      <c r="AP17" s="152"/>
      <c r="AQ17" s="152"/>
    </row>
    <row r="18" s="82" customFormat="1" ht="57" customHeight="1" spans="1:43">
      <c r="A18" s="27">
        <v>7</v>
      </c>
      <c r="B18" s="27"/>
      <c r="C18" s="27"/>
      <c r="D18" s="27"/>
      <c r="E18" s="27"/>
      <c r="F18" s="27">
        <v>4</v>
      </c>
      <c r="G18" s="29"/>
      <c r="H18" s="68" t="s">
        <v>1765</v>
      </c>
      <c r="I18" s="68" t="s">
        <v>1584</v>
      </c>
      <c r="J18" s="106"/>
      <c r="K18" s="68" t="s">
        <v>1766</v>
      </c>
      <c r="L18" s="41" t="s">
        <v>99</v>
      </c>
      <c r="M18" s="41" t="s">
        <v>1767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29" t="s">
        <v>1548</v>
      </c>
      <c r="T18" s="68" t="s">
        <v>1584</v>
      </c>
      <c r="U18" s="104" t="s">
        <v>402</v>
      </c>
      <c r="V18" s="92" t="s">
        <v>403</v>
      </c>
      <c r="W18" s="92" t="s">
        <v>1548</v>
      </c>
      <c r="X18" s="29" t="s">
        <v>1548</v>
      </c>
      <c r="Y18" s="29" t="s">
        <v>1548</v>
      </c>
      <c r="Z18" s="29" t="s">
        <v>1548</v>
      </c>
      <c r="AA18" s="27" t="s">
        <v>1548</v>
      </c>
      <c r="AB18" s="41" t="s">
        <v>1548</v>
      </c>
      <c r="AC18" s="75" t="s">
        <v>1758</v>
      </c>
      <c r="AD18" s="41" t="s">
        <v>1548</v>
      </c>
      <c r="AE18" s="132">
        <v>2</v>
      </c>
      <c r="AF18" s="132"/>
      <c r="AG18" s="132">
        <v>2</v>
      </c>
      <c r="AH18" s="132"/>
      <c r="AI18" s="132"/>
      <c r="AJ18" s="132"/>
      <c r="AK18" s="132"/>
      <c r="AL18" s="132"/>
      <c r="AM18" s="132"/>
      <c r="AN18" s="132"/>
      <c r="AO18" s="152"/>
      <c r="AP18" s="152"/>
      <c r="AQ18" s="152"/>
    </row>
    <row r="19" s="82" customFormat="1" ht="57" customHeight="1" spans="1:43">
      <c r="A19" s="27">
        <v>8</v>
      </c>
      <c r="B19" s="27"/>
      <c r="C19" s="27"/>
      <c r="D19" s="27"/>
      <c r="E19" s="27"/>
      <c r="F19" s="27">
        <v>4</v>
      </c>
      <c r="G19" s="29"/>
      <c r="H19" s="68" t="s">
        <v>1768</v>
      </c>
      <c r="I19" s="68" t="s">
        <v>1584</v>
      </c>
      <c r="J19" s="106"/>
      <c r="K19" s="68" t="s">
        <v>1669</v>
      </c>
      <c r="L19" s="41" t="s">
        <v>99</v>
      </c>
      <c r="M19" s="41" t="s">
        <v>1670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29" t="s">
        <v>1548</v>
      </c>
      <c r="T19" s="68" t="s">
        <v>1584</v>
      </c>
      <c r="U19" s="104" t="s">
        <v>402</v>
      </c>
      <c r="V19" s="92" t="s">
        <v>403</v>
      </c>
      <c r="W19" s="92" t="s">
        <v>1548</v>
      </c>
      <c r="X19" s="29" t="s">
        <v>1548</v>
      </c>
      <c r="Y19" s="29" t="s">
        <v>1548</v>
      </c>
      <c r="Z19" s="29" t="s">
        <v>1548</v>
      </c>
      <c r="AA19" s="27" t="s">
        <v>1548</v>
      </c>
      <c r="AB19" s="41" t="s">
        <v>1548</v>
      </c>
      <c r="AC19" s="75" t="s">
        <v>1758</v>
      </c>
      <c r="AD19" s="41" t="s">
        <v>1548</v>
      </c>
      <c r="AE19" s="132"/>
      <c r="AF19" s="132">
        <v>1</v>
      </c>
      <c r="AG19" s="132"/>
      <c r="AH19" s="132">
        <v>1</v>
      </c>
      <c r="AI19" s="132"/>
      <c r="AJ19" s="132"/>
      <c r="AK19" s="132"/>
      <c r="AL19" s="132"/>
      <c r="AM19" s="132"/>
      <c r="AN19" s="132"/>
      <c r="AO19" s="152"/>
      <c r="AP19" s="152"/>
      <c r="AQ19" s="152"/>
    </row>
    <row r="20" s="82" customFormat="1" ht="57" customHeight="1" spans="1:43">
      <c r="A20" s="27">
        <v>9</v>
      </c>
      <c r="B20" s="27"/>
      <c r="C20" s="27"/>
      <c r="D20" s="27"/>
      <c r="E20" s="27"/>
      <c r="F20" s="27">
        <v>4</v>
      </c>
      <c r="G20" s="29"/>
      <c r="H20" s="68" t="s">
        <v>1769</v>
      </c>
      <c r="I20" s="68" t="s">
        <v>1584</v>
      </c>
      <c r="J20" s="106"/>
      <c r="K20" s="68" t="s">
        <v>1770</v>
      </c>
      <c r="L20" s="41" t="s">
        <v>99</v>
      </c>
      <c r="M20" s="41" t="s">
        <v>1771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29" t="s">
        <v>1548</v>
      </c>
      <c r="T20" s="68" t="s">
        <v>1584</v>
      </c>
      <c r="U20" s="104" t="s">
        <v>402</v>
      </c>
      <c r="V20" s="92" t="s">
        <v>403</v>
      </c>
      <c r="W20" s="92" t="s">
        <v>1548</v>
      </c>
      <c r="X20" s="29" t="s">
        <v>1548</v>
      </c>
      <c r="Y20" s="29" t="s">
        <v>1548</v>
      </c>
      <c r="Z20" s="29" t="s">
        <v>1548</v>
      </c>
      <c r="AA20" s="27" t="s">
        <v>1548</v>
      </c>
      <c r="AB20" s="41" t="s">
        <v>1548</v>
      </c>
      <c r="AC20" s="75" t="s">
        <v>1758</v>
      </c>
      <c r="AD20" s="41" t="s">
        <v>1548</v>
      </c>
      <c r="AE20" s="132"/>
      <c r="AF20" s="132">
        <v>1</v>
      </c>
      <c r="AG20" s="132"/>
      <c r="AH20" s="132">
        <v>1</v>
      </c>
      <c r="AI20" s="132"/>
      <c r="AJ20" s="132"/>
      <c r="AK20" s="132"/>
      <c r="AL20" s="132"/>
      <c r="AM20" s="132"/>
      <c r="AN20" s="132"/>
      <c r="AO20" s="152"/>
      <c r="AP20" s="152"/>
      <c r="AQ20" s="152"/>
    </row>
    <row r="21" s="82" customFormat="1" ht="57" customHeight="1" spans="1:43">
      <c r="A21" s="27">
        <v>10</v>
      </c>
      <c r="B21" s="27"/>
      <c r="C21" s="27"/>
      <c r="D21" s="27"/>
      <c r="E21" s="27"/>
      <c r="F21" s="27">
        <v>4</v>
      </c>
      <c r="G21" s="29"/>
      <c r="H21" s="68" t="s">
        <v>1772</v>
      </c>
      <c r="I21" s="68" t="s">
        <v>1584</v>
      </c>
      <c r="J21" s="106"/>
      <c r="K21" s="68" t="s">
        <v>1773</v>
      </c>
      <c r="L21" s="41" t="s">
        <v>99</v>
      </c>
      <c r="M21" s="41" t="s">
        <v>1774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29" t="s">
        <v>1548</v>
      </c>
      <c r="T21" s="68" t="s">
        <v>1584</v>
      </c>
      <c r="U21" s="104" t="s">
        <v>402</v>
      </c>
      <c r="V21" s="92" t="s">
        <v>403</v>
      </c>
      <c r="W21" s="92" t="s">
        <v>1548</v>
      </c>
      <c r="X21" s="29" t="s">
        <v>1548</v>
      </c>
      <c r="Y21" s="29" t="s">
        <v>1548</v>
      </c>
      <c r="Z21" s="29" t="s">
        <v>1548</v>
      </c>
      <c r="AA21" s="27" t="s">
        <v>1548</v>
      </c>
      <c r="AB21" s="41" t="s">
        <v>1548</v>
      </c>
      <c r="AC21" s="75" t="s">
        <v>1758</v>
      </c>
      <c r="AD21" s="41" t="s">
        <v>1548</v>
      </c>
      <c r="AE21" s="132"/>
      <c r="AF21" s="132">
        <v>1</v>
      </c>
      <c r="AG21" s="132"/>
      <c r="AH21" s="132">
        <v>1</v>
      </c>
      <c r="AI21" s="132"/>
      <c r="AJ21" s="132"/>
      <c r="AK21" s="132"/>
      <c r="AL21" s="132"/>
      <c r="AM21" s="132"/>
      <c r="AN21" s="132"/>
      <c r="AO21" s="152"/>
      <c r="AP21" s="152"/>
      <c r="AQ21" s="152"/>
    </row>
    <row r="22" s="82" customFormat="1" ht="57" customHeight="1" spans="1:43">
      <c r="A22" s="27">
        <v>11</v>
      </c>
      <c r="B22" s="27"/>
      <c r="C22" s="27"/>
      <c r="D22" s="27"/>
      <c r="E22" s="27"/>
      <c r="F22" s="27">
        <v>4</v>
      </c>
      <c r="G22" s="29"/>
      <c r="H22" s="68" t="s">
        <v>1775</v>
      </c>
      <c r="I22" s="68" t="s">
        <v>1584</v>
      </c>
      <c r="J22" s="106"/>
      <c r="K22" s="68" t="s">
        <v>1776</v>
      </c>
      <c r="L22" s="41" t="s">
        <v>99</v>
      </c>
      <c r="M22" s="41" t="s">
        <v>1777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29" t="s">
        <v>1548</v>
      </c>
      <c r="T22" s="68" t="s">
        <v>1584</v>
      </c>
      <c r="U22" s="104" t="s">
        <v>402</v>
      </c>
      <c r="V22" s="92" t="s">
        <v>403</v>
      </c>
      <c r="W22" s="92" t="s">
        <v>1548</v>
      </c>
      <c r="X22" s="29" t="s">
        <v>1548</v>
      </c>
      <c r="Y22" s="29" t="s">
        <v>1548</v>
      </c>
      <c r="Z22" s="29" t="s">
        <v>1548</v>
      </c>
      <c r="AA22" s="27" t="s">
        <v>1548</v>
      </c>
      <c r="AB22" s="41" t="s">
        <v>1548</v>
      </c>
      <c r="AC22" s="75" t="s">
        <v>1758</v>
      </c>
      <c r="AD22" s="41" t="s">
        <v>1548</v>
      </c>
      <c r="AE22" s="132"/>
      <c r="AF22" s="132"/>
      <c r="AG22" s="132"/>
      <c r="AH22" s="132"/>
      <c r="AI22" s="132">
        <v>1</v>
      </c>
      <c r="AJ22" s="132"/>
      <c r="AK22" s="132"/>
      <c r="AL22" s="132"/>
      <c r="AM22" s="132"/>
      <c r="AN22" s="132"/>
      <c r="AO22" s="152"/>
      <c r="AP22" s="152"/>
      <c r="AQ22" s="152"/>
    </row>
    <row r="23" s="82" customFormat="1" ht="57" customHeight="1" spans="1:43">
      <c r="A23" s="27">
        <v>12</v>
      </c>
      <c r="B23" s="27"/>
      <c r="C23" s="27"/>
      <c r="D23" s="27"/>
      <c r="E23" s="27"/>
      <c r="F23" s="27">
        <v>4</v>
      </c>
      <c r="G23" s="29"/>
      <c r="H23" s="68" t="s">
        <v>1778</v>
      </c>
      <c r="I23" s="68" t="s">
        <v>1584</v>
      </c>
      <c r="J23" s="106"/>
      <c r="K23" s="68" t="s">
        <v>1763</v>
      </c>
      <c r="L23" s="41" t="s">
        <v>99</v>
      </c>
      <c r="M23" s="41" t="s">
        <v>1764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29" t="s">
        <v>1548</v>
      </c>
      <c r="T23" s="68" t="s">
        <v>1584</v>
      </c>
      <c r="U23" s="104" t="s">
        <v>402</v>
      </c>
      <c r="V23" s="92" t="s">
        <v>403</v>
      </c>
      <c r="W23" s="92" t="s">
        <v>1548</v>
      </c>
      <c r="X23" s="29" t="s">
        <v>1548</v>
      </c>
      <c r="Y23" s="29" t="s">
        <v>1548</v>
      </c>
      <c r="Z23" s="29" t="s">
        <v>1548</v>
      </c>
      <c r="AA23" s="27" t="s">
        <v>1548</v>
      </c>
      <c r="AB23" s="41" t="s">
        <v>1548</v>
      </c>
      <c r="AC23" s="75" t="s">
        <v>1758</v>
      </c>
      <c r="AD23" s="41" t="s">
        <v>1548</v>
      </c>
      <c r="AE23" s="132"/>
      <c r="AF23" s="132"/>
      <c r="AG23" s="132"/>
      <c r="AH23" s="132"/>
      <c r="AI23" s="132">
        <v>2</v>
      </c>
      <c r="AJ23" s="132"/>
      <c r="AK23" s="132"/>
      <c r="AL23" s="132"/>
      <c r="AM23" s="132"/>
      <c r="AN23" s="132"/>
      <c r="AO23" s="152"/>
      <c r="AP23" s="152"/>
      <c r="AQ23" s="152"/>
    </row>
    <row r="24" s="82" customFormat="1" ht="57" customHeight="1" spans="1:43">
      <c r="A24" s="27">
        <v>13</v>
      </c>
      <c r="B24" s="27"/>
      <c r="C24" s="27"/>
      <c r="D24" s="27"/>
      <c r="E24" s="27"/>
      <c r="F24" s="27">
        <v>4</v>
      </c>
      <c r="G24" s="29"/>
      <c r="H24" s="68" t="s">
        <v>1779</v>
      </c>
      <c r="I24" s="68" t="s">
        <v>1584</v>
      </c>
      <c r="J24" s="106"/>
      <c r="K24" s="68" t="s">
        <v>1766</v>
      </c>
      <c r="L24" s="41" t="s">
        <v>99</v>
      </c>
      <c r="M24" s="41" t="s">
        <v>1767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29" t="s">
        <v>1548</v>
      </c>
      <c r="T24" s="68" t="s">
        <v>1584</v>
      </c>
      <c r="U24" s="104" t="s">
        <v>402</v>
      </c>
      <c r="V24" s="92" t="s">
        <v>403</v>
      </c>
      <c r="W24" s="92" t="s">
        <v>1548</v>
      </c>
      <c r="X24" s="29" t="s">
        <v>1548</v>
      </c>
      <c r="Y24" s="29" t="s">
        <v>1548</v>
      </c>
      <c r="Z24" s="29" t="s">
        <v>1548</v>
      </c>
      <c r="AA24" s="27" t="s">
        <v>1548</v>
      </c>
      <c r="AB24" s="41" t="s">
        <v>1548</v>
      </c>
      <c r="AC24" s="75" t="s">
        <v>1758</v>
      </c>
      <c r="AD24" s="41" t="s">
        <v>1548</v>
      </c>
      <c r="AE24" s="132"/>
      <c r="AF24" s="132"/>
      <c r="AG24" s="132"/>
      <c r="AH24" s="132"/>
      <c r="AI24" s="132">
        <v>2</v>
      </c>
      <c r="AJ24" s="132"/>
      <c r="AK24" s="132"/>
      <c r="AL24" s="132"/>
      <c r="AM24" s="132"/>
      <c r="AN24" s="132"/>
      <c r="AO24" s="152"/>
      <c r="AP24" s="152"/>
      <c r="AQ24" s="152"/>
    </row>
    <row r="25" s="82" customFormat="1" ht="57" customHeight="1" spans="1:43">
      <c r="A25" s="27">
        <v>14</v>
      </c>
      <c r="B25" s="27"/>
      <c r="C25" s="27"/>
      <c r="D25" s="27"/>
      <c r="E25" s="27"/>
      <c r="F25" s="27">
        <v>4</v>
      </c>
      <c r="G25" s="29"/>
      <c r="H25" s="68" t="s">
        <v>1780</v>
      </c>
      <c r="I25" s="68" t="s">
        <v>1584</v>
      </c>
      <c r="J25" s="106"/>
      <c r="K25" s="68" t="s">
        <v>1781</v>
      </c>
      <c r="L25" s="41" t="s">
        <v>99</v>
      </c>
      <c r="M25" s="41" t="s">
        <v>1782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29" t="s">
        <v>1548</v>
      </c>
      <c r="T25" s="68" t="s">
        <v>1584</v>
      </c>
      <c r="U25" s="104" t="s">
        <v>402</v>
      </c>
      <c r="V25" s="92" t="s">
        <v>403</v>
      </c>
      <c r="W25" s="92" t="s">
        <v>1548</v>
      </c>
      <c r="X25" s="29" t="s">
        <v>1548</v>
      </c>
      <c r="Y25" s="29" t="s">
        <v>1548</v>
      </c>
      <c r="Z25" s="29" t="s">
        <v>1548</v>
      </c>
      <c r="AA25" s="27" t="s">
        <v>1548</v>
      </c>
      <c r="AB25" s="41" t="s">
        <v>1548</v>
      </c>
      <c r="AC25" s="75" t="s">
        <v>1758</v>
      </c>
      <c r="AD25" s="41" t="s">
        <v>1548</v>
      </c>
      <c r="AE25" s="132"/>
      <c r="AF25" s="132"/>
      <c r="AG25" s="132"/>
      <c r="AH25" s="132"/>
      <c r="AI25" s="132">
        <v>1</v>
      </c>
      <c r="AJ25" s="132"/>
      <c r="AK25" s="132"/>
      <c r="AL25" s="132"/>
      <c r="AM25" s="132"/>
      <c r="AN25" s="132"/>
      <c r="AO25" s="152"/>
      <c r="AP25" s="152"/>
      <c r="AQ25" s="152"/>
    </row>
    <row r="26" s="82" customFormat="1" ht="57" customHeight="1" spans="1:43">
      <c r="A26" s="27">
        <v>15</v>
      </c>
      <c r="B26" s="27"/>
      <c r="C26" s="27"/>
      <c r="D26" s="27"/>
      <c r="E26" s="27"/>
      <c r="F26" s="27">
        <v>4</v>
      </c>
      <c r="G26" s="29"/>
      <c r="H26" s="68" t="s">
        <v>1640</v>
      </c>
      <c r="I26" s="68" t="s">
        <v>1584</v>
      </c>
      <c r="J26" s="106"/>
      <c r="K26" s="68" t="s">
        <v>1641</v>
      </c>
      <c r="L26" s="41" t="s">
        <v>99</v>
      </c>
      <c r="M26" s="41" t="s">
        <v>1783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29" t="s">
        <v>1548</v>
      </c>
      <c r="T26" s="68" t="s">
        <v>1584</v>
      </c>
      <c r="U26" s="104" t="s">
        <v>402</v>
      </c>
      <c r="V26" s="92" t="s">
        <v>403</v>
      </c>
      <c r="W26" s="92" t="s">
        <v>1548</v>
      </c>
      <c r="X26" s="29" t="s">
        <v>1548</v>
      </c>
      <c r="Y26" s="29" t="s">
        <v>1548</v>
      </c>
      <c r="Z26" s="29" t="s">
        <v>1548</v>
      </c>
      <c r="AA26" s="27" t="s">
        <v>1548</v>
      </c>
      <c r="AB26" s="41" t="s">
        <v>1548</v>
      </c>
      <c r="AC26" s="75" t="s">
        <v>1758</v>
      </c>
      <c r="AD26" s="41" t="s">
        <v>1548</v>
      </c>
      <c r="AE26" s="132"/>
      <c r="AF26" s="132"/>
      <c r="AG26" s="132"/>
      <c r="AH26" s="132"/>
      <c r="AI26" s="132"/>
      <c r="AJ26" s="132">
        <v>1</v>
      </c>
      <c r="AK26" s="132"/>
      <c r="AL26" s="132"/>
      <c r="AM26" s="132"/>
      <c r="AN26" s="132"/>
      <c r="AO26" s="152"/>
      <c r="AP26" s="152"/>
      <c r="AQ26" s="152"/>
    </row>
    <row r="27" s="82" customFormat="1" ht="57" customHeight="1" spans="1:43">
      <c r="A27" s="27">
        <v>16</v>
      </c>
      <c r="B27" s="27"/>
      <c r="C27" s="27"/>
      <c r="D27" s="27"/>
      <c r="E27" s="27"/>
      <c r="F27" s="27">
        <v>4</v>
      </c>
      <c r="G27" s="29"/>
      <c r="H27" s="68" t="s">
        <v>1671</v>
      </c>
      <c r="I27" s="68" t="s">
        <v>1584</v>
      </c>
      <c r="J27" s="106"/>
      <c r="K27" s="68" t="s">
        <v>1672</v>
      </c>
      <c r="L27" s="41" t="s">
        <v>99</v>
      </c>
      <c r="M27" s="41" t="s">
        <v>1784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29" t="s">
        <v>1548</v>
      </c>
      <c r="T27" s="68" t="s">
        <v>1584</v>
      </c>
      <c r="U27" s="104" t="s">
        <v>402</v>
      </c>
      <c r="V27" s="92" t="s">
        <v>403</v>
      </c>
      <c r="W27" s="92" t="s">
        <v>1548</v>
      </c>
      <c r="X27" s="29" t="s">
        <v>1548</v>
      </c>
      <c r="Y27" s="29" t="s">
        <v>1548</v>
      </c>
      <c r="Z27" s="29" t="s">
        <v>1548</v>
      </c>
      <c r="AA27" s="27" t="s">
        <v>1548</v>
      </c>
      <c r="AB27" s="41" t="s">
        <v>1548</v>
      </c>
      <c r="AC27" s="75" t="s">
        <v>1758</v>
      </c>
      <c r="AD27" s="41" t="s">
        <v>1548</v>
      </c>
      <c r="AE27" s="132"/>
      <c r="AF27" s="132"/>
      <c r="AG27" s="132"/>
      <c r="AH27" s="132"/>
      <c r="AI27" s="132"/>
      <c r="AJ27" s="132">
        <v>1</v>
      </c>
      <c r="AK27" s="132"/>
      <c r="AL27" s="132"/>
      <c r="AM27" s="132"/>
      <c r="AN27" s="132"/>
      <c r="AO27" s="152"/>
      <c r="AP27" s="152"/>
      <c r="AQ27" s="152"/>
    </row>
    <row r="28" s="82" customFormat="1" ht="57" customHeight="1" spans="1:43">
      <c r="A28" s="27">
        <v>17</v>
      </c>
      <c r="B28" s="27"/>
      <c r="C28" s="27"/>
      <c r="D28" s="27"/>
      <c r="E28" s="27"/>
      <c r="F28" s="27">
        <v>4</v>
      </c>
      <c r="G28" s="29"/>
      <c r="H28" s="68" t="s">
        <v>1642</v>
      </c>
      <c r="I28" s="68" t="s">
        <v>1584</v>
      </c>
      <c r="J28" s="106"/>
      <c r="K28" s="68" t="s">
        <v>1643</v>
      </c>
      <c r="L28" s="41" t="s">
        <v>99</v>
      </c>
      <c r="M28" s="41" t="s">
        <v>1785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29" t="s">
        <v>1548</v>
      </c>
      <c r="T28" s="68" t="s">
        <v>1584</v>
      </c>
      <c r="U28" s="104" t="s">
        <v>402</v>
      </c>
      <c r="V28" s="92" t="s">
        <v>403</v>
      </c>
      <c r="W28" s="92" t="s">
        <v>1548</v>
      </c>
      <c r="X28" s="29" t="s">
        <v>1548</v>
      </c>
      <c r="Y28" s="29" t="s">
        <v>1548</v>
      </c>
      <c r="Z28" s="29" t="s">
        <v>1548</v>
      </c>
      <c r="AA28" s="27" t="s">
        <v>1548</v>
      </c>
      <c r="AB28" s="41" t="s">
        <v>1548</v>
      </c>
      <c r="AC28" s="75" t="s">
        <v>1758</v>
      </c>
      <c r="AD28" s="41" t="s">
        <v>1548</v>
      </c>
      <c r="AE28" s="132"/>
      <c r="AF28" s="132"/>
      <c r="AG28" s="132"/>
      <c r="AH28" s="132"/>
      <c r="AI28" s="132"/>
      <c r="AJ28" s="132">
        <v>1</v>
      </c>
      <c r="AK28" s="132"/>
      <c r="AL28" s="132"/>
      <c r="AM28" s="132"/>
      <c r="AN28" s="132"/>
      <c r="AO28" s="152"/>
      <c r="AP28" s="152"/>
      <c r="AQ28" s="152"/>
    </row>
    <row r="29" s="82" customFormat="1" ht="57" customHeight="1" spans="1:43">
      <c r="A29" s="27">
        <v>18</v>
      </c>
      <c r="B29" s="27"/>
      <c r="C29" s="27"/>
      <c r="D29" s="27"/>
      <c r="E29" s="27"/>
      <c r="F29" s="27">
        <v>4</v>
      </c>
      <c r="G29" s="29"/>
      <c r="H29" s="68" t="s">
        <v>1638</v>
      </c>
      <c r="I29" s="68" t="s">
        <v>1584</v>
      </c>
      <c r="J29" s="106"/>
      <c r="K29" s="68" t="s">
        <v>1639</v>
      </c>
      <c r="L29" s="41" t="s">
        <v>99</v>
      </c>
      <c r="M29" s="41" t="s">
        <v>1786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29" t="s">
        <v>1548</v>
      </c>
      <c r="T29" s="68" t="s">
        <v>1584</v>
      </c>
      <c r="U29" s="104" t="s">
        <v>402</v>
      </c>
      <c r="V29" s="92" t="s">
        <v>403</v>
      </c>
      <c r="W29" s="92" t="s">
        <v>1548</v>
      </c>
      <c r="X29" s="29" t="s">
        <v>1548</v>
      </c>
      <c r="Y29" s="29" t="s">
        <v>1548</v>
      </c>
      <c r="Z29" s="29" t="s">
        <v>1548</v>
      </c>
      <c r="AA29" s="27" t="s">
        <v>1548</v>
      </c>
      <c r="AB29" s="41" t="s">
        <v>1548</v>
      </c>
      <c r="AC29" s="75" t="s">
        <v>1758</v>
      </c>
      <c r="AD29" s="41" t="s">
        <v>1548</v>
      </c>
      <c r="AE29" s="132"/>
      <c r="AF29" s="132"/>
      <c r="AG29" s="132"/>
      <c r="AH29" s="132"/>
      <c r="AI29" s="132"/>
      <c r="AJ29" s="132">
        <v>1</v>
      </c>
      <c r="AK29" s="132"/>
      <c r="AL29" s="132"/>
      <c r="AM29" s="132"/>
      <c r="AN29" s="132"/>
      <c r="AO29" s="152"/>
      <c r="AP29" s="152"/>
      <c r="AQ29" s="152"/>
    </row>
    <row r="30" s="82" customFormat="1" ht="57" customHeight="1" spans="1:43">
      <c r="A30" s="27">
        <v>19</v>
      </c>
      <c r="B30" s="27"/>
      <c r="C30" s="27"/>
      <c r="D30" s="27"/>
      <c r="E30" s="27"/>
      <c r="F30" s="27">
        <v>4</v>
      </c>
      <c r="G30" s="29"/>
      <c r="H30" s="68" t="s">
        <v>1668</v>
      </c>
      <c r="I30" s="68" t="s">
        <v>1584</v>
      </c>
      <c r="J30" s="106"/>
      <c r="K30" s="68" t="s">
        <v>1669</v>
      </c>
      <c r="L30" s="41" t="s">
        <v>99</v>
      </c>
      <c r="M30" s="41" t="s">
        <v>1670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29" t="s">
        <v>1548</v>
      </c>
      <c r="T30" s="68" t="s">
        <v>1584</v>
      </c>
      <c r="U30" s="104" t="s">
        <v>402</v>
      </c>
      <c r="V30" s="92" t="s">
        <v>403</v>
      </c>
      <c r="W30" s="92" t="s">
        <v>1548</v>
      </c>
      <c r="X30" s="29" t="s">
        <v>1548</v>
      </c>
      <c r="Y30" s="29" t="s">
        <v>1548</v>
      </c>
      <c r="Z30" s="29" t="s">
        <v>1548</v>
      </c>
      <c r="AA30" s="27" t="s">
        <v>1548</v>
      </c>
      <c r="AB30" s="41" t="s">
        <v>1548</v>
      </c>
      <c r="AC30" s="75" t="s">
        <v>1758</v>
      </c>
      <c r="AD30" s="41" t="s">
        <v>1548</v>
      </c>
      <c r="AE30" s="132"/>
      <c r="AF30" s="132"/>
      <c r="AG30" s="132"/>
      <c r="AH30" s="132"/>
      <c r="AI30" s="132"/>
      <c r="AJ30" s="132">
        <v>1</v>
      </c>
      <c r="AK30" s="132"/>
      <c r="AL30" s="132"/>
      <c r="AM30" s="132"/>
      <c r="AN30" s="132"/>
      <c r="AO30" s="152"/>
      <c r="AP30" s="152"/>
      <c r="AQ30" s="152"/>
    </row>
    <row r="31" s="82" customFormat="1" ht="57" customHeight="1" spans="1:43">
      <c r="A31" s="27">
        <v>20</v>
      </c>
      <c r="B31" s="27"/>
      <c r="C31" s="27"/>
      <c r="D31" s="27"/>
      <c r="E31" s="27"/>
      <c r="F31" s="27">
        <v>4</v>
      </c>
      <c r="G31" s="29"/>
      <c r="H31" s="68" t="s">
        <v>1787</v>
      </c>
      <c r="I31" s="68" t="s">
        <v>1584</v>
      </c>
      <c r="J31" s="106"/>
      <c r="K31" s="68" t="s">
        <v>1788</v>
      </c>
      <c r="L31" s="41" t="s">
        <v>99</v>
      </c>
      <c r="M31" s="41" t="s">
        <v>1789</v>
      </c>
      <c r="N31" s="41" t="s">
        <v>1587</v>
      </c>
      <c r="O31" s="41" t="s">
        <v>1548</v>
      </c>
      <c r="P31" s="41" t="s">
        <v>1548</v>
      </c>
      <c r="Q31" s="50" t="s">
        <v>107</v>
      </c>
      <c r="R31" s="51" t="s">
        <v>1588</v>
      </c>
      <c r="S31" s="29" t="s">
        <v>1548</v>
      </c>
      <c r="T31" s="68" t="s">
        <v>1584</v>
      </c>
      <c r="U31" s="104" t="s">
        <v>402</v>
      </c>
      <c r="V31" s="92" t="s">
        <v>403</v>
      </c>
      <c r="W31" s="92" t="s">
        <v>1548</v>
      </c>
      <c r="X31" s="29" t="s">
        <v>1548</v>
      </c>
      <c r="Y31" s="29" t="s">
        <v>1548</v>
      </c>
      <c r="Z31" s="29" t="s">
        <v>1548</v>
      </c>
      <c r="AA31" s="27" t="s">
        <v>1548</v>
      </c>
      <c r="AB31" s="41" t="s">
        <v>1548</v>
      </c>
      <c r="AC31" s="75" t="s">
        <v>1758</v>
      </c>
      <c r="AD31" s="41" t="s">
        <v>1548</v>
      </c>
      <c r="AE31" s="132"/>
      <c r="AF31" s="132"/>
      <c r="AG31" s="132"/>
      <c r="AH31" s="132"/>
      <c r="AI31" s="132"/>
      <c r="AJ31" s="132"/>
      <c r="AK31" s="132"/>
      <c r="AL31" s="132"/>
      <c r="AM31" s="132">
        <v>1</v>
      </c>
      <c r="AN31" s="132"/>
      <c r="AO31" s="152"/>
      <c r="AP31" s="152"/>
      <c r="AQ31" s="152"/>
    </row>
    <row r="32" s="82" customFormat="1" ht="57" customHeight="1" spans="1:43">
      <c r="A32" s="27">
        <v>21</v>
      </c>
      <c r="B32" s="27"/>
      <c r="C32" s="27"/>
      <c r="D32" s="27"/>
      <c r="E32" s="27"/>
      <c r="F32" s="27">
        <v>4</v>
      </c>
      <c r="G32" s="29"/>
      <c r="H32" s="68" t="s">
        <v>1790</v>
      </c>
      <c r="I32" s="68" t="s">
        <v>1584</v>
      </c>
      <c r="J32" s="106"/>
      <c r="K32" s="68" t="s">
        <v>1791</v>
      </c>
      <c r="L32" s="41" t="s">
        <v>99</v>
      </c>
      <c r="M32" s="41" t="s">
        <v>1792</v>
      </c>
      <c r="N32" s="41" t="s">
        <v>1587</v>
      </c>
      <c r="O32" s="41" t="s">
        <v>1548</v>
      </c>
      <c r="P32" s="41" t="s">
        <v>1548</v>
      </c>
      <c r="Q32" s="50" t="s">
        <v>107</v>
      </c>
      <c r="R32" s="51" t="s">
        <v>1588</v>
      </c>
      <c r="S32" s="29" t="s">
        <v>1548</v>
      </c>
      <c r="T32" s="68" t="s">
        <v>1584</v>
      </c>
      <c r="U32" s="104" t="s">
        <v>402</v>
      </c>
      <c r="V32" s="92" t="s">
        <v>403</v>
      </c>
      <c r="W32" s="92" t="s">
        <v>1548</v>
      </c>
      <c r="X32" s="29" t="s">
        <v>1548</v>
      </c>
      <c r="Y32" s="29" t="s">
        <v>1548</v>
      </c>
      <c r="Z32" s="29" t="s">
        <v>1548</v>
      </c>
      <c r="AA32" s="27" t="s">
        <v>1548</v>
      </c>
      <c r="AB32" s="41" t="s">
        <v>1548</v>
      </c>
      <c r="AC32" s="75" t="s">
        <v>1758</v>
      </c>
      <c r="AD32" s="41" t="s">
        <v>1548</v>
      </c>
      <c r="AE32" s="132"/>
      <c r="AF32" s="132"/>
      <c r="AG32" s="132"/>
      <c r="AH32" s="132"/>
      <c r="AI32" s="132"/>
      <c r="AJ32" s="132"/>
      <c r="AK32" s="132"/>
      <c r="AL32" s="132"/>
      <c r="AM32" s="132">
        <v>1</v>
      </c>
      <c r="AN32" s="132"/>
      <c r="AO32" s="152"/>
      <c r="AP32" s="152"/>
      <c r="AQ32" s="152"/>
    </row>
    <row r="33" s="82" customFormat="1" ht="57" customHeight="1" spans="1:43">
      <c r="A33" s="27">
        <v>22</v>
      </c>
      <c r="B33" s="27"/>
      <c r="C33" s="27"/>
      <c r="D33" s="27"/>
      <c r="E33" s="27"/>
      <c r="F33" s="27">
        <v>4</v>
      </c>
      <c r="G33" s="29"/>
      <c r="H33" s="68" t="s">
        <v>1793</v>
      </c>
      <c r="I33" s="68" t="s">
        <v>1584</v>
      </c>
      <c r="J33" s="106"/>
      <c r="K33" s="68" t="s">
        <v>1760</v>
      </c>
      <c r="L33" s="41" t="s">
        <v>99</v>
      </c>
      <c r="M33" s="41" t="s">
        <v>1761</v>
      </c>
      <c r="N33" s="41" t="s">
        <v>1587</v>
      </c>
      <c r="O33" s="41" t="s">
        <v>1548</v>
      </c>
      <c r="P33" s="41" t="s">
        <v>1548</v>
      </c>
      <c r="Q33" s="50" t="s">
        <v>107</v>
      </c>
      <c r="R33" s="51" t="s">
        <v>1588</v>
      </c>
      <c r="S33" s="29" t="s">
        <v>1548</v>
      </c>
      <c r="T33" s="68" t="s">
        <v>1584</v>
      </c>
      <c r="U33" s="104" t="s">
        <v>402</v>
      </c>
      <c r="V33" s="92" t="s">
        <v>403</v>
      </c>
      <c r="W33" s="92" t="s">
        <v>1548</v>
      </c>
      <c r="X33" s="29" t="s">
        <v>1548</v>
      </c>
      <c r="Y33" s="29" t="s">
        <v>1548</v>
      </c>
      <c r="Z33" s="29" t="s">
        <v>1548</v>
      </c>
      <c r="AA33" s="27" t="s">
        <v>1548</v>
      </c>
      <c r="AB33" s="41" t="s">
        <v>1548</v>
      </c>
      <c r="AC33" s="75" t="s">
        <v>1758</v>
      </c>
      <c r="AD33" s="41" t="s">
        <v>1548</v>
      </c>
      <c r="AE33" s="132"/>
      <c r="AF33" s="132"/>
      <c r="AG33" s="132"/>
      <c r="AH33" s="132"/>
      <c r="AI33" s="132"/>
      <c r="AJ33" s="132"/>
      <c r="AK33" s="132"/>
      <c r="AL33" s="132"/>
      <c r="AM33" s="132">
        <v>1</v>
      </c>
      <c r="AN33" s="132"/>
      <c r="AO33" s="152"/>
      <c r="AP33" s="152"/>
      <c r="AQ33" s="152"/>
    </row>
    <row r="34" s="82" customFormat="1" ht="57" customHeight="1" spans="1:43">
      <c r="A34" s="27">
        <v>23</v>
      </c>
      <c r="B34" s="27"/>
      <c r="C34" s="27"/>
      <c r="D34" s="27"/>
      <c r="E34" s="27"/>
      <c r="F34" s="27">
        <v>4</v>
      </c>
      <c r="G34" s="29"/>
      <c r="H34" s="68" t="s">
        <v>1794</v>
      </c>
      <c r="I34" s="68" t="s">
        <v>1584</v>
      </c>
      <c r="J34" s="106"/>
      <c r="K34" s="68" t="s">
        <v>1795</v>
      </c>
      <c r="L34" s="41" t="s">
        <v>99</v>
      </c>
      <c r="M34" s="41" t="s">
        <v>1796</v>
      </c>
      <c r="N34" s="41" t="s">
        <v>1587</v>
      </c>
      <c r="O34" s="41" t="s">
        <v>1548</v>
      </c>
      <c r="P34" s="41" t="s">
        <v>1548</v>
      </c>
      <c r="Q34" s="50" t="s">
        <v>107</v>
      </c>
      <c r="R34" s="51" t="s">
        <v>1588</v>
      </c>
      <c r="S34" s="29" t="s">
        <v>1548</v>
      </c>
      <c r="T34" s="68" t="s">
        <v>1584</v>
      </c>
      <c r="U34" s="104" t="s">
        <v>402</v>
      </c>
      <c r="V34" s="92" t="s">
        <v>403</v>
      </c>
      <c r="W34" s="92" t="s">
        <v>1548</v>
      </c>
      <c r="X34" s="29" t="s">
        <v>1548</v>
      </c>
      <c r="Y34" s="29" t="s">
        <v>1548</v>
      </c>
      <c r="Z34" s="29" t="s">
        <v>1548</v>
      </c>
      <c r="AA34" s="27" t="s">
        <v>1548</v>
      </c>
      <c r="AB34" s="41" t="s">
        <v>1548</v>
      </c>
      <c r="AC34" s="75" t="s">
        <v>1758</v>
      </c>
      <c r="AD34" s="41" t="s">
        <v>1548</v>
      </c>
      <c r="AE34" s="132"/>
      <c r="AF34" s="132"/>
      <c r="AG34" s="132"/>
      <c r="AH34" s="132"/>
      <c r="AI34" s="132"/>
      <c r="AJ34" s="132"/>
      <c r="AK34" s="132"/>
      <c r="AL34" s="132"/>
      <c r="AM34" s="132">
        <v>1</v>
      </c>
      <c r="AN34" s="132"/>
      <c r="AO34" s="152"/>
      <c r="AP34" s="152"/>
      <c r="AQ34" s="152"/>
    </row>
    <row r="35" s="82" customFormat="1" ht="57" customHeight="1" spans="1:43">
      <c r="A35" s="27">
        <v>24</v>
      </c>
      <c r="B35" s="27"/>
      <c r="C35" s="27"/>
      <c r="D35" s="27"/>
      <c r="E35" s="27"/>
      <c r="F35" s="27">
        <v>4</v>
      </c>
      <c r="G35" s="29"/>
      <c r="H35" s="68" t="s">
        <v>1797</v>
      </c>
      <c r="I35" s="68" t="s">
        <v>1584</v>
      </c>
      <c r="J35" s="106"/>
      <c r="K35" s="68" t="s">
        <v>1634</v>
      </c>
      <c r="L35" s="41" t="s">
        <v>99</v>
      </c>
      <c r="M35" s="41" t="s">
        <v>1635</v>
      </c>
      <c r="N35" s="41" t="s">
        <v>1587</v>
      </c>
      <c r="O35" s="41" t="s">
        <v>1548</v>
      </c>
      <c r="P35" s="41" t="s">
        <v>1548</v>
      </c>
      <c r="Q35" s="50" t="s">
        <v>107</v>
      </c>
      <c r="R35" s="51" t="s">
        <v>1588</v>
      </c>
      <c r="S35" s="29" t="s">
        <v>1548</v>
      </c>
      <c r="T35" s="68" t="s">
        <v>1584</v>
      </c>
      <c r="U35" s="104" t="s">
        <v>402</v>
      </c>
      <c r="V35" s="92" t="s">
        <v>403</v>
      </c>
      <c r="W35" s="92" t="s">
        <v>1548</v>
      </c>
      <c r="X35" s="29" t="s">
        <v>1548</v>
      </c>
      <c r="Y35" s="29" t="s">
        <v>1548</v>
      </c>
      <c r="Z35" s="29" t="s">
        <v>1548</v>
      </c>
      <c r="AA35" s="27" t="s">
        <v>1548</v>
      </c>
      <c r="AB35" s="41" t="s">
        <v>1548</v>
      </c>
      <c r="AC35" s="75" t="s">
        <v>1758</v>
      </c>
      <c r="AD35" s="41" t="s">
        <v>1548</v>
      </c>
      <c r="AE35" s="132"/>
      <c r="AF35" s="132"/>
      <c r="AG35" s="132"/>
      <c r="AH35" s="132"/>
      <c r="AI35" s="132"/>
      <c r="AJ35" s="132"/>
      <c r="AK35" s="132"/>
      <c r="AL35" s="132"/>
      <c r="AM35" s="132">
        <v>1</v>
      </c>
      <c r="AN35" s="132"/>
      <c r="AO35" s="152"/>
      <c r="AP35" s="152"/>
      <c r="AQ35" s="152"/>
    </row>
    <row r="36" s="82" customFormat="1" ht="78" customHeight="1" spans="1:43">
      <c r="A36" s="27">
        <v>25</v>
      </c>
      <c r="B36" s="27"/>
      <c r="C36" s="27"/>
      <c r="D36" s="27"/>
      <c r="E36" s="27"/>
      <c r="F36" s="27">
        <v>4</v>
      </c>
      <c r="G36" s="27"/>
      <c r="H36" s="96" t="s">
        <v>1798</v>
      </c>
      <c r="I36" s="40" t="s">
        <v>1601</v>
      </c>
      <c r="J36" s="41"/>
      <c r="K36" s="40" t="s">
        <v>1799</v>
      </c>
      <c r="L36" s="41" t="s">
        <v>1548</v>
      </c>
      <c r="M36" s="41" t="s">
        <v>1800</v>
      </c>
      <c r="N36" s="75" t="s">
        <v>1801</v>
      </c>
      <c r="O36" s="41" t="s">
        <v>1548</v>
      </c>
      <c r="P36" s="41" t="s">
        <v>1548</v>
      </c>
      <c r="Q36" s="40" t="s">
        <v>107</v>
      </c>
      <c r="R36" s="122" t="s">
        <v>1604</v>
      </c>
      <c r="S36" s="29" t="s">
        <v>1548</v>
      </c>
      <c r="T36" s="40" t="s">
        <v>1601</v>
      </c>
      <c r="U36" s="104" t="s">
        <v>402</v>
      </c>
      <c r="V36" s="92" t="s">
        <v>403</v>
      </c>
      <c r="W36" s="29" t="s">
        <v>1548</v>
      </c>
      <c r="X36" s="29" t="s">
        <v>1548</v>
      </c>
      <c r="Y36" s="29" t="s">
        <v>1548</v>
      </c>
      <c r="Z36" s="29" t="s">
        <v>1548</v>
      </c>
      <c r="AA36" s="27" t="s">
        <v>936</v>
      </c>
      <c r="AB36" s="41" t="s">
        <v>1548</v>
      </c>
      <c r="AC36" s="75" t="s">
        <v>1802</v>
      </c>
      <c r="AD36" s="41" t="s">
        <v>1548</v>
      </c>
      <c r="AE36" s="133">
        <v>59.8</v>
      </c>
      <c r="AF36" s="133">
        <v>28.902</v>
      </c>
      <c r="AG36" s="133">
        <v>59.8</v>
      </c>
      <c r="AH36" s="133">
        <v>28.902</v>
      </c>
      <c r="AI36" s="133">
        <v>59.8</v>
      </c>
      <c r="AJ36" s="133">
        <v>65.3</v>
      </c>
      <c r="AK36" s="133">
        <v>14.796</v>
      </c>
      <c r="AL36" s="133">
        <v>23</v>
      </c>
      <c r="AM36" s="133">
        <v>63.2</v>
      </c>
      <c r="AN36" s="133">
        <v>23</v>
      </c>
      <c r="AO36" s="153"/>
      <c r="AP36" s="153"/>
      <c r="AQ36" s="153"/>
    </row>
    <row r="37" s="83" customFormat="1" ht="78" customHeight="1" spans="1:43">
      <c r="A37" s="93">
        <v>26</v>
      </c>
      <c r="B37" s="93"/>
      <c r="C37" s="93"/>
      <c r="D37" s="93"/>
      <c r="E37" s="93"/>
      <c r="F37" s="93"/>
      <c r="G37" s="93"/>
      <c r="H37" s="97" t="s">
        <v>1803</v>
      </c>
      <c r="I37" s="107" t="s">
        <v>1804</v>
      </c>
      <c r="J37" s="103"/>
      <c r="K37" s="107"/>
      <c r="L37" s="103" t="s">
        <v>1548</v>
      </c>
      <c r="M37" s="103"/>
      <c r="N37" s="108" t="s">
        <v>1805</v>
      </c>
      <c r="O37" s="103" t="s">
        <v>1548</v>
      </c>
      <c r="P37" s="103" t="s">
        <v>1548</v>
      </c>
      <c r="Q37" s="107" t="s">
        <v>258</v>
      </c>
      <c r="R37" s="123" t="s">
        <v>1588</v>
      </c>
      <c r="S37" s="94"/>
      <c r="T37" s="107" t="s">
        <v>1806</v>
      </c>
      <c r="U37" s="124" t="s">
        <v>403</v>
      </c>
      <c r="V37" s="114" t="s">
        <v>403</v>
      </c>
      <c r="W37" s="94" t="s">
        <v>1548</v>
      </c>
      <c r="X37" s="94"/>
      <c r="Y37" s="94"/>
      <c r="Z37" s="94"/>
      <c r="AA37" s="93" t="s">
        <v>1673</v>
      </c>
      <c r="AB37" s="103" t="s">
        <v>1548</v>
      </c>
      <c r="AC37" s="108" t="s">
        <v>1807</v>
      </c>
      <c r="AD37" s="103"/>
      <c r="AE37" s="134"/>
      <c r="AF37" s="134"/>
      <c r="AG37" s="134"/>
      <c r="AH37" s="134"/>
      <c r="AI37" s="134"/>
      <c r="AJ37" s="134"/>
      <c r="AK37" s="134">
        <v>1</v>
      </c>
      <c r="AL37" s="134"/>
      <c r="AM37" s="134"/>
      <c r="AN37" s="134"/>
      <c r="AO37" s="154"/>
      <c r="AP37" s="154"/>
      <c r="AQ37" s="154"/>
    </row>
    <row r="38" s="82" customFormat="1" ht="78" customHeight="1" spans="1:43">
      <c r="A38" s="27">
        <v>27</v>
      </c>
      <c r="B38" s="27"/>
      <c r="C38" s="27"/>
      <c r="D38" s="27"/>
      <c r="E38" s="27"/>
      <c r="F38" s="27">
        <v>4</v>
      </c>
      <c r="G38" s="27"/>
      <c r="H38" s="68" t="s">
        <v>1808</v>
      </c>
      <c r="I38" s="68" t="s">
        <v>1601</v>
      </c>
      <c r="J38" s="41"/>
      <c r="K38" s="68" t="s">
        <v>1601</v>
      </c>
      <c r="L38" s="41" t="s">
        <v>1548</v>
      </c>
      <c r="M38" s="41" t="s">
        <v>1602</v>
      </c>
      <c r="N38" s="75" t="s">
        <v>1805</v>
      </c>
      <c r="O38" s="41" t="s">
        <v>1548</v>
      </c>
      <c r="P38" s="41" t="s">
        <v>1548</v>
      </c>
      <c r="Q38" s="40" t="s">
        <v>107</v>
      </c>
      <c r="R38" s="122" t="s">
        <v>1604</v>
      </c>
      <c r="S38" s="29" t="s">
        <v>1548</v>
      </c>
      <c r="T38" s="68" t="s">
        <v>1601</v>
      </c>
      <c r="U38" s="104" t="s">
        <v>402</v>
      </c>
      <c r="V38" s="92" t="s">
        <v>403</v>
      </c>
      <c r="W38" s="29" t="s">
        <v>1548</v>
      </c>
      <c r="X38" s="29" t="s">
        <v>1548</v>
      </c>
      <c r="Y38" s="29" t="s">
        <v>1548</v>
      </c>
      <c r="Z38" s="29" t="s">
        <v>1548</v>
      </c>
      <c r="AA38" s="75" t="s">
        <v>1673</v>
      </c>
      <c r="AB38" s="41" t="s">
        <v>1548</v>
      </c>
      <c r="AC38" s="75" t="s">
        <v>1802</v>
      </c>
      <c r="AD38" s="41"/>
      <c r="AE38" s="133">
        <v>14.375</v>
      </c>
      <c r="AF38" s="133">
        <v>8.25</v>
      </c>
      <c r="AG38" s="133">
        <v>14.375</v>
      </c>
      <c r="AH38" s="133">
        <v>8.25</v>
      </c>
      <c r="AI38" s="133">
        <v>14.375</v>
      </c>
      <c r="AJ38" s="133">
        <v>12</v>
      </c>
      <c r="AK38" s="133">
        <v>3.6</v>
      </c>
      <c r="AL38" s="133">
        <v>6</v>
      </c>
      <c r="AM38" s="133">
        <v>12</v>
      </c>
      <c r="AN38" s="133">
        <v>6</v>
      </c>
      <c r="AO38" s="153"/>
      <c r="AP38" s="153"/>
      <c r="AQ38" s="153"/>
    </row>
    <row r="39" s="4" customFormat="1" ht="70.5" customHeight="1" spans="1:40">
      <c r="A39" s="27">
        <v>28</v>
      </c>
      <c r="B39" s="27"/>
      <c r="C39" s="27"/>
      <c r="D39" s="27"/>
      <c r="E39" s="27"/>
      <c r="F39" s="27">
        <v>4</v>
      </c>
      <c r="G39" s="27"/>
      <c r="H39" s="40" t="s">
        <v>1809</v>
      </c>
      <c r="I39" s="40" t="s">
        <v>1810</v>
      </c>
      <c r="J39" s="41" t="s">
        <v>1548</v>
      </c>
      <c r="K39" s="40" t="s">
        <v>1810</v>
      </c>
      <c r="L39" s="41" t="s">
        <v>1548</v>
      </c>
      <c r="M39" s="41" t="s">
        <v>1811</v>
      </c>
      <c r="N39" s="75" t="s">
        <v>1623</v>
      </c>
      <c r="O39" s="41" t="s">
        <v>1548</v>
      </c>
      <c r="P39" s="41" t="s">
        <v>1548</v>
      </c>
      <c r="Q39" s="29" t="s">
        <v>258</v>
      </c>
      <c r="R39" s="29" t="s">
        <v>1588</v>
      </c>
      <c r="S39" s="29" t="s">
        <v>1548</v>
      </c>
      <c r="T39" s="40" t="s">
        <v>1624</v>
      </c>
      <c r="U39" s="104" t="s">
        <v>402</v>
      </c>
      <c r="V39" s="92" t="s">
        <v>403</v>
      </c>
      <c r="W39" s="29" t="s">
        <v>1548</v>
      </c>
      <c r="X39" s="29" t="s">
        <v>1548</v>
      </c>
      <c r="Y39" s="29" t="s">
        <v>1548</v>
      </c>
      <c r="Z39" s="29" t="s">
        <v>1548</v>
      </c>
      <c r="AA39" s="27" t="s">
        <v>1548</v>
      </c>
      <c r="AB39" s="41" t="s">
        <v>1548</v>
      </c>
      <c r="AC39" s="75" t="s">
        <v>1620</v>
      </c>
      <c r="AD39" s="41" t="s">
        <v>1812</v>
      </c>
      <c r="AE39" s="135">
        <v>1</v>
      </c>
      <c r="AF39" s="135">
        <v>1</v>
      </c>
      <c r="AG39" s="135">
        <v>1</v>
      </c>
      <c r="AH39" s="135">
        <v>1</v>
      </c>
      <c r="AI39" s="141">
        <v>1</v>
      </c>
      <c r="AJ39" s="141">
        <v>1</v>
      </c>
      <c r="AK39" s="40">
        <v>1</v>
      </c>
      <c r="AL39" s="40">
        <v>1</v>
      </c>
      <c r="AM39" s="40">
        <v>1</v>
      </c>
      <c r="AN39" s="40">
        <v>1</v>
      </c>
    </row>
    <row r="40" s="84" customFormat="1" ht="78" customHeight="1" spans="1:40">
      <c r="A40" s="27">
        <v>29</v>
      </c>
      <c r="B40" s="27"/>
      <c r="C40" s="27"/>
      <c r="D40" s="27"/>
      <c r="E40" s="27"/>
      <c r="F40" s="27">
        <v>4</v>
      </c>
      <c r="G40" s="27"/>
      <c r="H40" s="68" t="s">
        <v>1813</v>
      </c>
      <c r="I40" s="68" t="s">
        <v>1622</v>
      </c>
      <c r="J40" s="41"/>
      <c r="K40" s="68" t="s">
        <v>1622</v>
      </c>
      <c r="L40" s="41" t="s">
        <v>1548</v>
      </c>
      <c r="M40" s="41" t="s">
        <v>1814</v>
      </c>
      <c r="N40" s="75" t="s">
        <v>1623</v>
      </c>
      <c r="O40" s="41" t="s">
        <v>1548</v>
      </c>
      <c r="P40" s="41" t="s">
        <v>1548</v>
      </c>
      <c r="Q40" s="29" t="s">
        <v>258</v>
      </c>
      <c r="R40" s="29" t="s">
        <v>1588</v>
      </c>
      <c r="S40" s="29" t="s">
        <v>1548</v>
      </c>
      <c r="T40" s="68" t="s">
        <v>1624</v>
      </c>
      <c r="U40" s="92" t="s">
        <v>402</v>
      </c>
      <c r="V40" s="92" t="s">
        <v>403</v>
      </c>
      <c r="W40" s="29" t="s">
        <v>1548</v>
      </c>
      <c r="X40" s="29" t="s">
        <v>1548</v>
      </c>
      <c r="Y40" s="29" t="s">
        <v>1548</v>
      </c>
      <c r="Z40" s="29" t="s">
        <v>1548</v>
      </c>
      <c r="AA40" s="27" t="s">
        <v>1548</v>
      </c>
      <c r="AB40" s="41" t="s">
        <v>1548</v>
      </c>
      <c r="AC40" s="75" t="s">
        <v>1620</v>
      </c>
      <c r="AD40" s="41"/>
      <c r="AE40" s="136"/>
      <c r="AF40" s="136">
        <v>1</v>
      </c>
      <c r="AG40" s="136"/>
      <c r="AH40" s="136">
        <v>1</v>
      </c>
      <c r="AI40" s="136">
        <v>1</v>
      </c>
      <c r="AJ40" s="136">
        <v>1</v>
      </c>
      <c r="AK40" s="136"/>
      <c r="AL40" s="136">
        <v>1</v>
      </c>
      <c r="AM40" s="136">
        <v>1</v>
      </c>
      <c r="AN40" s="68">
        <v>1</v>
      </c>
    </row>
    <row r="41" s="85" customFormat="1" ht="104.25" customHeight="1" spans="1:40">
      <c r="A41" s="93">
        <v>30</v>
      </c>
      <c r="B41" s="93"/>
      <c r="C41" s="93"/>
      <c r="D41" s="93"/>
      <c r="E41" s="93"/>
      <c r="F41" s="93">
        <v>4</v>
      </c>
      <c r="G41" s="93"/>
      <c r="H41" s="95" t="s">
        <v>1815</v>
      </c>
      <c r="I41" s="95" t="s">
        <v>1816</v>
      </c>
      <c r="J41" s="103"/>
      <c r="K41" s="95" t="s">
        <v>1626</v>
      </c>
      <c r="L41" s="103" t="s">
        <v>1548</v>
      </c>
      <c r="M41" s="103" t="s">
        <v>1817</v>
      </c>
      <c r="N41" s="108" t="s">
        <v>1623</v>
      </c>
      <c r="O41" s="103" t="s">
        <v>1548</v>
      </c>
      <c r="P41" s="103" t="s">
        <v>1548</v>
      </c>
      <c r="Q41" s="94" t="s">
        <v>258</v>
      </c>
      <c r="R41" s="94" t="s">
        <v>1588</v>
      </c>
      <c r="S41" s="94" t="s">
        <v>1548</v>
      </c>
      <c r="T41" s="95" t="s">
        <v>1624</v>
      </c>
      <c r="U41" s="114" t="s">
        <v>402</v>
      </c>
      <c r="V41" s="114" t="s">
        <v>403</v>
      </c>
      <c r="W41" s="94" t="s">
        <v>1548</v>
      </c>
      <c r="X41" s="94" t="s">
        <v>1548</v>
      </c>
      <c r="Y41" s="94" t="s">
        <v>1548</v>
      </c>
      <c r="Z41" s="94" t="s">
        <v>1548</v>
      </c>
      <c r="AA41" s="93" t="s">
        <v>1548</v>
      </c>
      <c r="AB41" s="103" t="s">
        <v>1548</v>
      </c>
      <c r="AC41" s="108" t="s">
        <v>1620</v>
      </c>
      <c r="AD41" s="103"/>
      <c r="AE41" s="137"/>
      <c r="AF41" s="137">
        <v>1</v>
      </c>
      <c r="AG41" s="137"/>
      <c r="AH41" s="137"/>
      <c r="AI41" s="137"/>
      <c r="AJ41" s="137"/>
      <c r="AK41" s="137"/>
      <c r="AL41" s="137"/>
      <c r="AM41" s="137"/>
      <c r="AN41" s="95"/>
    </row>
    <row r="42" s="85" customFormat="1" ht="78" customHeight="1" spans="1:40">
      <c r="A42" s="93">
        <v>30</v>
      </c>
      <c r="B42" s="93"/>
      <c r="C42" s="93"/>
      <c r="D42" s="93"/>
      <c r="E42" s="93"/>
      <c r="F42" s="93">
        <v>4</v>
      </c>
      <c r="G42" s="93"/>
      <c r="H42" s="95" t="s">
        <v>1818</v>
      </c>
      <c r="I42" s="95" t="s">
        <v>1819</v>
      </c>
      <c r="J42" s="103"/>
      <c r="K42" s="95" t="s">
        <v>1626</v>
      </c>
      <c r="L42" s="103" t="s">
        <v>1548</v>
      </c>
      <c r="M42" s="103" t="s">
        <v>1817</v>
      </c>
      <c r="N42" s="108" t="s">
        <v>1623</v>
      </c>
      <c r="O42" s="103" t="s">
        <v>1548</v>
      </c>
      <c r="P42" s="103" t="s">
        <v>1548</v>
      </c>
      <c r="Q42" s="94" t="s">
        <v>258</v>
      </c>
      <c r="R42" s="94" t="s">
        <v>1588</v>
      </c>
      <c r="S42" s="94" t="s">
        <v>1548</v>
      </c>
      <c r="T42" s="95" t="s">
        <v>1624</v>
      </c>
      <c r="U42" s="114" t="s">
        <v>402</v>
      </c>
      <c r="V42" s="114" t="s">
        <v>403</v>
      </c>
      <c r="W42" s="94" t="s">
        <v>1548</v>
      </c>
      <c r="X42" s="94" t="s">
        <v>1548</v>
      </c>
      <c r="Y42" s="94" t="s">
        <v>1548</v>
      </c>
      <c r="Z42" s="94" t="s">
        <v>1548</v>
      </c>
      <c r="AA42" s="93" t="s">
        <v>1548</v>
      </c>
      <c r="AB42" s="103" t="s">
        <v>1548</v>
      </c>
      <c r="AC42" s="108" t="s">
        <v>1620</v>
      </c>
      <c r="AD42" s="103"/>
      <c r="AE42" s="137"/>
      <c r="AF42" s="137"/>
      <c r="AG42" s="137"/>
      <c r="AH42" s="137">
        <v>1</v>
      </c>
      <c r="AI42" s="137"/>
      <c r="AJ42" s="137"/>
      <c r="AK42" s="137"/>
      <c r="AL42" s="137"/>
      <c r="AM42" s="137"/>
      <c r="AN42" s="95"/>
    </row>
    <row r="43" s="85" customFormat="1" ht="110.25" customHeight="1" spans="1:40">
      <c r="A43" s="93">
        <v>31</v>
      </c>
      <c r="B43" s="93"/>
      <c r="C43" s="93"/>
      <c r="D43" s="93"/>
      <c r="E43" s="93"/>
      <c r="F43" s="93">
        <v>4</v>
      </c>
      <c r="G43" s="93"/>
      <c r="H43" s="95" t="s">
        <v>1820</v>
      </c>
      <c r="I43" s="95" t="s">
        <v>1821</v>
      </c>
      <c r="J43" s="103"/>
      <c r="K43" s="95" t="s">
        <v>1626</v>
      </c>
      <c r="L43" s="103" t="s">
        <v>1548</v>
      </c>
      <c r="M43" s="103" t="s">
        <v>1817</v>
      </c>
      <c r="N43" s="108" t="s">
        <v>1623</v>
      </c>
      <c r="O43" s="103" t="s">
        <v>1548</v>
      </c>
      <c r="P43" s="103" t="s">
        <v>1548</v>
      </c>
      <c r="Q43" s="94" t="s">
        <v>258</v>
      </c>
      <c r="R43" s="94" t="s">
        <v>1588</v>
      </c>
      <c r="S43" s="94" t="s">
        <v>1548</v>
      </c>
      <c r="T43" s="95" t="s">
        <v>1624</v>
      </c>
      <c r="U43" s="114" t="s">
        <v>402</v>
      </c>
      <c r="V43" s="114" t="s">
        <v>403</v>
      </c>
      <c r="W43" s="94" t="s">
        <v>1548</v>
      </c>
      <c r="X43" s="94" t="s">
        <v>1548</v>
      </c>
      <c r="Y43" s="94" t="s">
        <v>1548</v>
      </c>
      <c r="Z43" s="94" t="s">
        <v>1548</v>
      </c>
      <c r="AA43" s="93" t="s">
        <v>1548</v>
      </c>
      <c r="AB43" s="103" t="s">
        <v>1548</v>
      </c>
      <c r="AC43" s="108" t="s">
        <v>1620</v>
      </c>
      <c r="AD43" s="103"/>
      <c r="AE43" s="137"/>
      <c r="AF43" s="137"/>
      <c r="AG43" s="137"/>
      <c r="AH43" s="137"/>
      <c r="AI43" s="137"/>
      <c r="AJ43" s="137"/>
      <c r="AK43" s="137"/>
      <c r="AL43" s="137"/>
      <c r="AM43" s="137">
        <v>1</v>
      </c>
      <c r="AN43" s="95"/>
    </row>
    <row r="44" s="85" customFormat="1" ht="105" customHeight="1" spans="1:40">
      <c r="A44" s="93">
        <v>32</v>
      </c>
      <c r="B44" s="93"/>
      <c r="C44" s="93"/>
      <c r="D44" s="93"/>
      <c r="E44" s="93"/>
      <c r="F44" s="93">
        <v>4</v>
      </c>
      <c r="G44" s="93"/>
      <c r="H44" s="95" t="s">
        <v>1822</v>
      </c>
      <c r="I44" s="95" t="s">
        <v>1823</v>
      </c>
      <c r="J44" s="103"/>
      <c r="K44" s="95" t="s">
        <v>1626</v>
      </c>
      <c r="L44" s="103" t="s">
        <v>1548</v>
      </c>
      <c r="M44" s="103" t="s">
        <v>1817</v>
      </c>
      <c r="N44" s="108" t="s">
        <v>1623</v>
      </c>
      <c r="O44" s="103" t="s">
        <v>1548</v>
      </c>
      <c r="P44" s="103" t="s">
        <v>1548</v>
      </c>
      <c r="Q44" s="94" t="s">
        <v>258</v>
      </c>
      <c r="R44" s="94" t="s">
        <v>1588</v>
      </c>
      <c r="S44" s="94" t="s">
        <v>1548</v>
      </c>
      <c r="T44" s="95" t="s">
        <v>1624</v>
      </c>
      <c r="U44" s="114" t="s">
        <v>402</v>
      </c>
      <c r="V44" s="114" t="s">
        <v>403</v>
      </c>
      <c r="W44" s="94" t="s">
        <v>1548</v>
      </c>
      <c r="X44" s="94" t="s">
        <v>1548</v>
      </c>
      <c r="Y44" s="94" t="s">
        <v>1548</v>
      </c>
      <c r="Z44" s="94" t="s">
        <v>1548</v>
      </c>
      <c r="AA44" s="93" t="s">
        <v>1548</v>
      </c>
      <c r="AB44" s="103" t="s">
        <v>1548</v>
      </c>
      <c r="AC44" s="108" t="s">
        <v>1620</v>
      </c>
      <c r="AD44" s="103"/>
      <c r="AE44" s="137"/>
      <c r="AF44" s="137"/>
      <c r="AG44" s="137"/>
      <c r="AH44" s="137"/>
      <c r="AI44" s="137"/>
      <c r="AJ44" s="137">
        <v>1</v>
      </c>
      <c r="AK44" s="137"/>
      <c r="AL44" s="137"/>
      <c r="AM44" s="137"/>
      <c r="AN44" s="95"/>
    </row>
    <row r="45" s="85" customFormat="1" ht="78" customHeight="1" spans="1:40">
      <c r="A45" s="93">
        <v>33</v>
      </c>
      <c r="B45" s="93"/>
      <c r="C45" s="93"/>
      <c r="D45" s="93"/>
      <c r="E45" s="93"/>
      <c r="F45" s="93">
        <v>4</v>
      </c>
      <c r="G45" s="93"/>
      <c r="H45" s="95" t="s">
        <v>1824</v>
      </c>
      <c r="I45" s="95" t="s">
        <v>1825</v>
      </c>
      <c r="J45" s="103"/>
      <c r="K45" s="95" t="s">
        <v>1626</v>
      </c>
      <c r="L45" s="103" t="s">
        <v>1548</v>
      </c>
      <c r="M45" s="103" t="s">
        <v>1817</v>
      </c>
      <c r="N45" s="108" t="s">
        <v>1623</v>
      </c>
      <c r="O45" s="103" t="s">
        <v>1548</v>
      </c>
      <c r="P45" s="103" t="s">
        <v>1548</v>
      </c>
      <c r="Q45" s="94" t="s">
        <v>258</v>
      </c>
      <c r="R45" s="94" t="s">
        <v>1588</v>
      </c>
      <c r="S45" s="94" t="s">
        <v>1548</v>
      </c>
      <c r="T45" s="95" t="s">
        <v>1624</v>
      </c>
      <c r="U45" s="114" t="s">
        <v>402</v>
      </c>
      <c r="V45" s="114" t="s">
        <v>403</v>
      </c>
      <c r="W45" s="94" t="s">
        <v>1548</v>
      </c>
      <c r="X45" s="94" t="s">
        <v>1548</v>
      </c>
      <c r="Y45" s="94" t="s">
        <v>1548</v>
      </c>
      <c r="Z45" s="94" t="s">
        <v>1548</v>
      </c>
      <c r="AA45" s="93" t="s">
        <v>1548</v>
      </c>
      <c r="AB45" s="103" t="s">
        <v>1548</v>
      </c>
      <c r="AC45" s="108" t="s">
        <v>1620</v>
      </c>
      <c r="AD45" s="103"/>
      <c r="AE45" s="137"/>
      <c r="AF45" s="137"/>
      <c r="AG45" s="137"/>
      <c r="AH45" s="137"/>
      <c r="AI45" s="137">
        <v>1</v>
      </c>
      <c r="AJ45" s="137"/>
      <c r="AK45" s="137"/>
      <c r="AL45" s="137"/>
      <c r="AM45" s="137"/>
      <c r="AN45" s="95"/>
    </row>
    <row r="46" s="85" customFormat="1" ht="78" customHeight="1" spans="1:40">
      <c r="A46" s="93">
        <v>34</v>
      </c>
      <c r="B46" s="93"/>
      <c r="C46" s="93"/>
      <c r="D46" s="93"/>
      <c r="E46" s="93"/>
      <c r="F46" s="93">
        <v>4</v>
      </c>
      <c r="G46" s="93"/>
      <c r="H46" s="95" t="s">
        <v>1826</v>
      </c>
      <c r="I46" s="95" t="s">
        <v>1827</v>
      </c>
      <c r="J46" s="103"/>
      <c r="K46" s="95" t="s">
        <v>1626</v>
      </c>
      <c r="L46" s="103" t="s">
        <v>1548</v>
      </c>
      <c r="M46" s="103" t="s">
        <v>1817</v>
      </c>
      <c r="N46" s="108" t="s">
        <v>1623</v>
      </c>
      <c r="O46" s="103" t="s">
        <v>1548</v>
      </c>
      <c r="P46" s="103" t="s">
        <v>1548</v>
      </c>
      <c r="Q46" s="94" t="s">
        <v>258</v>
      </c>
      <c r="R46" s="94" t="s">
        <v>1588</v>
      </c>
      <c r="S46" s="94" t="s">
        <v>1548</v>
      </c>
      <c r="T46" s="95" t="s">
        <v>1624</v>
      </c>
      <c r="U46" s="114" t="s">
        <v>402</v>
      </c>
      <c r="V46" s="114" t="s">
        <v>403</v>
      </c>
      <c r="W46" s="94" t="s">
        <v>1548</v>
      </c>
      <c r="X46" s="94" t="s">
        <v>1548</v>
      </c>
      <c r="Y46" s="94" t="s">
        <v>1548</v>
      </c>
      <c r="Z46" s="94" t="s">
        <v>1548</v>
      </c>
      <c r="AA46" s="93" t="s">
        <v>1548</v>
      </c>
      <c r="AB46" s="103" t="s">
        <v>1548</v>
      </c>
      <c r="AC46" s="108" t="s">
        <v>1620</v>
      </c>
      <c r="AD46" s="103"/>
      <c r="AE46" s="137"/>
      <c r="AF46" s="137"/>
      <c r="AG46" s="137"/>
      <c r="AH46" s="137"/>
      <c r="AI46" s="137"/>
      <c r="AJ46" s="137"/>
      <c r="AK46" s="137"/>
      <c r="AL46" s="137"/>
      <c r="AM46" s="137"/>
      <c r="AN46" s="95">
        <v>1</v>
      </c>
    </row>
    <row r="47" s="85" customFormat="1" ht="78" customHeight="1" spans="1:40">
      <c r="A47" s="93">
        <v>35</v>
      </c>
      <c r="B47" s="93"/>
      <c r="C47" s="93"/>
      <c r="D47" s="93"/>
      <c r="E47" s="93"/>
      <c r="F47" s="93">
        <v>4</v>
      </c>
      <c r="G47" s="93"/>
      <c r="H47" s="95" t="s">
        <v>1828</v>
      </c>
      <c r="I47" s="95" t="s">
        <v>1829</v>
      </c>
      <c r="J47" s="103"/>
      <c r="K47" s="95" t="s">
        <v>1626</v>
      </c>
      <c r="L47" s="103" t="s">
        <v>1548</v>
      </c>
      <c r="M47" s="103" t="s">
        <v>1817</v>
      </c>
      <c r="N47" s="108" t="s">
        <v>1623</v>
      </c>
      <c r="O47" s="103" t="s">
        <v>1548</v>
      </c>
      <c r="P47" s="103" t="s">
        <v>1548</v>
      </c>
      <c r="Q47" s="94" t="s">
        <v>258</v>
      </c>
      <c r="R47" s="94" t="s">
        <v>1588</v>
      </c>
      <c r="S47" s="94" t="s">
        <v>1548</v>
      </c>
      <c r="T47" s="95" t="s">
        <v>1624</v>
      </c>
      <c r="U47" s="114" t="s">
        <v>402</v>
      </c>
      <c r="V47" s="114" t="s">
        <v>403</v>
      </c>
      <c r="W47" s="94" t="s">
        <v>1548</v>
      </c>
      <c r="X47" s="94" t="s">
        <v>1548</v>
      </c>
      <c r="Y47" s="94" t="s">
        <v>1548</v>
      </c>
      <c r="Z47" s="94" t="s">
        <v>1548</v>
      </c>
      <c r="AA47" s="93" t="s">
        <v>1548</v>
      </c>
      <c r="AB47" s="103" t="s">
        <v>1548</v>
      </c>
      <c r="AC47" s="108" t="s">
        <v>1620</v>
      </c>
      <c r="AD47" s="103"/>
      <c r="AE47" s="137"/>
      <c r="AF47" s="137"/>
      <c r="AG47" s="137"/>
      <c r="AH47" s="137"/>
      <c r="AI47" s="137"/>
      <c r="AJ47" s="137"/>
      <c r="AK47" s="137"/>
      <c r="AL47" s="137">
        <v>1</v>
      </c>
      <c r="AM47" s="137"/>
      <c r="AN47" s="95"/>
    </row>
    <row r="48" s="82" customFormat="1" ht="79.5" customHeight="1" spans="1:40">
      <c r="A48" s="27">
        <v>36</v>
      </c>
      <c r="B48" s="27"/>
      <c r="C48" s="27"/>
      <c r="D48" s="27"/>
      <c r="E48" s="27"/>
      <c r="F48" s="27">
        <v>4</v>
      </c>
      <c r="G48" s="27"/>
      <c r="H48" s="98" t="s">
        <v>1830</v>
      </c>
      <c r="I48" s="98" t="s">
        <v>1701</v>
      </c>
      <c r="J48" s="104"/>
      <c r="K48" s="98" t="s">
        <v>1831</v>
      </c>
      <c r="L48" s="104" t="s">
        <v>1548</v>
      </c>
      <c r="M48" s="109" t="s">
        <v>1832</v>
      </c>
      <c r="N48" s="109" t="s">
        <v>1647</v>
      </c>
      <c r="O48" s="104" t="s">
        <v>1548</v>
      </c>
      <c r="P48" s="104" t="s">
        <v>1548</v>
      </c>
      <c r="Q48" s="98" t="s">
        <v>107</v>
      </c>
      <c r="R48" s="125" t="s">
        <v>1619</v>
      </c>
      <c r="S48" s="119" t="s">
        <v>1548</v>
      </c>
      <c r="T48" s="98" t="s">
        <v>1701</v>
      </c>
      <c r="U48" s="92" t="s">
        <v>402</v>
      </c>
      <c r="V48" s="121" t="s">
        <v>403</v>
      </c>
      <c r="W48" s="119" t="s">
        <v>1548</v>
      </c>
      <c r="X48" s="119" t="s">
        <v>1548</v>
      </c>
      <c r="Y48" s="119" t="s">
        <v>1548</v>
      </c>
      <c r="Z48" s="119" t="s">
        <v>1548</v>
      </c>
      <c r="AA48" s="104" t="s">
        <v>1548</v>
      </c>
      <c r="AB48" s="104" t="s">
        <v>1548</v>
      </c>
      <c r="AC48" s="75" t="s">
        <v>1758</v>
      </c>
      <c r="AD48" s="104" t="s">
        <v>1704</v>
      </c>
      <c r="AE48" s="132"/>
      <c r="AF48" s="132"/>
      <c r="AG48" s="132"/>
      <c r="AH48" s="132"/>
      <c r="AI48" s="132"/>
      <c r="AJ48" s="142"/>
      <c r="AK48" s="136">
        <v>1</v>
      </c>
      <c r="AL48" s="142"/>
      <c r="AM48" s="142"/>
      <c r="AN48" s="142"/>
    </row>
    <row r="49" s="84" customFormat="1" ht="72" customHeight="1" spans="1:40">
      <c r="A49" s="27">
        <v>37</v>
      </c>
      <c r="B49" s="27"/>
      <c r="C49" s="27"/>
      <c r="D49" s="27"/>
      <c r="E49" s="27"/>
      <c r="F49" s="27">
        <v>4</v>
      </c>
      <c r="G49" s="27"/>
      <c r="H49" s="98" t="s">
        <v>1833</v>
      </c>
      <c r="I49" s="98" t="s">
        <v>1701</v>
      </c>
      <c r="J49" s="104"/>
      <c r="K49" s="98" t="s">
        <v>1834</v>
      </c>
      <c r="L49" s="104" t="s">
        <v>1548</v>
      </c>
      <c r="M49" s="109" t="s">
        <v>1832</v>
      </c>
      <c r="N49" s="109" t="s">
        <v>1647</v>
      </c>
      <c r="O49" s="104" t="s">
        <v>1548</v>
      </c>
      <c r="P49" s="104" t="s">
        <v>1548</v>
      </c>
      <c r="Q49" s="98" t="s">
        <v>107</v>
      </c>
      <c r="R49" s="125" t="s">
        <v>1619</v>
      </c>
      <c r="S49" s="119" t="s">
        <v>1548</v>
      </c>
      <c r="T49" s="98" t="s">
        <v>1701</v>
      </c>
      <c r="U49" s="92" t="s">
        <v>402</v>
      </c>
      <c r="V49" s="121" t="s">
        <v>403</v>
      </c>
      <c r="W49" s="119" t="s">
        <v>1548</v>
      </c>
      <c r="X49" s="119" t="s">
        <v>1548</v>
      </c>
      <c r="Y49" s="119" t="s">
        <v>1548</v>
      </c>
      <c r="Z49" s="119" t="s">
        <v>1548</v>
      </c>
      <c r="AA49" s="104" t="s">
        <v>1548</v>
      </c>
      <c r="AB49" s="104" t="s">
        <v>1548</v>
      </c>
      <c r="AC49" s="75" t="s">
        <v>1758</v>
      </c>
      <c r="AD49" s="104" t="s">
        <v>1711</v>
      </c>
      <c r="AE49" s="132"/>
      <c r="AF49" s="132"/>
      <c r="AG49" s="132"/>
      <c r="AH49" s="132"/>
      <c r="AI49" s="132"/>
      <c r="AJ49" s="68"/>
      <c r="AK49" s="136">
        <v>1</v>
      </c>
      <c r="AL49" s="68"/>
      <c r="AM49" s="68"/>
      <c r="AN49" s="68"/>
    </row>
    <row r="50" s="4" customFormat="1" ht="79.5" customHeight="1" spans="1:40">
      <c r="A50" s="27">
        <v>38</v>
      </c>
      <c r="B50" s="27"/>
      <c r="C50" s="27"/>
      <c r="D50" s="27"/>
      <c r="E50" s="27"/>
      <c r="F50" s="27">
        <v>4</v>
      </c>
      <c r="G50" s="27"/>
      <c r="H50" s="40" t="s">
        <v>1644</v>
      </c>
      <c r="I50" s="40" t="s">
        <v>1645</v>
      </c>
      <c r="J50" s="41" t="s">
        <v>1548</v>
      </c>
      <c r="K50" s="40" t="s">
        <v>1645</v>
      </c>
      <c r="L50" s="41" t="s">
        <v>1548</v>
      </c>
      <c r="M50" s="41" t="s">
        <v>1646</v>
      </c>
      <c r="N50" s="27" t="s">
        <v>1647</v>
      </c>
      <c r="O50" s="41" t="s">
        <v>1548</v>
      </c>
      <c r="P50" s="41" t="s">
        <v>1548</v>
      </c>
      <c r="Q50" s="40" t="s">
        <v>107</v>
      </c>
      <c r="R50" s="126" t="s">
        <v>1604</v>
      </c>
      <c r="S50" s="29" t="s">
        <v>1548</v>
      </c>
      <c r="T50" s="40" t="s">
        <v>1645</v>
      </c>
      <c r="U50" s="92" t="s">
        <v>402</v>
      </c>
      <c r="V50" s="92" t="s">
        <v>403</v>
      </c>
      <c r="W50" s="29" t="s">
        <v>1548</v>
      </c>
      <c r="X50" s="29" t="s">
        <v>1548</v>
      </c>
      <c r="Y50" s="29" t="s">
        <v>1548</v>
      </c>
      <c r="Z50" s="29" t="s">
        <v>1548</v>
      </c>
      <c r="AA50" s="41" t="s">
        <v>1548</v>
      </c>
      <c r="AB50" s="41" t="s">
        <v>1548</v>
      </c>
      <c r="AC50" s="75" t="s">
        <v>1620</v>
      </c>
      <c r="AD50" s="41" t="s">
        <v>1646</v>
      </c>
      <c r="AE50" s="76"/>
      <c r="AF50" s="138">
        <v>1.2</v>
      </c>
      <c r="AG50" s="76"/>
      <c r="AH50" s="138">
        <v>1.2</v>
      </c>
      <c r="AI50" s="76"/>
      <c r="AJ50" s="138">
        <v>2.07</v>
      </c>
      <c r="AK50" s="138"/>
      <c r="AL50" s="138">
        <v>0.74</v>
      </c>
      <c r="AM50" s="40">
        <v>1.95</v>
      </c>
      <c r="AN50" s="40">
        <v>0.74</v>
      </c>
    </row>
    <row r="51" s="14" customFormat="1" ht="87.5" spans="1:40">
      <c r="A51" s="27">
        <v>39</v>
      </c>
      <c r="B51" s="27"/>
      <c r="C51" s="27"/>
      <c r="D51" s="27"/>
      <c r="E51" s="27"/>
      <c r="F51" s="27">
        <v>4</v>
      </c>
      <c r="G51" s="27"/>
      <c r="H51" s="68" t="s">
        <v>1835</v>
      </c>
      <c r="I51" s="40" t="s">
        <v>1615</v>
      </c>
      <c r="J51" s="41" t="s">
        <v>1548</v>
      </c>
      <c r="K51" s="40" t="s">
        <v>1836</v>
      </c>
      <c r="L51" s="41" t="s">
        <v>1548</v>
      </c>
      <c r="M51" s="27" t="s">
        <v>1837</v>
      </c>
      <c r="N51" s="27" t="s">
        <v>1838</v>
      </c>
      <c r="O51" s="41" t="s">
        <v>1548</v>
      </c>
      <c r="P51" s="41" t="s">
        <v>1548</v>
      </c>
      <c r="Q51" s="40" t="s">
        <v>107</v>
      </c>
      <c r="R51" s="126" t="s">
        <v>1619</v>
      </c>
      <c r="S51" s="29" t="s">
        <v>1548</v>
      </c>
      <c r="T51" s="40" t="s">
        <v>1615</v>
      </c>
      <c r="U51" s="92" t="s">
        <v>402</v>
      </c>
      <c r="V51" s="92" t="s">
        <v>403</v>
      </c>
      <c r="W51" s="29" t="s">
        <v>1548</v>
      </c>
      <c r="X51" s="29" t="s">
        <v>1548</v>
      </c>
      <c r="Y51" s="29" t="s">
        <v>1548</v>
      </c>
      <c r="Z51" s="29" t="s">
        <v>1548</v>
      </c>
      <c r="AA51" s="41" t="s">
        <v>1548</v>
      </c>
      <c r="AB51" s="41" t="s">
        <v>1548</v>
      </c>
      <c r="AC51" s="75" t="s">
        <v>1758</v>
      </c>
      <c r="AD51" s="41" t="s">
        <v>1839</v>
      </c>
      <c r="AE51" s="139">
        <v>1</v>
      </c>
      <c r="AF51" s="139"/>
      <c r="AG51" s="139">
        <v>1</v>
      </c>
      <c r="AH51" s="139"/>
      <c r="AI51" s="138">
        <v>1</v>
      </c>
      <c r="AJ51" s="138"/>
      <c r="AK51" s="86"/>
      <c r="AL51" s="86"/>
      <c r="AM51" s="86"/>
      <c r="AN51" s="86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  <row r="58" spans="8:28">
      <c r="H58" s="9"/>
      <c r="I58" s="9"/>
      <c r="K58" s="9"/>
      <c r="N58" s="9"/>
      <c r="T58" s="9"/>
      <c r="U58" s="9"/>
      <c r="V58" s="9"/>
      <c r="W58" s="9"/>
      <c r="X58" s="9"/>
      <c r="Y58" s="9"/>
      <c r="Z58" s="9"/>
      <c r="AB58" s="9"/>
    </row>
    <row r="59" spans="8:28">
      <c r="H59" s="9"/>
      <c r="I59" s="9"/>
      <c r="K59" s="9"/>
      <c r="N59" s="9"/>
      <c r="T59" s="9"/>
      <c r="U59" s="9"/>
      <c r="V59" s="9"/>
      <c r="W59" s="9"/>
      <c r="X59" s="9"/>
      <c r="Y59" s="9"/>
      <c r="Z59" s="9"/>
      <c r="AB59" s="9"/>
    </row>
    <row r="60" spans="8:28">
      <c r="H60" s="9"/>
      <c r="I60" s="9"/>
      <c r="K60" s="9"/>
      <c r="N60" s="9"/>
      <c r="T60" s="9"/>
      <c r="U60" s="9"/>
      <c r="V60" s="9"/>
      <c r="W60" s="9"/>
      <c r="X60" s="9"/>
      <c r="Y60" s="9"/>
      <c r="Z60" s="9"/>
      <c r="AB60" s="9"/>
    </row>
    <row r="61" spans="8:28">
      <c r="H61" s="9"/>
      <c r="I61" s="9"/>
      <c r="K61" s="9"/>
      <c r="N61" s="9"/>
      <c r="T61" s="9"/>
      <c r="U61" s="9"/>
      <c r="V61" s="9"/>
      <c r="W61" s="9"/>
      <c r="X61" s="9"/>
      <c r="Y61" s="9"/>
      <c r="Z61" s="9"/>
      <c r="AB61" s="9"/>
    </row>
    <row r="62" ht="14.25" customHeight="1" spans="3:47">
      <c r="C62" s="9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43"/>
      <c r="AN62" s="143"/>
      <c r="AO62" s="100"/>
      <c r="AP62" s="100"/>
      <c r="AQ62" s="100"/>
      <c r="AR62" s="100"/>
      <c r="AS62" s="100"/>
      <c r="AT62" s="100"/>
      <c r="AU62" s="100"/>
    </row>
    <row r="63" spans="3:47"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43"/>
      <c r="AN63" s="143"/>
      <c r="AO63" s="100"/>
      <c r="AP63" s="100"/>
      <c r="AQ63" s="100"/>
      <c r="AR63" s="100"/>
      <c r="AS63" s="100"/>
      <c r="AT63" s="100"/>
      <c r="AU63" s="100"/>
    </row>
    <row r="64" spans="3:47"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43"/>
      <c r="AN64" s="143"/>
      <c r="AO64" s="100"/>
      <c r="AP64" s="100"/>
      <c r="AQ64" s="100"/>
      <c r="AR64" s="100"/>
      <c r="AS64" s="100"/>
      <c r="AT64" s="100"/>
      <c r="AU64" s="100"/>
    </row>
    <row r="65" spans="3:47"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43"/>
      <c r="AN65" s="143"/>
      <c r="AO65" s="100"/>
      <c r="AP65" s="100"/>
      <c r="AQ65" s="100"/>
      <c r="AR65" s="100"/>
      <c r="AS65" s="100"/>
      <c r="AT65" s="100"/>
      <c r="AU65" s="100"/>
    </row>
    <row r="66" spans="3:47"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43"/>
      <c r="AN66" s="143"/>
      <c r="AO66" s="100"/>
      <c r="AP66" s="100"/>
      <c r="AQ66" s="100"/>
      <c r="AR66" s="100"/>
      <c r="AS66" s="100"/>
      <c r="AT66" s="100"/>
      <c r="AU66" s="100"/>
    </row>
    <row r="67" spans="3:47"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43"/>
      <c r="AN67" s="143"/>
      <c r="AO67" s="100"/>
      <c r="AP67" s="100"/>
      <c r="AQ67" s="100"/>
      <c r="AR67" s="100"/>
      <c r="AS67" s="100"/>
      <c r="AT67" s="100"/>
      <c r="AU67" s="100"/>
    </row>
    <row r="68" spans="3:47"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43"/>
      <c r="AN68" s="143"/>
      <c r="AO68" s="100"/>
      <c r="AP68" s="100"/>
      <c r="AQ68" s="100"/>
      <c r="AR68" s="100"/>
      <c r="AS68" s="100"/>
      <c r="AT68" s="100"/>
      <c r="AU68" s="100"/>
    </row>
    <row r="69" spans="3:47"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43"/>
      <c r="AN69" s="143"/>
      <c r="AO69" s="100"/>
      <c r="AP69" s="100"/>
      <c r="AQ69" s="100"/>
      <c r="AR69" s="100"/>
      <c r="AS69" s="100"/>
      <c r="AT69" s="100"/>
      <c r="AU69" s="100"/>
    </row>
    <row r="70" spans="3:47"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43"/>
      <c r="AN70" s="143"/>
      <c r="AO70" s="100"/>
      <c r="AP70" s="100"/>
      <c r="AQ70" s="100"/>
      <c r="AR70" s="100"/>
      <c r="AS70" s="100"/>
      <c r="AT70" s="100"/>
      <c r="AU70" s="100"/>
    </row>
    <row r="71" spans="3:47"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43"/>
      <c r="AN71" s="143"/>
      <c r="AO71" s="100"/>
      <c r="AP71" s="100"/>
      <c r="AQ71" s="100"/>
      <c r="AR71" s="100"/>
      <c r="AS71" s="100"/>
      <c r="AT71" s="100"/>
      <c r="AU71" s="100"/>
    </row>
    <row r="72" spans="3:47"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43"/>
      <c r="AN72" s="143"/>
      <c r="AO72" s="100"/>
      <c r="AP72" s="100"/>
      <c r="AQ72" s="100"/>
      <c r="AR72" s="100"/>
      <c r="AS72" s="100"/>
      <c r="AT72" s="100"/>
      <c r="AU72" s="100"/>
    </row>
    <row r="73" spans="3:47"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43"/>
      <c r="AN73" s="143"/>
      <c r="AO73" s="100"/>
      <c r="AP73" s="100"/>
      <c r="AQ73" s="100"/>
      <c r="AR73" s="100"/>
      <c r="AS73" s="100"/>
      <c r="AT73" s="100"/>
      <c r="AU73" s="100"/>
    </row>
    <row r="74" spans="3:47"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43"/>
      <c r="AN74" s="143"/>
      <c r="AO74" s="100"/>
      <c r="AP74" s="100"/>
      <c r="AQ74" s="100"/>
      <c r="AR74" s="100"/>
      <c r="AS74" s="100"/>
      <c r="AT74" s="100"/>
      <c r="AU74" s="100"/>
    </row>
    <row r="75" spans="3:47"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43"/>
      <c r="AN75" s="143"/>
      <c r="AO75" s="100"/>
      <c r="AP75" s="100"/>
      <c r="AQ75" s="100"/>
      <c r="AR75" s="100"/>
      <c r="AS75" s="100"/>
      <c r="AT75" s="100"/>
      <c r="AU75" s="100"/>
    </row>
  </sheetData>
  <autoFilter ref="A11:BD51">
    <extLst/>
  </autoFilter>
  <mergeCells count="4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5:J18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1:AN2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2" fitToHeight="0" orientation="landscape"/>
  <headerFooter>
    <oddFooter>&amp;C第&amp;P页 共&amp;N页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2"/>
  <sheetViews>
    <sheetView zoomScale="40" zoomScaleNormal="40" workbookViewId="0">
      <selection activeCell="A1" sqref="A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7.6818181818182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4.5454545454545" style="14" customWidth="1"/>
    <col min="32" max="16378" width="9.81818181818182" style="9"/>
  </cols>
  <sheetData>
    <row r="1" ht="17.25" customHeight="1" spans="30:31">
      <c r="AD1" s="3"/>
      <c r="AE1" s="60"/>
    </row>
    <row r="2" ht="21.75" customHeight="1" spans="30:31">
      <c r="AD2" s="61"/>
      <c r="AE2" s="62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1627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64" t="s">
        <v>326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65" t="s">
        <v>280</v>
      </c>
    </row>
    <row r="5" ht="50.25" customHeight="1" spans="1:33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66" t="s">
        <v>99</v>
      </c>
      <c r="AG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66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66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66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6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5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5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73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74">
        <v>0.93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74">
        <v>0.14</v>
      </c>
    </row>
    <row r="15" s="4" customFormat="1" ht="102" customHeight="1" spans="1:31">
      <c r="A15" s="27">
        <v>5</v>
      </c>
      <c r="B15" s="27"/>
      <c r="C15" s="27"/>
      <c r="D15" s="27"/>
      <c r="E15" s="27"/>
      <c r="F15" s="27">
        <v>4</v>
      </c>
      <c r="G15" s="27"/>
      <c r="H15" s="28" t="s">
        <v>1679</v>
      </c>
      <c r="I15" s="40" t="s">
        <v>1584</v>
      </c>
      <c r="J15" s="41" t="s">
        <v>1548</v>
      </c>
      <c r="K15" s="40" t="s">
        <v>1680</v>
      </c>
      <c r="L15" s="41" t="s">
        <v>99</v>
      </c>
      <c r="M15" s="41" t="s">
        <v>1681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75" t="s">
        <v>1548</v>
      </c>
      <c r="AE15" s="76">
        <v>1</v>
      </c>
    </row>
    <row r="16" s="4" customFormat="1" ht="102" customHeight="1" spans="1:31">
      <c r="A16" s="27">
        <v>6</v>
      </c>
      <c r="B16" s="27"/>
      <c r="C16" s="27"/>
      <c r="D16" s="27"/>
      <c r="E16" s="27"/>
      <c r="F16" s="27">
        <v>4</v>
      </c>
      <c r="G16" s="27"/>
      <c r="H16" s="28" t="s">
        <v>1682</v>
      </c>
      <c r="I16" s="40" t="s">
        <v>1584</v>
      </c>
      <c r="J16" s="41" t="s">
        <v>1548</v>
      </c>
      <c r="K16" s="40" t="s">
        <v>1683</v>
      </c>
      <c r="L16" s="41" t="s">
        <v>99</v>
      </c>
      <c r="M16" s="41" t="s">
        <v>1684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7</v>
      </c>
      <c r="B17" s="27"/>
      <c r="C17" s="27"/>
      <c r="D17" s="27"/>
      <c r="E17" s="27"/>
      <c r="F17" s="27">
        <v>4</v>
      </c>
      <c r="G17" s="29"/>
      <c r="H17" s="28" t="s">
        <v>1685</v>
      </c>
      <c r="I17" s="40" t="s">
        <v>1584</v>
      </c>
      <c r="J17" s="41" t="s">
        <v>1548</v>
      </c>
      <c r="K17" s="40" t="s">
        <v>1585</v>
      </c>
      <c r="L17" s="41" t="s">
        <v>99</v>
      </c>
      <c r="M17" s="41" t="s">
        <v>1586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2</v>
      </c>
    </row>
    <row r="18" s="5" customFormat="1" ht="102" customHeight="1" spans="1:31">
      <c r="A18" s="27">
        <v>8</v>
      </c>
      <c r="B18" s="27"/>
      <c r="C18" s="27"/>
      <c r="D18" s="27"/>
      <c r="E18" s="27"/>
      <c r="F18" s="27">
        <v>4</v>
      </c>
      <c r="G18" s="29"/>
      <c r="H18" s="28" t="s">
        <v>1686</v>
      </c>
      <c r="I18" s="40" t="s">
        <v>1584</v>
      </c>
      <c r="J18" s="41" t="s">
        <v>1548</v>
      </c>
      <c r="K18" s="40" t="s">
        <v>1687</v>
      </c>
      <c r="L18" s="41" t="s">
        <v>99</v>
      </c>
      <c r="M18" s="41" t="s">
        <v>1688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2</v>
      </c>
    </row>
    <row r="19" s="5" customFormat="1" ht="102" customHeight="1" spans="1:31">
      <c r="A19" s="27">
        <v>9</v>
      </c>
      <c r="B19" s="27"/>
      <c r="C19" s="27"/>
      <c r="D19" s="27"/>
      <c r="E19" s="27"/>
      <c r="F19" s="27">
        <v>4</v>
      </c>
      <c r="G19" s="29"/>
      <c r="H19" s="28" t="s">
        <v>1583</v>
      </c>
      <c r="I19" s="40" t="s">
        <v>1584</v>
      </c>
      <c r="J19" s="41" t="s">
        <v>1548</v>
      </c>
      <c r="K19" s="40" t="s">
        <v>1585</v>
      </c>
      <c r="L19" s="41" t="s">
        <v>99</v>
      </c>
      <c r="M19" s="41" t="s">
        <v>1586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 t="s">
        <v>1548</v>
      </c>
      <c r="T19" s="40" t="s">
        <v>1584</v>
      </c>
      <c r="U19" s="53" t="s">
        <v>403</v>
      </c>
      <c r="V19" s="53" t="s">
        <v>403</v>
      </c>
      <c r="W19" s="53" t="s">
        <v>1548</v>
      </c>
      <c r="X19" s="52" t="s">
        <v>1548</v>
      </c>
      <c r="Y19" s="52" t="s">
        <v>1548</v>
      </c>
      <c r="Z19" s="52" t="s">
        <v>1548</v>
      </c>
      <c r="AA19" s="27" t="s">
        <v>1548</v>
      </c>
      <c r="AB19" s="41" t="s">
        <v>1548</v>
      </c>
      <c r="AC19" s="75" t="s">
        <v>1589</v>
      </c>
      <c r="AD19" s="41" t="s">
        <v>1548</v>
      </c>
      <c r="AE19" s="76"/>
    </row>
    <row r="20" s="5" customFormat="1" ht="102" customHeight="1" spans="1:31">
      <c r="A20" s="27">
        <v>10</v>
      </c>
      <c r="B20" s="27"/>
      <c r="C20" s="27"/>
      <c r="D20" s="27"/>
      <c r="E20" s="27"/>
      <c r="F20" s="27">
        <v>4</v>
      </c>
      <c r="G20" s="29"/>
      <c r="H20" s="28" t="s">
        <v>1590</v>
      </c>
      <c r="I20" s="40" t="s">
        <v>1584</v>
      </c>
      <c r="J20" s="41" t="s">
        <v>1548</v>
      </c>
      <c r="K20" s="40" t="s">
        <v>1591</v>
      </c>
      <c r="L20" s="41" t="s">
        <v>99</v>
      </c>
      <c r="M20" s="41" t="s">
        <v>1592</v>
      </c>
      <c r="N20" s="41" t="s">
        <v>1587</v>
      </c>
      <c r="O20" s="41" t="s">
        <v>1548</v>
      </c>
      <c r="P20" s="41" t="s">
        <v>1548</v>
      </c>
      <c r="Q20" s="50" t="s">
        <v>107</v>
      </c>
      <c r="R20" s="51" t="s">
        <v>1588</v>
      </c>
      <c r="S20" s="52" t="s">
        <v>1548</v>
      </c>
      <c r="T20" s="40" t="s">
        <v>1584</v>
      </c>
      <c r="U20" s="53" t="s">
        <v>403</v>
      </c>
      <c r="V20" s="53" t="s">
        <v>403</v>
      </c>
      <c r="W20" s="53" t="s">
        <v>1548</v>
      </c>
      <c r="X20" s="52" t="s">
        <v>1548</v>
      </c>
      <c r="Y20" s="52" t="s">
        <v>1548</v>
      </c>
      <c r="Z20" s="52" t="s">
        <v>1548</v>
      </c>
      <c r="AA20" s="27" t="s">
        <v>1548</v>
      </c>
      <c r="AB20" s="41" t="s">
        <v>1548</v>
      </c>
      <c r="AC20" s="75" t="s">
        <v>1589</v>
      </c>
      <c r="AD20" s="41" t="s">
        <v>1548</v>
      </c>
      <c r="AE20" s="76"/>
    </row>
    <row r="21" s="5" customFormat="1" ht="102" customHeight="1" spans="1:31">
      <c r="A21" s="27">
        <v>11</v>
      </c>
      <c r="B21" s="27"/>
      <c r="C21" s="27"/>
      <c r="D21" s="27"/>
      <c r="E21" s="27"/>
      <c r="F21" s="27">
        <v>4</v>
      </c>
      <c r="G21" s="29"/>
      <c r="H21" s="28" t="s">
        <v>1593</v>
      </c>
      <c r="I21" s="40" t="s">
        <v>1584</v>
      </c>
      <c r="J21" s="41" t="s">
        <v>1548</v>
      </c>
      <c r="K21" s="40" t="s">
        <v>1594</v>
      </c>
      <c r="L21" s="41" t="s">
        <v>99</v>
      </c>
      <c r="M21" s="41" t="s">
        <v>1595</v>
      </c>
      <c r="N21" s="41" t="s">
        <v>1587</v>
      </c>
      <c r="O21" s="41" t="s">
        <v>1548</v>
      </c>
      <c r="P21" s="41" t="s">
        <v>1548</v>
      </c>
      <c r="Q21" s="50" t="s">
        <v>107</v>
      </c>
      <c r="R21" s="51" t="s">
        <v>1588</v>
      </c>
      <c r="S21" s="52"/>
      <c r="T21" s="40" t="s">
        <v>1584</v>
      </c>
      <c r="U21" s="53" t="s">
        <v>403</v>
      </c>
      <c r="V21" s="53" t="s">
        <v>403</v>
      </c>
      <c r="W21" s="53" t="s">
        <v>1548</v>
      </c>
      <c r="X21" s="52"/>
      <c r="Y21" s="52"/>
      <c r="Z21" s="52"/>
      <c r="AA21" s="27" t="s">
        <v>1548</v>
      </c>
      <c r="AB21" s="41" t="s">
        <v>1548</v>
      </c>
      <c r="AC21" s="75" t="s">
        <v>1589</v>
      </c>
      <c r="AD21" s="41" t="s">
        <v>1548</v>
      </c>
      <c r="AE21" s="76"/>
    </row>
    <row r="22" s="5" customFormat="1" ht="102" customHeight="1" spans="1:31">
      <c r="A22" s="27">
        <v>12</v>
      </c>
      <c r="B22" s="27"/>
      <c r="C22" s="27"/>
      <c r="D22" s="27"/>
      <c r="E22" s="27"/>
      <c r="F22" s="27">
        <v>4</v>
      </c>
      <c r="G22" s="29"/>
      <c r="H22" s="28" t="s">
        <v>1596</v>
      </c>
      <c r="I22" s="40" t="s">
        <v>1584</v>
      </c>
      <c r="J22" s="41" t="s">
        <v>1548</v>
      </c>
      <c r="K22" s="40" t="s">
        <v>1597</v>
      </c>
      <c r="L22" s="41" t="s">
        <v>99</v>
      </c>
      <c r="M22" s="41" t="s">
        <v>1598</v>
      </c>
      <c r="N22" s="41" t="s">
        <v>1587</v>
      </c>
      <c r="O22" s="41" t="s">
        <v>1548</v>
      </c>
      <c r="P22" s="41" t="s">
        <v>1548</v>
      </c>
      <c r="Q22" s="50" t="s">
        <v>107</v>
      </c>
      <c r="R22" s="51" t="s">
        <v>1588</v>
      </c>
      <c r="S22" s="52" t="s">
        <v>1548</v>
      </c>
      <c r="T22" s="40" t="s">
        <v>1584</v>
      </c>
      <c r="U22" s="53" t="s">
        <v>403</v>
      </c>
      <c r="V22" s="53" t="s">
        <v>403</v>
      </c>
      <c r="W22" s="53" t="s">
        <v>1548</v>
      </c>
      <c r="X22" s="52" t="s">
        <v>1548</v>
      </c>
      <c r="Y22" s="52" t="s">
        <v>1548</v>
      </c>
      <c r="Z22" s="52" t="s">
        <v>1548</v>
      </c>
      <c r="AA22" s="27" t="s">
        <v>1548</v>
      </c>
      <c r="AB22" s="41" t="s">
        <v>1548</v>
      </c>
      <c r="AC22" s="75" t="s">
        <v>1589</v>
      </c>
      <c r="AD22" s="41" t="s">
        <v>1548</v>
      </c>
      <c r="AE22" s="76"/>
    </row>
    <row r="23" s="5" customFormat="1" ht="102" customHeight="1" spans="1:31">
      <c r="A23" s="27">
        <v>13</v>
      </c>
      <c r="B23" s="27"/>
      <c r="C23" s="27"/>
      <c r="D23" s="27"/>
      <c r="E23" s="27"/>
      <c r="F23" s="27">
        <v>4</v>
      </c>
      <c r="G23" s="29"/>
      <c r="H23" s="28" t="s">
        <v>1689</v>
      </c>
      <c r="I23" s="40" t="s">
        <v>1584</v>
      </c>
      <c r="J23" s="41" t="s">
        <v>1548</v>
      </c>
      <c r="K23" s="40" t="s">
        <v>1690</v>
      </c>
      <c r="L23" s="41" t="s">
        <v>99</v>
      </c>
      <c r="M23" s="41" t="s">
        <v>1691</v>
      </c>
      <c r="N23" s="41" t="s">
        <v>1587</v>
      </c>
      <c r="O23" s="41" t="s">
        <v>1548</v>
      </c>
      <c r="P23" s="41" t="s">
        <v>1548</v>
      </c>
      <c r="Q23" s="50" t="s">
        <v>107</v>
      </c>
      <c r="R23" s="51" t="s">
        <v>1588</v>
      </c>
      <c r="S23" s="52" t="s">
        <v>1548</v>
      </c>
      <c r="T23" s="40" t="s">
        <v>1584</v>
      </c>
      <c r="U23" s="53" t="s">
        <v>403</v>
      </c>
      <c r="V23" s="53" t="s">
        <v>403</v>
      </c>
      <c r="W23" s="53" t="s">
        <v>1548</v>
      </c>
      <c r="X23" s="52" t="s">
        <v>1548</v>
      </c>
      <c r="Y23" s="52" t="s">
        <v>1548</v>
      </c>
      <c r="Z23" s="52" t="s">
        <v>1548</v>
      </c>
      <c r="AA23" s="27" t="s">
        <v>1548</v>
      </c>
      <c r="AB23" s="41" t="s">
        <v>1548</v>
      </c>
      <c r="AC23" s="75" t="s">
        <v>1589</v>
      </c>
      <c r="AD23" s="41" t="s">
        <v>1548</v>
      </c>
      <c r="AE23" s="76"/>
    </row>
    <row r="24" s="5" customFormat="1" ht="102" customHeight="1" spans="1:31">
      <c r="A24" s="27">
        <v>14</v>
      </c>
      <c r="B24" s="27"/>
      <c r="C24" s="27"/>
      <c r="D24" s="27"/>
      <c r="E24" s="27"/>
      <c r="F24" s="27">
        <v>4</v>
      </c>
      <c r="G24" s="29"/>
      <c r="H24" s="28" t="s">
        <v>1692</v>
      </c>
      <c r="I24" s="40" t="s">
        <v>1584</v>
      </c>
      <c r="J24" s="41" t="s">
        <v>1548</v>
      </c>
      <c r="K24" s="40" t="s">
        <v>1693</v>
      </c>
      <c r="L24" s="41" t="s">
        <v>99</v>
      </c>
      <c r="M24" s="41" t="s">
        <v>1694</v>
      </c>
      <c r="N24" s="41" t="s">
        <v>1587</v>
      </c>
      <c r="O24" s="41" t="s">
        <v>1548</v>
      </c>
      <c r="P24" s="41" t="s">
        <v>1548</v>
      </c>
      <c r="Q24" s="50" t="s">
        <v>107</v>
      </c>
      <c r="R24" s="51" t="s">
        <v>1588</v>
      </c>
      <c r="S24" s="52" t="s">
        <v>1548</v>
      </c>
      <c r="T24" s="40" t="s">
        <v>1584</v>
      </c>
      <c r="U24" s="53" t="s">
        <v>403</v>
      </c>
      <c r="V24" s="53" t="s">
        <v>403</v>
      </c>
      <c r="W24" s="53" t="s">
        <v>1548</v>
      </c>
      <c r="X24" s="52" t="s">
        <v>1548</v>
      </c>
      <c r="Y24" s="52" t="s">
        <v>1548</v>
      </c>
      <c r="Z24" s="52" t="s">
        <v>1548</v>
      </c>
      <c r="AA24" s="27" t="s">
        <v>1548</v>
      </c>
      <c r="AB24" s="41" t="s">
        <v>1548</v>
      </c>
      <c r="AC24" s="75" t="s">
        <v>1589</v>
      </c>
      <c r="AD24" s="41" t="s">
        <v>1548</v>
      </c>
      <c r="AE24" s="76"/>
    </row>
    <row r="25" s="5" customFormat="1" ht="102" customHeight="1" spans="1:31">
      <c r="A25" s="27">
        <v>15</v>
      </c>
      <c r="B25" s="27"/>
      <c r="C25" s="27"/>
      <c r="D25" s="27"/>
      <c r="E25" s="27"/>
      <c r="F25" s="27">
        <v>4</v>
      </c>
      <c r="G25" s="29"/>
      <c r="H25" s="28" t="s">
        <v>1695</v>
      </c>
      <c r="I25" s="40" t="s">
        <v>1584</v>
      </c>
      <c r="J25" s="41" t="s">
        <v>1548</v>
      </c>
      <c r="K25" s="40" t="s">
        <v>1696</v>
      </c>
      <c r="L25" s="41" t="s">
        <v>99</v>
      </c>
      <c r="M25" s="41" t="s">
        <v>1697</v>
      </c>
      <c r="N25" s="41" t="s">
        <v>1587</v>
      </c>
      <c r="O25" s="41" t="s">
        <v>1548</v>
      </c>
      <c r="P25" s="41" t="s">
        <v>1548</v>
      </c>
      <c r="Q25" s="50" t="s">
        <v>107</v>
      </c>
      <c r="R25" s="51" t="s">
        <v>1588</v>
      </c>
      <c r="S25" s="52" t="s">
        <v>1548</v>
      </c>
      <c r="T25" s="40" t="s">
        <v>1584</v>
      </c>
      <c r="U25" s="53" t="s">
        <v>403</v>
      </c>
      <c r="V25" s="53" t="s">
        <v>403</v>
      </c>
      <c r="W25" s="53" t="s">
        <v>1548</v>
      </c>
      <c r="X25" s="52" t="s">
        <v>1548</v>
      </c>
      <c r="Y25" s="52" t="s">
        <v>1548</v>
      </c>
      <c r="Z25" s="52" t="s">
        <v>1548</v>
      </c>
      <c r="AA25" s="27" t="s">
        <v>1548</v>
      </c>
      <c r="AB25" s="41" t="s">
        <v>1548</v>
      </c>
      <c r="AC25" s="75" t="s">
        <v>1589</v>
      </c>
      <c r="AD25" s="41" t="s">
        <v>1548</v>
      </c>
      <c r="AE25" s="76"/>
    </row>
    <row r="26" s="5" customFormat="1" ht="102" customHeight="1" spans="1:31">
      <c r="A26" s="27">
        <v>16</v>
      </c>
      <c r="B26" s="27"/>
      <c r="C26" s="27"/>
      <c r="D26" s="27"/>
      <c r="E26" s="27"/>
      <c r="F26" s="27">
        <v>4</v>
      </c>
      <c r="G26" s="29"/>
      <c r="H26" s="28" t="s">
        <v>1668</v>
      </c>
      <c r="I26" s="40" t="s">
        <v>1584</v>
      </c>
      <c r="J26" s="41" t="s">
        <v>1548</v>
      </c>
      <c r="K26" s="40" t="s">
        <v>1669</v>
      </c>
      <c r="L26" s="41" t="s">
        <v>99</v>
      </c>
      <c r="M26" s="41" t="s">
        <v>1670</v>
      </c>
      <c r="N26" s="41" t="s">
        <v>1587</v>
      </c>
      <c r="O26" s="41" t="s">
        <v>1548</v>
      </c>
      <c r="P26" s="41" t="s">
        <v>1548</v>
      </c>
      <c r="Q26" s="50" t="s">
        <v>107</v>
      </c>
      <c r="R26" s="51" t="s">
        <v>1588</v>
      </c>
      <c r="S26" s="52" t="s">
        <v>1548</v>
      </c>
      <c r="T26" s="40" t="s">
        <v>1584</v>
      </c>
      <c r="U26" s="53" t="s">
        <v>403</v>
      </c>
      <c r="V26" s="53" t="s">
        <v>403</v>
      </c>
      <c r="W26" s="53" t="s">
        <v>1548</v>
      </c>
      <c r="X26" s="52" t="s">
        <v>1548</v>
      </c>
      <c r="Y26" s="52" t="s">
        <v>1548</v>
      </c>
      <c r="Z26" s="52" t="s">
        <v>1548</v>
      </c>
      <c r="AA26" s="27" t="s">
        <v>1548</v>
      </c>
      <c r="AB26" s="41" t="s">
        <v>1548</v>
      </c>
      <c r="AC26" s="75" t="s">
        <v>1589</v>
      </c>
      <c r="AD26" s="41" t="s">
        <v>1548</v>
      </c>
      <c r="AE26" s="76"/>
    </row>
    <row r="27" s="5" customFormat="1" ht="102" customHeight="1" spans="1:31">
      <c r="A27" s="27">
        <v>17</v>
      </c>
      <c r="B27" s="27"/>
      <c r="C27" s="27"/>
      <c r="D27" s="27"/>
      <c r="E27" s="27"/>
      <c r="F27" s="27">
        <v>4</v>
      </c>
      <c r="G27" s="29"/>
      <c r="H27" s="28" t="s">
        <v>1671</v>
      </c>
      <c r="I27" s="40" t="s">
        <v>1584</v>
      </c>
      <c r="J27" s="41" t="s">
        <v>1548</v>
      </c>
      <c r="K27" s="40" t="s">
        <v>1672</v>
      </c>
      <c r="L27" s="41" t="s">
        <v>99</v>
      </c>
      <c r="M27" s="40" t="s">
        <v>1669</v>
      </c>
      <c r="N27" s="41" t="s">
        <v>1587</v>
      </c>
      <c r="O27" s="41" t="s">
        <v>1548</v>
      </c>
      <c r="P27" s="41" t="s">
        <v>1548</v>
      </c>
      <c r="Q27" s="50" t="s">
        <v>107</v>
      </c>
      <c r="R27" s="51" t="s">
        <v>1588</v>
      </c>
      <c r="S27" s="52" t="s">
        <v>1548</v>
      </c>
      <c r="T27" s="40" t="s">
        <v>1584</v>
      </c>
      <c r="U27" s="53" t="s">
        <v>403</v>
      </c>
      <c r="V27" s="53" t="s">
        <v>403</v>
      </c>
      <c r="W27" s="53" t="s">
        <v>1548</v>
      </c>
      <c r="X27" s="52" t="s">
        <v>1548</v>
      </c>
      <c r="Y27" s="52" t="s">
        <v>1548</v>
      </c>
      <c r="Z27" s="52" t="s">
        <v>1548</v>
      </c>
      <c r="AA27" s="27" t="s">
        <v>1548</v>
      </c>
      <c r="AB27" s="41" t="s">
        <v>1548</v>
      </c>
      <c r="AC27" s="75" t="s">
        <v>1589</v>
      </c>
      <c r="AD27" s="41" t="s">
        <v>1548</v>
      </c>
      <c r="AE27" s="76"/>
    </row>
    <row r="28" s="5" customFormat="1" ht="102" customHeight="1" spans="1:31">
      <c r="A28" s="27">
        <v>18</v>
      </c>
      <c r="B28" s="27"/>
      <c r="C28" s="27"/>
      <c r="D28" s="27"/>
      <c r="E28" s="27"/>
      <c r="F28" s="27">
        <v>4</v>
      </c>
      <c r="G28" s="29"/>
      <c r="H28" s="28" t="s">
        <v>1638</v>
      </c>
      <c r="I28" s="40" t="s">
        <v>1584</v>
      </c>
      <c r="J28" s="41" t="s">
        <v>1548</v>
      </c>
      <c r="K28" s="40" t="s">
        <v>1639</v>
      </c>
      <c r="L28" s="41" t="s">
        <v>99</v>
      </c>
      <c r="M28" s="40" t="s">
        <v>1669</v>
      </c>
      <c r="N28" s="41" t="s">
        <v>1587</v>
      </c>
      <c r="O28" s="41" t="s">
        <v>1548</v>
      </c>
      <c r="P28" s="41" t="s">
        <v>1548</v>
      </c>
      <c r="Q28" s="50" t="s">
        <v>107</v>
      </c>
      <c r="R28" s="51" t="s">
        <v>1588</v>
      </c>
      <c r="S28" s="52" t="s">
        <v>1548</v>
      </c>
      <c r="T28" s="40" t="s">
        <v>1584</v>
      </c>
      <c r="U28" s="53" t="s">
        <v>403</v>
      </c>
      <c r="V28" s="53" t="s">
        <v>403</v>
      </c>
      <c r="W28" s="53" t="s">
        <v>1548</v>
      </c>
      <c r="X28" s="52" t="s">
        <v>1548</v>
      </c>
      <c r="Y28" s="52" t="s">
        <v>1548</v>
      </c>
      <c r="Z28" s="52" t="s">
        <v>1548</v>
      </c>
      <c r="AA28" s="27" t="s">
        <v>1548</v>
      </c>
      <c r="AB28" s="41" t="s">
        <v>1548</v>
      </c>
      <c r="AC28" s="75" t="s">
        <v>1589</v>
      </c>
      <c r="AD28" s="41" t="s">
        <v>1548</v>
      </c>
      <c r="AE28" s="76"/>
    </row>
    <row r="29" s="5" customFormat="1" ht="102" customHeight="1" spans="1:31">
      <c r="A29" s="27">
        <v>19</v>
      </c>
      <c r="B29" s="27"/>
      <c r="C29" s="27"/>
      <c r="D29" s="27"/>
      <c r="E29" s="27"/>
      <c r="F29" s="27">
        <v>4</v>
      </c>
      <c r="G29" s="29"/>
      <c r="H29" s="28" t="s">
        <v>1640</v>
      </c>
      <c r="I29" s="40" t="s">
        <v>1584</v>
      </c>
      <c r="J29" s="41" t="s">
        <v>1548</v>
      </c>
      <c r="K29" s="40" t="s">
        <v>1641</v>
      </c>
      <c r="L29" s="41" t="s">
        <v>99</v>
      </c>
      <c r="M29" s="40" t="s">
        <v>1641</v>
      </c>
      <c r="N29" s="41" t="s">
        <v>1587</v>
      </c>
      <c r="O29" s="41" t="s">
        <v>1548</v>
      </c>
      <c r="P29" s="41" t="s">
        <v>1548</v>
      </c>
      <c r="Q29" s="50" t="s">
        <v>107</v>
      </c>
      <c r="R29" s="51" t="s">
        <v>1588</v>
      </c>
      <c r="S29" s="52" t="s">
        <v>1548</v>
      </c>
      <c r="T29" s="40" t="s">
        <v>1584</v>
      </c>
      <c r="U29" s="53" t="s">
        <v>403</v>
      </c>
      <c r="V29" s="53" t="s">
        <v>403</v>
      </c>
      <c r="W29" s="53" t="s">
        <v>1548</v>
      </c>
      <c r="X29" s="52" t="s">
        <v>1548</v>
      </c>
      <c r="Y29" s="52" t="s">
        <v>1548</v>
      </c>
      <c r="Z29" s="52" t="s">
        <v>1548</v>
      </c>
      <c r="AA29" s="27" t="s">
        <v>1548</v>
      </c>
      <c r="AB29" s="41" t="s">
        <v>1548</v>
      </c>
      <c r="AC29" s="75" t="s">
        <v>1589</v>
      </c>
      <c r="AD29" s="41" t="s">
        <v>1548</v>
      </c>
      <c r="AE29" s="76"/>
    </row>
    <row r="30" s="5" customFormat="1" ht="102" customHeight="1" spans="1:31">
      <c r="A30" s="27">
        <v>20</v>
      </c>
      <c r="B30" s="27"/>
      <c r="C30" s="27"/>
      <c r="D30" s="27"/>
      <c r="E30" s="27"/>
      <c r="F30" s="27">
        <v>4</v>
      </c>
      <c r="G30" s="29"/>
      <c r="H30" s="28" t="s">
        <v>1642</v>
      </c>
      <c r="I30" s="40" t="s">
        <v>1584</v>
      </c>
      <c r="J30" s="41" t="s">
        <v>1548</v>
      </c>
      <c r="K30" s="40" t="s">
        <v>1643</v>
      </c>
      <c r="L30" s="41" t="s">
        <v>99</v>
      </c>
      <c r="M30" s="40" t="s">
        <v>1643</v>
      </c>
      <c r="N30" s="41" t="s">
        <v>1587</v>
      </c>
      <c r="O30" s="41" t="s">
        <v>1548</v>
      </c>
      <c r="P30" s="41" t="s">
        <v>1548</v>
      </c>
      <c r="Q30" s="50" t="s">
        <v>107</v>
      </c>
      <c r="R30" s="51" t="s">
        <v>1588</v>
      </c>
      <c r="S30" s="52"/>
      <c r="T30" s="40" t="s">
        <v>1584</v>
      </c>
      <c r="U30" s="53" t="s">
        <v>403</v>
      </c>
      <c r="V30" s="53" t="s">
        <v>403</v>
      </c>
      <c r="W30" s="53" t="s">
        <v>1548</v>
      </c>
      <c r="X30" s="52"/>
      <c r="Y30" s="52"/>
      <c r="Z30" s="52"/>
      <c r="AA30" s="27" t="s">
        <v>1548</v>
      </c>
      <c r="AB30" s="41" t="s">
        <v>1548</v>
      </c>
      <c r="AC30" s="75" t="s">
        <v>1589</v>
      </c>
      <c r="AD30" s="41" t="s">
        <v>1548</v>
      </c>
      <c r="AE30" s="76"/>
    </row>
    <row r="31" s="6" customFormat="1" ht="121.5" customHeight="1" spans="1:31">
      <c r="A31" s="30">
        <v>24</v>
      </c>
      <c r="B31" s="24"/>
      <c r="C31" s="24"/>
      <c r="D31" s="24"/>
      <c r="E31" s="24"/>
      <c r="F31" s="24">
        <v>4</v>
      </c>
      <c r="G31" s="25"/>
      <c r="H31" s="26" t="s">
        <v>1599</v>
      </c>
      <c r="I31" s="26" t="s">
        <v>1600</v>
      </c>
      <c r="J31" s="38"/>
      <c r="K31" s="26" t="s">
        <v>1601</v>
      </c>
      <c r="L31" s="38" t="s">
        <v>1548</v>
      </c>
      <c r="M31" s="38" t="s">
        <v>1602</v>
      </c>
      <c r="N31" s="38" t="s">
        <v>1603</v>
      </c>
      <c r="O31" s="38" t="s">
        <v>1548</v>
      </c>
      <c r="P31" s="38" t="s">
        <v>1548</v>
      </c>
      <c r="Q31" s="48" t="s">
        <v>258</v>
      </c>
      <c r="R31" s="54" t="s">
        <v>1604</v>
      </c>
      <c r="S31" s="22"/>
      <c r="T31" s="26" t="s">
        <v>1601</v>
      </c>
      <c r="U31" s="53" t="s">
        <v>403</v>
      </c>
      <c r="V31" s="23" t="s">
        <v>403</v>
      </c>
      <c r="W31" s="23" t="s">
        <v>1548</v>
      </c>
      <c r="X31" s="22" t="s">
        <v>1548</v>
      </c>
      <c r="Y31" s="22" t="s">
        <v>1548</v>
      </c>
      <c r="Z31" s="22" t="s">
        <v>1548</v>
      </c>
      <c r="AA31" s="24" t="s">
        <v>1605</v>
      </c>
      <c r="AB31" s="38" t="s">
        <v>1548</v>
      </c>
      <c r="AC31" s="43" t="s">
        <v>1606</v>
      </c>
      <c r="AD31" s="38" t="s">
        <v>1607</v>
      </c>
      <c r="AE31" s="76">
        <v>9</v>
      </c>
    </row>
    <row r="32" s="6" customFormat="1" ht="120" customHeight="1" spans="1:31">
      <c r="A32" s="30">
        <v>25</v>
      </c>
      <c r="B32" s="24"/>
      <c r="C32" s="24"/>
      <c r="D32" s="24"/>
      <c r="E32" s="24"/>
      <c r="F32" s="24">
        <v>4</v>
      </c>
      <c r="G32" s="24"/>
      <c r="H32" s="26" t="s">
        <v>1608</v>
      </c>
      <c r="I32" s="26" t="s">
        <v>1609</v>
      </c>
      <c r="J32" s="42"/>
      <c r="K32" s="26" t="s">
        <v>1601</v>
      </c>
      <c r="L32" s="38" t="s">
        <v>1548</v>
      </c>
      <c r="M32" s="38" t="s">
        <v>1602</v>
      </c>
      <c r="N32" s="43" t="s">
        <v>1610</v>
      </c>
      <c r="O32" s="38" t="s">
        <v>1548</v>
      </c>
      <c r="P32" s="38" t="s">
        <v>1548</v>
      </c>
      <c r="Q32" s="26" t="s">
        <v>258</v>
      </c>
      <c r="R32" s="55" t="s">
        <v>1604</v>
      </c>
      <c r="S32" s="22" t="s">
        <v>1548</v>
      </c>
      <c r="T32" s="26" t="s">
        <v>1601</v>
      </c>
      <c r="U32" s="23" t="s">
        <v>402</v>
      </c>
      <c r="V32" s="23" t="s">
        <v>403</v>
      </c>
      <c r="W32" s="22" t="s">
        <v>1548</v>
      </c>
      <c r="X32" s="22" t="s">
        <v>1548</v>
      </c>
      <c r="Y32" s="22" t="s">
        <v>1548</v>
      </c>
      <c r="Z32" s="22" t="s">
        <v>1548</v>
      </c>
      <c r="AA32" s="43" t="s">
        <v>1611</v>
      </c>
      <c r="AB32" s="38" t="s">
        <v>1548</v>
      </c>
      <c r="AC32" s="43" t="s">
        <v>1612</v>
      </c>
      <c r="AD32" s="38" t="s">
        <v>1613</v>
      </c>
      <c r="AE32" s="77">
        <v>60</v>
      </c>
    </row>
    <row r="33" s="7" customFormat="1" ht="120" customHeight="1" spans="1:31">
      <c r="A33" s="30"/>
      <c r="B33" s="24"/>
      <c r="C33" s="24"/>
      <c r="D33" s="24"/>
      <c r="E33" s="24"/>
      <c r="F33" s="24"/>
      <c r="G33" s="24"/>
      <c r="H33" s="26" t="s">
        <v>1698</v>
      </c>
      <c r="I33" s="26" t="s">
        <v>1615</v>
      </c>
      <c r="J33" s="38"/>
      <c r="K33" s="26" t="s">
        <v>1616</v>
      </c>
      <c r="L33" s="38" t="s">
        <v>1548</v>
      </c>
      <c r="M33" s="38" t="s">
        <v>1699</v>
      </c>
      <c r="N33" s="43" t="s">
        <v>1618</v>
      </c>
      <c r="O33" s="38" t="s">
        <v>1548</v>
      </c>
      <c r="P33" s="38" t="s">
        <v>1548</v>
      </c>
      <c r="Q33" s="22" t="s">
        <v>258</v>
      </c>
      <c r="R33" s="22" t="s">
        <v>1619</v>
      </c>
      <c r="S33" s="22"/>
      <c r="T33" s="26" t="s">
        <v>1615</v>
      </c>
      <c r="U33" s="23" t="s">
        <v>403</v>
      </c>
      <c r="V33" s="23" t="s">
        <v>403</v>
      </c>
      <c r="W33" s="22" t="s">
        <v>1548</v>
      </c>
      <c r="X33" s="22"/>
      <c r="Y33" s="22"/>
      <c r="Z33" s="22"/>
      <c r="AA33" s="24" t="s">
        <v>1548</v>
      </c>
      <c r="AB33" s="38" t="s">
        <v>1548</v>
      </c>
      <c r="AC33" s="43" t="s">
        <v>1620</v>
      </c>
      <c r="AD33" s="38"/>
      <c r="AE33" s="78">
        <v>1</v>
      </c>
    </row>
    <row r="34" s="7" customFormat="1" ht="117" customHeight="1" spans="1:31">
      <c r="A34" s="30">
        <v>27</v>
      </c>
      <c r="B34" s="24"/>
      <c r="C34" s="24"/>
      <c r="D34" s="24"/>
      <c r="E34" s="24"/>
      <c r="F34" s="24">
        <v>4</v>
      </c>
      <c r="G34" s="24"/>
      <c r="H34" s="26" t="s">
        <v>1614</v>
      </c>
      <c r="I34" s="26" t="s">
        <v>1615</v>
      </c>
      <c r="J34" s="38" t="s">
        <v>1548</v>
      </c>
      <c r="K34" s="26" t="s">
        <v>1616</v>
      </c>
      <c r="L34" s="38" t="s">
        <v>1548</v>
      </c>
      <c r="M34" s="38" t="s">
        <v>1617</v>
      </c>
      <c r="N34" s="43" t="s">
        <v>1618</v>
      </c>
      <c r="O34" s="38" t="s">
        <v>1548</v>
      </c>
      <c r="P34" s="38" t="s">
        <v>1548</v>
      </c>
      <c r="Q34" s="22" t="s">
        <v>258</v>
      </c>
      <c r="R34" s="22" t="s">
        <v>1619</v>
      </c>
      <c r="S34" s="22" t="s">
        <v>1548</v>
      </c>
      <c r="T34" s="26" t="s">
        <v>1615</v>
      </c>
      <c r="U34" s="23" t="s">
        <v>403</v>
      </c>
      <c r="V34" s="23" t="s">
        <v>403</v>
      </c>
      <c r="W34" s="22" t="s">
        <v>1548</v>
      </c>
      <c r="X34" s="22" t="s">
        <v>1548</v>
      </c>
      <c r="Y34" s="22" t="s">
        <v>1548</v>
      </c>
      <c r="Z34" s="22" t="s">
        <v>1548</v>
      </c>
      <c r="AA34" s="24" t="s">
        <v>1548</v>
      </c>
      <c r="AB34" s="38" t="s">
        <v>1548</v>
      </c>
      <c r="AC34" s="43" t="s">
        <v>1620</v>
      </c>
      <c r="AD34" s="38"/>
      <c r="AE34" s="78"/>
    </row>
    <row r="35" s="7" customFormat="1" ht="97.5" customHeight="1" spans="1:31">
      <c r="A35" s="30"/>
      <c r="B35" s="24"/>
      <c r="C35" s="24"/>
      <c r="D35" s="24"/>
      <c r="E35" s="24"/>
      <c r="F35" s="24">
        <v>4</v>
      </c>
      <c r="G35" s="24"/>
      <c r="H35" s="26" t="s">
        <v>1700</v>
      </c>
      <c r="I35" s="26" t="s">
        <v>1701</v>
      </c>
      <c r="J35" s="42"/>
      <c r="K35" s="26" t="s">
        <v>1701</v>
      </c>
      <c r="L35" s="38" t="s">
        <v>1548</v>
      </c>
      <c r="M35" s="38" t="s">
        <v>1702</v>
      </c>
      <c r="N35" s="43" t="s">
        <v>1647</v>
      </c>
      <c r="O35" s="38" t="s">
        <v>1548</v>
      </c>
      <c r="P35" s="38" t="s">
        <v>1548</v>
      </c>
      <c r="Q35" s="22" t="s">
        <v>107</v>
      </c>
      <c r="R35" s="22" t="s">
        <v>1619</v>
      </c>
      <c r="S35" s="22"/>
      <c r="T35" s="26" t="s">
        <v>1701</v>
      </c>
      <c r="U35" s="23" t="s">
        <v>403</v>
      </c>
      <c r="V35" s="23" t="s">
        <v>403</v>
      </c>
      <c r="W35" s="22" t="s">
        <v>1548</v>
      </c>
      <c r="X35" s="22"/>
      <c r="Y35" s="22"/>
      <c r="Z35" s="22"/>
      <c r="AA35" s="24" t="s">
        <v>1548</v>
      </c>
      <c r="AB35" s="38" t="s">
        <v>1548</v>
      </c>
      <c r="AC35" s="43" t="s">
        <v>1703</v>
      </c>
      <c r="AD35" s="38" t="s">
        <v>1704</v>
      </c>
      <c r="AE35" s="78">
        <v>2</v>
      </c>
    </row>
    <row r="36" s="7" customFormat="1" ht="97.5" customHeight="1" spans="1:31">
      <c r="A36" s="30"/>
      <c r="B36" s="24"/>
      <c r="C36" s="24"/>
      <c r="D36" s="24"/>
      <c r="E36" s="24"/>
      <c r="F36" s="24">
        <v>4</v>
      </c>
      <c r="G36" s="24"/>
      <c r="H36" s="26" t="s">
        <v>1705</v>
      </c>
      <c r="I36" s="26" t="s">
        <v>1701</v>
      </c>
      <c r="J36" s="42"/>
      <c r="K36" s="26" t="s">
        <v>1701</v>
      </c>
      <c r="L36" s="38" t="s">
        <v>1548</v>
      </c>
      <c r="M36" s="38" t="s">
        <v>1706</v>
      </c>
      <c r="N36" s="43" t="s">
        <v>1647</v>
      </c>
      <c r="O36" s="38" t="s">
        <v>1548</v>
      </c>
      <c r="P36" s="38" t="s">
        <v>1548</v>
      </c>
      <c r="Q36" s="22" t="s">
        <v>107</v>
      </c>
      <c r="R36" s="22" t="s">
        <v>1619</v>
      </c>
      <c r="S36" s="22"/>
      <c r="T36" s="26" t="s">
        <v>1701</v>
      </c>
      <c r="U36" s="23" t="s">
        <v>403</v>
      </c>
      <c r="V36" s="23" t="s">
        <v>403</v>
      </c>
      <c r="W36" s="22" t="s">
        <v>1548</v>
      </c>
      <c r="X36" s="22"/>
      <c r="Y36" s="22"/>
      <c r="Z36" s="22"/>
      <c r="AA36" s="24" t="s">
        <v>1548</v>
      </c>
      <c r="AB36" s="38" t="s">
        <v>1548</v>
      </c>
      <c r="AC36" s="43" t="s">
        <v>1703</v>
      </c>
      <c r="AD36" s="38" t="s">
        <v>1704</v>
      </c>
      <c r="AE36" s="78"/>
    </row>
    <row r="37" s="7" customFormat="1" ht="97.5" customHeight="1" spans="1:31">
      <c r="A37" s="30"/>
      <c r="B37" s="24"/>
      <c r="C37" s="24"/>
      <c r="D37" s="24"/>
      <c r="E37" s="24"/>
      <c r="F37" s="24"/>
      <c r="G37" s="24"/>
      <c r="H37" s="26" t="s">
        <v>1707</v>
      </c>
      <c r="I37" s="26" t="s">
        <v>1701</v>
      </c>
      <c r="J37" s="38"/>
      <c r="K37" s="26" t="s">
        <v>1701</v>
      </c>
      <c r="L37" s="38" t="s">
        <v>1548</v>
      </c>
      <c r="M37" s="38" t="s">
        <v>1708</v>
      </c>
      <c r="N37" s="43" t="s">
        <v>1647</v>
      </c>
      <c r="O37" s="38" t="s">
        <v>1548</v>
      </c>
      <c r="P37" s="38" t="s">
        <v>1548</v>
      </c>
      <c r="Q37" s="22" t="s">
        <v>107</v>
      </c>
      <c r="R37" s="22" t="s">
        <v>1619</v>
      </c>
      <c r="S37" s="22"/>
      <c r="T37" s="26" t="s">
        <v>1701</v>
      </c>
      <c r="U37" s="23" t="s">
        <v>403</v>
      </c>
      <c r="V37" s="23" t="s">
        <v>403</v>
      </c>
      <c r="W37" s="22" t="s">
        <v>1548</v>
      </c>
      <c r="X37" s="22"/>
      <c r="Y37" s="22"/>
      <c r="Z37" s="22"/>
      <c r="AA37" s="24" t="s">
        <v>1548</v>
      </c>
      <c r="AB37" s="38" t="s">
        <v>1548</v>
      </c>
      <c r="AC37" s="43" t="s">
        <v>1703</v>
      </c>
      <c r="AD37" s="38" t="s">
        <v>1704</v>
      </c>
      <c r="AE37" s="78"/>
    </row>
    <row r="38" s="7" customFormat="1" ht="97.5" customHeight="1" spans="1:31">
      <c r="A38" s="30"/>
      <c r="B38" s="24"/>
      <c r="C38" s="24"/>
      <c r="D38" s="24"/>
      <c r="E38" s="24"/>
      <c r="F38" s="24">
        <v>4</v>
      </c>
      <c r="G38" s="24"/>
      <c r="H38" s="26" t="s">
        <v>1709</v>
      </c>
      <c r="I38" s="26" t="s">
        <v>1701</v>
      </c>
      <c r="J38" s="42"/>
      <c r="K38" s="26" t="s">
        <v>1701</v>
      </c>
      <c r="L38" s="38" t="s">
        <v>1548</v>
      </c>
      <c r="M38" s="38" t="s">
        <v>1710</v>
      </c>
      <c r="N38" s="43" t="s">
        <v>1647</v>
      </c>
      <c r="O38" s="38" t="s">
        <v>1548</v>
      </c>
      <c r="P38" s="38" t="s">
        <v>1548</v>
      </c>
      <c r="Q38" s="22" t="s">
        <v>107</v>
      </c>
      <c r="R38" s="22" t="s">
        <v>1619</v>
      </c>
      <c r="S38" s="22"/>
      <c r="T38" s="26" t="s">
        <v>1701</v>
      </c>
      <c r="U38" s="23" t="s">
        <v>403</v>
      </c>
      <c r="V38" s="23" t="s">
        <v>403</v>
      </c>
      <c r="W38" s="22" t="s">
        <v>1548</v>
      </c>
      <c r="X38" s="22"/>
      <c r="Y38" s="22"/>
      <c r="Z38" s="22"/>
      <c r="AA38" s="24" t="s">
        <v>1548</v>
      </c>
      <c r="AB38" s="38" t="s">
        <v>1548</v>
      </c>
      <c r="AC38" s="43" t="s">
        <v>1703</v>
      </c>
      <c r="AD38" s="38" t="s">
        <v>1711</v>
      </c>
      <c r="AE38" s="78"/>
    </row>
    <row r="39" s="7" customFormat="1" ht="157.5" customHeight="1" spans="1:31">
      <c r="A39" s="30"/>
      <c r="B39" s="24"/>
      <c r="C39" s="24"/>
      <c r="D39" s="24"/>
      <c r="E39" s="24"/>
      <c r="F39" s="24"/>
      <c r="G39" s="24"/>
      <c r="H39" s="26" t="s">
        <v>1712</v>
      </c>
      <c r="I39" s="26" t="s">
        <v>1713</v>
      </c>
      <c r="J39" s="42"/>
      <c r="K39" s="26" t="s">
        <v>1714</v>
      </c>
      <c r="L39" s="38"/>
      <c r="M39" s="38" t="s">
        <v>1715</v>
      </c>
      <c r="N39" s="43" t="s">
        <v>1724</v>
      </c>
      <c r="O39" s="38" t="s">
        <v>1548</v>
      </c>
      <c r="P39" s="38" t="s">
        <v>1548</v>
      </c>
      <c r="Q39" s="22" t="s">
        <v>107</v>
      </c>
      <c r="R39" s="22" t="s">
        <v>1619</v>
      </c>
      <c r="S39" s="22"/>
      <c r="T39" s="26" t="s">
        <v>1713</v>
      </c>
      <c r="U39" s="23" t="s">
        <v>403</v>
      </c>
      <c r="V39" s="23" t="s">
        <v>403</v>
      </c>
      <c r="W39" s="22" t="s">
        <v>1548</v>
      </c>
      <c r="X39" s="22"/>
      <c r="Y39" s="22"/>
      <c r="Z39" s="22"/>
      <c r="AA39" s="24" t="s">
        <v>1548</v>
      </c>
      <c r="AB39" s="38" t="s">
        <v>1548</v>
      </c>
      <c r="AC39" s="43" t="s">
        <v>1620</v>
      </c>
      <c r="AD39" s="38" t="s">
        <v>1716</v>
      </c>
      <c r="AE39" s="78">
        <v>2</v>
      </c>
    </row>
    <row r="40" s="7" customFormat="1" ht="96.75" customHeight="1" spans="1:31">
      <c r="A40" s="30">
        <v>28</v>
      </c>
      <c r="B40" s="24"/>
      <c r="C40" s="24"/>
      <c r="D40" s="24"/>
      <c r="E40" s="24"/>
      <c r="F40" s="24">
        <v>4</v>
      </c>
      <c r="G40" s="24"/>
      <c r="H40" s="26" t="s">
        <v>1644</v>
      </c>
      <c r="I40" s="26" t="s">
        <v>1645</v>
      </c>
      <c r="J40" s="38" t="s">
        <v>1548</v>
      </c>
      <c r="K40" s="26" t="s">
        <v>1645</v>
      </c>
      <c r="L40" s="38" t="s">
        <v>1548</v>
      </c>
      <c r="M40" s="38" t="s">
        <v>1646</v>
      </c>
      <c r="N40" s="24" t="s">
        <v>1647</v>
      </c>
      <c r="O40" s="38" t="s">
        <v>1548</v>
      </c>
      <c r="P40" s="38" t="s">
        <v>1548</v>
      </c>
      <c r="Q40" s="26" t="s">
        <v>107</v>
      </c>
      <c r="R40" s="56" t="s">
        <v>1604</v>
      </c>
      <c r="S40" s="22" t="s">
        <v>1548</v>
      </c>
      <c r="T40" s="26" t="s">
        <v>1645</v>
      </c>
      <c r="U40" s="23" t="s">
        <v>402</v>
      </c>
      <c r="V40" s="23" t="s">
        <v>403</v>
      </c>
      <c r="W40" s="22" t="s">
        <v>1548</v>
      </c>
      <c r="X40" s="22" t="s">
        <v>1548</v>
      </c>
      <c r="Y40" s="22" t="s">
        <v>1548</v>
      </c>
      <c r="Z40" s="22" t="s">
        <v>1548</v>
      </c>
      <c r="AA40" s="38" t="s">
        <v>1548</v>
      </c>
      <c r="AB40" s="38" t="s">
        <v>1548</v>
      </c>
      <c r="AC40" s="43" t="s">
        <v>1589</v>
      </c>
      <c r="AD40" s="38" t="s">
        <v>1646</v>
      </c>
      <c r="AE40" s="76"/>
    </row>
    <row r="41" ht="105" spans="1:31">
      <c r="A41" s="30">
        <v>29</v>
      </c>
      <c r="B41" s="24"/>
      <c r="C41" s="24"/>
      <c r="D41" s="24"/>
      <c r="E41" s="24"/>
      <c r="F41" s="24">
        <v>4</v>
      </c>
      <c r="G41" s="24"/>
      <c r="H41" s="26" t="s">
        <v>1621</v>
      </c>
      <c r="I41" s="26" t="s">
        <v>1622</v>
      </c>
      <c r="J41" s="44"/>
      <c r="K41" s="26" t="s">
        <v>1622</v>
      </c>
      <c r="L41" s="38" t="s">
        <v>1548</v>
      </c>
      <c r="M41" s="38" t="s">
        <v>1548</v>
      </c>
      <c r="N41" s="24" t="s">
        <v>1623</v>
      </c>
      <c r="O41" s="38" t="s">
        <v>1548</v>
      </c>
      <c r="P41" s="38" t="s">
        <v>1548</v>
      </c>
      <c r="Q41" s="26" t="s">
        <v>258</v>
      </c>
      <c r="R41" s="56" t="s">
        <v>1588</v>
      </c>
      <c r="S41" s="22"/>
      <c r="T41" s="26" t="s">
        <v>1624</v>
      </c>
      <c r="U41" s="23" t="s">
        <v>402</v>
      </c>
      <c r="V41" s="23" t="s">
        <v>403</v>
      </c>
      <c r="W41" s="22" t="s">
        <v>1548</v>
      </c>
      <c r="X41" s="22" t="s">
        <v>1548</v>
      </c>
      <c r="Y41" s="22" t="s">
        <v>1548</v>
      </c>
      <c r="Z41" s="22" t="s">
        <v>1548</v>
      </c>
      <c r="AA41" s="38" t="s">
        <v>1548</v>
      </c>
      <c r="AB41" s="38" t="s">
        <v>1548</v>
      </c>
      <c r="AC41" s="43" t="s">
        <v>1620</v>
      </c>
      <c r="AD41" s="38"/>
      <c r="AE41" s="76"/>
    </row>
    <row r="42" s="8" customFormat="1" ht="105" spans="1:31">
      <c r="A42" s="30">
        <v>29</v>
      </c>
      <c r="B42" s="30"/>
      <c r="C42" s="30"/>
      <c r="D42" s="30"/>
      <c r="E42" s="30"/>
      <c r="F42" s="30">
        <v>4</v>
      </c>
      <c r="G42" s="30"/>
      <c r="H42" s="31" t="s">
        <v>1725</v>
      </c>
      <c r="I42" s="31" t="s">
        <v>1626</v>
      </c>
      <c r="J42" s="45"/>
      <c r="K42" s="31" t="s">
        <v>1626</v>
      </c>
      <c r="L42" s="46" t="s">
        <v>1548</v>
      </c>
      <c r="M42" s="46" t="s">
        <v>1548</v>
      </c>
      <c r="N42" s="30" t="s">
        <v>1623</v>
      </c>
      <c r="O42" s="46" t="s">
        <v>1548</v>
      </c>
      <c r="P42" s="46" t="s">
        <v>1548</v>
      </c>
      <c r="Q42" s="31" t="s">
        <v>258</v>
      </c>
      <c r="R42" s="57" t="s">
        <v>1588</v>
      </c>
      <c r="S42" s="58"/>
      <c r="T42" s="31" t="s">
        <v>1624</v>
      </c>
      <c r="U42" s="59" t="s">
        <v>402</v>
      </c>
      <c r="V42" s="59" t="s">
        <v>403</v>
      </c>
      <c r="W42" s="58" t="s">
        <v>1548</v>
      </c>
      <c r="X42" s="58" t="s">
        <v>1548</v>
      </c>
      <c r="Y42" s="58" t="s">
        <v>1548</v>
      </c>
      <c r="Z42" s="58" t="s">
        <v>1548</v>
      </c>
      <c r="AA42" s="46" t="s">
        <v>1548</v>
      </c>
      <c r="AB42" s="46" t="s">
        <v>1548</v>
      </c>
      <c r="AC42" s="79" t="s">
        <v>1620</v>
      </c>
      <c r="AD42" s="46"/>
      <c r="AE42" s="76"/>
    </row>
    <row r="43" s="8" customFormat="1" ht="105" spans="1:31">
      <c r="A43" s="30">
        <v>29</v>
      </c>
      <c r="B43" s="30"/>
      <c r="C43" s="30"/>
      <c r="D43" s="30"/>
      <c r="E43" s="30"/>
      <c r="F43" s="30">
        <v>4</v>
      </c>
      <c r="G43" s="30"/>
      <c r="H43" s="31" t="s">
        <v>1630</v>
      </c>
      <c r="I43" s="31" t="s">
        <v>1626</v>
      </c>
      <c r="J43" s="45"/>
      <c r="K43" s="31" t="s">
        <v>1626</v>
      </c>
      <c r="L43" s="46" t="s">
        <v>1548</v>
      </c>
      <c r="M43" s="46" t="s">
        <v>1548</v>
      </c>
      <c r="N43" s="30" t="s">
        <v>1623</v>
      </c>
      <c r="O43" s="46" t="s">
        <v>1548</v>
      </c>
      <c r="P43" s="46" t="s">
        <v>1548</v>
      </c>
      <c r="Q43" s="31" t="s">
        <v>258</v>
      </c>
      <c r="R43" s="57" t="s">
        <v>1588</v>
      </c>
      <c r="S43" s="58"/>
      <c r="T43" s="31" t="s">
        <v>1624</v>
      </c>
      <c r="U43" s="59" t="s">
        <v>402</v>
      </c>
      <c r="V43" s="59" t="s">
        <v>403</v>
      </c>
      <c r="W43" s="58" t="s">
        <v>1548</v>
      </c>
      <c r="X43" s="58" t="s">
        <v>1548</v>
      </c>
      <c r="Y43" s="58" t="s">
        <v>1548</v>
      </c>
      <c r="Z43" s="58" t="s">
        <v>1548</v>
      </c>
      <c r="AA43" s="46" t="s">
        <v>1548</v>
      </c>
      <c r="AB43" s="46" t="s">
        <v>1548</v>
      </c>
      <c r="AC43" s="79" t="s">
        <v>1620</v>
      </c>
      <c r="AD43" s="46"/>
      <c r="AE43" s="76"/>
    </row>
    <row r="44" s="8" customFormat="1" ht="105" spans="1:31">
      <c r="A44" s="30">
        <v>29</v>
      </c>
      <c r="B44" s="30"/>
      <c r="C44" s="30"/>
      <c r="D44" s="30"/>
      <c r="E44" s="30"/>
      <c r="F44" s="30">
        <v>4</v>
      </c>
      <c r="G44" s="30"/>
      <c r="H44" s="31" t="s">
        <v>1726</v>
      </c>
      <c r="I44" s="31" t="s">
        <v>1626</v>
      </c>
      <c r="J44" s="47"/>
      <c r="K44" s="31" t="s">
        <v>1626</v>
      </c>
      <c r="L44" s="46" t="s">
        <v>1548</v>
      </c>
      <c r="M44" s="46" t="s">
        <v>1548</v>
      </c>
      <c r="N44" s="30" t="s">
        <v>1623</v>
      </c>
      <c r="O44" s="46" t="s">
        <v>1548</v>
      </c>
      <c r="P44" s="46" t="s">
        <v>1548</v>
      </c>
      <c r="Q44" s="31" t="s">
        <v>258</v>
      </c>
      <c r="R44" s="57" t="s">
        <v>1588</v>
      </c>
      <c r="S44" s="58"/>
      <c r="T44" s="31" t="s">
        <v>1624</v>
      </c>
      <c r="U44" s="59" t="s">
        <v>402</v>
      </c>
      <c r="V44" s="59" t="s">
        <v>403</v>
      </c>
      <c r="W44" s="58" t="s">
        <v>1548</v>
      </c>
      <c r="X44" s="58" t="s">
        <v>1548</v>
      </c>
      <c r="Y44" s="58" t="s">
        <v>1548</v>
      </c>
      <c r="Z44" s="58" t="s">
        <v>1548</v>
      </c>
      <c r="AA44" s="46" t="s">
        <v>1548</v>
      </c>
      <c r="AB44" s="46" t="s">
        <v>1548</v>
      </c>
      <c r="AC44" s="79" t="s">
        <v>1620</v>
      </c>
      <c r="AD44" s="46"/>
      <c r="AE44" s="76"/>
    </row>
    <row r="45" s="8" customFormat="1" ht="105" spans="1:31">
      <c r="A45" s="30">
        <v>29</v>
      </c>
      <c r="B45" s="30"/>
      <c r="C45" s="30"/>
      <c r="D45" s="30"/>
      <c r="E45" s="30"/>
      <c r="F45" s="30">
        <v>4</v>
      </c>
      <c r="G45" s="30"/>
      <c r="H45" s="31" t="s">
        <v>1719</v>
      </c>
      <c r="I45" s="31" t="s">
        <v>1626</v>
      </c>
      <c r="J45" s="47"/>
      <c r="K45" s="31" t="s">
        <v>1626</v>
      </c>
      <c r="L45" s="46" t="s">
        <v>1548</v>
      </c>
      <c r="M45" s="46" t="s">
        <v>1548</v>
      </c>
      <c r="N45" s="30" t="s">
        <v>1623</v>
      </c>
      <c r="O45" s="46" t="s">
        <v>1548</v>
      </c>
      <c r="P45" s="46" t="s">
        <v>1548</v>
      </c>
      <c r="Q45" s="31" t="s">
        <v>258</v>
      </c>
      <c r="R45" s="57" t="s">
        <v>1588</v>
      </c>
      <c r="S45" s="58"/>
      <c r="T45" s="31" t="s">
        <v>1624</v>
      </c>
      <c r="U45" s="59" t="s">
        <v>402</v>
      </c>
      <c r="V45" s="59" t="s">
        <v>403</v>
      </c>
      <c r="W45" s="58" t="s">
        <v>1548</v>
      </c>
      <c r="X45" s="58" t="s">
        <v>1548</v>
      </c>
      <c r="Y45" s="58" t="s">
        <v>1548</v>
      </c>
      <c r="Z45" s="58" t="s">
        <v>1548</v>
      </c>
      <c r="AA45" s="46" t="s">
        <v>1548</v>
      </c>
      <c r="AB45" s="46" t="s">
        <v>1548</v>
      </c>
      <c r="AC45" s="79" t="s">
        <v>1620</v>
      </c>
      <c r="AD45" s="46"/>
      <c r="AE45" s="76"/>
    </row>
    <row r="46" spans="8:28">
      <c r="H46" s="9"/>
      <c r="I46" s="9"/>
      <c r="K46" s="9"/>
      <c r="N46" s="9"/>
      <c r="T46" s="9"/>
      <c r="U46" s="9"/>
      <c r="V46" s="9"/>
      <c r="W46" s="9"/>
      <c r="X46" s="9"/>
      <c r="Y46" s="9"/>
      <c r="Z46" s="9"/>
      <c r="AB46" s="9"/>
    </row>
    <row r="47" spans="8:28">
      <c r="H47" s="9"/>
      <c r="I47" s="9"/>
      <c r="K47" s="9"/>
      <c r="N47" s="9"/>
      <c r="T47" s="9"/>
      <c r="U47" s="9"/>
      <c r="V47" s="9"/>
      <c r="W47" s="9"/>
      <c r="X47" s="9"/>
      <c r="Y47" s="9"/>
      <c r="Z47" s="9"/>
      <c r="AB47" s="9"/>
    </row>
    <row r="48" spans="8:28">
      <c r="H48" s="9"/>
      <c r="I48" s="9"/>
      <c r="K48" s="9"/>
      <c r="N48" s="9"/>
      <c r="T48" s="9"/>
      <c r="U48" s="9"/>
      <c r="V48" s="9"/>
      <c r="W48" s="9"/>
      <c r="X48" s="9"/>
      <c r="Y48" s="9"/>
      <c r="Z48" s="9"/>
      <c r="AB48" s="9"/>
    </row>
    <row r="49" spans="8:28">
      <c r="H49" s="9"/>
      <c r="I49" s="9"/>
      <c r="K49" s="9"/>
      <c r="N49" s="9"/>
      <c r="T49" s="9"/>
      <c r="U49" s="9"/>
      <c r="V49" s="9"/>
      <c r="W49" s="9"/>
      <c r="X49" s="9"/>
      <c r="Y49" s="9"/>
      <c r="Z49" s="9"/>
      <c r="AB49" s="9"/>
    </row>
    <row r="50" spans="8:28">
      <c r="H50" s="9"/>
      <c r="I50" s="9"/>
      <c r="K50" s="9"/>
      <c r="N50" s="9"/>
      <c r="T50" s="9"/>
      <c r="U50" s="9"/>
      <c r="V50" s="9"/>
      <c r="W50" s="9"/>
      <c r="X50" s="9"/>
      <c r="Y50" s="9"/>
      <c r="Z50" s="9"/>
      <c r="AB50" s="9"/>
    </row>
    <row r="51" spans="8:28">
      <c r="H51" s="9"/>
      <c r="I51" s="9"/>
      <c r="K51" s="9"/>
      <c r="N51" s="9"/>
      <c r="T51" s="9"/>
      <c r="U51" s="9"/>
      <c r="V51" s="9"/>
      <c r="W51" s="9"/>
      <c r="X51" s="9"/>
      <c r="Y51" s="9"/>
      <c r="Z51" s="9"/>
      <c r="AB51" s="9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  <row r="58" spans="8:28">
      <c r="H58" s="9"/>
      <c r="I58" s="9"/>
      <c r="K58" s="9"/>
      <c r="N58" s="9"/>
      <c r="T58" s="9"/>
      <c r="U58" s="9"/>
      <c r="V58" s="9"/>
      <c r="W58" s="9"/>
      <c r="X58" s="9"/>
      <c r="Y58" s="9"/>
      <c r="Z58" s="9"/>
      <c r="AB58" s="9"/>
    </row>
    <row r="59" spans="8:28">
      <c r="H59" s="9"/>
      <c r="I59" s="9"/>
      <c r="K59" s="9"/>
      <c r="N59" s="9"/>
      <c r="T59" s="9"/>
      <c r="U59" s="9"/>
      <c r="V59" s="9"/>
      <c r="W59" s="9"/>
      <c r="X59" s="9"/>
      <c r="Y59" s="9"/>
      <c r="Z59" s="9"/>
      <c r="AB59" s="9"/>
    </row>
    <row r="60" spans="8:28">
      <c r="H60" s="9"/>
      <c r="I60" s="9"/>
      <c r="K60" s="9"/>
      <c r="N60" s="9"/>
      <c r="T60" s="9"/>
      <c r="U60" s="9"/>
      <c r="V60" s="9"/>
      <c r="W60" s="9"/>
      <c r="X60" s="9"/>
      <c r="Y60" s="9"/>
      <c r="Z60" s="9"/>
      <c r="AB60" s="9"/>
    </row>
    <row r="61" spans="8:28">
      <c r="H61" s="9"/>
      <c r="I61" s="9"/>
      <c r="K61" s="9"/>
      <c r="N61" s="9"/>
      <c r="T61" s="9"/>
      <c r="U61" s="9"/>
      <c r="V61" s="9"/>
      <c r="W61" s="9"/>
      <c r="X61" s="9"/>
      <c r="Y61" s="9"/>
      <c r="Z61" s="9"/>
      <c r="AB61" s="9"/>
    </row>
    <row r="62" spans="8:28">
      <c r="H62" s="9"/>
      <c r="I62" s="9"/>
      <c r="K62" s="9"/>
      <c r="N62" s="9"/>
      <c r="T62" s="9"/>
      <c r="U62" s="9"/>
      <c r="V62" s="9"/>
      <c r="W62" s="9"/>
      <c r="X62" s="9"/>
      <c r="Y62" s="9"/>
      <c r="Z62" s="9"/>
      <c r="AB62" s="9"/>
    </row>
  </sheetData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3:I5"/>
    <mergeCell ref="J3:AC9"/>
    <mergeCell ref="A8:C9"/>
    <mergeCell ref="D8:I9"/>
    <mergeCell ref="AD1:AE2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V202"/>
  <sheetViews>
    <sheetView tabSelected="1" view="pageBreakPreview" zoomScale="55" zoomScaleNormal="100" workbookViewId="0">
      <pane ySplit="8" topLeftCell="A183" activePane="bottomLeft" state="frozen"/>
      <selection/>
      <selection pane="bottomLeft" activeCell="Q187" sqref="Q187"/>
    </sheetView>
  </sheetViews>
  <sheetFormatPr defaultColWidth="9" defaultRowHeight="16.5"/>
  <cols>
    <col min="1" max="1" width="4.5" style="189" customWidth="1"/>
    <col min="2" max="11" width="2.62727272727273" style="189" customWidth="1"/>
    <col min="12" max="12" width="16.3909090909091" style="568" customWidth="1"/>
    <col min="13" max="13" width="20.1272727272727" style="569" customWidth="1"/>
    <col min="14" max="14" width="23.3727272727273" style="197" customWidth="1"/>
    <col min="15" max="15" width="15" style="570" customWidth="1" outlineLevel="1"/>
    <col min="16" max="16" width="4.87272727272727" style="189" customWidth="1" outlineLevel="1"/>
    <col min="17" max="17" width="5.25454545454545" style="189" customWidth="1" outlineLevel="1"/>
    <col min="18" max="18" width="9.37272727272727" style="189" customWidth="1"/>
    <col min="19" max="19" width="6.12727272727273" style="199" hidden="1" customWidth="1" outlineLevel="1"/>
    <col min="20" max="20" width="18.5" style="200" hidden="1" customWidth="1" outlineLevel="1"/>
    <col min="21" max="21" width="4.70909090909091" style="200" hidden="1" customWidth="1" outlineLevel="1"/>
    <col min="22" max="22" width="8.37272727272727" style="199" hidden="1" customWidth="1" outlineLevel="1"/>
    <col min="23" max="23" width="7.62727272727273" style="199" hidden="1" customWidth="1" outlineLevel="1"/>
    <col min="24" max="24" width="10.2545454545455" style="199" customWidth="1" collapsed="1"/>
    <col min="25" max="25" width="16.2545454545455" style="199" hidden="1" customWidth="1" outlineLevel="1"/>
    <col min="26" max="26" width="10.7545454545455" style="199" hidden="1" customWidth="1" outlineLevel="1"/>
    <col min="27" max="27" width="10.7545454545455" style="197" hidden="1" customWidth="1" outlineLevel="1"/>
    <col min="28" max="28" width="8.25454545454545" style="201" customWidth="1" collapsed="1"/>
    <col min="29" max="29" width="5.87272727272727" style="189" customWidth="1"/>
    <col min="30" max="31" width="8.99090909090909" style="189" hidden="1" customWidth="1" outlineLevel="1"/>
    <col min="32" max="34" width="8.59090909090909" style="189" hidden="1" customWidth="1" outlineLevel="1"/>
    <col min="35" max="35" width="8.99090909090909" style="189" hidden="1" customWidth="1" outlineLevel="1"/>
    <col min="36" max="36" width="8.99090909090909" style="203" hidden="1" customWidth="1" outlineLevel="1"/>
    <col min="37" max="38" width="8.99090909090909" style="189" hidden="1" customWidth="1" outlineLevel="1"/>
    <col min="39" max="39" width="8.99090909090909" style="189" customWidth="1" collapsed="1"/>
    <col min="40" max="40" width="8.99090909090909" style="189" customWidth="1"/>
    <col min="41" max="41" width="7.25454545454545" style="189" customWidth="1"/>
    <col min="42" max="42" width="10" style="189" customWidth="1"/>
    <col min="43" max="43" width="10.3727272727273" style="189" customWidth="1"/>
    <col min="44" max="44" width="9" style="189"/>
    <col min="45" max="46" width="9.75454545454545" style="571" customWidth="1"/>
    <col min="47" max="47" width="9.41818181818182" style="572" customWidth="1"/>
    <col min="48" max="16384" width="9" style="189"/>
  </cols>
  <sheetData>
    <row r="1" s="189" customFormat="1" ht="33.75" customHeight="1" outlineLevel="1" spans="1:47">
      <c r="A1" s="207" t="s">
        <v>345</v>
      </c>
      <c r="B1" s="207"/>
      <c r="C1" s="207"/>
      <c r="D1" s="207"/>
      <c r="E1" s="207"/>
      <c r="F1" s="208" t="s">
        <v>346</v>
      </c>
      <c r="G1" s="208"/>
      <c r="H1" s="208"/>
      <c r="I1" s="208"/>
      <c r="J1" s="208"/>
      <c r="K1" s="208"/>
      <c r="L1" s="576"/>
      <c r="M1" s="232" t="s">
        <v>347</v>
      </c>
      <c r="N1" s="232"/>
      <c r="O1" s="289" t="s">
        <v>348</v>
      </c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89"/>
      <c r="AB1" s="289"/>
      <c r="AC1" s="233"/>
      <c r="AD1" s="233"/>
      <c r="AE1" s="233"/>
      <c r="AF1" s="233"/>
      <c r="AG1" s="233"/>
      <c r="AH1" s="233"/>
      <c r="AI1" s="233"/>
      <c r="AJ1" s="309"/>
      <c r="AK1" s="233"/>
      <c r="AL1" s="233"/>
      <c r="AM1" s="233"/>
      <c r="AN1" s="233"/>
      <c r="AO1" s="233"/>
      <c r="AP1" s="217" t="s">
        <v>2</v>
      </c>
      <c r="AQ1" s="325" t="s">
        <v>16</v>
      </c>
      <c r="AR1" s="325" t="s">
        <v>6</v>
      </c>
      <c r="AS1" s="325" t="s">
        <v>14</v>
      </c>
      <c r="AT1" s="325" t="s">
        <v>349</v>
      </c>
      <c r="AU1" s="656" t="s">
        <v>350</v>
      </c>
    </row>
    <row r="2" s="189" customFormat="1" ht="33.75" customHeight="1" outlineLevel="1" spans="1:47">
      <c r="A2" s="208" t="s">
        <v>351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576"/>
      <c r="M2" s="234"/>
      <c r="N2" s="234"/>
      <c r="O2" s="289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89"/>
      <c r="AB2" s="289"/>
      <c r="AC2" s="233"/>
      <c r="AD2" s="233"/>
      <c r="AE2" s="233"/>
      <c r="AF2" s="233"/>
      <c r="AG2" s="233"/>
      <c r="AH2" s="233"/>
      <c r="AI2" s="233"/>
      <c r="AJ2" s="309"/>
      <c r="AK2" s="233"/>
      <c r="AL2" s="233"/>
      <c r="AM2" s="233"/>
      <c r="AN2" s="233"/>
      <c r="AO2" s="233"/>
      <c r="AP2" s="217" t="s">
        <v>352</v>
      </c>
      <c r="AQ2" s="325" t="s">
        <v>7</v>
      </c>
      <c r="AR2" s="325" t="s">
        <v>7</v>
      </c>
      <c r="AS2" s="325" t="s">
        <v>7</v>
      </c>
      <c r="AT2" s="325" t="s">
        <v>7</v>
      </c>
      <c r="AU2" s="656" t="s">
        <v>7</v>
      </c>
    </row>
    <row r="3" s="189" customFormat="1" ht="33.75" customHeight="1" outlineLevel="1" spans="1:47">
      <c r="A3" s="211" t="s">
        <v>353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577"/>
      <c r="M3" s="232" t="s">
        <v>354</v>
      </c>
      <c r="N3" s="232"/>
      <c r="O3" s="289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89"/>
      <c r="AB3" s="289"/>
      <c r="AC3" s="233"/>
      <c r="AD3" s="233"/>
      <c r="AE3" s="233"/>
      <c r="AF3" s="233"/>
      <c r="AG3" s="233"/>
      <c r="AH3" s="233"/>
      <c r="AI3" s="233"/>
      <c r="AJ3" s="309"/>
      <c r="AK3" s="233"/>
      <c r="AL3" s="233"/>
      <c r="AM3" s="233"/>
      <c r="AN3" s="233"/>
      <c r="AO3" s="233"/>
      <c r="AP3" s="217" t="s">
        <v>355</v>
      </c>
      <c r="AQ3" s="325" t="s">
        <v>356</v>
      </c>
      <c r="AR3" s="325" t="s">
        <v>357</v>
      </c>
      <c r="AS3" s="325" t="s">
        <v>357</v>
      </c>
      <c r="AT3" s="325" t="s">
        <v>358</v>
      </c>
      <c r="AU3" s="656" t="s">
        <v>359</v>
      </c>
    </row>
    <row r="4" s="189" customFormat="1" ht="33.75" customHeight="1" outlineLevel="1" spans="1:47">
      <c r="A4" s="213" t="s">
        <v>360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577"/>
      <c r="M4" s="232"/>
      <c r="N4" s="232"/>
      <c r="O4" s="289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89"/>
      <c r="AB4" s="289"/>
      <c r="AC4" s="233"/>
      <c r="AD4" s="233"/>
      <c r="AE4" s="233"/>
      <c r="AF4" s="233"/>
      <c r="AG4" s="233"/>
      <c r="AH4" s="233"/>
      <c r="AI4" s="233"/>
      <c r="AJ4" s="309"/>
      <c r="AK4" s="233"/>
      <c r="AL4" s="233"/>
      <c r="AM4" s="233"/>
      <c r="AN4" s="233"/>
      <c r="AO4" s="233"/>
      <c r="AP4" s="217" t="s">
        <v>79</v>
      </c>
      <c r="AQ4" s="329" t="s">
        <v>9</v>
      </c>
      <c r="AR4" s="329" t="s">
        <v>9</v>
      </c>
      <c r="AS4" s="329">
        <v>2010</v>
      </c>
      <c r="AT4" s="329" t="s">
        <v>9</v>
      </c>
      <c r="AU4" s="656" t="s">
        <v>9</v>
      </c>
    </row>
    <row r="5" s="189" customFormat="1" ht="14" outlineLevel="1" spans="1:47">
      <c r="A5" s="215" t="s">
        <v>361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578"/>
      <c r="M5" s="235"/>
      <c r="N5" s="235"/>
      <c r="O5" s="289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89"/>
      <c r="AB5" s="289"/>
      <c r="AC5" s="233"/>
      <c r="AD5" s="233"/>
      <c r="AE5" s="233"/>
      <c r="AF5" s="233"/>
      <c r="AG5" s="233"/>
      <c r="AH5" s="233"/>
      <c r="AI5" s="233"/>
      <c r="AJ5" s="309"/>
      <c r="AK5" s="233"/>
      <c r="AL5" s="233"/>
      <c r="AM5" s="233"/>
      <c r="AN5" s="233"/>
      <c r="AO5" s="233"/>
      <c r="AP5" s="320" t="s">
        <v>362</v>
      </c>
      <c r="AQ5" s="657" t="e">
        <f>AB9</f>
        <v>#REF!</v>
      </c>
      <c r="AR5" s="657" t="e">
        <f>AB11</f>
        <v>#REF!</v>
      </c>
      <c r="AS5" s="657" t="str">
        <f>AA12</f>
        <v>——</v>
      </c>
      <c r="AT5" s="657" t="e">
        <v>#REF!</v>
      </c>
      <c r="AU5" s="658"/>
    </row>
    <row r="6" s="189" customFormat="1" ht="77" customHeight="1" outlineLevel="1" spans="1:47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578"/>
      <c r="M6" s="235"/>
      <c r="N6" s="235"/>
      <c r="O6" s="289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89"/>
      <c r="AB6" s="289"/>
      <c r="AC6" s="233"/>
      <c r="AD6" s="233"/>
      <c r="AE6" s="233"/>
      <c r="AF6" s="233"/>
      <c r="AG6" s="233"/>
      <c r="AH6" s="233"/>
      <c r="AI6" s="233"/>
      <c r="AJ6" s="309"/>
      <c r="AK6" s="233"/>
      <c r="AL6" s="233"/>
      <c r="AM6" s="233"/>
      <c r="AN6" s="233"/>
      <c r="AO6" s="233"/>
      <c r="AP6" s="320" t="s">
        <v>363</v>
      </c>
      <c r="AQ6" s="581" t="s">
        <v>364</v>
      </c>
      <c r="AR6" s="581" t="s">
        <v>365</v>
      </c>
      <c r="AS6" s="581" t="s">
        <v>366</v>
      </c>
      <c r="AT6" s="581" t="s">
        <v>256</v>
      </c>
      <c r="AU6" s="584" t="s">
        <v>367</v>
      </c>
    </row>
    <row r="7" s="189" customFormat="1" ht="24.95" customHeight="1" spans="1:47">
      <c r="A7" s="573" t="s">
        <v>1</v>
      </c>
      <c r="B7" s="217" t="s">
        <v>368</v>
      </c>
      <c r="C7" s="217"/>
      <c r="D7" s="217"/>
      <c r="E7" s="217"/>
      <c r="F7" s="217"/>
      <c r="G7" s="217"/>
      <c r="H7" s="217"/>
      <c r="I7" s="217"/>
      <c r="J7" s="217"/>
      <c r="K7" s="217"/>
      <c r="L7" s="579" t="s">
        <v>369</v>
      </c>
      <c r="M7" s="237" t="s">
        <v>2</v>
      </c>
      <c r="N7" s="238" t="s">
        <v>352</v>
      </c>
      <c r="O7" s="238" t="s">
        <v>370</v>
      </c>
      <c r="P7" s="217" t="s">
        <v>371</v>
      </c>
      <c r="Q7" s="217" t="s">
        <v>372</v>
      </c>
      <c r="R7" s="217" t="s">
        <v>73</v>
      </c>
      <c r="S7" s="272" t="s">
        <v>373</v>
      </c>
      <c r="T7" s="274" t="s">
        <v>374</v>
      </c>
      <c r="U7" s="274" t="s">
        <v>375</v>
      </c>
      <c r="V7" s="272" t="s">
        <v>376</v>
      </c>
      <c r="W7" s="275" t="s">
        <v>377</v>
      </c>
      <c r="X7" s="275" t="s">
        <v>378</v>
      </c>
      <c r="Y7" s="291" t="s">
        <v>379</v>
      </c>
      <c r="Z7" s="291" t="s">
        <v>380</v>
      </c>
      <c r="AA7" s="238" t="s">
        <v>381</v>
      </c>
      <c r="AB7" s="292" t="s">
        <v>382</v>
      </c>
      <c r="AC7" s="217" t="s">
        <v>383</v>
      </c>
      <c r="AD7" s="293" t="s">
        <v>384</v>
      </c>
      <c r="AE7" s="294" t="s">
        <v>385</v>
      </c>
      <c r="AF7" s="619" t="s">
        <v>386</v>
      </c>
      <c r="AG7" s="619"/>
      <c r="AH7" s="636"/>
      <c r="AI7" s="637" t="s">
        <v>387</v>
      </c>
      <c r="AJ7" s="312" t="s">
        <v>388</v>
      </c>
      <c r="AK7" s="638" t="s">
        <v>389</v>
      </c>
      <c r="AL7" s="637" t="s">
        <v>390</v>
      </c>
      <c r="AM7" s="313" t="s">
        <v>391</v>
      </c>
      <c r="AN7" s="313" t="s">
        <v>392</v>
      </c>
      <c r="AO7" s="320" t="s">
        <v>363</v>
      </c>
      <c r="AP7" s="337" t="s">
        <v>393</v>
      </c>
      <c r="AQ7" s="236" t="s">
        <v>394</v>
      </c>
      <c r="AR7" s="236" t="s">
        <v>394</v>
      </c>
      <c r="AS7" s="659" t="s">
        <v>394</v>
      </c>
      <c r="AT7" s="659" t="s">
        <v>394</v>
      </c>
      <c r="AU7" s="660" t="s">
        <v>394</v>
      </c>
    </row>
    <row r="8" s="187" customFormat="1" ht="24.95" customHeight="1" spans="1:47">
      <c r="A8" s="573"/>
      <c r="B8" s="218">
        <v>0</v>
      </c>
      <c r="C8" s="218">
        <v>1</v>
      </c>
      <c r="D8" s="218">
        <v>2</v>
      </c>
      <c r="E8" s="218">
        <v>3</v>
      </c>
      <c r="F8" s="218">
        <v>4</v>
      </c>
      <c r="G8" s="218">
        <v>5</v>
      </c>
      <c r="H8" s="218">
        <v>6</v>
      </c>
      <c r="I8" s="218">
        <v>7</v>
      </c>
      <c r="J8" s="218">
        <v>8</v>
      </c>
      <c r="K8" s="239">
        <v>9</v>
      </c>
      <c r="L8" s="580"/>
      <c r="M8" s="237"/>
      <c r="N8" s="238"/>
      <c r="O8" s="238"/>
      <c r="P8" s="217"/>
      <c r="Q8" s="217"/>
      <c r="R8" s="217"/>
      <c r="S8" s="272"/>
      <c r="T8" s="274"/>
      <c r="U8" s="274"/>
      <c r="V8" s="272"/>
      <c r="W8" s="275"/>
      <c r="X8" s="275"/>
      <c r="Y8" s="291"/>
      <c r="Z8" s="291"/>
      <c r="AA8" s="238"/>
      <c r="AB8" s="292"/>
      <c r="AC8" s="217"/>
      <c r="AD8" s="296"/>
      <c r="AE8" s="297"/>
      <c r="AF8" s="620" t="s">
        <v>395</v>
      </c>
      <c r="AG8" s="639" t="s">
        <v>396</v>
      </c>
      <c r="AH8" s="639" t="s">
        <v>397</v>
      </c>
      <c r="AI8" s="640"/>
      <c r="AJ8" s="316"/>
      <c r="AK8" s="641"/>
      <c r="AL8" s="640"/>
      <c r="AM8" s="313"/>
      <c r="AN8" s="313"/>
      <c r="AO8" s="320"/>
      <c r="AP8" s="337"/>
      <c r="AQ8" s="240"/>
      <c r="AR8" s="240"/>
      <c r="AS8" s="388"/>
      <c r="AT8" s="388"/>
      <c r="AU8" s="661"/>
    </row>
    <row r="9" s="187" customFormat="1" ht="44.25" customHeight="1" spans="1:47">
      <c r="A9" s="573">
        <f t="shared" ref="A9:A15" si="0">ROW()-8</f>
        <v>1</v>
      </c>
      <c r="B9" s="218">
        <v>0</v>
      </c>
      <c r="C9" s="218"/>
      <c r="D9" s="218"/>
      <c r="E9" s="218"/>
      <c r="F9" s="218"/>
      <c r="G9" s="218"/>
      <c r="H9" s="218"/>
      <c r="I9" s="218"/>
      <c r="J9" s="218"/>
      <c r="K9" s="239"/>
      <c r="L9" s="581" t="s">
        <v>364</v>
      </c>
      <c r="M9" s="243" t="s">
        <v>398</v>
      </c>
      <c r="N9" s="582" t="s">
        <v>7</v>
      </c>
      <c r="O9" s="583" t="s">
        <v>399</v>
      </c>
      <c r="P9" s="239"/>
      <c r="Q9" s="218" t="s">
        <v>400</v>
      </c>
      <c r="R9" s="217"/>
      <c r="S9" s="276" t="s">
        <v>401</v>
      </c>
      <c r="T9" s="243" t="s">
        <v>10</v>
      </c>
      <c r="U9" s="276" t="s">
        <v>401</v>
      </c>
      <c r="V9" s="607" t="s">
        <v>402</v>
      </c>
      <c r="W9" s="608" t="s">
        <v>403</v>
      </c>
      <c r="X9" s="278" t="s">
        <v>404</v>
      </c>
      <c r="Y9" s="278" t="s">
        <v>405</v>
      </c>
      <c r="Z9" s="278" t="s">
        <v>31</v>
      </c>
      <c r="AA9" s="582" t="s">
        <v>31</v>
      </c>
      <c r="AB9" s="621" t="e">
        <f>AB14+AB21+AB26+AB54+AB130</f>
        <v>#REF!</v>
      </c>
      <c r="AC9" s="245" t="s">
        <v>31</v>
      </c>
      <c r="AD9" s="622" t="s">
        <v>406</v>
      </c>
      <c r="AE9" s="623"/>
      <c r="AF9" s="623"/>
      <c r="AG9" s="623"/>
      <c r="AH9" s="623"/>
      <c r="AI9" s="623"/>
      <c r="AJ9" s="642"/>
      <c r="AK9" s="623"/>
      <c r="AL9" s="623"/>
      <c r="AM9" s="580" t="s">
        <v>407</v>
      </c>
      <c r="AN9" s="580" t="s">
        <v>408</v>
      </c>
      <c r="AO9" s="622"/>
      <c r="AP9" s="394"/>
      <c r="AQ9" s="222">
        <v>1</v>
      </c>
      <c r="AR9" s="222">
        <v>0</v>
      </c>
      <c r="AS9" s="222">
        <v>0</v>
      </c>
      <c r="AT9" s="222">
        <v>0</v>
      </c>
      <c r="AU9" s="662">
        <v>0</v>
      </c>
    </row>
    <row r="10" s="187" customFormat="1" ht="44.25" customHeight="1" spans="1:47">
      <c r="A10" s="573">
        <f t="shared" si="0"/>
        <v>2</v>
      </c>
      <c r="B10" s="218">
        <v>0</v>
      </c>
      <c r="C10" s="218"/>
      <c r="D10" s="218"/>
      <c r="E10" s="218"/>
      <c r="F10" s="218"/>
      <c r="G10" s="218"/>
      <c r="H10" s="218"/>
      <c r="I10" s="218"/>
      <c r="J10" s="218"/>
      <c r="K10" s="239"/>
      <c r="L10" s="581" t="s">
        <v>256</v>
      </c>
      <c r="M10" s="243" t="s">
        <v>409</v>
      </c>
      <c r="N10" s="582" t="s">
        <v>7</v>
      </c>
      <c r="O10" s="583" t="s">
        <v>410</v>
      </c>
      <c r="P10" s="239"/>
      <c r="Q10" s="218" t="s">
        <v>400</v>
      </c>
      <c r="R10" s="217"/>
      <c r="S10" s="276" t="s">
        <v>401</v>
      </c>
      <c r="T10" s="243" t="s">
        <v>10</v>
      </c>
      <c r="U10" s="276" t="s">
        <v>401</v>
      </c>
      <c r="V10" s="607" t="s">
        <v>402</v>
      </c>
      <c r="W10" s="608" t="s">
        <v>403</v>
      </c>
      <c r="X10" s="278" t="s">
        <v>404</v>
      </c>
      <c r="Y10" s="278" t="s">
        <v>405</v>
      </c>
      <c r="Z10" s="278" t="s">
        <v>31</v>
      </c>
      <c r="AA10" s="582" t="s">
        <v>31</v>
      </c>
      <c r="AB10" s="621" t="e">
        <v>#REF!</v>
      </c>
      <c r="AC10" s="245"/>
      <c r="AD10" s="622" t="s">
        <v>406</v>
      </c>
      <c r="AE10" s="623"/>
      <c r="AF10" s="623"/>
      <c r="AG10" s="623"/>
      <c r="AH10" s="623"/>
      <c r="AI10" s="623"/>
      <c r="AJ10" s="642"/>
      <c r="AK10" s="623"/>
      <c r="AL10" s="623"/>
      <c r="AM10" s="580" t="s">
        <v>407</v>
      </c>
      <c r="AN10" s="580" t="s">
        <v>408</v>
      </c>
      <c r="AO10" s="622"/>
      <c r="AP10" s="394"/>
      <c r="AQ10" s="222">
        <v>0</v>
      </c>
      <c r="AR10" s="222">
        <v>0</v>
      </c>
      <c r="AS10" s="222">
        <v>0</v>
      </c>
      <c r="AT10" s="222">
        <v>1</v>
      </c>
      <c r="AU10" s="662">
        <v>0</v>
      </c>
    </row>
    <row r="11" s="187" customFormat="1" ht="39.95" customHeight="1" spans="1:47">
      <c r="A11" s="573">
        <f t="shared" si="0"/>
        <v>3</v>
      </c>
      <c r="B11" s="218">
        <v>0</v>
      </c>
      <c r="C11" s="218"/>
      <c r="D11" s="218"/>
      <c r="E11" s="218"/>
      <c r="F11" s="218"/>
      <c r="G11" s="218"/>
      <c r="H11" s="218"/>
      <c r="I11" s="218"/>
      <c r="J11" s="218"/>
      <c r="K11" s="239"/>
      <c r="L11" s="581" t="s">
        <v>365</v>
      </c>
      <c r="M11" s="243" t="s">
        <v>6</v>
      </c>
      <c r="N11" s="582" t="s">
        <v>7</v>
      </c>
      <c r="O11" s="583" t="s">
        <v>411</v>
      </c>
      <c r="P11" s="239"/>
      <c r="Q11" s="218" t="s">
        <v>400</v>
      </c>
      <c r="R11" s="217"/>
      <c r="S11" s="276" t="s">
        <v>401</v>
      </c>
      <c r="T11" s="243" t="s">
        <v>10</v>
      </c>
      <c r="U11" s="276" t="s">
        <v>401</v>
      </c>
      <c r="V11" s="607" t="s">
        <v>402</v>
      </c>
      <c r="W11" s="608" t="s">
        <v>403</v>
      </c>
      <c r="X11" s="278" t="s">
        <v>404</v>
      </c>
      <c r="Y11" s="278" t="s">
        <v>405</v>
      </c>
      <c r="Z11" s="278" t="s">
        <v>31</v>
      </c>
      <c r="AA11" s="582" t="s">
        <v>31</v>
      </c>
      <c r="AB11" s="624" t="e">
        <f>AB14+AB21+AB26+AB54+AB130</f>
        <v>#REF!</v>
      </c>
      <c r="AC11" s="245" t="s">
        <v>31</v>
      </c>
      <c r="AD11" s="622" t="s">
        <v>406</v>
      </c>
      <c r="AE11" s="623"/>
      <c r="AF11" s="623"/>
      <c r="AG11" s="623"/>
      <c r="AH11" s="623"/>
      <c r="AI11" s="623"/>
      <c r="AJ11" s="642"/>
      <c r="AK11" s="623"/>
      <c r="AL11" s="623"/>
      <c r="AM11" s="580" t="s">
        <v>407</v>
      </c>
      <c r="AN11" s="580" t="s">
        <v>408</v>
      </c>
      <c r="AO11" s="622"/>
      <c r="AP11" s="394"/>
      <c r="AQ11" s="222">
        <v>0</v>
      </c>
      <c r="AR11" s="222">
        <v>1</v>
      </c>
      <c r="AS11" s="222">
        <v>0</v>
      </c>
      <c r="AT11" s="222">
        <v>0</v>
      </c>
      <c r="AU11" s="662">
        <v>0</v>
      </c>
    </row>
    <row r="12" s="187" customFormat="1" ht="39.95" customHeight="1" spans="1:47">
      <c r="A12" s="573">
        <f t="shared" si="0"/>
        <v>4</v>
      </c>
      <c r="B12" s="218">
        <v>0</v>
      </c>
      <c r="C12" s="218"/>
      <c r="D12" s="218"/>
      <c r="E12" s="218"/>
      <c r="F12" s="218"/>
      <c r="G12" s="218"/>
      <c r="H12" s="218"/>
      <c r="I12" s="218"/>
      <c r="J12" s="218"/>
      <c r="K12" s="239"/>
      <c r="L12" s="581" t="s">
        <v>366</v>
      </c>
      <c r="M12" s="243" t="s">
        <v>412</v>
      </c>
      <c r="N12" s="582" t="s">
        <v>7</v>
      </c>
      <c r="O12" s="583" t="s">
        <v>413</v>
      </c>
      <c r="P12" s="239"/>
      <c r="Q12" s="218" t="s">
        <v>400</v>
      </c>
      <c r="R12" s="217"/>
      <c r="S12" s="276" t="s">
        <v>401</v>
      </c>
      <c r="T12" s="243" t="s">
        <v>10</v>
      </c>
      <c r="U12" s="276" t="s">
        <v>401</v>
      </c>
      <c r="V12" s="607" t="s">
        <v>402</v>
      </c>
      <c r="W12" s="608" t="s">
        <v>403</v>
      </c>
      <c r="X12" s="278" t="s">
        <v>404</v>
      </c>
      <c r="Y12" s="278" t="s">
        <v>405</v>
      </c>
      <c r="Z12" s="278" t="s">
        <v>31</v>
      </c>
      <c r="AA12" s="582" t="s">
        <v>31</v>
      </c>
      <c r="AB12" s="625" t="e">
        <f>AB14+AB22+AB27+AB55+AB131</f>
        <v>#REF!</v>
      </c>
      <c r="AC12" s="245" t="s">
        <v>31</v>
      </c>
      <c r="AD12" s="622" t="s">
        <v>406</v>
      </c>
      <c r="AE12" s="623"/>
      <c r="AF12" s="623"/>
      <c r="AG12" s="623"/>
      <c r="AH12" s="623"/>
      <c r="AI12" s="623"/>
      <c r="AJ12" s="642"/>
      <c r="AK12" s="623"/>
      <c r="AL12" s="623"/>
      <c r="AM12" s="580" t="s">
        <v>407</v>
      </c>
      <c r="AN12" s="580" t="s">
        <v>408</v>
      </c>
      <c r="AO12" s="622"/>
      <c r="AP12" s="394"/>
      <c r="AQ12" s="222">
        <v>0</v>
      </c>
      <c r="AR12" s="222">
        <v>0</v>
      </c>
      <c r="AS12" s="222">
        <v>1</v>
      </c>
      <c r="AT12" s="222">
        <v>0</v>
      </c>
      <c r="AU12" s="662">
        <v>0</v>
      </c>
    </row>
    <row r="13" s="559" customFormat="1" ht="39.95" customHeight="1" spans="1:47">
      <c r="A13" s="574">
        <f t="shared" si="0"/>
        <v>5</v>
      </c>
      <c r="B13" s="575">
        <v>0</v>
      </c>
      <c r="C13" s="575"/>
      <c r="D13" s="575"/>
      <c r="E13" s="575"/>
      <c r="F13" s="575"/>
      <c r="G13" s="575"/>
      <c r="H13" s="575"/>
      <c r="I13" s="575"/>
      <c r="J13" s="575"/>
      <c r="K13" s="241"/>
      <c r="L13" s="584" t="s">
        <v>367</v>
      </c>
      <c r="M13" s="585" t="s">
        <v>414</v>
      </c>
      <c r="N13" s="586" t="s">
        <v>7</v>
      </c>
      <c r="O13" s="587" t="s">
        <v>359</v>
      </c>
      <c r="P13" s="241"/>
      <c r="Q13" s="575"/>
      <c r="R13" s="609"/>
      <c r="S13" s="610"/>
      <c r="T13" s="585" t="s">
        <v>6</v>
      </c>
      <c r="U13" s="610"/>
      <c r="V13" s="611" t="s">
        <v>402</v>
      </c>
      <c r="W13" s="612" t="s">
        <v>403</v>
      </c>
      <c r="X13" s="613" t="s">
        <v>404</v>
      </c>
      <c r="Y13" s="613" t="s">
        <v>405</v>
      </c>
      <c r="Z13" s="613" t="s">
        <v>31</v>
      </c>
      <c r="AA13" s="586" t="s">
        <v>31</v>
      </c>
      <c r="AB13" s="626" t="e">
        <f>AB15+AB23+AB138+#REF!+AB188+AB190+#REF!*#REF!+AB193*AK193+AB194+AB195+AB196+AB198*AK198+AB199*AK199+#REF!+AB201+#REF!++AB202+#REF!*#REF!+#REF!+#REF!</f>
        <v>#REF!</v>
      </c>
      <c r="AC13" s="627"/>
      <c r="AD13" s="628"/>
      <c r="AE13" s="629"/>
      <c r="AF13" s="629"/>
      <c r="AG13" s="629"/>
      <c r="AH13" s="629"/>
      <c r="AI13" s="629"/>
      <c r="AJ13" s="643"/>
      <c r="AK13" s="629"/>
      <c r="AL13" s="629"/>
      <c r="AM13" s="644" t="s">
        <v>407</v>
      </c>
      <c r="AN13" s="644" t="s">
        <v>408</v>
      </c>
      <c r="AO13" s="628"/>
      <c r="AP13" s="663"/>
      <c r="AQ13" s="662">
        <v>0</v>
      </c>
      <c r="AR13" s="662">
        <v>0</v>
      </c>
      <c r="AS13" s="662">
        <v>0</v>
      </c>
      <c r="AT13" s="662">
        <v>0</v>
      </c>
      <c r="AU13" s="662">
        <v>1</v>
      </c>
    </row>
    <row r="14" s="189" customFormat="1" ht="39.95" customHeight="1" spans="1:48">
      <c r="A14" s="573">
        <f t="shared" si="0"/>
        <v>6</v>
      </c>
      <c r="B14" s="218"/>
      <c r="C14" s="219">
        <v>1</v>
      </c>
      <c r="D14" s="219"/>
      <c r="E14" s="219"/>
      <c r="F14" s="219"/>
      <c r="G14" s="223"/>
      <c r="H14" s="219"/>
      <c r="I14" s="219"/>
      <c r="J14" s="258"/>
      <c r="K14" s="258"/>
      <c r="L14" s="582"/>
      <c r="M14" s="256" t="s">
        <v>318</v>
      </c>
      <c r="N14" s="243" t="s">
        <v>263</v>
      </c>
      <c r="O14" s="588" t="s">
        <v>27</v>
      </c>
      <c r="P14" s="260"/>
      <c r="Q14" s="218" t="s">
        <v>400</v>
      </c>
      <c r="R14" s="260"/>
      <c r="S14" s="276" t="s">
        <v>401</v>
      </c>
      <c r="T14" s="260" t="s">
        <v>415</v>
      </c>
      <c r="U14" s="276" t="s">
        <v>31</v>
      </c>
      <c r="V14" s="607" t="s">
        <v>402</v>
      </c>
      <c r="W14" s="608" t="s">
        <v>403</v>
      </c>
      <c r="X14" s="278" t="s">
        <v>404</v>
      </c>
      <c r="Y14" s="278" t="s">
        <v>405</v>
      </c>
      <c r="Z14" s="278" t="s">
        <v>31</v>
      </c>
      <c r="AA14" s="582" t="s">
        <v>31</v>
      </c>
      <c r="AB14" s="306">
        <f>AB16+AB19</f>
        <v>0.6525</v>
      </c>
      <c r="AC14" s="245" t="s">
        <v>31</v>
      </c>
      <c r="AD14" s="260"/>
      <c r="AE14" s="260"/>
      <c r="AF14" s="260"/>
      <c r="AG14" s="260"/>
      <c r="AH14" s="260"/>
      <c r="AI14" s="260"/>
      <c r="AJ14" s="645"/>
      <c r="AK14" s="260"/>
      <c r="AL14" s="260"/>
      <c r="AM14" s="260" t="s">
        <v>416</v>
      </c>
      <c r="AN14" s="260"/>
      <c r="AO14" s="260"/>
      <c r="AP14" s="260"/>
      <c r="AQ14" s="222">
        <v>1</v>
      </c>
      <c r="AR14" s="222">
        <v>1</v>
      </c>
      <c r="AS14" s="222">
        <v>1</v>
      </c>
      <c r="AT14" s="222">
        <v>0</v>
      </c>
      <c r="AU14" s="662">
        <v>1</v>
      </c>
      <c r="AV14" s="187"/>
    </row>
    <row r="15" s="189" customFormat="1" ht="39.95" customHeight="1" spans="1:48">
      <c r="A15" s="573">
        <f t="shared" si="0"/>
        <v>7</v>
      </c>
      <c r="B15" s="218"/>
      <c r="C15" s="219"/>
      <c r="D15" s="219"/>
      <c r="E15" s="219"/>
      <c r="F15" s="219"/>
      <c r="G15" s="223"/>
      <c r="H15" s="219"/>
      <c r="I15" s="219"/>
      <c r="J15" s="258"/>
      <c r="K15" s="258"/>
      <c r="L15" s="256" t="s">
        <v>262</v>
      </c>
      <c r="M15" s="256" t="s">
        <v>262</v>
      </c>
      <c r="N15" s="243" t="s">
        <v>263</v>
      </c>
      <c r="O15" s="588" t="s">
        <v>417</v>
      </c>
      <c r="P15" s="260"/>
      <c r="Q15" s="218" t="s">
        <v>400</v>
      </c>
      <c r="R15" s="260"/>
      <c r="S15" s="276" t="s">
        <v>401</v>
      </c>
      <c r="T15" s="260" t="s">
        <v>415</v>
      </c>
      <c r="U15" s="276" t="s">
        <v>31</v>
      </c>
      <c r="V15" s="607" t="s">
        <v>402</v>
      </c>
      <c r="W15" s="608" t="s">
        <v>403</v>
      </c>
      <c r="X15" s="278" t="s">
        <v>404</v>
      </c>
      <c r="Y15" s="278" t="s">
        <v>405</v>
      </c>
      <c r="Z15" s="278" t="s">
        <v>31</v>
      </c>
      <c r="AA15" s="582" t="s">
        <v>31</v>
      </c>
      <c r="AB15" s="306">
        <v>0.6525</v>
      </c>
      <c r="AC15" s="245"/>
      <c r="AD15" s="260"/>
      <c r="AE15" s="260"/>
      <c r="AF15" s="260"/>
      <c r="AG15" s="260"/>
      <c r="AH15" s="260"/>
      <c r="AI15" s="260"/>
      <c r="AJ15" s="645"/>
      <c r="AK15" s="260"/>
      <c r="AL15" s="260"/>
      <c r="AM15" s="260" t="s">
        <v>416</v>
      </c>
      <c r="AN15" s="260"/>
      <c r="AO15" s="260"/>
      <c r="AP15" s="260"/>
      <c r="AQ15" s="222">
        <v>0</v>
      </c>
      <c r="AR15" s="222">
        <v>0</v>
      </c>
      <c r="AS15" s="222">
        <v>0</v>
      </c>
      <c r="AT15" s="222">
        <v>1</v>
      </c>
      <c r="AU15" s="662">
        <v>0</v>
      </c>
      <c r="AV15" s="187"/>
    </row>
    <row r="16" s="189" customFormat="1" ht="39.95" customHeight="1" spans="1:48">
      <c r="A16" s="573">
        <f t="shared" ref="A16:A22" si="1">ROW()-8</f>
        <v>8</v>
      </c>
      <c r="B16" s="218"/>
      <c r="C16" s="219"/>
      <c r="D16" s="219">
        <v>2</v>
      </c>
      <c r="E16" s="219"/>
      <c r="F16" s="219"/>
      <c r="G16" s="223"/>
      <c r="H16" s="219"/>
      <c r="I16" s="219"/>
      <c r="J16" s="258"/>
      <c r="K16" s="258"/>
      <c r="L16" s="582" t="s">
        <v>418</v>
      </c>
      <c r="M16" s="256" t="s">
        <v>419</v>
      </c>
      <c r="N16" s="243" t="s">
        <v>420</v>
      </c>
      <c r="O16" s="588" t="s">
        <v>421</v>
      </c>
      <c r="P16" s="260"/>
      <c r="Q16" s="218" t="s">
        <v>400</v>
      </c>
      <c r="R16" s="260"/>
      <c r="S16" s="276" t="s">
        <v>401</v>
      </c>
      <c r="T16" s="260" t="s">
        <v>422</v>
      </c>
      <c r="U16" s="276" t="s">
        <v>401</v>
      </c>
      <c r="V16" s="607" t="s">
        <v>402</v>
      </c>
      <c r="W16" s="608" t="s">
        <v>403</v>
      </c>
      <c r="X16" s="278" t="s">
        <v>404</v>
      </c>
      <c r="Y16" s="278" t="s">
        <v>405</v>
      </c>
      <c r="Z16" s="278" t="s">
        <v>31</v>
      </c>
      <c r="AA16" s="582" t="s">
        <v>31</v>
      </c>
      <c r="AB16" s="306">
        <f>AB17+AB18</f>
        <v>0.6025</v>
      </c>
      <c r="AC16" s="245" t="s">
        <v>31</v>
      </c>
      <c r="AD16" s="260"/>
      <c r="AE16" s="260"/>
      <c r="AF16" s="260"/>
      <c r="AG16" s="260"/>
      <c r="AH16" s="260"/>
      <c r="AI16" s="260"/>
      <c r="AJ16" s="645"/>
      <c r="AK16" s="260"/>
      <c r="AL16" s="260"/>
      <c r="AM16" s="260" t="s">
        <v>423</v>
      </c>
      <c r="AN16" s="260" t="s">
        <v>424</v>
      </c>
      <c r="AO16" s="260"/>
      <c r="AP16" s="260"/>
      <c r="AQ16" s="222">
        <v>1</v>
      </c>
      <c r="AR16" s="222">
        <v>1</v>
      </c>
      <c r="AS16" s="222">
        <v>1</v>
      </c>
      <c r="AT16" s="222">
        <v>1</v>
      </c>
      <c r="AU16" s="662">
        <v>1</v>
      </c>
      <c r="AV16" s="187"/>
    </row>
    <row r="17" s="189" customFormat="1" ht="39.95" customHeight="1" spans="1:48">
      <c r="A17" s="573">
        <f t="shared" si="1"/>
        <v>9</v>
      </c>
      <c r="B17" s="218"/>
      <c r="C17" s="219"/>
      <c r="D17" s="219"/>
      <c r="E17" s="219">
        <v>3</v>
      </c>
      <c r="F17" s="219"/>
      <c r="G17" s="223"/>
      <c r="H17" s="219"/>
      <c r="I17" s="219"/>
      <c r="J17" s="258"/>
      <c r="K17" s="258"/>
      <c r="L17" s="582"/>
      <c r="M17" s="256" t="s">
        <v>425</v>
      </c>
      <c r="N17" s="243" t="s">
        <v>426</v>
      </c>
      <c r="O17" s="588" t="s">
        <v>141</v>
      </c>
      <c r="P17" s="260"/>
      <c r="Q17" s="218" t="s">
        <v>400</v>
      </c>
      <c r="R17" s="260"/>
      <c r="S17" s="276" t="s">
        <v>401</v>
      </c>
      <c r="T17" s="260" t="s">
        <v>425</v>
      </c>
      <c r="U17" s="276" t="s">
        <v>401</v>
      </c>
      <c r="V17" s="607" t="s">
        <v>402</v>
      </c>
      <c r="W17" s="608" t="s">
        <v>403</v>
      </c>
      <c r="X17" s="260" t="s">
        <v>427</v>
      </c>
      <c r="Y17" s="260" t="s">
        <v>428</v>
      </c>
      <c r="Z17" s="260" t="s">
        <v>429</v>
      </c>
      <c r="AA17" s="243" t="s">
        <v>430</v>
      </c>
      <c r="AB17" s="306">
        <v>0.4566</v>
      </c>
      <c r="AC17" s="245" t="s">
        <v>31</v>
      </c>
      <c r="AD17" s="582" t="s">
        <v>431</v>
      </c>
      <c r="AE17" s="582"/>
      <c r="AF17" s="630">
        <f>AB17/0.617*1000</f>
        <v>740.032414910859</v>
      </c>
      <c r="AG17" s="630">
        <v>10</v>
      </c>
      <c r="AH17" s="630"/>
      <c r="AI17" s="624">
        <f>AF17*0.617/1000</f>
        <v>0.4566</v>
      </c>
      <c r="AJ17" s="646">
        <f>AB17/AI17</f>
        <v>1</v>
      </c>
      <c r="AK17" s="260"/>
      <c r="AL17" s="260"/>
      <c r="AM17" s="647"/>
      <c r="AN17" s="647"/>
      <c r="AO17" s="260"/>
      <c r="AP17" s="260"/>
      <c r="AQ17" s="222">
        <v>1</v>
      </c>
      <c r="AR17" s="222">
        <v>1</v>
      </c>
      <c r="AS17" s="222">
        <v>1</v>
      </c>
      <c r="AT17" s="222">
        <v>1</v>
      </c>
      <c r="AU17" s="662">
        <v>1</v>
      </c>
      <c r="AV17" s="187"/>
    </row>
    <row r="18" s="189" customFormat="1" ht="39.95" customHeight="1" spans="1:48">
      <c r="A18" s="573">
        <f t="shared" si="1"/>
        <v>10</v>
      </c>
      <c r="B18" s="218"/>
      <c r="C18" s="219"/>
      <c r="D18" s="219"/>
      <c r="E18" s="219">
        <v>3</v>
      </c>
      <c r="F18" s="219"/>
      <c r="G18" s="223"/>
      <c r="H18" s="219"/>
      <c r="I18" s="219"/>
      <c r="J18" s="258"/>
      <c r="K18" s="258"/>
      <c r="L18" s="582"/>
      <c r="M18" s="256" t="s">
        <v>432</v>
      </c>
      <c r="N18" s="243" t="s">
        <v>433</v>
      </c>
      <c r="O18" s="588" t="s">
        <v>141</v>
      </c>
      <c r="P18" s="260"/>
      <c r="Q18" s="218" t="s">
        <v>400</v>
      </c>
      <c r="R18" s="260"/>
      <c r="S18" s="276" t="s">
        <v>401</v>
      </c>
      <c r="T18" s="260" t="s">
        <v>415</v>
      </c>
      <c r="U18" s="260" t="s">
        <v>31</v>
      </c>
      <c r="V18" s="607" t="s">
        <v>402</v>
      </c>
      <c r="W18" s="608" t="s">
        <v>403</v>
      </c>
      <c r="X18" s="260" t="s">
        <v>434</v>
      </c>
      <c r="Y18" s="260" t="s">
        <v>435</v>
      </c>
      <c r="Z18" s="260" t="s">
        <v>436</v>
      </c>
      <c r="AA18" s="581" t="s">
        <v>31</v>
      </c>
      <c r="AB18" s="306">
        <v>0.1459</v>
      </c>
      <c r="AC18" s="245" t="s">
        <v>31</v>
      </c>
      <c r="AD18" s="260" t="s">
        <v>437</v>
      </c>
      <c r="AE18" s="260"/>
      <c r="AF18" s="631" t="s">
        <v>438</v>
      </c>
      <c r="AG18" s="631"/>
      <c r="AH18" s="631"/>
      <c r="AI18" s="304">
        <f>AB18*1.08</f>
        <v>0.157572</v>
      </c>
      <c r="AJ18" s="648">
        <f>AB18/AI18</f>
        <v>0.925925925925926</v>
      </c>
      <c r="AK18" s="260"/>
      <c r="AL18" s="260"/>
      <c r="AM18" s="647"/>
      <c r="AN18" s="647"/>
      <c r="AO18" s="260"/>
      <c r="AP18" s="260"/>
      <c r="AQ18" s="222">
        <v>1</v>
      </c>
      <c r="AR18" s="222">
        <v>1</v>
      </c>
      <c r="AS18" s="222">
        <v>1</v>
      </c>
      <c r="AT18" s="222">
        <v>1</v>
      </c>
      <c r="AU18" s="662">
        <v>1</v>
      </c>
      <c r="AV18" s="187"/>
    </row>
    <row r="19" s="189" customFormat="1" ht="39.95" customHeight="1" spans="1:48">
      <c r="A19" s="573">
        <f t="shared" si="1"/>
        <v>11</v>
      </c>
      <c r="B19" s="218"/>
      <c r="C19" s="219"/>
      <c r="D19" s="219">
        <v>2</v>
      </c>
      <c r="E19" s="219"/>
      <c r="F19" s="219"/>
      <c r="G19" s="223"/>
      <c r="H19" s="219"/>
      <c r="I19" s="219"/>
      <c r="J19" s="258"/>
      <c r="K19" s="258"/>
      <c r="L19" s="582" t="s">
        <v>439</v>
      </c>
      <c r="M19" s="256" t="s">
        <v>321</v>
      </c>
      <c r="N19" s="589" t="s">
        <v>266</v>
      </c>
      <c r="O19" s="588" t="s">
        <v>440</v>
      </c>
      <c r="P19" s="260"/>
      <c r="Q19" s="218" t="s">
        <v>400</v>
      </c>
      <c r="R19" s="260"/>
      <c r="S19" s="276" t="s">
        <v>401</v>
      </c>
      <c r="T19" s="260" t="s">
        <v>415</v>
      </c>
      <c r="U19" s="260" t="s">
        <v>31</v>
      </c>
      <c r="V19" s="607" t="s">
        <v>402</v>
      </c>
      <c r="W19" s="608" t="s">
        <v>403</v>
      </c>
      <c r="X19" s="267" t="s">
        <v>404</v>
      </c>
      <c r="Y19" s="222" t="s">
        <v>405</v>
      </c>
      <c r="Z19" s="260" t="s">
        <v>31</v>
      </c>
      <c r="AA19" s="581" t="s">
        <v>31</v>
      </c>
      <c r="AB19" s="306">
        <v>0.05</v>
      </c>
      <c r="AC19" s="245" t="s">
        <v>31</v>
      </c>
      <c r="AD19" s="260" t="s">
        <v>441</v>
      </c>
      <c r="AE19" s="260"/>
      <c r="AF19" s="260"/>
      <c r="AG19" s="260"/>
      <c r="AH19" s="260"/>
      <c r="AI19" s="260"/>
      <c r="AJ19" s="645"/>
      <c r="AK19" s="260"/>
      <c r="AL19" s="260"/>
      <c r="AM19" s="260" t="s">
        <v>407</v>
      </c>
      <c r="AN19" s="260" t="s">
        <v>442</v>
      </c>
      <c r="AO19" s="260"/>
      <c r="AP19" s="260"/>
      <c r="AQ19" s="222">
        <v>1</v>
      </c>
      <c r="AR19" s="222">
        <v>1</v>
      </c>
      <c r="AS19" s="222">
        <v>1</v>
      </c>
      <c r="AT19" s="222">
        <v>0</v>
      </c>
      <c r="AU19" s="662">
        <v>1</v>
      </c>
      <c r="AV19" s="187"/>
    </row>
    <row r="20" ht="39.95" customHeight="1" spans="1:48">
      <c r="A20" s="573">
        <f t="shared" si="1"/>
        <v>12</v>
      </c>
      <c r="B20" s="218"/>
      <c r="C20" s="219"/>
      <c r="D20" s="219">
        <v>2</v>
      </c>
      <c r="E20" s="219"/>
      <c r="F20" s="219"/>
      <c r="G20" s="223"/>
      <c r="H20" s="219"/>
      <c r="I20" s="219"/>
      <c r="J20" s="258"/>
      <c r="K20" s="258"/>
      <c r="L20" s="256" t="s">
        <v>265</v>
      </c>
      <c r="M20" s="256" t="s">
        <v>265</v>
      </c>
      <c r="N20" s="589" t="s">
        <v>266</v>
      </c>
      <c r="O20" s="588" t="s">
        <v>443</v>
      </c>
      <c r="P20" s="260"/>
      <c r="Q20" s="218" t="s">
        <v>400</v>
      </c>
      <c r="R20" s="260"/>
      <c r="S20" s="276" t="s">
        <v>401</v>
      </c>
      <c r="T20" s="260" t="s">
        <v>415</v>
      </c>
      <c r="U20" s="260" t="s">
        <v>31</v>
      </c>
      <c r="V20" s="607" t="s">
        <v>402</v>
      </c>
      <c r="W20" s="608" t="s">
        <v>403</v>
      </c>
      <c r="X20" s="267" t="s">
        <v>404</v>
      </c>
      <c r="Y20" s="222" t="s">
        <v>405</v>
      </c>
      <c r="Z20" s="260" t="s">
        <v>31</v>
      </c>
      <c r="AA20" s="581" t="s">
        <v>31</v>
      </c>
      <c r="AB20" s="306">
        <v>0.05</v>
      </c>
      <c r="AC20" s="245"/>
      <c r="AD20" s="260" t="s">
        <v>441</v>
      </c>
      <c r="AE20" s="260"/>
      <c r="AF20" s="260"/>
      <c r="AG20" s="260"/>
      <c r="AH20" s="260"/>
      <c r="AI20" s="260"/>
      <c r="AJ20" s="645"/>
      <c r="AK20" s="260"/>
      <c r="AL20" s="260"/>
      <c r="AM20" s="260" t="s">
        <v>423</v>
      </c>
      <c r="AN20" s="260"/>
      <c r="AO20" s="260"/>
      <c r="AP20" s="260"/>
      <c r="AQ20" s="222">
        <v>0</v>
      </c>
      <c r="AR20" s="222">
        <v>0</v>
      </c>
      <c r="AS20" s="222">
        <v>0</v>
      </c>
      <c r="AT20" s="222">
        <v>1</v>
      </c>
      <c r="AU20" s="662">
        <v>0</v>
      </c>
      <c r="AV20" s="187"/>
    </row>
    <row r="21" s="187" customFormat="1" ht="39.95" customHeight="1" spans="1:47">
      <c r="A21" s="573">
        <f t="shared" si="1"/>
        <v>13</v>
      </c>
      <c r="B21" s="221"/>
      <c r="C21" s="222"/>
      <c r="D21" s="222"/>
      <c r="E21" s="222"/>
      <c r="F21" s="222"/>
      <c r="G21" s="222"/>
      <c r="H21" s="222"/>
      <c r="I21" s="222"/>
      <c r="J21" s="221"/>
      <c r="K21" s="221"/>
      <c r="L21" s="299"/>
      <c r="M21" s="256" t="s">
        <v>444</v>
      </c>
      <c r="N21" s="243" t="s">
        <v>122</v>
      </c>
      <c r="O21" s="588" t="s">
        <v>445</v>
      </c>
      <c r="P21" s="239"/>
      <c r="Q21" s="218" t="s">
        <v>400</v>
      </c>
      <c r="R21" s="239"/>
      <c r="S21" s="276" t="s">
        <v>401</v>
      </c>
      <c r="T21" s="260" t="s">
        <v>415</v>
      </c>
      <c r="U21" s="260" t="s">
        <v>31</v>
      </c>
      <c r="V21" s="607" t="s">
        <v>402</v>
      </c>
      <c r="W21" s="608" t="s">
        <v>403</v>
      </c>
      <c r="X21" s="267" t="s">
        <v>404</v>
      </c>
      <c r="Y21" s="222" t="s">
        <v>405</v>
      </c>
      <c r="Z21" s="260" t="s">
        <v>31</v>
      </c>
      <c r="AA21" s="581" t="s">
        <v>31</v>
      </c>
      <c r="AB21" s="632" t="e">
        <f>AB24+AB25+AB26+AB47+AB53+AB54+AB119+AB123*AQ123</f>
        <v>#REF!</v>
      </c>
      <c r="AC21" s="245" t="s">
        <v>31</v>
      </c>
      <c r="AD21" s="633"/>
      <c r="AE21" s="633"/>
      <c r="AF21" s="633"/>
      <c r="AG21" s="633"/>
      <c r="AH21" s="633"/>
      <c r="AI21" s="633"/>
      <c r="AJ21" s="649"/>
      <c r="AK21" s="633"/>
      <c r="AL21" s="633"/>
      <c r="AM21" s="633" t="s">
        <v>416</v>
      </c>
      <c r="AN21" s="633"/>
      <c r="AO21" s="633"/>
      <c r="AP21" s="394"/>
      <c r="AQ21" s="222">
        <v>1</v>
      </c>
      <c r="AR21" s="222">
        <v>1</v>
      </c>
      <c r="AS21" s="222">
        <v>0</v>
      </c>
      <c r="AT21" s="222">
        <v>0</v>
      </c>
      <c r="AU21" s="662">
        <v>1</v>
      </c>
    </row>
    <row r="22" s="187" customFormat="1" ht="39.95" customHeight="1" spans="1:47">
      <c r="A22" s="573">
        <f t="shared" si="1"/>
        <v>14</v>
      </c>
      <c r="B22" s="221"/>
      <c r="C22" s="222"/>
      <c r="D22" s="222"/>
      <c r="E22" s="222"/>
      <c r="F22" s="222"/>
      <c r="G22" s="222"/>
      <c r="H22" s="222"/>
      <c r="I22" s="222"/>
      <c r="J22" s="221"/>
      <c r="K22" s="221"/>
      <c r="L22" s="299"/>
      <c r="M22" s="256" t="s">
        <v>446</v>
      </c>
      <c r="N22" s="243" t="s">
        <v>122</v>
      </c>
      <c r="O22" s="588" t="s">
        <v>447</v>
      </c>
      <c r="P22" s="239"/>
      <c r="Q22" s="218" t="s">
        <v>400</v>
      </c>
      <c r="R22" s="239"/>
      <c r="S22" s="276" t="s">
        <v>401</v>
      </c>
      <c r="T22" s="260" t="s">
        <v>415</v>
      </c>
      <c r="U22" s="260" t="s">
        <v>31</v>
      </c>
      <c r="V22" s="607" t="s">
        <v>402</v>
      </c>
      <c r="W22" s="608" t="s">
        <v>403</v>
      </c>
      <c r="X22" s="267" t="s">
        <v>404</v>
      </c>
      <c r="Y22" s="222" t="s">
        <v>405</v>
      </c>
      <c r="Z22" s="260" t="s">
        <v>31</v>
      </c>
      <c r="AA22" s="581" t="s">
        <v>31</v>
      </c>
      <c r="AB22" s="373" t="e">
        <f>AB24+AB25+AB27+AB55+AB119+AB123*AQ123</f>
        <v>#REF!</v>
      </c>
      <c r="AC22" s="245" t="s">
        <v>31</v>
      </c>
      <c r="AD22" s="633"/>
      <c r="AE22" s="633"/>
      <c r="AF22" s="633"/>
      <c r="AG22" s="633"/>
      <c r="AH22" s="633"/>
      <c r="AI22" s="633"/>
      <c r="AJ22" s="649"/>
      <c r="AK22" s="633"/>
      <c r="AL22" s="633"/>
      <c r="AM22" s="633" t="s">
        <v>416</v>
      </c>
      <c r="AN22" s="633"/>
      <c r="AO22" s="633"/>
      <c r="AP22" s="394"/>
      <c r="AQ22" s="222">
        <v>0</v>
      </c>
      <c r="AR22" s="222">
        <v>0</v>
      </c>
      <c r="AS22" s="222">
        <v>1</v>
      </c>
      <c r="AT22" s="222">
        <v>0</v>
      </c>
      <c r="AU22" s="662">
        <v>0</v>
      </c>
    </row>
    <row r="23" s="187" customFormat="1" ht="39.95" customHeight="1" spans="1:47">
      <c r="A23" s="573"/>
      <c r="B23" s="221"/>
      <c r="C23" s="222"/>
      <c r="D23" s="222"/>
      <c r="E23" s="222"/>
      <c r="F23" s="222"/>
      <c r="G23" s="222"/>
      <c r="H23" s="222"/>
      <c r="I23" s="222"/>
      <c r="J23" s="221"/>
      <c r="K23" s="221"/>
      <c r="L23" s="256" t="s">
        <v>269</v>
      </c>
      <c r="M23" s="256" t="s">
        <v>269</v>
      </c>
      <c r="N23" s="243" t="s">
        <v>122</v>
      </c>
      <c r="O23" s="588" t="s">
        <v>448</v>
      </c>
      <c r="P23" s="239"/>
      <c r="Q23" s="218" t="s">
        <v>400</v>
      </c>
      <c r="R23" s="239"/>
      <c r="S23" s="276" t="s">
        <v>401</v>
      </c>
      <c r="T23" s="260" t="s">
        <v>415</v>
      </c>
      <c r="U23" s="260" t="s">
        <v>31</v>
      </c>
      <c r="V23" s="607" t="s">
        <v>402</v>
      </c>
      <c r="W23" s="608" t="s">
        <v>403</v>
      </c>
      <c r="X23" s="267" t="s">
        <v>404</v>
      </c>
      <c r="Y23" s="222" t="s">
        <v>405</v>
      </c>
      <c r="Z23" s="260" t="s">
        <v>31</v>
      </c>
      <c r="AA23" s="581" t="s">
        <v>31</v>
      </c>
      <c r="AB23" s="373">
        <v>11.161</v>
      </c>
      <c r="AC23" s="245"/>
      <c r="AD23" s="633"/>
      <c r="AE23" s="633"/>
      <c r="AF23" s="633"/>
      <c r="AG23" s="633"/>
      <c r="AH23" s="633"/>
      <c r="AI23" s="633"/>
      <c r="AJ23" s="649"/>
      <c r="AK23" s="633"/>
      <c r="AL23" s="633"/>
      <c r="AM23" s="260" t="s">
        <v>416</v>
      </c>
      <c r="AN23" s="633"/>
      <c r="AO23" s="633"/>
      <c r="AP23" s="394"/>
      <c r="AQ23" s="222">
        <v>0</v>
      </c>
      <c r="AR23" s="222">
        <v>0</v>
      </c>
      <c r="AS23" s="222">
        <v>0</v>
      </c>
      <c r="AT23" s="222">
        <v>1</v>
      </c>
      <c r="AU23" s="662">
        <v>0</v>
      </c>
    </row>
    <row r="24" s="187" customFormat="1" ht="39.95" customHeight="1" spans="1:47">
      <c r="A24" s="573">
        <f>ROW()-8</f>
        <v>16</v>
      </c>
      <c r="B24" s="221"/>
      <c r="C24" s="222">
        <v>1</v>
      </c>
      <c r="D24" s="222"/>
      <c r="E24" s="222"/>
      <c r="F24" s="222"/>
      <c r="G24" s="222"/>
      <c r="H24" s="222"/>
      <c r="I24" s="222"/>
      <c r="J24" s="221"/>
      <c r="K24" s="221"/>
      <c r="L24" s="256" t="s">
        <v>449</v>
      </c>
      <c r="M24" s="590" t="s">
        <v>449</v>
      </c>
      <c r="N24" s="591" t="s">
        <v>243</v>
      </c>
      <c r="O24" s="592" t="s">
        <v>450</v>
      </c>
      <c r="P24" s="239"/>
      <c r="Q24" s="218" t="s">
        <v>400</v>
      </c>
      <c r="R24" s="239"/>
      <c r="S24" s="276" t="s">
        <v>401</v>
      </c>
      <c r="T24" s="260" t="s">
        <v>415</v>
      </c>
      <c r="U24" s="260" t="s">
        <v>31</v>
      </c>
      <c r="V24" s="607" t="s">
        <v>403</v>
      </c>
      <c r="W24" s="608" t="s">
        <v>402</v>
      </c>
      <c r="X24" s="267" t="s">
        <v>451</v>
      </c>
      <c r="Y24" s="260" t="s">
        <v>31</v>
      </c>
      <c r="Z24" s="239" t="s">
        <v>31</v>
      </c>
      <c r="AA24" s="581" t="s">
        <v>31</v>
      </c>
      <c r="AB24" s="304">
        <v>0.0145</v>
      </c>
      <c r="AC24" s="245" t="s">
        <v>31</v>
      </c>
      <c r="AD24" s="631" t="s">
        <v>452</v>
      </c>
      <c r="AE24" s="631" t="s">
        <v>453</v>
      </c>
      <c r="AF24" s="631"/>
      <c r="AG24" s="631"/>
      <c r="AH24" s="631"/>
      <c r="AI24" s="304">
        <f>AB24*1.02</f>
        <v>0.01479</v>
      </c>
      <c r="AJ24" s="646">
        <f>AB24/AI24</f>
        <v>0.980392156862745</v>
      </c>
      <c r="AK24" s="633"/>
      <c r="AL24" s="633"/>
      <c r="AM24" s="260" t="s">
        <v>423</v>
      </c>
      <c r="AN24" s="633" t="s">
        <v>454</v>
      </c>
      <c r="AO24" s="633"/>
      <c r="AP24" s="394"/>
      <c r="AQ24" s="222">
        <v>1</v>
      </c>
      <c r="AR24" s="222">
        <v>1</v>
      </c>
      <c r="AS24" s="222">
        <v>1</v>
      </c>
      <c r="AT24" s="222">
        <v>1</v>
      </c>
      <c r="AU24" s="662">
        <v>1</v>
      </c>
    </row>
    <row r="25" s="187" customFormat="1" ht="39.95" customHeight="1" spans="1:47">
      <c r="A25" s="573">
        <f>ROW()-8</f>
        <v>17</v>
      </c>
      <c r="B25" s="221"/>
      <c r="C25" s="222">
        <v>1</v>
      </c>
      <c r="D25" s="222"/>
      <c r="E25" s="222"/>
      <c r="F25" s="222"/>
      <c r="G25" s="222"/>
      <c r="H25" s="222"/>
      <c r="I25" s="222"/>
      <c r="J25" s="221"/>
      <c r="K25" s="221"/>
      <c r="L25" s="256" t="s">
        <v>455</v>
      </c>
      <c r="M25" s="590" t="s">
        <v>455</v>
      </c>
      <c r="N25" s="591" t="s">
        <v>456</v>
      </c>
      <c r="O25" s="592" t="s">
        <v>450</v>
      </c>
      <c r="P25" s="239"/>
      <c r="Q25" s="218" t="s">
        <v>400</v>
      </c>
      <c r="R25" s="239"/>
      <c r="S25" s="276" t="s">
        <v>401</v>
      </c>
      <c r="T25" s="260" t="s">
        <v>415</v>
      </c>
      <c r="U25" s="260" t="s">
        <v>31</v>
      </c>
      <c r="V25" s="607" t="s">
        <v>403</v>
      </c>
      <c r="W25" s="608" t="s">
        <v>402</v>
      </c>
      <c r="X25" s="267" t="s">
        <v>451</v>
      </c>
      <c r="Y25" s="260" t="s">
        <v>31</v>
      </c>
      <c r="Z25" s="239" t="s">
        <v>31</v>
      </c>
      <c r="AA25" s="581" t="s">
        <v>31</v>
      </c>
      <c r="AB25" s="304">
        <v>0.0123</v>
      </c>
      <c r="AC25" s="245" t="s">
        <v>31</v>
      </c>
      <c r="AD25" s="631" t="s">
        <v>452</v>
      </c>
      <c r="AE25" s="631" t="s">
        <v>453</v>
      </c>
      <c r="AF25" s="631"/>
      <c r="AG25" s="631"/>
      <c r="AH25" s="631"/>
      <c r="AI25" s="304">
        <f>AB25*1.02</f>
        <v>0.012546</v>
      </c>
      <c r="AJ25" s="646">
        <f>AB25/AI25</f>
        <v>0.980392156862745</v>
      </c>
      <c r="AK25" s="633"/>
      <c r="AL25" s="633"/>
      <c r="AM25" s="260" t="s">
        <v>423</v>
      </c>
      <c r="AN25" s="633" t="s">
        <v>454</v>
      </c>
      <c r="AO25" s="633"/>
      <c r="AP25" s="394"/>
      <c r="AQ25" s="222">
        <v>1</v>
      </c>
      <c r="AR25" s="222">
        <v>1</v>
      </c>
      <c r="AS25" s="222">
        <v>1</v>
      </c>
      <c r="AT25" s="222">
        <v>1</v>
      </c>
      <c r="AU25" s="662">
        <v>1</v>
      </c>
    </row>
    <row r="26" s="187" customFormat="1" ht="39.95" customHeight="1" spans="1:47">
      <c r="A26" s="573">
        <f>ROW()-8</f>
        <v>18</v>
      </c>
      <c r="B26" s="221"/>
      <c r="C26" s="222"/>
      <c r="D26" s="222"/>
      <c r="E26" s="222"/>
      <c r="F26" s="222"/>
      <c r="G26" s="222"/>
      <c r="H26" s="222"/>
      <c r="I26" s="222"/>
      <c r="J26" s="221"/>
      <c r="K26" s="221"/>
      <c r="L26" s="299"/>
      <c r="M26" s="256" t="s">
        <v>457</v>
      </c>
      <c r="N26" s="243" t="s">
        <v>273</v>
      </c>
      <c r="O26" s="593" t="str">
        <f t="shared" ref="O26:O28" si="2">O21</f>
        <v>分总成，织物通风面套</v>
      </c>
      <c r="P26" s="239"/>
      <c r="Q26" s="218" t="s">
        <v>400</v>
      </c>
      <c r="R26" s="239"/>
      <c r="S26" s="276" t="s">
        <v>401</v>
      </c>
      <c r="T26" s="260" t="s">
        <v>415</v>
      </c>
      <c r="U26" s="260" t="s">
        <v>31</v>
      </c>
      <c r="V26" s="607" t="s">
        <v>402</v>
      </c>
      <c r="W26" s="608" t="s">
        <v>403</v>
      </c>
      <c r="X26" s="267" t="s">
        <v>404</v>
      </c>
      <c r="Y26" s="222" t="s">
        <v>405</v>
      </c>
      <c r="Z26" s="260" t="s">
        <v>31</v>
      </c>
      <c r="AA26" s="581" t="s">
        <v>31</v>
      </c>
      <c r="AB26" s="304" t="e">
        <f>AB29+AB39+AB43+AB46*AQ46+AB42</f>
        <v>#REF!</v>
      </c>
      <c r="AC26" s="245" t="s">
        <v>31</v>
      </c>
      <c r="AD26" s="633"/>
      <c r="AE26" s="633"/>
      <c r="AF26" s="633"/>
      <c r="AG26" s="633"/>
      <c r="AH26" s="633"/>
      <c r="AI26" s="633"/>
      <c r="AJ26" s="649"/>
      <c r="AK26" s="633"/>
      <c r="AL26" s="633"/>
      <c r="AM26" s="633" t="s">
        <v>416</v>
      </c>
      <c r="AN26" s="633"/>
      <c r="AO26" s="633"/>
      <c r="AP26" s="394"/>
      <c r="AQ26" s="222">
        <v>1</v>
      </c>
      <c r="AR26" s="222">
        <v>1</v>
      </c>
      <c r="AS26" s="222">
        <v>0</v>
      </c>
      <c r="AT26" s="222">
        <v>0</v>
      </c>
      <c r="AU26" s="662">
        <v>1</v>
      </c>
    </row>
    <row r="27" s="187" customFormat="1" ht="39.95" customHeight="1" spans="1:47">
      <c r="A27" s="573">
        <f>ROW()-8</f>
        <v>19</v>
      </c>
      <c r="B27" s="221"/>
      <c r="C27" s="222"/>
      <c r="D27" s="222"/>
      <c r="E27" s="222"/>
      <c r="F27" s="222"/>
      <c r="G27" s="222"/>
      <c r="H27" s="222"/>
      <c r="I27" s="222"/>
      <c r="J27" s="221"/>
      <c r="K27" s="221"/>
      <c r="L27" s="299"/>
      <c r="M27" s="256" t="s">
        <v>458</v>
      </c>
      <c r="N27" s="243" t="s">
        <v>273</v>
      </c>
      <c r="O27" s="593" t="str">
        <f t="shared" si="2"/>
        <v>分总成，织物非通风面套</v>
      </c>
      <c r="P27" s="239"/>
      <c r="Q27" s="218" t="s">
        <v>400</v>
      </c>
      <c r="R27" s="239"/>
      <c r="S27" s="276" t="s">
        <v>401</v>
      </c>
      <c r="T27" s="260" t="s">
        <v>415</v>
      </c>
      <c r="U27" s="260" t="s">
        <v>31</v>
      </c>
      <c r="V27" s="607" t="s">
        <v>402</v>
      </c>
      <c r="W27" s="608" t="s">
        <v>403</v>
      </c>
      <c r="X27" s="267" t="s">
        <v>404</v>
      </c>
      <c r="Y27" s="222" t="s">
        <v>405</v>
      </c>
      <c r="Z27" s="260" t="s">
        <v>31</v>
      </c>
      <c r="AA27" s="581" t="s">
        <v>31</v>
      </c>
      <c r="AB27" s="304" t="e">
        <f>AB30+AB40+AB46*AQ46</f>
        <v>#REF!</v>
      </c>
      <c r="AC27" s="245" t="s">
        <v>31</v>
      </c>
      <c r="AD27" s="633"/>
      <c r="AE27" s="633"/>
      <c r="AF27" s="633"/>
      <c r="AG27" s="633"/>
      <c r="AH27" s="633"/>
      <c r="AI27" s="633"/>
      <c r="AJ27" s="649"/>
      <c r="AK27" s="633"/>
      <c r="AL27" s="633"/>
      <c r="AM27" s="633" t="s">
        <v>416</v>
      </c>
      <c r="AN27" s="633"/>
      <c r="AO27" s="633"/>
      <c r="AP27" s="394"/>
      <c r="AQ27" s="222">
        <v>0</v>
      </c>
      <c r="AR27" s="222">
        <v>0</v>
      </c>
      <c r="AS27" s="222">
        <v>1</v>
      </c>
      <c r="AT27" s="222">
        <v>0</v>
      </c>
      <c r="AU27" s="662">
        <v>0</v>
      </c>
    </row>
    <row r="28" s="187" customFormat="1" ht="39.95" customHeight="1" spans="1:47">
      <c r="A28" s="573">
        <f t="shared" ref="A28:A40" si="3">ROW()-8</f>
        <v>20</v>
      </c>
      <c r="B28" s="221"/>
      <c r="C28" s="222"/>
      <c r="D28" s="222"/>
      <c r="E28" s="222"/>
      <c r="F28" s="222"/>
      <c r="G28" s="222"/>
      <c r="H28" s="222"/>
      <c r="I28" s="222"/>
      <c r="J28" s="221"/>
      <c r="K28" s="221"/>
      <c r="L28" s="256"/>
      <c r="M28" s="256" t="s">
        <v>272</v>
      </c>
      <c r="N28" s="243" t="s">
        <v>273</v>
      </c>
      <c r="O28" s="593" t="str">
        <f t="shared" si="2"/>
        <v>分总成，主面料为蓝白格，缝线蓝色</v>
      </c>
      <c r="P28" s="239"/>
      <c r="Q28" s="218" t="s">
        <v>400</v>
      </c>
      <c r="R28" s="239"/>
      <c r="S28" s="276" t="s">
        <v>401</v>
      </c>
      <c r="T28" s="260" t="s">
        <v>415</v>
      </c>
      <c r="U28" s="260" t="s">
        <v>31</v>
      </c>
      <c r="V28" s="607" t="s">
        <v>402</v>
      </c>
      <c r="W28" s="608" t="s">
        <v>403</v>
      </c>
      <c r="X28" s="267" t="s">
        <v>404</v>
      </c>
      <c r="Y28" s="222" t="s">
        <v>405</v>
      </c>
      <c r="Z28" s="260" t="s">
        <v>31</v>
      </c>
      <c r="AA28" s="581" t="s">
        <v>31</v>
      </c>
      <c r="AB28" s="304">
        <v>1.4235</v>
      </c>
      <c r="AC28" s="245"/>
      <c r="AD28" s="633"/>
      <c r="AE28" s="633"/>
      <c r="AF28" s="633"/>
      <c r="AG28" s="633"/>
      <c r="AH28" s="633"/>
      <c r="AI28" s="633"/>
      <c r="AJ28" s="649"/>
      <c r="AK28" s="633"/>
      <c r="AL28" s="633"/>
      <c r="AM28" s="633" t="s">
        <v>416</v>
      </c>
      <c r="AN28" s="633"/>
      <c r="AO28" s="633"/>
      <c r="AP28" s="394"/>
      <c r="AQ28" s="222">
        <v>0</v>
      </c>
      <c r="AR28" s="222">
        <v>0</v>
      </c>
      <c r="AS28" s="222">
        <v>0</v>
      </c>
      <c r="AT28" s="222">
        <v>1</v>
      </c>
      <c r="AU28" s="662">
        <v>0</v>
      </c>
    </row>
    <row r="29" s="191" customFormat="1" ht="54" customHeight="1" spans="1:48">
      <c r="A29" s="573">
        <f t="shared" si="3"/>
        <v>21</v>
      </c>
      <c r="B29" s="221"/>
      <c r="C29" s="222">
        <v>1</v>
      </c>
      <c r="D29" s="222"/>
      <c r="E29" s="222"/>
      <c r="F29" s="222"/>
      <c r="G29" s="222"/>
      <c r="H29" s="222"/>
      <c r="I29" s="222"/>
      <c r="J29" s="239"/>
      <c r="K29" s="239"/>
      <c r="L29" s="594" t="s">
        <v>459</v>
      </c>
      <c r="M29" s="256" t="s">
        <v>460</v>
      </c>
      <c r="N29" s="243" t="s">
        <v>129</v>
      </c>
      <c r="O29" s="595" t="s">
        <v>461</v>
      </c>
      <c r="P29" s="239"/>
      <c r="Q29" s="218" t="s">
        <v>400</v>
      </c>
      <c r="R29" s="221"/>
      <c r="S29" s="276" t="s">
        <v>401</v>
      </c>
      <c r="T29" s="260" t="s">
        <v>462</v>
      </c>
      <c r="U29" s="258" t="s">
        <v>401</v>
      </c>
      <c r="V29" s="607" t="s">
        <v>402</v>
      </c>
      <c r="W29" s="608" t="s">
        <v>403</v>
      </c>
      <c r="X29" s="267" t="s">
        <v>421</v>
      </c>
      <c r="Y29" s="222" t="s">
        <v>405</v>
      </c>
      <c r="Z29" s="260" t="s">
        <v>31</v>
      </c>
      <c r="AA29" s="581" t="s">
        <v>31</v>
      </c>
      <c r="AB29" s="304" t="e">
        <f>AB31+#REF!+AB35*AQ35+AB36+AB37</f>
        <v>#REF!</v>
      </c>
      <c r="AC29" s="245" t="s">
        <v>31</v>
      </c>
      <c r="AD29" s="245" t="s">
        <v>437</v>
      </c>
      <c r="AE29" s="245"/>
      <c r="AF29" s="245"/>
      <c r="AG29" s="245"/>
      <c r="AH29" s="245"/>
      <c r="AI29" s="245"/>
      <c r="AJ29" s="650"/>
      <c r="AK29" s="633"/>
      <c r="AL29" s="633"/>
      <c r="AM29" s="633" t="s">
        <v>407</v>
      </c>
      <c r="AN29" s="633" t="s">
        <v>463</v>
      </c>
      <c r="AO29" s="633"/>
      <c r="AP29" s="394"/>
      <c r="AQ29" s="222">
        <v>1</v>
      </c>
      <c r="AR29" s="222">
        <v>1</v>
      </c>
      <c r="AS29" s="222">
        <v>0</v>
      </c>
      <c r="AT29" s="222">
        <v>1</v>
      </c>
      <c r="AU29" s="662">
        <v>1</v>
      </c>
      <c r="AV29" s="187"/>
    </row>
    <row r="30" s="191" customFormat="1" ht="42" customHeight="1" spans="1:48">
      <c r="A30" s="573">
        <f t="shared" si="3"/>
        <v>22</v>
      </c>
      <c r="B30" s="221"/>
      <c r="C30" s="222">
        <v>1</v>
      </c>
      <c r="D30" s="222"/>
      <c r="E30" s="222"/>
      <c r="F30" s="222"/>
      <c r="G30" s="222"/>
      <c r="H30" s="222"/>
      <c r="I30" s="222"/>
      <c r="J30" s="239"/>
      <c r="K30" s="239"/>
      <c r="L30" s="594" t="s">
        <v>464</v>
      </c>
      <c r="M30" s="256" t="s">
        <v>465</v>
      </c>
      <c r="N30" s="243" t="s">
        <v>129</v>
      </c>
      <c r="O30" s="595" t="s">
        <v>466</v>
      </c>
      <c r="P30" s="239"/>
      <c r="Q30" s="218" t="s">
        <v>400</v>
      </c>
      <c r="R30" s="221"/>
      <c r="S30" s="276" t="s">
        <v>401</v>
      </c>
      <c r="T30" s="260" t="s">
        <v>128</v>
      </c>
      <c r="U30" s="258" t="s">
        <v>401</v>
      </c>
      <c r="V30" s="607" t="s">
        <v>402</v>
      </c>
      <c r="W30" s="608" t="s">
        <v>403</v>
      </c>
      <c r="X30" s="267" t="s">
        <v>421</v>
      </c>
      <c r="Y30" s="222" t="s">
        <v>405</v>
      </c>
      <c r="Z30" s="260" t="s">
        <v>31</v>
      </c>
      <c r="AA30" s="581" t="s">
        <v>31</v>
      </c>
      <c r="AB30" s="373" t="e">
        <f>AB32+#REF!+AB35*AQ35+AB36</f>
        <v>#REF!</v>
      </c>
      <c r="AC30" s="245" t="s">
        <v>31</v>
      </c>
      <c r="AD30" s="245" t="s">
        <v>437</v>
      </c>
      <c r="AE30" s="245"/>
      <c r="AF30" s="245"/>
      <c r="AG30" s="245"/>
      <c r="AH30" s="245"/>
      <c r="AI30" s="245"/>
      <c r="AJ30" s="650"/>
      <c r="AK30" s="633"/>
      <c r="AL30" s="633"/>
      <c r="AM30" s="633" t="s">
        <v>407</v>
      </c>
      <c r="AN30" s="633" t="s">
        <v>463</v>
      </c>
      <c r="AO30" s="633"/>
      <c r="AP30" s="394"/>
      <c r="AQ30" s="222">
        <v>0</v>
      </c>
      <c r="AR30" s="222">
        <v>0</v>
      </c>
      <c r="AS30" s="222">
        <v>1</v>
      </c>
      <c r="AT30" s="222">
        <v>0</v>
      </c>
      <c r="AU30" s="662">
        <v>0</v>
      </c>
      <c r="AV30" s="187"/>
    </row>
    <row r="31" s="189" customFormat="1" ht="44.1" customHeight="1" spans="1:48">
      <c r="A31" s="573">
        <f t="shared" si="3"/>
        <v>23</v>
      </c>
      <c r="B31" s="218"/>
      <c r="C31" s="219"/>
      <c r="D31" s="219">
        <v>2</v>
      </c>
      <c r="E31" s="219"/>
      <c r="F31" s="219"/>
      <c r="G31" s="219"/>
      <c r="H31" s="219"/>
      <c r="I31" s="219"/>
      <c r="J31" s="258"/>
      <c r="K31" s="252"/>
      <c r="L31" s="583"/>
      <c r="M31" s="256" t="s">
        <v>467</v>
      </c>
      <c r="N31" s="243" t="s">
        <v>134</v>
      </c>
      <c r="O31" s="595" t="s">
        <v>461</v>
      </c>
      <c r="P31" s="239"/>
      <c r="Q31" s="218" t="s">
        <v>400</v>
      </c>
      <c r="R31" s="370"/>
      <c r="S31" s="276" t="s">
        <v>401</v>
      </c>
      <c r="T31" s="260" t="s">
        <v>415</v>
      </c>
      <c r="U31" s="260" t="s">
        <v>31</v>
      </c>
      <c r="V31" s="607" t="s">
        <v>402</v>
      </c>
      <c r="W31" s="608" t="s">
        <v>403</v>
      </c>
      <c r="X31" s="267" t="s">
        <v>434</v>
      </c>
      <c r="Y31" s="222" t="s">
        <v>468</v>
      </c>
      <c r="Z31" s="222" t="s">
        <v>469</v>
      </c>
      <c r="AA31" s="313" t="s">
        <v>31</v>
      </c>
      <c r="AB31" s="304">
        <v>0.9172</v>
      </c>
      <c r="AC31" s="245" t="s">
        <v>31</v>
      </c>
      <c r="AD31" s="245"/>
      <c r="AE31" s="245"/>
      <c r="AF31" s="631" t="s">
        <v>438</v>
      </c>
      <c r="AG31" s="631"/>
      <c r="AH31" s="631"/>
      <c r="AI31" s="304">
        <f>AB31*1.08</f>
        <v>0.990576</v>
      </c>
      <c r="AJ31" s="646">
        <f t="shared" ref="AJ31:AJ36" si="4">AB31/AI31</f>
        <v>0.925925925925926</v>
      </c>
      <c r="AK31" s="633"/>
      <c r="AL31" s="633"/>
      <c r="AM31" s="633" t="s">
        <v>416</v>
      </c>
      <c r="AN31" s="633"/>
      <c r="AO31" s="633"/>
      <c r="AP31" s="394"/>
      <c r="AQ31" s="222">
        <v>1</v>
      </c>
      <c r="AR31" s="222">
        <v>1</v>
      </c>
      <c r="AS31" s="222">
        <v>0</v>
      </c>
      <c r="AT31" s="222">
        <v>1</v>
      </c>
      <c r="AU31" s="662">
        <v>1</v>
      </c>
      <c r="AV31" s="187"/>
    </row>
    <row r="32" s="189" customFormat="1" ht="45" customHeight="1" spans="1:48">
      <c r="A32" s="573">
        <f t="shared" si="3"/>
        <v>24</v>
      </c>
      <c r="B32" s="218"/>
      <c r="C32" s="219"/>
      <c r="D32" s="219">
        <v>2</v>
      </c>
      <c r="E32" s="219"/>
      <c r="F32" s="219"/>
      <c r="G32" s="219"/>
      <c r="H32" s="219"/>
      <c r="I32" s="219"/>
      <c r="J32" s="258"/>
      <c r="K32" s="252"/>
      <c r="L32" s="583"/>
      <c r="M32" s="256" t="s">
        <v>470</v>
      </c>
      <c r="N32" s="243" t="s">
        <v>134</v>
      </c>
      <c r="O32" s="595" t="s">
        <v>466</v>
      </c>
      <c r="P32" s="239"/>
      <c r="Q32" s="218" t="s">
        <v>400</v>
      </c>
      <c r="R32" s="370"/>
      <c r="S32" s="276" t="s">
        <v>401</v>
      </c>
      <c r="T32" s="260" t="s">
        <v>415</v>
      </c>
      <c r="U32" s="260" t="s">
        <v>31</v>
      </c>
      <c r="V32" s="607" t="s">
        <v>402</v>
      </c>
      <c r="W32" s="608" t="s">
        <v>403</v>
      </c>
      <c r="X32" s="267" t="s">
        <v>434</v>
      </c>
      <c r="Y32" s="222" t="s">
        <v>468</v>
      </c>
      <c r="Z32" s="222" t="s">
        <v>469</v>
      </c>
      <c r="AA32" s="313" t="s">
        <v>31</v>
      </c>
      <c r="AB32" s="304">
        <v>0.9929</v>
      </c>
      <c r="AC32" s="245" t="s">
        <v>31</v>
      </c>
      <c r="AD32" s="245"/>
      <c r="AE32" s="245"/>
      <c r="AF32" s="631" t="s">
        <v>438</v>
      </c>
      <c r="AG32" s="631"/>
      <c r="AH32" s="631"/>
      <c r="AI32" s="304">
        <f>AB32*1.08</f>
        <v>1.072332</v>
      </c>
      <c r="AJ32" s="646">
        <f t="shared" si="4"/>
        <v>0.925925925925926</v>
      </c>
      <c r="AK32" s="633"/>
      <c r="AL32" s="633"/>
      <c r="AM32" s="633" t="s">
        <v>416</v>
      </c>
      <c r="AN32" s="633"/>
      <c r="AO32" s="633"/>
      <c r="AP32" s="394"/>
      <c r="AQ32" s="222">
        <v>0</v>
      </c>
      <c r="AR32" s="222">
        <v>0</v>
      </c>
      <c r="AS32" s="222">
        <v>1</v>
      </c>
      <c r="AT32" s="222">
        <v>0</v>
      </c>
      <c r="AU32" s="662">
        <v>0</v>
      </c>
      <c r="AV32" s="187"/>
    </row>
    <row r="33" s="189" customFormat="1" ht="39.95" customHeight="1" spans="1:48">
      <c r="A33" s="573">
        <f t="shared" si="3"/>
        <v>25</v>
      </c>
      <c r="B33" s="218"/>
      <c r="C33" s="219"/>
      <c r="D33" s="219">
        <v>2</v>
      </c>
      <c r="E33" s="219"/>
      <c r="F33" s="219"/>
      <c r="G33" s="219"/>
      <c r="H33" s="219"/>
      <c r="I33" s="219"/>
      <c r="J33" s="258"/>
      <c r="K33" s="252"/>
      <c r="L33" s="581" t="s">
        <v>471</v>
      </c>
      <c r="M33" s="243" t="s">
        <v>471</v>
      </c>
      <c r="N33" s="596" t="s">
        <v>472</v>
      </c>
      <c r="O33" s="597" t="s">
        <v>473</v>
      </c>
      <c r="P33" s="598"/>
      <c r="Q33" s="582" t="s">
        <v>400</v>
      </c>
      <c r="R33" s="614"/>
      <c r="S33" s="614" t="s">
        <v>99</v>
      </c>
      <c r="T33" s="242" t="s">
        <v>415</v>
      </c>
      <c r="U33" s="256" t="s">
        <v>474</v>
      </c>
      <c r="V33" s="614" t="s">
        <v>403</v>
      </c>
      <c r="W33" s="614" t="s">
        <v>402</v>
      </c>
      <c r="X33" s="603" t="s">
        <v>427</v>
      </c>
      <c r="Y33" s="243" t="s">
        <v>475</v>
      </c>
      <c r="Z33" s="256" t="s">
        <v>476</v>
      </c>
      <c r="AA33" s="313" t="s">
        <v>474</v>
      </c>
      <c r="AB33" s="304">
        <v>0.0096</v>
      </c>
      <c r="AC33" s="388" t="s">
        <v>31</v>
      </c>
      <c r="AD33" s="245"/>
      <c r="AE33" s="245"/>
      <c r="AF33" s="245">
        <v>320</v>
      </c>
      <c r="AG33" s="245"/>
      <c r="AH33" s="245"/>
      <c r="AI33" s="245">
        <f>AB33</f>
        <v>0.0096</v>
      </c>
      <c r="AJ33" s="646">
        <f t="shared" si="4"/>
        <v>1</v>
      </c>
      <c r="AK33" s="245"/>
      <c r="AL33" s="245"/>
      <c r="AM33" s="580" t="s">
        <v>423</v>
      </c>
      <c r="AN33" s="580" t="s">
        <v>477</v>
      </c>
      <c r="AO33" s="633"/>
      <c r="AP33" s="394"/>
      <c r="AQ33" s="222">
        <v>1</v>
      </c>
      <c r="AR33" s="222">
        <v>1</v>
      </c>
      <c r="AS33" s="222">
        <v>0</v>
      </c>
      <c r="AT33" s="222">
        <v>1</v>
      </c>
      <c r="AU33" s="662">
        <v>1</v>
      </c>
      <c r="AV33" s="187"/>
    </row>
    <row r="34" s="189" customFormat="1" ht="39.95" customHeight="1" spans="1:48">
      <c r="A34" s="573">
        <f t="shared" si="3"/>
        <v>26</v>
      </c>
      <c r="B34" s="218"/>
      <c r="C34" s="219"/>
      <c r="D34" s="219">
        <v>2</v>
      </c>
      <c r="E34" s="219"/>
      <c r="F34" s="219"/>
      <c r="G34" s="219"/>
      <c r="H34" s="219"/>
      <c r="I34" s="219"/>
      <c r="J34" s="258"/>
      <c r="K34" s="252"/>
      <c r="L34" s="581" t="s">
        <v>478</v>
      </c>
      <c r="M34" s="242" t="s">
        <v>478</v>
      </c>
      <c r="N34" s="596" t="s">
        <v>479</v>
      </c>
      <c r="O34" s="597" t="s">
        <v>473</v>
      </c>
      <c r="P34" s="598"/>
      <c r="Q34" s="582" t="s">
        <v>400</v>
      </c>
      <c r="R34" s="614"/>
      <c r="S34" s="614" t="s">
        <v>99</v>
      </c>
      <c r="T34" s="242" t="s">
        <v>415</v>
      </c>
      <c r="U34" s="256" t="s">
        <v>474</v>
      </c>
      <c r="V34" s="614" t="s">
        <v>403</v>
      </c>
      <c r="W34" s="614" t="s">
        <v>402</v>
      </c>
      <c r="X34" s="603" t="s">
        <v>427</v>
      </c>
      <c r="Y34" s="243" t="s">
        <v>480</v>
      </c>
      <c r="Z34" s="256" t="s">
        <v>476</v>
      </c>
      <c r="AA34" s="313" t="s">
        <v>474</v>
      </c>
      <c r="AB34" s="304">
        <v>0.0066</v>
      </c>
      <c r="AC34" s="388" t="s">
        <v>31</v>
      </c>
      <c r="AD34" s="245"/>
      <c r="AE34" s="245"/>
      <c r="AF34" s="245">
        <v>220</v>
      </c>
      <c r="AG34" s="245"/>
      <c r="AH34" s="245"/>
      <c r="AI34" s="245">
        <f>AB34</f>
        <v>0.0066</v>
      </c>
      <c r="AJ34" s="646">
        <f t="shared" si="4"/>
        <v>1</v>
      </c>
      <c r="AK34" s="245"/>
      <c r="AL34" s="245"/>
      <c r="AM34" s="580" t="s">
        <v>423</v>
      </c>
      <c r="AN34" s="580" t="s">
        <v>477</v>
      </c>
      <c r="AO34" s="633"/>
      <c r="AP34" s="394"/>
      <c r="AQ34" s="222">
        <v>0</v>
      </c>
      <c r="AR34" s="222">
        <v>0</v>
      </c>
      <c r="AS34" s="222">
        <v>2</v>
      </c>
      <c r="AT34" s="222">
        <v>0</v>
      </c>
      <c r="AU34" s="662">
        <v>0</v>
      </c>
      <c r="AV34" s="187"/>
    </row>
    <row r="35" s="189" customFormat="1" ht="39.95" customHeight="1" spans="1:48">
      <c r="A35" s="573">
        <f t="shared" si="3"/>
        <v>27</v>
      </c>
      <c r="B35" s="218"/>
      <c r="C35" s="219"/>
      <c r="D35" s="219">
        <v>2</v>
      </c>
      <c r="E35" s="219"/>
      <c r="F35" s="219"/>
      <c r="G35" s="219"/>
      <c r="H35" s="219"/>
      <c r="I35" s="219"/>
      <c r="J35" s="258"/>
      <c r="K35" s="252"/>
      <c r="L35" s="581" t="s">
        <v>481</v>
      </c>
      <c r="M35" s="242" t="s">
        <v>481</v>
      </c>
      <c r="N35" s="596" t="s">
        <v>482</v>
      </c>
      <c r="O35" s="597" t="s">
        <v>473</v>
      </c>
      <c r="P35" s="598"/>
      <c r="Q35" s="582" t="s">
        <v>400</v>
      </c>
      <c r="R35" s="614"/>
      <c r="S35" s="614" t="s">
        <v>99</v>
      </c>
      <c r="T35" s="242" t="s">
        <v>415</v>
      </c>
      <c r="U35" s="256" t="s">
        <v>474</v>
      </c>
      <c r="V35" s="614" t="s">
        <v>403</v>
      </c>
      <c r="W35" s="614" t="s">
        <v>402</v>
      </c>
      <c r="X35" s="603" t="s">
        <v>427</v>
      </c>
      <c r="Y35" s="243" t="s">
        <v>480</v>
      </c>
      <c r="Z35" s="256" t="s">
        <v>476</v>
      </c>
      <c r="AA35" s="313" t="s">
        <v>474</v>
      </c>
      <c r="AB35" s="304">
        <v>0.0066</v>
      </c>
      <c r="AC35" s="388" t="s">
        <v>31</v>
      </c>
      <c r="AD35" s="245"/>
      <c r="AE35" s="245"/>
      <c r="AF35" s="245">
        <v>220</v>
      </c>
      <c r="AG35" s="245"/>
      <c r="AH35" s="245"/>
      <c r="AI35" s="245">
        <f>AB35</f>
        <v>0.0066</v>
      </c>
      <c r="AJ35" s="646">
        <f t="shared" si="4"/>
        <v>1</v>
      </c>
      <c r="AK35" s="245"/>
      <c r="AL35" s="245"/>
      <c r="AM35" s="580" t="s">
        <v>423</v>
      </c>
      <c r="AN35" s="580" t="s">
        <v>477</v>
      </c>
      <c r="AO35" s="633"/>
      <c r="AP35" s="394"/>
      <c r="AQ35" s="222">
        <v>4</v>
      </c>
      <c r="AR35" s="222">
        <v>4</v>
      </c>
      <c r="AS35" s="222">
        <v>4</v>
      </c>
      <c r="AT35" s="222">
        <v>4</v>
      </c>
      <c r="AU35" s="662">
        <v>4</v>
      </c>
      <c r="AV35" s="187"/>
    </row>
    <row r="36" s="189" customFormat="1" ht="39.95" customHeight="1" spans="1:48">
      <c r="A36" s="573">
        <f t="shared" si="3"/>
        <v>28</v>
      </c>
      <c r="B36" s="218"/>
      <c r="C36" s="219"/>
      <c r="D36" s="219">
        <v>2</v>
      </c>
      <c r="E36" s="219"/>
      <c r="F36" s="219"/>
      <c r="G36" s="219"/>
      <c r="H36" s="219"/>
      <c r="I36" s="219"/>
      <c r="J36" s="258"/>
      <c r="K36" s="252"/>
      <c r="L36" s="581" t="s">
        <v>483</v>
      </c>
      <c r="M36" s="256" t="s">
        <v>483</v>
      </c>
      <c r="N36" s="596" t="s">
        <v>484</v>
      </c>
      <c r="O36" s="599" t="s">
        <v>473</v>
      </c>
      <c r="P36" s="581"/>
      <c r="Q36" s="313" t="s">
        <v>400</v>
      </c>
      <c r="R36" s="614"/>
      <c r="S36" s="614" t="s">
        <v>99</v>
      </c>
      <c r="T36" s="256" t="s">
        <v>415</v>
      </c>
      <c r="U36" s="614" t="s">
        <v>474</v>
      </c>
      <c r="V36" s="614" t="s">
        <v>403</v>
      </c>
      <c r="W36" s="614" t="s">
        <v>402</v>
      </c>
      <c r="X36" s="603" t="s">
        <v>427</v>
      </c>
      <c r="Y36" s="243" t="s">
        <v>485</v>
      </c>
      <c r="Z36" s="634" t="s">
        <v>476</v>
      </c>
      <c r="AA36" s="634" t="s">
        <v>474</v>
      </c>
      <c r="AB36" s="635">
        <v>0.0081</v>
      </c>
      <c r="AC36" s="388" t="s">
        <v>31</v>
      </c>
      <c r="AD36" s="245"/>
      <c r="AE36" s="245"/>
      <c r="AF36" s="245">
        <v>270</v>
      </c>
      <c r="AG36" s="245"/>
      <c r="AH36" s="245"/>
      <c r="AI36" s="245">
        <f>AB36</f>
        <v>0.0081</v>
      </c>
      <c r="AJ36" s="646">
        <f t="shared" si="4"/>
        <v>1</v>
      </c>
      <c r="AK36" s="245"/>
      <c r="AL36" s="245"/>
      <c r="AM36" s="580" t="s">
        <v>423</v>
      </c>
      <c r="AN36" s="580" t="s">
        <v>477</v>
      </c>
      <c r="AO36" s="633"/>
      <c r="AP36" s="394"/>
      <c r="AQ36" s="222">
        <v>1</v>
      </c>
      <c r="AR36" s="222">
        <v>1</v>
      </c>
      <c r="AS36" s="222">
        <v>1</v>
      </c>
      <c r="AT36" s="222">
        <v>1</v>
      </c>
      <c r="AU36" s="662">
        <v>1</v>
      </c>
      <c r="AV36" s="187"/>
    </row>
    <row r="37" s="189" customFormat="1" ht="39.95" customHeight="1" spans="1:48">
      <c r="A37" s="573">
        <f t="shared" si="3"/>
        <v>29</v>
      </c>
      <c r="B37" s="218"/>
      <c r="C37" s="219"/>
      <c r="D37" s="219">
        <v>2</v>
      </c>
      <c r="E37" s="219"/>
      <c r="F37" s="219"/>
      <c r="G37" s="219"/>
      <c r="H37" s="219"/>
      <c r="I37" s="219"/>
      <c r="J37" s="258"/>
      <c r="K37" s="271"/>
      <c r="L37" s="581" t="s">
        <v>486</v>
      </c>
      <c r="M37" s="256" t="s">
        <v>487</v>
      </c>
      <c r="N37" s="243" t="s">
        <v>138</v>
      </c>
      <c r="O37" s="600" t="s">
        <v>488</v>
      </c>
      <c r="P37" s="365"/>
      <c r="Q37" s="218" t="s">
        <v>400</v>
      </c>
      <c r="R37" s="370"/>
      <c r="S37" s="371" t="s">
        <v>401</v>
      </c>
      <c r="T37" s="243" t="s">
        <v>415</v>
      </c>
      <c r="U37" s="260" t="s">
        <v>31</v>
      </c>
      <c r="V37" s="615" t="s">
        <v>402</v>
      </c>
      <c r="W37" s="282" t="s">
        <v>403</v>
      </c>
      <c r="X37" s="267" t="s">
        <v>489</v>
      </c>
      <c r="Y37" s="222" t="s">
        <v>31</v>
      </c>
      <c r="Z37" s="260" t="s">
        <v>490</v>
      </c>
      <c r="AA37" s="313" t="s">
        <v>31</v>
      </c>
      <c r="AB37" s="304">
        <v>0.05</v>
      </c>
      <c r="AC37" s="245" t="s">
        <v>31</v>
      </c>
      <c r="AD37" s="633"/>
      <c r="AE37" s="633"/>
      <c r="AF37" s="633"/>
      <c r="AG37" s="633"/>
      <c r="AH37" s="633"/>
      <c r="AI37" s="633"/>
      <c r="AJ37" s="649"/>
      <c r="AK37" s="633"/>
      <c r="AL37" s="633"/>
      <c r="AM37" s="580" t="s">
        <v>423</v>
      </c>
      <c r="AN37" s="633" t="s">
        <v>491</v>
      </c>
      <c r="AO37" s="633"/>
      <c r="AP37" s="394"/>
      <c r="AQ37" s="222">
        <v>1</v>
      </c>
      <c r="AR37" s="222">
        <v>1</v>
      </c>
      <c r="AS37" s="222">
        <v>0</v>
      </c>
      <c r="AT37" s="222">
        <v>1</v>
      </c>
      <c r="AU37" s="662">
        <v>1</v>
      </c>
      <c r="AV37" s="664" t="s">
        <v>492</v>
      </c>
    </row>
    <row r="38" s="195" customFormat="1" ht="39.95" customHeight="1" spans="1:48">
      <c r="A38" s="573">
        <f t="shared" si="3"/>
        <v>30</v>
      </c>
      <c r="B38" s="218"/>
      <c r="C38" s="219"/>
      <c r="D38" s="219">
        <v>2</v>
      </c>
      <c r="E38" s="219"/>
      <c r="F38" s="219"/>
      <c r="G38" s="219"/>
      <c r="H38" s="219"/>
      <c r="I38" s="219"/>
      <c r="J38" s="258"/>
      <c r="K38" s="368"/>
      <c r="L38" s="581" t="s">
        <v>493</v>
      </c>
      <c r="M38" s="256" t="s">
        <v>137</v>
      </c>
      <c r="N38" s="243" t="s">
        <v>138</v>
      </c>
      <c r="O38" s="600" t="s">
        <v>494</v>
      </c>
      <c r="P38" s="365"/>
      <c r="Q38" s="218" t="s">
        <v>400</v>
      </c>
      <c r="R38" s="370" t="s">
        <v>31</v>
      </c>
      <c r="S38" s="371" t="s">
        <v>401</v>
      </c>
      <c r="T38" s="243" t="s">
        <v>415</v>
      </c>
      <c r="U38" s="260" t="s">
        <v>31</v>
      </c>
      <c r="V38" s="615" t="s">
        <v>402</v>
      </c>
      <c r="W38" s="282" t="s">
        <v>403</v>
      </c>
      <c r="X38" s="267" t="s">
        <v>489</v>
      </c>
      <c r="Y38" s="222" t="s">
        <v>31</v>
      </c>
      <c r="Z38" s="260" t="s">
        <v>490</v>
      </c>
      <c r="AA38" s="313" t="s">
        <v>31</v>
      </c>
      <c r="AB38" s="304">
        <v>0.05</v>
      </c>
      <c r="AC38" s="245" t="s">
        <v>31</v>
      </c>
      <c r="AD38" s="633"/>
      <c r="AE38" s="633"/>
      <c r="AF38" s="633"/>
      <c r="AG38" s="633"/>
      <c r="AH38" s="633"/>
      <c r="AI38" s="633"/>
      <c r="AJ38" s="649"/>
      <c r="AK38" s="633"/>
      <c r="AL38" s="633"/>
      <c r="AM38" s="580" t="s">
        <v>423</v>
      </c>
      <c r="AN38" s="633"/>
      <c r="AO38" s="633"/>
      <c r="AP38" s="394"/>
      <c r="AQ38" s="222">
        <v>0</v>
      </c>
      <c r="AR38" s="222">
        <v>0</v>
      </c>
      <c r="AS38" s="222">
        <v>1</v>
      </c>
      <c r="AT38" s="222">
        <v>0</v>
      </c>
      <c r="AU38" s="662">
        <v>0</v>
      </c>
      <c r="AV38" s="664" t="s">
        <v>492</v>
      </c>
    </row>
    <row r="39" s="195" customFormat="1" ht="39.95" customHeight="1" spans="1:48">
      <c r="A39" s="573">
        <f t="shared" si="3"/>
        <v>31</v>
      </c>
      <c r="B39" s="218"/>
      <c r="C39" s="219">
        <v>1</v>
      </c>
      <c r="D39" s="219"/>
      <c r="E39" s="219"/>
      <c r="F39" s="219"/>
      <c r="G39" s="219"/>
      <c r="H39" s="219"/>
      <c r="I39" s="219"/>
      <c r="J39" s="258"/>
      <c r="K39" s="271"/>
      <c r="L39" s="601" t="s">
        <v>495</v>
      </c>
      <c r="M39" s="256" t="s">
        <v>267</v>
      </c>
      <c r="N39" s="589" t="s">
        <v>268</v>
      </c>
      <c r="O39" s="588" t="s">
        <v>496</v>
      </c>
      <c r="P39" s="267"/>
      <c r="Q39" s="218" t="s">
        <v>400</v>
      </c>
      <c r="R39" s="370"/>
      <c r="S39" s="276" t="s">
        <v>401</v>
      </c>
      <c r="T39" s="260" t="s">
        <v>415</v>
      </c>
      <c r="U39" s="218" t="s">
        <v>31</v>
      </c>
      <c r="V39" s="607" t="s">
        <v>402</v>
      </c>
      <c r="W39" s="608" t="s">
        <v>403</v>
      </c>
      <c r="X39" s="267" t="s">
        <v>421</v>
      </c>
      <c r="Y39" s="222" t="s">
        <v>405</v>
      </c>
      <c r="Z39" s="218" t="s">
        <v>31</v>
      </c>
      <c r="AA39" s="313" t="s">
        <v>31</v>
      </c>
      <c r="AB39" s="304">
        <v>0.2</v>
      </c>
      <c r="AC39" s="245" t="s">
        <v>31</v>
      </c>
      <c r="AD39" s="633"/>
      <c r="AE39" s="633"/>
      <c r="AF39" s="633"/>
      <c r="AG39" s="633"/>
      <c r="AH39" s="633"/>
      <c r="AI39" s="633"/>
      <c r="AJ39" s="649"/>
      <c r="AK39" s="633"/>
      <c r="AL39" s="633"/>
      <c r="AM39" s="633" t="s">
        <v>407</v>
      </c>
      <c r="AN39" s="633" t="s">
        <v>442</v>
      </c>
      <c r="AO39" s="633"/>
      <c r="AP39" s="394"/>
      <c r="AQ39" s="222">
        <v>1</v>
      </c>
      <c r="AR39" s="222">
        <v>1</v>
      </c>
      <c r="AS39" s="222">
        <v>0</v>
      </c>
      <c r="AT39" s="222">
        <v>0</v>
      </c>
      <c r="AU39" s="662">
        <v>1</v>
      </c>
      <c r="AV39" s="187"/>
    </row>
    <row r="40" s="189" customFormat="1" ht="39.95" customHeight="1" spans="1:48">
      <c r="A40" s="573">
        <f t="shared" si="3"/>
        <v>32</v>
      </c>
      <c r="B40" s="218"/>
      <c r="C40" s="219">
        <v>1</v>
      </c>
      <c r="D40" s="219"/>
      <c r="E40" s="231"/>
      <c r="F40" s="231"/>
      <c r="G40" s="219"/>
      <c r="H40" s="219"/>
      <c r="I40" s="219"/>
      <c r="J40" s="258"/>
      <c r="K40" s="271"/>
      <c r="L40" s="602" t="s">
        <v>497</v>
      </c>
      <c r="M40" s="256" t="s">
        <v>326</v>
      </c>
      <c r="N40" s="589" t="s">
        <v>280</v>
      </c>
      <c r="O40" s="588" t="s">
        <v>498</v>
      </c>
      <c r="P40" s="267"/>
      <c r="Q40" s="218" t="s">
        <v>400</v>
      </c>
      <c r="R40" s="370"/>
      <c r="S40" s="276" t="s">
        <v>401</v>
      </c>
      <c r="T40" s="260" t="s">
        <v>415</v>
      </c>
      <c r="U40" s="218" t="s">
        <v>31</v>
      </c>
      <c r="V40" s="607" t="s">
        <v>402</v>
      </c>
      <c r="W40" s="608" t="s">
        <v>403</v>
      </c>
      <c r="X40" s="267" t="s">
        <v>421</v>
      </c>
      <c r="Y40" s="222" t="s">
        <v>405</v>
      </c>
      <c r="Z40" s="218" t="s">
        <v>31</v>
      </c>
      <c r="AA40" s="313" t="s">
        <v>31</v>
      </c>
      <c r="AB40" s="304">
        <v>0.2</v>
      </c>
      <c r="AC40" s="245" t="s">
        <v>31</v>
      </c>
      <c r="AD40" s="633"/>
      <c r="AE40" s="633"/>
      <c r="AF40" s="633"/>
      <c r="AG40" s="633"/>
      <c r="AH40" s="633"/>
      <c r="AI40" s="633"/>
      <c r="AJ40" s="649"/>
      <c r="AK40" s="633"/>
      <c r="AL40" s="633"/>
      <c r="AM40" s="633" t="s">
        <v>407</v>
      </c>
      <c r="AN40" s="633" t="s">
        <v>442</v>
      </c>
      <c r="AO40" s="633"/>
      <c r="AP40" s="394"/>
      <c r="AQ40" s="222">
        <v>0</v>
      </c>
      <c r="AR40" s="222">
        <v>0</v>
      </c>
      <c r="AS40" s="222">
        <v>1</v>
      </c>
      <c r="AT40" s="222">
        <v>0</v>
      </c>
      <c r="AU40" s="662">
        <v>0</v>
      </c>
      <c r="AV40" s="187"/>
    </row>
    <row r="41" ht="39.95" customHeight="1" spans="1:48">
      <c r="A41" s="573"/>
      <c r="B41" s="218"/>
      <c r="C41" s="219">
        <v>1</v>
      </c>
      <c r="D41" s="219"/>
      <c r="E41" s="231"/>
      <c r="F41" s="231"/>
      <c r="G41" s="219"/>
      <c r="H41" s="219"/>
      <c r="I41" s="219"/>
      <c r="J41" s="258"/>
      <c r="K41" s="271"/>
      <c r="L41" s="256" t="s">
        <v>279</v>
      </c>
      <c r="M41" s="256" t="s">
        <v>279</v>
      </c>
      <c r="N41" s="589" t="s">
        <v>268</v>
      </c>
      <c r="O41" s="588" t="s">
        <v>499</v>
      </c>
      <c r="P41" s="267"/>
      <c r="Q41" s="218" t="s">
        <v>400</v>
      </c>
      <c r="R41" s="370"/>
      <c r="S41" s="276" t="s">
        <v>401</v>
      </c>
      <c r="T41" s="260" t="s">
        <v>415</v>
      </c>
      <c r="U41" s="218" t="s">
        <v>31</v>
      </c>
      <c r="V41" s="607" t="s">
        <v>402</v>
      </c>
      <c r="W41" s="608" t="s">
        <v>403</v>
      </c>
      <c r="X41" s="267" t="s">
        <v>421</v>
      </c>
      <c r="Y41" s="222" t="s">
        <v>405</v>
      </c>
      <c r="Z41" s="218" t="s">
        <v>31</v>
      </c>
      <c r="AA41" s="313" t="s">
        <v>31</v>
      </c>
      <c r="AB41" s="304">
        <v>0.2</v>
      </c>
      <c r="AC41" s="245"/>
      <c r="AD41" s="633"/>
      <c r="AE41" s="633"/>
      <c r="AF41" s="633"/>
      <c r="AG41" s="633"/>
      <c r="AH41" s="633"/>
      <c r="AI41" s="633"/>
      <c r="AJ41" s="649"/>
      <c r="AK41" s="633"/>
      <c r="AL41" s="633"/>
      <c r="AM41" s="260" t="s">
        <v>423</v>
      </c>
      <c r="AN41" s="633"/>
      <c r="AO41" s="633"/>
      <c r="AP41" s="394"/>
      <c r="AQ41" s="222">
        <v>0</v>
      </c>
      <c r="AR41" s="222">
        <v>0</v>
      </c>
      <c r="AS41" s="222">
        <v>0</v>
      </c>
      <c r="AT41" s="222">
        <v>1</v>
      </c>
      <c r="AU41" s="662">
        <v>0</v>
      </c>
      <c r="AV41" s="187"/>
    </row>
    <row r="42" s="187" customFormat="1" ht="39.95" customHeight="1" spans="1:47">
      <c r="A42" s="573">
        <f t="shared" ref="A42:A47" si="5">ROW()-8</f>
        <v>34</v>
      </c>
      <c r="B42" s="221"/>
      <c r="C42" s="222">
        <v>1</v>
      </c>
      <c r="D42" s="222"/>
      <c r="E42" s="222"/>
      <c r="F42" s="222"/>
      <c r="G42" s="222"/>
      <c r="H42" s="222"/>
      <c r="I42" s="222"/>
      <c r="J42" s="221"/>
      <c r="K42" s="221"/>
      <c r="L42" s="603" t="s">
        <v>500</v>
      </c>
      <c r="M42" s="604" t="s">
        <v>500</v>
      </c>
      <c r="N42" s="243" t="s">
        <v>501</v>
      </c>
      <c r="O42" s="605" t="s">
        <v>141</v>
      </c>
      <c r="P42" s="239"/>
      <c r="Q42" s="218" t="s">
        <v>400</v>
      </c>
      <c r="R42" s="239"/>
      <c r="S42" s="276" t="s">
        <v>502</v>
      </c>
      <c r="T42" s="260" t="s">
        <v>415</v>
      </c>
      <c r="U42" s="260" t="s">
        <v>31</v>
      </c>
      <c r="V42" s="607" t="s">
        <v>402</v>
      </c>
      <c r="W42" s="608" t="s">
        <v>403</v>
      </c>
      <c r="X42" s="267" t="s">
        <v>404</v>
      </c>
      <c r="Y42" s="222" t="s">
        <v>405</v>
      </c>
      <c r="Z42" s="260" t="s">
        <v>31</v>
      </c>
      <c r="AA42" s="581" t="s">
        <v>31</v>
      </c>
      <c r="AB42" s="304">
        <v>0.0075</v>
      </c>
      <c r="AC42" s="245" t="s">
        <v>31</v>
      </c>
      <c r="AD42" s="633"/>
      <c r="AE42" s="633"/>
      <c r="AF42" s="633"/>
      <c r="AG42" s="633"/>
      <c r="AH42" s="633"/>
      <c r="AI42" s="633"/>
      <c r="AJ42" s="649"/>
      <c r="AK42" s="633"/>
      <c r="AL42" s="633"/>
      <c r="AM42" s="580" t="s">
        <v>423</v>
      </c>
      <c r="AN42" s="633" t="s">
        <v>503</v>
      </c>
      <c r="AO42" s="633"/>
      <c r="AP42" s="394"/>
      <c r="AQ42" s="222">
        <v>1</v>
      </c>
      <c r="AR42" s="222">
        <v>0</v>
      </c>
      <c r="AS42" s="222">
        <v>1</v>
      </c>
      <c r="AT42" s="222">
        <v>1</v>
      </c>
      <c r="AU42" s="662">
        <v>0</v>
      </c>
    </row>
    <row r="43" s="189" customFormat="1" ht="39.95" customHeight="1" spans="1:48">
      <c r="A43" s="573">
        <f t="shared" si="5"/>
        <v>35</v>
      </c>
      <c r="B43" s="218"/>
      <c r="C43" s="219">
        <v>1</v>
      </c>
      <c r="D43" s="219"/>
      <c r="E43" s="231"/>
      <c r="F43" s="231"/>
      <c r="G43" s="219"/>
      <c r="H43" s="219"/>
      <c r="I43" s="219"/>
      <c r="J43" s="258"/>
      <c r="K43" s="271"/>
      <c r="L43" s="602"/>
      <c r="M43" s="256" t="s">
        <v>504</v>
      </c>
      <c r="N43" s="243" t="s">
        <v>505</v>
      </c>
      <c r="O43" s="588" t="s">
        <v>506</v>
      </c>
      <c r="P43" s="267"/>
      <c r="Q43" s="218" t="s">
        <v>400</v>
      </c>
      <c r="R43" s="370"/>
      <c r="S43" s="276" t="s">
        <v>107</v>
      </c>
      <c r="T43" s="260" t="s">
        <v>415</v>
      </c>
      <c r="U43" s="218" t="s">
        <v>31</v>
      </c>
      <c r="V43" s="607" t="s">
        <v>402</v>
      </c>
      <c r="W43" s="608" t="s">
        <v>403</v>
      </c>
      <c r="X43" s="267" t="s">
        <v>421</v>
      </c>
      <c r="Y43" s="222" t="s">
        <v>405</v>
      </c>
      <c r="Z43" s="260" t="s">
        <v>31</v>
      </c>
      <c r="AA43" s="313" t="s">
        <v>507</v>
      </c>
      <c r="AB43" s="304">
        <f>AB44+AB45</f>
        <v>0.191</v>
      </c>
      <c r="AC43" s="245" t="s">
        <v>31</v>
      </c>
      <c r="AD43" s="633"/>
      <c r="AE43" s="633"/>
      <c r="AF43" s="633"/>
      <c r="AG43" s="633"/>
      <c r="AH43" s="633"/>
      <c r="AI43" s="633"/>
      <c r="AJ43" s="649"/>
      <c r="AK43" s="633"/>
      <c r="AL43" s="633"/>
      <c r="AM43" s="633" t="s">
        <v>416</v>
      </c>
      <c r="AN43" s="633"/>
      <c r="AO43" s="633"/>
      <c r="AP43" s="394"/>
      <c r="AQ43" s="222">
        <v>1</v>
      </c>
      <c r="AR43" s="222">
        <v>1</v>
      </c>
      <c r="AS43" s="222">
        <v>0</v>
      </c>
      <c r="AT43" s="222">
        <v>1</v>
      </c>
      <c r="AU43" s="662">
        <v>1</v>
      </c>
      <c r="AV43" s="187"/>
    </row>
    <row r="44" s="189" customFormat="1" ht="39.95" customHeight="1" spans="1:48">
      <c r="A44" s="573">
        <f t="shared" si="5"/>
        <v>36</v>
      </c>
      <c r="B44" s="218"/>
      <c r="C44" s="219"/>
      <c r="D44" s="219">
        <v>2</v>
      </c>
      <c r="E44" s="231"/>
      <c r="F44" s="219"/>
      <c r="G44" s="219"/>
      <c r="H44" s="219"/>
      <c r="I44" s="219"/>
      <c r="J44" s="258"/>
      <c r="K44" s="271"/>
      <c r="L44" s="256" t="s">
        <v>168</v>
      </c>
      <c r="M44" s="256" t="s">
        <v>168</v>
      </c>
      <c r="N44" s="243" t="s">
        <v>163</v>
      </c>
      <c r="O44" s="593" t="s">
        <v>508</v>
      </c>
      <c r="P44" s="267"/>
      <c r="Q44" s="218" t="s">
        <v>400</v>
      </c>
      <c r="R44" s="370"/>
      <c r="S44" s="276" t="s">
        <v>99</v>
      </c>
      <c r="T44" s="260" t="s">
        <v>168</v>
      </c>
      <c r="U44" s="258" t="s">
        <v>99</v>
      </c>
      <c r="V44" s="607" t="s">
        <v>403</v>
      </c>
      <c r="W44" s="608" t="s">
        <v>402</v>
      </c>
      <c r="X44" s="218" t="s">
        <v>31</v>
      </c>
      <c r="Y44" s="222" t="s">
        <v>405</v>
      </c>
      <c r="Z44" s="260" t="s">
        <v>31</v>
      </c>
      <c r="AA44" s="313"/>
      <c r="AB44" s="304">
        <v>0.111</v>
      </c>
      <c r="AC44" s="245" t="s">
        <v>31</v>
      </c>
      <c r="AD44" s="633"/>
      <c r="AE44" s="633"/>
      <c r="AF44" s="633"/>
      <c r="AG44" s="633"/>
      <c r="AH44" s="633"/>
      <c r="AI44" s="633"/>
      <c r="AJ44" s="649"/>
      <c r="AK44" s="633"/>
      <c r="AL44" s="633"/>
      <c r="AM44" s="580" t="s">
        <v>423</v>
      </c>
      <c r="AN44" s="633" t="s">
        <v>503</v>
      </c>
      <c r="AO44" s="633"/>
      <c r="AP44" s="394"/>
      <c r="AQ44" s="222">
        <v>1</v>
      </c>
      <c r="AR44" s="222">
        <v>1</v>
      </c>
      <c r="AS44" s="222">
        <v>0</v>
      </c>
      <c r="AT44" s="222">
        <v>1</v>
      </c>
      <c r="AU44" s="662">
        <v>1</v>
      </c>
      <c r="AV44" s="187"/>
    </row>
    <row r="45" s="189" customFormat="1" ht="39.95" customHeight="1" spans="1:48">
      <c r="A45" s="573">
        <f t="shared" si="5"/>
        <v>37</v>
      </c>
      <c r="B45" s="218"/>
      <c r="C45" s="219"/>
      <c r="D45" s="219">
        <v>2</v>
      </c>
      <c r="E45" s="231"/>
      <c r="F45" s="219"/>
      <c r="G45" s="219"/>
      <c r="H45" s="219"/>
      <c r="I45" s="219"/>
      <c r="J45" s="258"/>
      <c r="K45" s="271"/>
      <c r="L45" s="582" t="s">
        <v>509</v>
      </c>
      <c r="M45" s="256" t="s">
        <v>180</v>
      </c>
      <c r="N45" s="243" t="s">
        <v>181</v>
      </c>
      <c r="O45" s="593" t="s">
        <v>506</v>
      </c>
      <c r="P45" s="267"/>
      <c r="Q45" s="218" t="s">
        <v>400</v>
      </c>
      <c r="R45" s="370"/>
      <c r="S45" s="276" t="s">
        <v>107</v>
      </c>
      <c r="T45" s="260" t="s">
        <v>180</v>
      </c>
      <c r="U45" s="258" t="s">
        <v>107</v>
      </c>
      <c r="V45" s="607" t="s">
        <v>402</v>
      </c>
      <c r="W45" s="608" t="s">
        <v>403</v>
      </c>
      <c r="X45" s="218" t="s">
        <v>31</v>
      </c>
      <c r="Y45" s="222" t="s">
        <v>405</v>
      </c>
      <c r="Z45" s="260" t="s">
        <v>31</v>
      </c>
      <c r="AA45" s="313"/>
      <c r="AB45" s="304">
        <v>0.08</v>
      </c>
      <c r="AC45" s="245" t="s">
        <v>31</v>
      </c>
      <c r="AD45" s="633"/>
      <c r="AE45" s="633"/>
      <c r="AF45" s="633"/>
      <c r="AG45" s="633"/>
      <c r="AH45" s="633"/>
      <c r="AI45" s="633"/>
      <c r="AJ45" s="649"/>
      <c r="AK45" s="633"/>
      <c r="AL45" s="633"/>
      <c r="AM45" s="580" t="s">
        <v>423</v>
      </c>
      <c r="AN45" s="633" t="s">
        <v>503</v>
      </c>
      <c r="AO45" s="633"/>
      <c r="AP45" s="394"/>
      <c r="AQ45" s="222">
        <v>1</v>
      </c>
      <c r="AR45" s="222">
        <v>1</v>
      </c>
      <c r="AS45" s="222">
        <v>0</v>
      </c>
      <c r="AT45" s="222">
        <v>1</v>
      </c>
      <c r="AU45" s="662">
        <v>1</v>
      </c>
      <c r="AV45" s="187"/>
    </row>
    <row r="46" s="189" customFormat="1" ht="39.95" customHeight="1" spans="1:48">
      <c r="A46" s="573">
        <f t="shared" si="5"/>
        <v>38</v>
      </c>
      <c r="B46" s="218"/>
      <c r="C46" s="219">
        <v>1</v>
      </c>
      <c r="D46" s="219"/>
      <c r="E46" s="231"/>
      <c r="F46" s="231"/>
      <c r="G46" s="219"/>
      <c r="H46" s="219"/>
      <c r="I46" s="219"/>
      <c r="J46" s="258"/>
      <c r="K46" s="271"/>
      <c r="L46" s="582" t="s">
        <v>510</v>
      </c>
      <c r="M46" s="256" t="s">
        <v>511</v>
      </c>
      <c r="N46" s="243" t="s">
        <v>512</v>
      </c>
      <c r="O46" s="593" t="s">
        <v>513</v>
      </c>
      <c r="P46" s="267"/>
      <c r="Q46" s="218" t="s">
        <v>400</v>
      </c>
      <c r="R46" s="260" t="s">
        <v>31</v>
      </c>
      <c r="S46" s="276" t="s">
        <v>401</v>
      </c>
      <c r="T46" s="260" t="s">
        <v>415</v>
      </c>
      <c r="U46" s="218" t="s">
        <v>31</v>
      </c>
      <c r="V46" s="607" t="s">
        <v>403</v>
      </c>
      <c r="W46" s="608" t="s">
        <v>402</v>
      </c>
      <c r="X46" s="218" t="s">
        <v>31</v>
      </c>
      <c r="Y46" s="218" t="s">
        <v>31</v>
      </c>
      <c r="Z46" s="218" t="s">
        <v>31</v>
      </c>
      <c r="AA46" s="313" t="s">
        <v>31</v>
      </c>
      <c r="AB46" s="304">
        <v>0.001</v>
      </c>
      <c r="AC46" s="245" t="s">
        <v>31</v>
      </c>
      <c r="AD46" s="633"/>
      <c r="AE46" s="633"/>
      <c r="AF46" s="633"/>
      <c r="AG46" s="633"/>
      <c r="AH46" s="633"/>
      <c r="AI46" s="633"/>
      <c r="AJ46" s="649"/>
      <c r="AK46" s="633"/>
      <c r="AL46" s="633"/>
      <c r="AM46" s="580" t="s">
        <v>423</v>
      </c>
      <c r="AN46" s="580" t="s">
        <v>514</v>
      </c>
      <c r="AO46" s="633"/>
      <c r="AP46" s="394"/>
      <c r="AQ46" s="222">
        <v>9</v>
      </c>
      <c r="AR46" s="222">
        <v>9</v>
      </c>
      <c r="AS46" s="222">
        <v>9</v>
      </c>
      <c r="AT46" s="222">
        <v>9</v>
      </c>
      <c r="AU46" s="662">
        <v>9</v>
      </c>
      <c r="AV46" s="187"/>
    </row>
    <row r="47" s="189" customFormat="1" ht="39.95" customHeight="1" spans="1:48">
      <c r="A47" s="573">
        <f t="shared" si="5"/>
        <v>39</v>
      </c>
      <c r="B47" s="218"/>
      <c r="C47" s="219">
        <v>1</v>
      </c>
      <c r="D47" s="219"/>
      <c r="E47" s="231"/>
      <c r="F47" s="231"/>
      <c r="G47" s="219"/>
      <c r="H47" s="219"/>
      <c r="I47" s="219"/>
      <c r="J47" s="258"/>
      <c r="K47" s="271"/>
      <c r="L47" s="601" t="s">
        <v>515</v>
      </c>
      <c r="M47" s="256" t="s">
        <v>516</v>
      </c>
      <c r="N47" s="243" t="s">
        <v>517</v>
      </c>
      <c r="O47" s="593" t="s">
        <v>506</v>
      </c>
      <c r="P47" s="267"/>
      <c r="Q47" s="218" t="s">
        <v>400</v>
      </c>
      <c r="R47" s="288"/>
      <c r="S47" s="276" t="s">
        <v>107</v>
      </c>
      <c r="T47" s="260" t="s">
        <v>516</v>
      </c>
      <c r="U47" s="218" t="s">
        <v>107</v>
      </c>
      <c r="V47" s="607" t="s">
        <v>402</v>
      </c>
      <c r="W47" s="608" t="s">
        <v>403</v>
      </c>
      <c r="X47" s="267" t="s">
        <v>421</v>
      </c>
      <c r="Y47" s="222" t="s">
        <v>405</v>
      </c>
      <c r="Z47" s="218" t="s">
        <v>31</v>
      </c>
      <c r="AA47" s="313" t="s">
        <v>31</v>
      </c>
      <c r="AB47" s="304">
        <f>AB48+AB49*AQ49+AB50*AQ50+AB51+AB52</f>
        <v>0.1445</v>
      </c>
      <c r="AC47" s="245" t="s">
        <v>31</v>
      </c>
      <c r="AD47" s="633"/>
      <c r="AE47" s="633"/>
      <c r="AF47" s="633"/>
      <c r="AG47" s="633"/>
      <c r="AH47" s="633"/>
      <c r="AI47" s="633"/>
      <c r="AJ47" s="649"/>
      <c r="AK47" s="633"/>
      <c r="AL47" s="633"/>
      <c r="AM47" s="582" t="s">
        <v>423</v>
      </c>
      <c r="AN47" s="580" t="s">
        <v>518</v>
      </c>
      <c r="AO47" s="633"/>
      <c r="AP47" s="394"/>
      <c r="AQ47" s="222">
        <v>1</v>
      </c>
      <c r="AR47" s="222">
        <v>1</v>
      </c>
      <c r="AS47" s="222">
        <v>0</v>
      </c>
      <c r="AT47" s="222">
        <v>0</v>
      </c>
      <c r="AU47" s="662">
        <v>1</v>
      </c>
      <c r="AV47" s="187"/>
    </row>
    <row r="48" s="189" customFormat="1" ht="39.95" customHeight="1" spans="1:48">
      <c r="A48" s="573">
        <f t="shared" ref="A48:A57" si="6">ROW()-8</f>
        <v>40</v>
      </c>
      <c r="B48" s="218"/>
      <c r="C48" s="219"/>
      <c r="D48" s="219">
        <v>2</v>
      </c>
      <c r="E48" s="231"/>
      <c r="F48" s="231"/>
      <c r="G48" s="219"/>
      <c r="H48" s="219"/>
      <c r="I48" s="219"/>
      <c r="J48" s="258"/>
      <c r="K48" s="271"/>
      <c r="L48" s="602"/>
      <c r="M48" s="256" t="s">
        <v>171</v>
      </c>
      <c r="N48" s="243" t="s">
        <v>172</v>
      </c>
      <c r="O48" s="593" t="s">
        <v>519</v>
      </c>
      <c r="P48" s="267"/>
      <c r="Q48" s="218" t="s">
        <v>400</v>
      </c>
      <c r="R48" s="288"/>
      <c r="S48" s="276" t="s">
        <v>99</v>
      </c>
      <c r="T48" s="260" t="s">
        <v>415</v>
      </c>
      <c r="U48" s="218" t="s">
        <v>31</v>
      </c>
      <c r="V48" s="607" t="s">
        <v>403</v>
      </c>
      <c r="W48" s="608" t="s">
        <v>402</v>
      </c>
      <c r="X48" s="267" t="s">
        <v>520</v>
      </c>
      <c r="Y48" s="222" t="s">
        <v>520</v>
      </c>
      <c r="Z48" s="218" t="s">
        <v>31</v>
      </c>
      <c r="AA48" s="313" t="s">
        <v>31</v>
      </c>
      <c r="AB48" s="304">
        <v>0.0396</v>
      </c>
      <c r="AC48" s="245" t="s">
        <v>31</v>
      </c>
      <c r="AD48" s="633"/>
      <c r="AE48" s="633"/>
      <c r="AF48" s="633"/>
      <c r="AG48" s="633"/>
      <c r="AH48" s="633"/>
      <c r="AI48" s="633"/>
      <c r="AJ48" s="649"/>
      <c r="AK48" s="633"/>
      <c r="AL48" s="633"/>
      <c r="AM48" s="651"/>
      <c r="AN48" s="651"/>
      <c r="AO48" s="633"/>
      <c r="AP48" s="394"/>
      <c r="AQ48" s="222">
        <v>1</v>
      </c>
      <c r="AR48" s="222">
        <v>1</v>
      </c>
      <c r="AS48" s="222">
        <v>0</v>
      </c>
      <c r="AT48" s="222">
        <v>0</v>
      </c>
      <c r="AU48" s="662">
        <v>1</v>
      </c>
      <c r="AV48" s="187"/>
    </row>
    <row r="49" s="189" customFormat="1" ht="39.95" customHeight="1" spans="1:48">
      <c r="A49" s="573">
        <f t="shared" si="6"/>
        <v>41</v>
      </c>
      <c r="B49" s="218"/>
      <c r="C49" s="219"/>
      <c r="D49" s="219">
        <v>2</v>
      </c>
      <c r="E49" s="231"/>
      <c r="F49" s="231"/>
      <c r="G49" s="219"/>
      <c r="H49" s="219"/>
      <c r="I49" s="219"/>
      <c r="J49" s="258"/>
      <c r="K49" s="271"/>
      <c r="L49" s="602"/>
      <c r="M49" s="256" t="s">
        <v>175</v>
      </c>
      <c r="N49" s="243" t="s">
        <v>176</v>
      </c>
      <c r="O49" s="593" t="s">
        <v>519</v>
      </c>
      <c r="P49" s="267"/>
      <c r="Q49" s="218" t="s">
        <v>400</v>
      </c>
      <c r="R49" s="288"/>
      <c r="S49" s="276" t="s">
        <v>99</v>
      </c>
      <c r="T49" s="260" t="s">
        <v>415</v>
      </c>
      <c r="U49" s="218" t="s">
        <v>31</v>
      </c>
      <c r="V49" s="607" t="s">
        <v>403</v>
      </c>
      <c r="W49" s="608" t="s">
        <v>402</v>
      </c>
      <c r="X49" s="267" t="s">
        <v>521</v>
      </c>
      <c r="Y49" s="267" t="s">
        <v>522</v>
      </c>
      <c r="Z49" s="218" t="s">
        <v>31</v>
      </c>
      <c r="AA49" s="313" t="s">
        <v>31</v>
      </c>
      <c r="AB49" s="304">
        <v>0.0005</v>
      </c>
      <c r="AC49" s="245" t="s">
        <v>31</v>
      </c>
      <c r="AD49" s="633"/>
      <c r="AE49" s="633"/>
      <c r="AF49" s="633"/>
      <c r="AG49" s="633"/>
      <c r="AH49" s="633"/>
      <c r="AI49" s="633"/>
      <c r="AJ49" s="649"/>
      <c r="AK49" s="633"/>
      <c r="AL49" s="633"/>
      <c r="AM49" s="651"/>
      <c r="AN49" s="651"/>
      <c r="AO49" s="633"/>
      <c r="AP49" s="394"/>
      <c r="AQ49" s="222">
        <v>4</v>
      </c>
      <c r="AR49" s="222">
        <v>4</v>
      </c>
      <c r="AS49" s="222">
        <v>0</v>
      </c>
      <c r="AT49" s="222">
        <v>0</v>
      </c>
      <c r="AU49" s="662">
        <v>4</v>
      </c>
      <c r="AV49" s="187"/>
    </row>
    <row r="50" s="189" customFormat="1" ht="39.95" customHeight="1" spans="1:48">
      <c r="A50" s="573">
        <f t="shared" si="6"/>
        <v>42</v>
      </c>
      <c r="B50" s="218"/>
      <c r="C50" s="219"/>
      <c r="D50" s="219">
        <v>2</v>
      </c>
      <c r="E50" s="231"/>
      <c r="F50" s="231"/>
      <c r="G50" s="219"/>
      <c r="H50" s="219"/>
      <c r="I50" s="219"/>
      <c r="J50" s="258"/>
      <c r="K50" s="271"/>
      <c r="L50" s="602"/>
      <c r="M50" s="256" t="s">
        <v>178</v>
      </c>
      <c r="N50" s="243" t="s">
        <v>179</v>
      </c>
      <c r="O50" s="593" t="s">
        <v>519</v>
      </c>
      <c r="P50" s="267"/>
      <c r="Q50" s="218" t="s">
        <v>400</v>
      </c>
      <c r="R50" s="288"/>
      <c r="S50" s="276" t="s">
        <v>99</v>
      </c>
      <c r="T50" s="260" t="s">
        <v>415</v>
      </c>
      <c r="U50" s="218" t="s">
        <v>31</v>
      </c>
      <c r="V50" s="607" t="s">
        <v>403</v>
      </c>
      <c r="W50" s="608" t="s">
        <v>402</v>
      </c>
      <c r="X50" s="267" t="s">
        <v>31</v>
      </c>
      <c r="Y50" s="218" t="s">
        <v>31</v>
      </c>
      <c r="Z50" s="218" t="s">
        <v>31</v>
      </c>
      <c r="AA50" s="313" t="s">
        <v>31</v>
      </c>
      <c r="AB50" s="304">
        <v>0.04</v>
      </c>
      <c r="AC50" s="245" t="s">
        <v>31</v>
      </c>
      <c r="AD50" s="633"/>
      <c r="AE50" s="633"/>
      <c r="AF50" s="633"/>
      <c r="AG50" s="633"/>
      <c r="AH50" s="633"/>
      <c r="AI50" s="633"/>
      <c r="AJ50" s="649"/>
      <c r="AK50" s="633"/>
      <c r="AL50" s="633"/>
      <c r="AM50" s="651"/>
      <c r="AN50" s="651"/>
      <c r="AO50" s="633"/>
      <c r="AP50" s="394"/>
      <c r="AQ50" s="222">
        <v>2</v>
      </c>
      <c r="AR50" s="222">
        <v>2</v>
      </c>
      <c r="AS50" s="222">
        <v>0</v>
      </c>
      <c r="AT50" s="222">
        <v>0</v>
      </c>
      <c r="AU50" s="662">
        <v>2</v>
      </c>
      <c r="AV50" s="187"/>
    </row>
    <row r="51" s="189" customFormat="1" ht="39.95" customHeight="1" spans="1:48">
      <c r="A51" s="573">
        <f t="shared" si="6"/>
        <v>43</v>
      </c>
      <c r="B51" s="218"/>
      <c r="C51" s="219"/>
      <c r="D51" s="219">
        <v>2</v>
      </c>
      <c r="E51" s="231"/>
      <c r="F51" s="231"/>
      <c r="G51" s="219"/>
      <c r="H51" s="219"/>
      <c r="I51" s="219"/>
      <c r="J51" s="258"/>
      <c r="K51" s="271"/>
      <c r="L51" s="602"/>
      <c r="M51" s="256" t="s">
        <v>182</v>
      </c>
      <c r="N51" s="243" t="s">
        <v>183</v>
      </c>
      <c r="O51" s="593" t="s">
        <v>141</v>
      </c>
      <c r="P51" s="267"/>
      <c r="Q51" s="218" t="s">
        <v>400</v>
      </c>
      <c r="R51" s="288"/>
      <c r="S51" s="276" t="s">
        <v>99</v>
      </c>
      <c r="T51" s="260" t="s">
        <v>415</v>
      </c>
      <c r="U51" s="218" t="s">
        <v>31</v>
      </c>
      <c r="V51" s="607" t="s">
        <v>402</v>
      </c>
      <c r="W51" s="608" t="s">
        <v>403</v>
      </c>
      <c r="X51" s="267" t="s">
        <v>31</v>
      </c>
      <c r="Y51" s="267" t="s">
        <v>523</v>
      </c>
      <c r="Z51" s="218" t="s">
        <v>31</v>
      </c>
      <c r="AA51" s="313" t="s">
        <v>31</v>
      </c>
      <c r="AB51" s="304">
        <v>0.0116</v>
      </c>
      <c r="AC51" s="245" t="s">
        <v>31</v>
      </c>
      <c r="AD51" s="633"/>
      <c r="AE51" s="633"/>
      <c r="AF51" s="633"/>
      <c r="AG51" s="633"/>
      <c r="AH51" s="633"/>
      <c r="AI51" s="633"/>
      <c r="AJ51" s="649"/>
      <c r="AK51" s="633"/>
      <c r="AL51" s="633"/>
      <c r="AM51" s="651"/>
      <c r="AN51" s="651"/>
      <c r="AO51" s="633"/>
      <c r="AP51" s="394"/>
      <c r="AQ51" s="222">
        <v>1</v>
      </c>
      <c r="AR51" s="222">
        <v>1</v>
      </c>
      <c r="AS51" s="222">
        <v>0</v>
      </c>
      <c r="AT51" s="222">
        <v>0</v>
      </c>
      <c r="AU51" s="662">
        <v>1</v>
      </c>
      <c r="AV51" s="187"/>
    </row>
    <row r="52" s="189" customFormat="1" ht="39.95" customHeight="1" spans="1:48">
      <c r="A52" s="573">
        <f t="shared" si="6"/>
        <v>44</v>
      </c>
      <c r="B52" s="218"/>
      <c r="C52" s="219"/>
      <c r="D52" s="219">
        <v>2</v>
      </c>
      <c r="E52" s="231"/>
      <c r="F52" s="231"/>
      <c r="G52" s="219"/>
      <c r="H52" s="219"/>
      <c r="I52" s="219"/>
      <c r="J52" s="258"/>
      <c r="K52" s="271"/>
      <c r="L52" s="602"/>
      <c r="M52" s="256" t="s">
        <v>186</v>
      </c>
      <c r="N52" s="243" t="s">
        <v>187</v>
      </c>
      <c r="O52" s="593" t="s">
        <v>141</v>
      </c>
      <c r="P52" s="267"/>
      <c r="Q52" s="218" t="s">
        <v>400</v>
      </c>
      <c r="R52" s="288"/>
      <c r="S52" s="276" t="s">
        <v>99</v>
      </c>
      <c r="T52" s="260" t="s">
        <v>415</v>
      </c>
      <c r="U52" s="218" t="s">
        <v>31</v>
      </c>
      <c r="V52" s="607" t="s">
        <v>402</v>
      </c>
      <c r="W52" s="608" t="s">
        <v>403</v>
      </c>
      <c r="X52" s="267" t="s">
        <v>31</v>
      </c>
      <c r="Y52" s="267" t="s">
        <v>524</v>
      </c>
      <c r="Z52" s="218" t="s">
        <v>31</v>
      </c>
      <c r="AA52" s="313" t="s">
        <v>31</v>
      </c>
      <c r="AB52" s="304">
        <v>0.0113</v>
      </c>
      <c r="AC52" s="245" t="s">
        <v>31</v>
      </c>
      <c r="AD52" s="633"/>
      <c r="AE52" s="633"/>
      <c r="AF52" s="633"/>
      <c r="AG52" s="633"/>
      <c r="AH52" s="633"/>
      <c r="AI52" s="633"/>
      <c r="AJ52" s="649"/>
      <c r="AK52" s="633"/>
      <c r="AL52" s="633"/>
      <c r="AM52" s="651"/>
      <c r="AN52" s="651"/>
      <c r="AO52" s="633"/>
      <c r="AP52" s="394"/>
      <c r="AQ52" s="222">
        <v>1</v>
      </c>
      <c r="AR52" s="222">
        <v>1</v>
      </c>
      <c r="AS52" s="222">
        <v>0</v>
      </c>
      <c r="AT52" s="222">
        <v>0</v>
      </c>
      <c r="AU52" s="662">
        <v>1</v>
      </c>
      <c r="AV52" s="187"/>
    </row>
    <row r="53" s="189" customFormat="1" ht="39.95" customHeight="1" spans="1:48">
      <c r="A53" s="573">
        <f t="shared" si="6"/>
        <v>45</v>
      </c>
      <c r="B53" s="218"/>
      <c r="C53" s="219">
        <v>1</v>
      </c>
      <c r="D53" s="219"/>
      <c r="E53" s="231"/>
      <c r="F53" s="231"/>
      <c r="G53" s="219"/>
      <c r="H53" s="219"/>
      <c r="I53" s="219"/>
      <c r="J53" s="258"/>
      <c r="K53" s="271"/>
      <c r="L53" s="256" t="s">
        <v>102</v>
      </c>
      <c r="M53" s="256" t="s">
        <v>102</v>
      </c>
      <c r="N53" s="243" t="s">
        <v>103</v>
      </c>
      <c r="O53" s="593" t="s">
        <v>506</v>
      </c>
      <c r="P53" s="267"/>
      <c r="Q53" s="218" t="s">
        <v>400</v>
      </c>
      <c r="R53" s="260" t="s">
        <v>31</v>
      </c>
      <c r="S53" s="276" t="s">
        <v>401</v>
      </c>
      <c r="T53" s="260" t="s">
        <v>415</v>
      </c>
      <c r="U53" s="218" t="s">
        <v>31</v>
      </c>
      <c r="V53" s="607" t="s">
        <v>402</v>
      </c>
      <c r="W53" s="608" t="s">
        <v>403</v>
      </c>
      <c r="X53" s="267" t="s">
        <v>421</v>
      </c>
      <c r="Y53" s="222" t="s">
        <v>405</v>
      </c>
      <c r="Z53" s="218" t="s">
        <v>31</v>
      </c>
      <c r="AA53" s="313" t="s">
        <v>525</v>
      </c>
      <c r="AB53" s="304">
        <v>0.0005</v>
      </c>
      <c r="AC53" s="245" t="s">
        <v>31</v>
      </c>
      <c r="AD53" s="633"/>
      <c r="AE53" s="633"/>
      <c r="AF53" s="633"/>
      <c r="AG53" s="633"/>
      <c r="AH53" s="633"/>
      <c r="AI53" s="633"/>
      <c r="AJ53" s="649"/>
      <c r="AK53" s="633"/>
      <c r="AL53" s="633"/>
      <c r="AM53" s="633" t="s">
        <v>423</v>
      </c>
      <c r="AN53" s="633" t="s">
        <v>526</v>
      </c>
      <c r="AO53" s="633"/>
      <c r="AP53" s="394"/>
      <c r="AQ53" s="222">
        <v>1</v>
      </c>
      <c r="AR53" s="222">
        <v>1</v>
      </c>
      <c r="AS53" s="222">
        <v>0</v>
      </c>
      <c r="AT53" s="222">
        <v>0</v>
      </c>
      <c r="AU53" s="567">
        <v>1</v>
      </c>
      <c r="AV53" s="187"/>
    </row>
    <row r="54" s="189" customFormat="1" ht="39.95" customHeight="1" spans="1:48">
      <c r="A54" s="573">
        <f t="shared" si="6"/>
        <v>46</v>
      </c>
      <c r="B54" s="218"/>
      <c r="C54" s="219"/>
      <c r="D54" s="219"/>
      <c r="E54" s="231"/>
      <c r="F54" s="231"/>
      <c r="G54" s="219"/>
      <c r="H54" s="219"/>
      <c r="I54" s="219"/>
      <c r="J54" s="258"/>
      <c r="K54" s="271"/>
      <c r="L54" s="602"/>
      <c r="M54" s="256" t="s">
        <v>527</v>
      </c>
      <c r="N54" s="243" t="s">
        <v>237</v>
      </c>
      <c r="O54" s="593" t="s">
        <v>528</v>
      </c>
      <c r="P54" s="267"/>
      <c r="Q54" s="218" t="s">
        <v>400</v>
      </c>
      <c r="R54" s="288"/>
      <c r="S54" s="276" t="s">
        <v>101</v>
      </c>
      <c r="T54" s="260" t="s">
        <v>415</v>
      </c>
      <c r="U54" s="218" t="s">
        <v>31</v>
      </c>
      <c r="V54" s="607" t="s">
        <v>402</v>
      </c>
      <c r="W54" s="608" t="s">
        <v>403</v>
      </c>
      <c r="X54" s="267" t="s">
        <v>421</v>
      </c>
      <c r="Y54" s="260" t="s">
        <v>405</v>
      </c>
      <c r="Z54" s="218" t="s">
        <v>31</v>
      </c>
      <c r="AA54" s="313" t="s">
        <v>31</v>
      </c>
      <c r="AB54" s="373">
        <f>AB56+AB108+AB109+AB110+AB112+AB118*AQ118</f>
        <v>8.0288</v>
      </c>
      <c r="AC54" s="245" t="s">
        <v>31</v>
      </c>
      <c r="AD54" s="633"/>
      <c r="AE54" s="633"/>
      <c r="AF54" s="633"/>
      <c r="AG54" s="633"/>
      <c r="AH54" s="633"/>
      <c r="AI54" s="633"/>
      <c r="AJ54" s="649"/>
      <c r="AK54" s="633"/>
      <c r="AL54" s="633"/>
      <c r="AM54" s="633" t="s">
        <v>416</v>
      </c>
      <c r="AN54" s="633"/>
      <c r="AO54" s="633"/>
      <c r="AP54" s="394"/>
      <c r="AQ54" s="222">
        <v>1</v>
      </c>
      <c r="AR54" s="222">
        <v>1</v>
      </c>
      <c r="AS54" s="222">
        <v>0</v>
      </c>
      <c r="AT54" s="222">
        <v>1</v>
      </c>
      <c r="AU54" s="662">
        <v>1</v>
      </c>
      <c r="AV54" s="187"/>
    </row>
    <row r="55" s="189" customFormat="1" ht="39.95" customHeight="1" spans="1:48">
      <c r="A55" s="573">
        <f t="shared" si="6"/>
        <v>47</v>
      </c>
      <c r="B55" s="218"/>
      <c r="C55" s="219"/>
      <c r="D55" s="219"/>
      <c r="E55" s="230"/>
      <c r="F55" s="231"/>
      <c r="G55" s="219"/>
      <c r="H55" s="219"/>
      <c r="I55" s="219"/>
      <c r="J55" s="258"/>
      <c r="K55" s="271"/>
      <c r="L55" s="602"/>
      <c r="M55" s="256" t="s">
        <v>529</v>
      </c>
      <c r="N55" s="243" t="s">
        <v>237</v>
      </c>
      <c r="O55" s="593" t="s">
        <v>530</v>
      </c>
      <c r="P55" s="267"/>
      <c r="Q55" s="218" t="s">
        <v>400</v>
      </c>
      <c r="R55" s="288"/>
      <c r="S55" s="276" t="s">
        <v>101</v>
      </c>
      <c r="T55" s="260" t="s">
        <v>415</v>
      </c>
      <c r="U55" s="218" t="s">
        <v>31</v>
      </c>
      <c r="V55" s="607" t="s">
        <v>402</v>
      </c>
      <c r="W55" s="608" t="s">
        <v>403</v>
      </c>
      <c r="X55" s="267" t="s">
        <v>421</v>
      </c>
      <c r="Y55" s="260" t="s">
        <v>405</v>
      </c>
      <c r="Z55" s="218" t="s">
        <v>31</v>
      </c>
      <c r="AA55" s="313" t="s">
        <v>31</v>
      </c>
      <c r="AB55" s="373">
        <f>AB57+AB108+AB109+AB110+AB112+AB118/AQ118</f>
        <v>7.71245</v>
      </c>
      <c r="AC55" s="245" t="s">
        <v>31</v>
      </c>
      <c r="AD55" s="633"/>
      <c r="AE55" s="633"/>
      <c r="AF55" s="633"/>
      <c r="AG55" s="633"/>
      <c r="AH55" s="633"/>
      <c r="AI55" s="633"/>
      <c r="AJ55" s="649"/>
      <c r="AK55" s="633"/>
      <c r="AL55" s="633"/>
      <c r="AM55" s="633" t="s">
        <v>416</v>
      </c>
      <c r="AN55" s="633"/>
      <c r="AO55" s="633"/>
      <c r="AP55" s="394"/>
      <c r="AQ55" s="222">
        <v>0</v>
      </c>
      <c r="AR55" s="222">
        <v>0</v>
      </c>
      <c r="AS55" s="222">
        <v>1</v>
      </c>
      <c r="AT55" s="222">
        <v>0</v>
      </c>
      <c r="AU55" s="662">
        <v>0</v>
      </c>
      <c r="AV55" s="187"/>
    </row>
    <row r="56" s="560" customFormat="1" ht="39.95" customHeight="1" spans="1:48">
      <c r="A56" s="573">
        <f t="shared" si="6"/>
        <v>48</v>
      </c>
      <c r="B56" s="218"/>
      <c r="C56" s="219">
        <v>1</v>
      </c>
      <c r="D56" s="219"/>
      <c r="E56" s="231"/>
      <c r="F56" s="231"/>
      <c r="G56" s="219"/>
      <c r="H56" s="219"/>
      <c r="I56" s="219"/>
      <c r="J56" s="258"/>
      <c r="K56" s="271"/>
      <c r="L56" s="299" t="s">
        <v>531</v>
      </c>
      <c r="M56" s="299" t="s">
        <v>531</v>
      </c>
      <c r="N56" s="299" t="s">
        <v>196</v>
      </c>
      <c r="O56" s="593" t="s">
        <v>528</v>
      </c>
      <c r="P56" s="267"/>
      <c r="Q56" s="218" t="s">
        <v>400</v>
      </c>
      <c r="R56" s="288"/>
      <c r="S56" s="276" t="s">
        <v>101</v>
      </c>
      <c r="T56" s="256" t="s">
        <v>195</v>
      </c>
      <c r="U56" s="258" t="s">
        <v>101</v>
      </c>
      <c r="V56" s="607" t="s">
        <v>402</v>
      </c>
      <c r="W56" s="608" t="s">
        <v>403</v>
      </c>
      <c r="X56" s="267" t="s">
        <v>421</v>
      </c>
      <c r="Y56" s="260" t="s">
        <v>405</v>
      </c>
      <c r="Z56" s="218" t="s">
        <v>31</v>
      </c>
      <c r="AA56" s="313" t="s">
        <v>31</v>
      </c>
      <c r="AB56" s="373">
        <f>AB58+AB79+AB93++AB94+AB95+AB104+AB105+AB106+AB107+AB90+AB104+AB93</f>
        <v>4.1044</v>
      </c>
      <c r="AC56" s="245" t="s">
        <v>31</v>
      </c>
      <c r="AD56" s="633" t="s">
        <v>532</v>
      </c>
      <c r="AE56" s="633"/>
      <c r="AF56" s="633"/>
      <c r="AG56" s="633"/>
      <c r="AH56" s="633"/>
      <c r="AI56" s="633"/>
      <c r="AJ56" s="649"/>
      <c r="AK56" s="633">
        <v>49</v>
      </c>
      <c r="AL56" s="633"/>
      <c r="AM56" s="633" t="s">
        <v>407</v>
      </c>
      <c r="AN56" s="633" t="s">
        <v>533</v>
      </c>
      <c r="AO56" s="633"/>
      <c r="AP56" s="394"/>
      <c r="AQ56" s="222">
        <v>1</v>
      </c>
      <c r="AR56" s="222">
        <v>1</v>
      </c>
      <c r="AS56" s="222">
        <v>0</v>
      </c>
      <c r="AT56" s="222">
        <v>1</v>
      </c>
      <c r="AU56" s="662">
        <v>1</v>
      </c>
      <c r="AV56" s="187"/>
    </row>
    <row r="57" s="561" customFormat="1" ht="39.95" customHeight="1" spans="1:48">
      <c r="A57" s="573">
        <f t="shared" si="6"/>
        <v>49</v>
      </c>
      <c r="B57" s="218"/>
      <c r="C57" s="219">
        <v>1</v>
      </c>
      <c r="D57" s="219"/>
      <c r="E57" s="231"/>
      <c r="F57" s="231"/>
      <c r="G57" s="219"/>
      <c r="H57" s="219"/>
      <c r="I57" s="219"/>
      <c r="J57" s="258"/>
      <c r="K57" s="271"/>
      <c r="L57" s="582" t="s">
        <v>534</v>
      </c>
      <c r="M57" s="258" t="s">
        <v>534</v>
      </c>
      <c r="N57" s="243" t="s">
        <v>196</v>
      </c>
      <c r="O57" s="593" t="s">
        <v>530</v>
      </c>
      <c r="P57" s="267"/>
      <c r="Q57" s="218" t="s">
        <v>400</v>
      </c>
      <c r="R57" s="288"/>
      <c r="S57" s="276" t="s">
        <v>101</v>
      </c>
      <c r="T57" s="256" t="s">
        <v>195</v>
      </c>
      <c r="U57" s="258" t="s">
        <v>101</v>
      </c>
      <c r="V57" s="607" t="s">
        <v>402</v>
      </c>
      <c r="W57" s="608" t="s">
        <v>403</v>
      </c>
      <c r="X57" s="267" t="s">
        <v>421</v>
      </c>
      <c r="Y57" s="260" t="s">
        <v>405</v>
      </c>
      <c r="Z57" s="218" t="s">
        <v>31</v>
      </c>
      <c r="AA57" s="313" t="s">
        <v>31</v>
      </c>
      <c r="AB57" s="373">
        <f>AB58+AB79+AB93+AB94+AB96+AB104+AB105+AB106+AB107+AB90</f>
        <v>3.8353</v>
      </c>
      <c r="AC57" s="245" t="s">
        <v>31</v>
      </c>
      <c r="AD57" s="633" t="s">
        <v>532</v>
      </c>
      <c r="AE57" s="633"/>
      <c r="AF57" s="633"/>
      <c r="AG57" s="633"/>
      <c r="AH57" s="633"/>
      <c r="AI57" s="633"/>
      <c r="AJ57" s="649"/>
      <c r="AK57" s="633">
        <v>49</v>
      </c>
      <c r="AL57" s="633"/>
      <c r="AM57" s="633" t="s">
        <v>407</v>
      </c>
      <c r="AN57" s="633" t="s">
        <v>533</v>
      </c>
      <c r="AO57" s="633"/>
      <c r="AP57" s="394"/>
      <c r="AQ57" s="222">
        <v>0</v>
      </c>
      <c r="AR57" s="222">
        <v>0</v>
      </c>
      <c r="AS57" s="222">
        <v>1</v>
      </c>
      <c r="AT57" s="222">
        <v>0</v>
      </c>
      <c r="AU57" s="662">
        <v>0</v>
      </c>
      <c r="AV57" s="187"/>
    </row>
    <row r="58" s="189" customFormat="1" ht="39.95" customHeight="1" spans="1:48">
      <c r="A58" s="573">
        <f t="shared" ref="A58:A67" si="7">ROW()-8</f>
        <v>50</v>
      </c>
      <c r="B58" s="218"/>
      <c r="C58" s="219"/>
      <c r="D58" s="219">
        <v>2</v>
      </c>
      <c r="E58" s="230"/>
      <c r="F58" s="231"/>
      <c r="G58" s="219"/>
      <c r="H58" s="219"/>
      <c r="I58" s="219"/>
      <c r="J58" s="258"/>
      <c r="K58" s="271"/>
      <c r="L58" s="602"/>
      <c r="M58" s="256" t="s">
        <v>535</v>
      </c>
      <c r="N58" s="243" t="s">
        <v>536</v>
      </c>
      <c r="O58" s="593" t="s">
        <v>421</v>
      </c>
      <c r="P58" s="267"/>
      <c r="Q58" s="218" t="s">
        <v>400</v>
      </c>
      <c r="R58" s="288"/>
      <c r="S58" s="276" t="s">
        <v>107</v>
      </c>
      <c r="T58" s="260" t="s">
        <v>535</v>
      </c>
      <c r="U58" s="258" t="s">
        <v>107</v>
      </c>
      <c r="V58" s="607" t="s">
        <v>402</v>
      </c>
      <c r="W58" s="608" t="s">
        <v>403</v>
      </c>
      <c r="X58" s="267" t="s">
        <v>421</v>
      </c>
      <c r="Y58" s="260" t="s">
        <v>405</v>
      </c>
      <c r="Z58" s="260" t="s">
        <v>31</v>
      </c>
      <c r="AA58" s="256" t="s">
        <v>31</v>
      </c>
      <c r="AB58" s="304">
        <f>AB59+AB69+AB78</f>
        <v>1.5518</v>
      </c>
      <c r="AC58" s="245" t="s">
        <v>31</v>
      </c>
      <c r="AD58" s="633"/>
      <c r="AE58" s="633"/>
      <c r="AF58" s="633"/>
      <c r="AG58" s="633"/>
      <c r="AH58" s="633"/>
      <c r="AI58" s="633"/>
      <c r="AJ58" s="649"/>
      <c r="AK58" s="633"/>
      <c r="AL58" s="633"/>
      <c r="AM58" s="633" t="s">
        <v>416</v>
      </c>
      <c r="AN58" s="633"/>
      <c r="AO58" s="633"/>
      <c r="AP58" s="394"/>
      <c r="AQ58" s="222">
        <v>1</v>
      </c>
      <c r="AR58" s="222">
        <v>1</v>
      </c>
      <c r="AS58" s="222">
        <v>1</v>
      </c>
      <c r="AT58" s="222">
        <v>1</v>
      </c>
      <c r="AU58" s="665">
        <v>1</v>
      </c>
      <c r="AV58" s="187"/>
    </row>
    <row r="59" s="189" customFormat="1" ht="39.95" customHeight="1" spans="1:48">
      <c r="A59" s="573">
        <f t="shared" si="7"/>
        <v>51</v>
      </c>
      <c r="B59" s="218"/>
      <c r="C59" s="219"/>
      <c r="D59" s="219"/>
      <c r="E59" s="230">
        <v>3</v>
      </c>
      <c r="F59" s="231"/>
      <c r="G59" s="219"/>
      <c r="H59" s="219"/>
      <c r="I59" s="219"/>
      <c r="J59" s="258"/>
      <c r="K59" s="271"/>
      <c r="L59" s="602"/>
      <c r="M59" s="256" t="s">
        <v>537</v>
      </c>
      <c r="N59" s="243" t="s">
        <v>538</v>
      </c>
      <c r="O59" s="593" t="s">
        <v>421</v>
      </c>
      <c r="P59" s="267"/>
      <c r="Q59" s="218" t="s">
        <v>400</v>
      </c>
      <c r="R59" s="288"/>
      <c r="S59" s="276" t="s">
        <v>107</v>
      </c>
      <c r="T59" s="260" t="s">
        <v>537</v>
      </c>
      <c r="U59" s="258" t="s">
        <v>107</v>
      </c>
      <c r="V59" s="607" t="s">
        <v>402</v>
      </c>
      <c r="W59" s="608" t="s">
        <v>403</v>
      </c>
      <c r="X59" s="267" t="s">
        <v>421</v>
      </c>
      <c r="Y59" s="260" t="s">
        <v>405</v>
      </c>
      <c r="Z59" s="260" t="s">
        <v>31</v>
      </c>
      <c r="AA59" s="256" t="s">
        <v>31</v>
      </c>
      <c r="AB59" s="373">
        <f>AB60+AB61+AB62</f>
        <v>0.3229</v>
      </c>
      <c r="AC59" s="245" t="s">
        <v>31</v>
      </c>
      <c r="AD59" s="633"/>
      <c r="AE59" s="633"/>
      <c r="AF59" s="633"/>
      <c r="AG59" s="633"/>
      <c r="AH59" s="633"/>
      <c r="AI59" s="633"/>
      <c r="AJ59" s="649"/>
      <c r="AK59" s="633"/>
      <c r="AL59" s="633"/>
      <c r="AM59" s="633" t="s">
        <v>416</v>
      </c>
      <c r="AN59" s="633"/>
      <c r="AO59" s="633"/>
      <c r="AP59" s="394"/>
      <c r="AQ59" s="222">
        <v>1</v>
      </c>
      <c r="AR59" s="222">
        <v>1</v>
      </c>
      <c r="AS59" s="222">
        <v>1</v>
      </c>
      <c r="AT59" s="222">
        <v>1</v>
      </c>
      <c r="AU59" s="665">
        <v>1</v>
      </c>
      <c r="AV59" s="187"/>
    </row>
    <row r="60" s="189" customFormat="1" ht="39.95" customHeight="1" spans="1:48">
      <c r="A60" s="573">
        <f t="shared" si="7"/>
        <v>52</v>
      </c>
      <c r="B60" s="218"/>
      <c r="C60" s="219"/>
      <c r="D60" s="219"/>
      <c r="E60" s="230"/>
      <c r="F60" s="231">
        <v>4</v>
      </c>
      <c r="G60" s="219"/>
      <c r="H60" s="219"/>
      <c r="I60" s="219"/>
      <c r="J60" s="258"/>
      <c r="K60" s="271"/>
      <c r="L60" s="602" t="s">
        <v>539</v>
      </c>
      <c r="M60" s="256" t="s">
        <v>125</v>
      </c>
      <c r="N60" s="243" t="s">
        <v>126</v>
      </c>
      <c r="O60" s="593" t="s">
        <v>141</v>
      </c>
      <c r="P60" s="267"/>
      <c r="Q60" s="218" t="s">
        <v>400</v>
      </c>
      <c r="R60" s="288"/>
      <c r="S60" s="276" t="s">
        <v>107</v>
      </c>
      <c r="T60" s="260" t="s">
        <v>125</v>
      </c>
      <c r="U60" s="258" t="s">
        <v>107</v>
      </c>
      <c r="V60" s="607" t="s">
        <v>402</v>
      </c>
      <c r="W60" s="608" t="s">
        <v>403</v>
      </c>
      <c r="X60" s="218" t="s">
        <v>540</v>
      </c>
      <c r="Y60" s="222" t="s">
        <v>541</v>
      </c>
      <c r="Z60" s="260" t="s">
        <v>542</v>
      </c>
      <c r="AA60" s="313" t="s">
        <v>543</v>
      </c>
      <c r="AB60" s="304">
        <v>0.2944</v>
      </c>
      <c r="AC60" s="245" t="s">
        <v>31</v>
      </c>
      <c r="AD60" s="580" t="s">
        <v>544</v>
      </c>
      <c r="AE60" s="580" t="s">
        <v>545</v>
      </c>
      <c r="AF60" s="630">
        <f>276+7</f>
        <v>283</v>
      </c>
      <c r="AG60" s="630">
        <f>80+3</f>
        <v>83</v>
      </c>
      <c r="AH60" s="630">
        <v>2.5</v>
      </c>
      <c r="AI60" s="652">
        <f>AF60*AG60*AH60*7860/1000000000</f>
        <v>0.46155885</v>
      </c>
      <c r="AJ60" s="653">
        <f>AB60/AI60</f>
        <v>0.637838490151364</v>
      </c>
      <c r="AK60" s="630"/>
      <c r="AL60" s="624"/>
      <c r="AM60" s="654" t="s">
        <v>423</v>
      </c>
      <c r="AN60" s="654" t="s">
        <v>546</v>
      </c>
      <c r="AO60" s="633"/>
      <c r="AP60" s="394"/>
      <c r="AQ60" s="222">
        <v>1</v>
      </c>
      <c r="AR60" s="222">
        <v>1</v>
      </c>
      <c r="AS60" s="222">
        <v>1</v>
      </c>
      <c r="AT60" s="222">
        <v>1</v>
      </c>
      <c r="AU60" s="665">
        <v>1</v>
      </c>
      <c r="AV60" s="187"/>
    </row>
    <row r="61" s="189" customFormat="1" ht="39.95" customHeight="1" spans="1:48">
      <c r="A61" s="573">
        <f t="shared" si="7"/>
        <v>53</v>
      </c>
      <c r="B61" s="218"/>
      <c r="C61" s="219"/>
      <c r="D61" s="219"/>
      <c r="E61" s="230"/>
      <c r="F61" s="231">
        <v>4</v>
      </c>
      <c r="G61" s="219"/>
      <c r="H61" s="219"/>
      <c r="I61" s="219"/>
      <c r="J61" s="258"/>
      <c r="K61" s="271"/>
      <c r="L61" s="602" t="s">
        <v>547</v>
      </c>
      <c r="M61" s="256" t="s">
        <v>130</v>
      </c>
      <c r="N61" s="243" t="s">
        <v>131</v>
      </c>
      <c r="O61" s="593" t="s">
        <v>141</v>
      </c>
      <c r="P61" s="267"/>
      <c r="Q61" s="218" t="s">
        <v>400</v>
      </c>
      <c r="R61" s="288"/>
      <c r="S61" s="276" t="s">
        <v>107</v>
      </c>
      <c r="T61" s="260" t="s">
        <v>130</v>
      </c>
      <c r="U61" s="258" t="s">
        <v>107</v>
      </c>
      <c r="V61" s="607" t="s">
        <v>402</v>
      </c>
      <c r="W61" s="608" t="s">
        <v>403</v>
      </c>
      <c r="X61" s="218" t="s">
        <v>540</v>
      </c>
      <c r="Y61" s="222" t="s">
        <v>548</v>
      </c>
      <c r="Z61" s="260" t="s">
        <v>542</v>
      </c>
      <c r="AA61" s="313" t="s">
        <v>549</v>
      </c>
      <c r="AB61" s="304">
        <v>0.0157</v>
      </c>
      <c r="AC61" s="245" t="s">
        <v>31</v>
      </c>
      <c r="AD61" s="580" t="s">
        <v>544</v>
      </c>
      <c r="AE61" s="580" t="s">
        <v>550</v>
      </c>
      <c r="AF61" s="630">
        <f>32+7</f>
        <v>39</v>
      </c>
      <c r="AG61" s="630">
        <f>31+3</f>
        <v>34</v>
      </c>
      <c r="AH61" s="630">
        <v>3</v>
      </c>
      <c r="AI61" s="652">
        <f>AF61*AG61*AH61*7860/1000000000</f>
        <v>0.03126708</v>
      </c>
      <c r="AJ61" s="653">
        <f>AB61/AI61</f>
        <v>0.50212555825488</v>
      </c>
      <c r="AK61" s="630"/>
      <c r="AL61" s="624"/>
      <c r="AM61" s="654" t="s">
        <v>423</v>
      </c>
      <c r="AN61" s="654" t="s">
        <v>551</v>
      </c>
      <c r="AO61" s="633"/>
      <c r="AP61" s="394"/>
      <c r="AQ61" s="222">
        <v>1</v>
      </c>
      <c r="AR61" s="222">
        <v>1</v>
      </c>
      <c r="AS61" s="222">
        <v>1</v>
      </c>
      <c r="AT61" s="222">
        <v>1</v>
      </c>
      <c r="AU61" s="665">
        <v>1</v>
      </c>
      <c r="AV61" s="187"/>
    </row>
    <row r="62" s="189" customFormat="1" ht="39.95" customHeight="1" spans="1:48">
      <c r="A62" s="573">
        <f t="shared" si="7"/>
        <v>54</v>
      </c>
      <c r="B62" s="218"/>
      <c r="C62" s="219"/>
      <c r="D62" s="219"/>
      <c r="E62" s="230"/>
      <c r="F62" s="231">
        <v>4</v>
      </c>
      <c r="G62" s="219"/>
      <c r="H62" s="219"/>
      <c r="I62" s="219"/>
      <c r="J62" s="258"/>
      <c r="K62" s="271"/>
      <c r="L62" s="256" t="s">
        <v>139</v>
      </c>
      <c r="M62" s="256" t="s">
        <v>139</v>
      </c>
      <c r="N62" s="243" t="s">
        <v>140</v>
      </c>
      <c r="O62" s="593" t="s">
        <v>141</v>
      </c>
      <c r="P62" s="267"/>
      <c r="Q62" s="218" t="s">
        <v>400</v>
      </c>
      <c r="R62" s="288"/>
      <c r="S62" s="276" t="s">
        <v>99</v>
      </c>
      <c r="T62" s="260" t="s">
        <v>139</v>
      </c>
      <c r="U62" s="258" t="s">
        <v>99</v>
      </c>
      <c r="V62" s="607" t="s">
        <v>402</v>
      </c>
      <c r="W62" s="608" t="s">
        <v>403</v>
      </c>
      <c r="X62" s="218" t="s">
        <v>540</v>
      </c>
      <c r="Y62" s="222" t="s">
        <v>548</v>
      </c>
      <c r="Z62" s="260" t="s">
        <v>542</v>
      </c>
      <c r="AA62" s="313" t="s">
        <v>552</v>
      </c>
      <c r="AB62" s="304">
        <v>0.0128</v>
      </c>
      <c r="AC62" s="245" t="s">
        <v>31</v>
      </c>
      <c r="AD62" s="580" t="s">
        <v>544</v>
      </c>
      <c r="AE62" s="580" t="s">
        <v>553</v>
      </c>
      <c r="AF62" s="630">
        <f>30.5+7</f>
        <v>37.5</v>
      </c>
      <c r="AG62" s="630">
        <f>21+3</f>
        <v>24</v>
      </c>
      <c r="AH62" s="630">
        <v>3</v>
      </c>
      <c r="AI62" s="652">
        <f>AF62*AG62*AH62*7860/1000000000</f>
        <v>0.021222</v>
      </c>
      <c r="AJ62" s="653">
        <f>AB62/AI62</f>
        <v>0.603147676939025</v>
      </c>
      <c r="AK62" s="633"/>
      <c r="AL62" s="633"/>
      <c r="AM62" s="654" t="s">
        <v>423</v>
      </c>
      <c r="AN62" s="633" t="s">
        <v>554</v>
      </c>
      <c r="AO62" s="633"/>
      <c r="AP62" s="394"/>
      <c r="AQ62" s="222">
        <v>1</v>
      </c>
      <c r="AR62" s="222">
        <v>1</v>
      </c>
      <c r="AS62" s="222">
        <v>1</v>
      </c>
      <c r="AT62" s="222">
        <v>1</v>
      </c>
      <c r="AU62" s="665">
        <v>1</v>
      </c>
      <c r="AV62" s="187"/>
    </row>
    <row r="63" s="189" customFormat="1" ht="39.95" customHeight="1" spans="1:48">
      <c r="A63" s="573">
        <f t="shared" si="7"/>
        <v>55</v>
      </c>
      <c r="B63" s="218"/>
      <c r="C63" s="219"/>
      <c r="D63" s="219"/>
      <c r="E63" s="230">
        <v>3</v>
      </c>
      <c r="F63" s="231"/>
      <c r="G63" s="219"/>
      <c r="H63" s="219"/>
      <c r="I63" s="219"/>
      <c r="J63" s="258"/>
      <c r="K63" s="271"/>
      <c r="L63" s="606" t="s">
        <v>555</v>
      </c>
      <c r="M63" s="242"/>
      <c r="N63" s="242" t="s">
        <v>556</v>
      </c>
      <c r="O63" s="593"/>
      <c r="P63" s="603"/>
      <c r="Q63" s="313" t="s">
        <v>400</v>
      </c>
      <c r="R63" s="616"/>
      <c r="S63" s="614" t="s">
        <v>107</v>
      </c>
      <c r="T63" s="256" t="s">
        <v>415</v>
      </c>
      <c r="U63" s="256" t="s">
        <v>31</v>
      </c>
      <c r="V63" s="617" t="s">
        <v>403</v>
      </c>
      <c r="W63" s="618" t="s">
        <v>402</v>
      </c>
      <c r="X63" s="603" t="s">
        <v>421</v>
      </c>
      <c r="Y63" s="243" t="s">
        <v>405</v>
      </c>
      <c r="Z63" s="313" t="s">
        <v>31</v>
      </c>
      <c r="AA63" s="313" t="s">
        <v>31</v>
      </c>
      <c r="AB63" s="304">
        <v>2.0844</v>
      </c>
      <c r="AC63" s="580"/>
      <c r="AD63" s="580" t="s">
        <v>557</v>
      </c>
      <c r="AE63" s="580"/>
      <c r="AF63" s="580"/>
      <c r="AG63" s="580"/>
      <c r="AH63" s="580"/>
      <c r="AI63" s="652"/>
      <c r="AJ63" s="653"/>
      <c r="AK63" s="580"/>
      <c r="AL63" s="580">
        <v>0.222</v>
      </c>
      <c r="AM63" s="655" t="s">
        <v>407</v>
      </c>
      <c r="AN63" s="580" t="s">
        <v>558</v>
      </c>
      <c r="AO63" s="633"/>
      <c r="AP63" s="392"/>
      <c r="AQ63" s="666">
        <v>1</v>
      </c>
      <c r="AR63" s="582">
        <v>1</v>
      </c>
      <c r="AS63" s="582">
        <v>1</v>
      </c>
      <c r="AT63" s="582">
        <v>1</v>
      </c>
      <c r="AU63" s="665">
        <v>1</v>
      </c>
      <c r="AV63" s="187"/>
    </row>
    <row r="64" s="189" customFormat="1" ht="39.95" customHeight="1" spans="1:48">
      <c r="A64" s="573">
        <f t="shared" si="7"/>
        <v>56</v>
      </c>
      <c r="B64" s="218"/>
      <c r="C64" s="219"/>
      <c r="D64" s="219"/>
      <c r="E64" s="230"/>
      <c r="F64" s="231">
        <v>4</v>
      </c>
      <c r="G64" s="219"/>
      <c r="H64" s="219"/>
      <c r="I64" s="219"/>
      <c r="J64" s="258"/>
      <c r="K64" s="271"/>
      <c r="L64" s="242" t="s">
        <v>559</v>
      </c>
      <c r="M64" s="242" t="s">
        <v>559</v>
      </c>
      <c r="N64" s="242" t="s">
        <v>560</v>
      </c>
      <c r="O64" s="593" t="s">
        <v>141</v>
      </c>
      <c r="P64" s="267"/>
      <c r="Q64" s="218" t="s">
        <v>400</v>
      </c>
      <c r="R64" s="288"/>
      <c r="S64" s="371"/>
      <c r="T64" s="242" t="s">
        <v>561</v>
      </c>
      <c r="U64" s="258"/>
      <c r="V64" s="615" t="s">
        <v>402</v>
      </c>
      <c r="W64" s="282" t="s">
        <v>403</v>
      </c>
      <c r="X64" s="218" t="s">
        <v>421</v>
      </c>
      <c r="Y64" s="222" t="s">
        <v>405</v>
      </c>
      <c r="Z64" s="218" t="s">
        <v>31</v>
      </c>
      <c r="AA64" s="313" t="s">
        <v>31</v>
      </c>
      <c r="AB64" s="304"/>
      <c r="AC64" s="388"/>
      <c r="AD64" s="580" t="s">
        <v>532</v>
      </c>
      <c r="AE64" s="633"/>
      <c r="AF64" s="633"/>
      <c r="AG64" s="633"/>
      <c r="AH64" s="633"/>
      <c r="AI64" s="633"/>
      <c r="AJ64" s="649"/>
      <c r="AK64" s="633">
        <v>27</v>
      </c>
      <c r="AL64" s="633"/>
      <c r="AM64" s="655" t="s">
        <v>407</v>
      </c>
      <c r="AN64" s="580" t="s">
        <v>533</v>
      </c>
      <c r="AO64" s="633"/>
      <c r="AP64" s="392"/>
      <c r="AQ64" s="666">
        <v>1</v>
      </c>
      <c r="AR64" s="582">
        <v>1</v>
      </c>
      <c r="AS64" s="582">
        <v>1</v>
      </c>
      <c r="AT64" s="582">
        <v>1</v>
      </c>
      <c r="AU64" s="665">
        <v>1</v>
      </c>
      <c r="AV64" s="187"/>
    </row>
    <row r="65" s="189" customFormat="1" ht="39.95" customHeight="1" spans="1:48">
      <c r="A65" s="573">
        <f t="shared" si="7"/>
        <v>57</v>
      </c>
      <c r="B65" s="218"/>
      <c r="C65" s="219"/>
      <c r="D65" s="219"/>
      <c r="E65" s="230"/>
      <c r="F65" s="231"/>
      <c r="G65" s="219">
        <v>5</v>
      </c>
      <c r="H65" s="219"/>
      <c r="I65" s="219"/>
      <c r="J65" s="258"/>
      <c r="K65" s="271"/>
      <c r="L65" s="242" t="s">
        <v>562</v>
      </c>
      <c r="M65" s="242" t="s">
        <v>562</v>
      </c>
      <c r="N65" s="243" t="s">
        <v>563</v>
      </c>
      <c r="O65" s="600" t="s">
        <v>141</v>
      </c>
      <c r="P65" s="267"/>
      <c r="Q65" s="218" t="s">
        <v>400</v>
      </c>
      <c r="R65" s="288"/>
      <c r="S65" s="371"/>
      <c r="T65" s="256" t="s">
        <v>562</v>
      </c>
      <c r="U65" s="260" t="s">
        <v>31</v>
      </c>
      <c r="V65" s="615" t="s">
        <v>403</v>
      </c>
      <c r="W65" s="282" t="s">
        <v>402</v>
      </c>
      <c r="X65" s="267" t="s">
        <v>421</v>
      </c>
      <c r="Y65" s="222" t="s">
        <v>405</v>
      </c>
      <c r="Z65" s="260" t="s">
        <v>31</v>
      </c>
      <c r="AA65" s="313" t="s">
        <v>31</v>
      </c>
      <c r="AB65" s="304">
        <f>AB66+AB67+AB68</f>
        <v>0.6356</v>
      </c>
      <c r="AC65" s="388"/>
      <c r="AD65" s="580" t="s">
        <v>532</v>
      </c>
      <c r="AE65" s="580"/>
      <c r="AF65" s="580"/>
      <c r="AG65" s="580"/>
      <c r="AH65" s="580"/>
      <c r="AI65" s="580"/>
      <c r="AJ65" s="722"/>
      <c r="AK65" s="580">
        <v>6</v>
      </c>
      <c r="AL65" s="580"/>
      <c r="AM65" s="580" t="s">
        <v>407</v>
      </c>
      <c r="AN65" s="580" t="s">
        <v>564</v>
      </c>
      <c r="AO65" s="633"/>
      <c r="AP65" s="392"/>
      <c r="AQ65" s="666">
        <v>1</v>
      </c>
      <c r="AR65" s="582">
        <v>1</v>
      </c>
      <c r="AS65" s="582">
        <v>1</v>
      </c>
      <c r="AT65" s="582">
        <v>1</v>
      </c>
      <c r="AU65" s="665">
        <v>1</v>
      </c>
      <c r="AV65" s="187"/>
    </row>
    <row r="66" s="189" customFormat="1" ht="39.95" customHeight="1" spans="1:48">
      <c r="A66" s="573">
        <f t="shared" si="7"/>
        <v>58</v>
      </c>
      <c r="B66" s="218"/>
      <c r="C66" s="219"/>
      <c r="D66" s="219"/>
      <c r="E66" s="230"/>
      <c r="F66" s="231"/>
      <c r="G66" s="219"/>
      <c r="H66" s="219">
        <v>6</v>
      </c>
      <c r="I66" s="219"/>
      <c r="J66" s="258"/>
      <c r="K66" s="271"/>
      <c r="L66" s="614" t="s">
        <v>565</v>
      </c>
      <c r="M66" s="256" t="s">
        <v>289</v>
      </c>
      <c r="N66" s="243" t="s">
        <v>290</v>
      </c>
      <c r="O66" s="593" t="s">
        <v>566</v>
      </c>
      <c r="P66" s="267"/>
      <c r="Q66" s="218" t="s">
        <v>400</v>
      </c>
      <c r="R66" s="288"/>
      <c r="S66" s="371"/>
      <c r="T66" s="256" t="s">
        <v>415</v>
      </c>
      <c r="U66" s="260" t="s">
        <v>31</v>
      </c>
      <c r="V66" s="272" t="s">
        <v>403</v>
      </c>
      <c r="W66" s="282" t="s">
        <v>402</v>
      </c>
      <c r="X66" s="218" t="s">
        <v>540</v>
      </c>
      <c r="Y66" s="222" t="s">
        <v>567</v>
      </c>
      <c r="Z66" s="260" t="s">
        <v>31</v>
      </c>
      <c r="AA66" s="313" t="s">
        <v>568</v>
      </c>
      <c r="AB66" s="304">
        <v>0.0002</v>
      </c>
      <c r="AC66" s="245" t="s">
        <v>31</v>
      </c>
      <c r="AD66" s="582"/>
      <c r="AE66" s="582"/>
      <c r="AF66" s="582"/>
      <c r="AG66" s="582"/>
      <c r="AH66" s="582"/>
      <c r="AI66" s="582"/>
      <c r="AJ66" s="646"/>
      <c r="AK66" s="582"/>
      <c r="AL66" s="582"/>
      <c r="AM66" s="654" t="s">
        <v>423</v>
      </c>
      <c r="AN66" s="582" t="s">
        <v>569</v>
      </c>
      <c r="AO66" s="633"/>
      <c r="AP66" s="394"/>
      <c r="AQ66" s="243">
        <v>1</v>
      </c>
      <c r="AR66" s="243">
        <v>1</v>
      </c>
      <c r="AS66" s="243">
        <v>1</v>
      </c>
      <c r="AT66" s="243">
        <v>1</v>
      </c>
      <c r="AU66" s="665">
        <v>1</v>
      </c>
      <c r="AV66" s="187"/>
    </row>
    <row r="67" s="189" customFormat="1" ht="39.95" customHeight="1" spans="1:48">
      <c r="A67" s="573">
        <f t="shared" si="7"/>
        <v>59</v>
      </c>
      <c r="B67" s="218"/>
      <c r="C67" s="219"/>
      <c r="D67" s="219"/>
      <c r="E67" s="230"/>
      <c r="F67" s="231"/>
      <c r="G67" s="219"/>
      <c r="H67" s="219">
        <v>6</v>
      </c>
      <c r="I67" s="219"/>
      <c r="J67" s="258"/>
      <c r="K67" s="271"/>
      <c r="L67" s="242" t="s">
        <v>570</v>
      </c>
      <c r="M67" s="242" t="s">
        <v>570</v>
      </c>
      <c r="N67" s="243" t="s">
        <v>571</v>
      </c>
      <c r="O67" s="593" t="s">
        <v>141</v>
      </c>
      <c r="P67" s="267"/>
      <c r="Q67" s="218" t="s">
        <v>400</v>
      </c>
      <c r="R67" s="288"/>
      <c r="S67" s="371"/>
      <c r="T67" s="242" t="s">
        <v>570</v>
      </c>
      <c r="U67" s="260" t="s">
        <v>31</v>
      </c>
      <c r="V67" s="615" t="s">
        <v>403</v>
      </c>
      <c r="W67" s="282" t="s">
        <v>402</v>
      </c>
      <c r="X67" s="218" t="s">
        <v>540</v>
      </c>
      <c r="Y67" s="222" t="s">
        <v>572</v>
      </c>
      <c r="Z67" s="260" t="s">
        <v>542</v>
      </c>
      <c r="AA67" s="313" t="s">
        <v>573</v>
      </c>
      <c r="AB67" s="304">
        <v>0.625</v>
      </c>
      <c r="AC67" s="388" t="s">
        <v>557</v>
      </c>
      <c r="AD67" s="582" t="s">
        <v>544</v>
      </c>
      <c r="AE67" s="582" t="s">
        <v>574</v>
      </c>
      <c r="AF67" s="630">
        <v>258</v>
      </c>
      <c r="AG67" s="630">
        <v>248.5</v>
      </c>
      <c r="AH67" s="630">
        <v>2.5</v>
      </c>
      <c r="AI67" s="624">
        <f>AF67*AG67*AH67*7860/1000000000</f>
        <v>1.25982045</v>
      </c>
      <c r="AJ67" s="646">
        <f>AB67/AI67</f>
        <v>0.496102440629536</v>
      </c>
      <c r="AK67" s="580"/>
      <c r="AL67" s="580">
        <v>0.066</v>
      </c>
      <c r="AM67" s="654" t="s">
        <v>423</v>
      </c>
      <c r="AN67" s="580"/>
      <c r="AO67" s="633"/>
      <c r="AP67" s="392"/>
      <c r="AQ67" s="666">
        <v>1</v>
      </c>
      <c r="AR67" s="582">
        <v>1</v>
      </c>
      <c r="AS67" s="582">
        <v>1</v>
      </c>
      <c r="AT67" s="582">
        <v>1</v>
      </c>
      <c r="AU67" s="665">
        <v>1</v>
      </c>
      <c r="AV67" s="187"/>
    </row>
    <row r="68" s="189" customFormat="1" ht="39.95" customHeight="1" spans="1:48">
      <c r="A68" s="573">
        <f t="shared" ref="A68:A77" si="8">ROW()-8</f>
        <v>60</v>
      </c>
      <c r="B68" s="218"/>
      <c r="C68" s="219"/>
      <c r="D68" s="219"/>
      <c r="E68" s="230"/>
      <c r="F68" s="231"/>
      <c r="G68" s="219"/>
      <c r="H68" s="219">
        <v>6</v>
      </c>
      <c r="I68" s="219"/>
      <c r="J68" s="258"/>
      <c r="K68" s="271"/>
      <c r="L68" s="582" t="s">
        <v>575</v>
      </c>
      <c r="M68" s="242" t="s">
        <v>576</v>
      </c>
      <c r="N68" s="243" t="s">
        <v>577</v>
      </c>
      <c r="O68" s="593" t="s">
        <v>578</v>
      </c>
      <c r="P68" s="267"/>
      <c r="Q68" s="218" t="s">
        <v>400</v>
      </c>
      <c r="R68" s="288"/>
      <c r="S68" s="371"/>
      <c r="T68" s="256" t="s">
        <v>415</v>
      </c>
      <c r="U68" s="260" t="s">
        <v>31</v>
      </c>
      <c r="V68" s="615" t="s">
        <v>403</v>
      </c>
      <c r="W68" s="282" t="s">
        <v>402</v>
      </c>
      <c r="X68" s="218" t="s">
        <v>513</v>
      </c>
      <c r="Y68" s="260" t="s">
        <v>31</v>
      </c>
      <c r="Z68" s="260" t="s">
        <v>31</v>
      </c>
      <c r="AA68" s="313" t="s">
        <v>31</v>
      </c>
      <c r="AB68" s="304">
        <v>0.0104</v>
      </c>
      <c r="AC68" s="388"/>
      <c r="AD68" s="633"/>
      <c r="AE68" s="633"/>
      <c r="AF68" s="633"/>
      <c r="AG68" s="633"/>
      <c r="AH68" s="633"/>
      <c r="AI68" s="633"/>
      <c r="AJ68" s="649"/>
      <c r="AK68" s="633"/>
      <c r="AL68" s="633"/>
      <c r="AM68" s="654" t="s">
        <v>423</v>
      </c>
      <c r="AN68" s="580" t="s">
        <v>579</v>
      </c>
      <c r="AO68" s="633"/>
      <c r="AP68" s="392"/>
      <c r="AQ68" s="666">
        <v>1</v>
      </c>
      <c r="AR68" s="582">
        <v>1</v>
      </c>
      <c r="AS68" s="582">
        <v>1</v>
      </c>
      <c r="AT68" s="582">
        <v>1</v>
      </c>
      <c r="AU68" s="665">
        <v>1</v>
      </c>
      <c r="AV68" s="187"/>
    </row>
    <row r="69" s="189" customFormat="1" ht="39.95" customHeight="1" spans="1:48">
      <c r="A69" s="573">
        <f t="shared" si="8"/>
        <v>61</v>
      </c>
      <c r="B69" s="218"/>
      <c r="C69" s="219"/>
      <c r="D69" s="219"/>
      <c r="E69" s="230"/>
      <c r="F69" s="231"/>
      <c r="G69" s="219">
        <v>5</v>
      </c>
      <c r="H69" s="219"/>
      <c r="I69" s="219"/>
      <c r="J69" s="258"/>
      <c r="K69" s="271"/>
      <c r="L69" s="602"/>
      <c r="M69" s="256" t="s">
        <v>580</v>
      </c>
      <c r="N69" s="243" t="s">
        <v>581</v>
      </c>
      <c r="O69" s="593" t="s">
        <v>421</v>
      </c>
      <c r="P69" s="267"/>
      <c r="Q69" s="218" t="s">
        <v>400</v>
      </c>
      <c r="R69" s="288"/>
      <c r="S69" s="276" t="s">
        <v>107</v>
      </c>
      <c r="T69" s="260" t="s">
        <v>580</v>
      </c>
      <c r="U69" s="258" t="s">
        <v>107</v>
      </c>
      <c r="V69" s="607" t="s">
        <v>402</v>
      </c>
      <c r="W69" s="608" t="s">
        <v>403</v>
      </c>
      <c r="X69" s="267" t="s">
        <v>421</v>
      </c>
      <c r="Y69" s="222" t="s">
        <v>405</v>
      </c>
      <c r="Z69" s="260" t="s">
        <v>31</v>
      </c>
      <c r="AA69" s="256" t="s">
        <v>31</v>
      </c>
      <c r="AB69" s="304">
        <f>AB70+AB71+AB72+AB73</f>
        <v>0.999</v>
      </c>
      <c r="AC69" s="245" t="s">
        <v>31</v>
      </c>
      <c r="AD69" s="633"/>
      <c r="AE69" s="633"/>
      <c r="AF69" s="633"/>
      <c r="AG69" s="633"/>
      <c r="AH69" s="633"/>
      <c r="AI69" s="633"/>
      <c r="AJ69" s="649"/>
      <c r="AK69" s="633"/>
      <c r="AL69" s="633"/>
      <c r="AM69" s="633" t="s">
        <v>416</v>
      </c>
      <c r="AN69" s="633"/>
      <c r="AO69" s="633"/>
      <c r="AP69" s="394"/>
      <c r="AQ69" s="222">
        <v>1</v>
      </c>
      <c r="AR69" s="222">
        <v>1</v>
      </c>
      <c r="AS69" s="222">
        <v>1</v>
      </c>
      <c r="AT69" s="222">
        <v>1</v>
      </c>
      <c r="AU69" s="665">
        <v>1</v>
      </c>
      <c r="AV69" s="187"/>
    </row>
    <row r="70" s="189" customFormat="1" ht="39.95" customHeight="1" spans="1:48">
      <c r="A70" s="573">
        <f t="shared" si="8"/>
        <v>62</v>
      </c>
      <c r="B70" s="218"/>
      <c r="C70" s="219"/>
      <c r="D70" s="219"/>
      <c r="E70" s="231"/>
      <c r="F70" s="231"/>
      <c r="G70" s="219"/>
      <c r="H70" s="219">
        <v>6</v>
      </c>
      <c r="I70" s="219"/>
      <c r="J70" s="258"/>
      <c r="K70" s="271"/>
      <c r="L70" s="582" t="s">
        <v>582</v>
      </c>
      <c r="M70" s="242" t="s">
        <v>135</v>
      </c>
      <c r="N70" s="243" t="s">
        <v>583</v>
      </c>
      <c r="O70" s="593" t="s">
        <v>141</v>
      </c>
      <c r="P70" s="267"/>
      <c r="Q70" s="218" t="s">
        <v>400</v>
      </c>
      <c r="R70" s="288"/>
      <c r="S70" s="371" t="s">
        <v>107</v>
      </c>
      <c r="T70" s="277" t="s">
        <v>135</v>
      </c>
      <c r="U70" s="258" t="s">
        <v>107</v>
      </c>
      <c r="V70" s="689" t="s">
        <v>402</v>
      </c>
      <c r="W70" s="608" t="s">
        <v>403</v>
      </c>
      <c r="X70" s="218" t="s">
        <v>540</v>
      </c>
      <c r="Y70" s="222" t="s">
        <v>584</v>
      </c>
      <c r="Z70" s="260" t="s">
        <v>542</v>
      </c>
      <c r="AA70" s="313" t="s">
        <v>585</v>
      </c>
      <c r="AB70" s="304">
        <v>0.8465</v>
      </c>
      <c r="AC70" s="245" t="s">
        <v>31</v>
      </c>
      <c r="AD70" s="580" t="s">
        <v>544</v>
      </c>
      <c r="AE70" s="580" t="s">
        <v>586</v>
      </c>
      <c r="AF70" s="630">
        <f>260+9</f>
        <v>269</v>
      </c>
      <c r="AG70" s="630">
        <f>239+4</f>
        <v>243</v>
      </c>
      <c r="AH70" s="630">
        <v>3.5</v>
      </c>
      <c r="AI70" s="652">
        <f t="shared" ref="AI70:AI73" si="9">AF70*AG70*AH70*7860/1000000000</f>
        <v>1.79824617</v>
      </c>
      <c r="AJ70" s="653">
        <f t="shared" ref="AJ70:AJ73" si="10">AB70/AI70</f>
        <v>0.470736439827924</v>
      </c>
      <c r="AK70" s="580"/>
      <c r="AL70" s="580"/>
      <c r="AM70" s="654" t="s">
        <v>423</v>
      </c>
      <c r="AN70" s="580" t="s">
        <v>587</v>
      </c>
      <c r="AO70" s="633"/>
      <c r="AP70" s="392"/>
      <c r="AQ70" s="222">
        <v>1</v>
      </c>
      <c r="AR70" s="222">
        <v>1</v>
      </c>
      <c r="AS70" s="222">
        <v>1</v>
      </c>
      <c r="AT70" s="222">
        <v>1</v>
      </c>
      <c r="AU70" s="665">
        <v>1</v>
      </c>
      <c r="AV70" s="187"/>
    </row>
    <row r="71" s="189" customFormat="1" ht="39.95" customHeight="1" spans="1:48">
      <c r="A71" s="573">
        <f t="shared" si="8"/>
        <v>63</v>
      </c>
      <c r="B71" s="218"/>
      <c r="C71" s="219"/>
      <c r="D71" s="219"/>
      <c r="E71" s="231"/>
      <c r="F71" s="231"/>
      <c r="G71" s="219"/>
      <c r="H71" s="219">
        <v>6</v>
      </c>
      <c r="I71" s="219"/>
      <c r="J71" s="258"/>
      <c r="K71" s="271"/>
      <c r="L71" s="582" t="s">
        <v>588</v>
      </c>
      <c r="M71" s="243" t="s">
        <v>144</v>
      </c>
      <c r="N71" s="243" t="s">
        <v>145</v>
      </c>
      <c r="O71" s="593" t="s">
        <v>141</v>
      </c>
      <c r="P71" s="267"/>
      <c r="Q71" s="218" t="s">
        <v>400</v>
      </c>
      <c r="R71" s="288"/>
      <c r="S71" s="371" t="s">
        <v>107</v>
      </c>
      <c r="T71" s="222" t="s">
        <v>144</v>
      </c>
      <c r="U71" s="258" t="s">
        <v>107</v>
      </c>
      <c r="V71" s="689" t="s">
        <v>402</v>
      </c>
      <c r="W71" s="608" t="s">
        <v>403</v>
      </c>
      <c r="X71" s="218" t="s">
        <v>540</v>
      </c>
      <c r="Y71" s="222" t="s">
        <v>589</v>
      </c>
      <c r="Z71" s="260" t="s">
        <v>542</v>
      </c>
      <c r="AA71" s="313" t="s">
        <v>590</v>
      </c>
      <c r="AB71" s="304">
        <v>0.0359</v>
      </c>
      <c r="AC71" s="245" t="s">
        <v>31</v>
      </c>
      <c r="AD71" s="582" t="s">
        <v>544</v>
      </c>
      <c r="AE71" s="582" t="s">
        <v>591</v>
      </c>
      <c r="AF71" s="630">
        <f>54+7</f>
        <v>61</v>
      </c>
      <c r="AG71" s="630">
        <f>27+3</f>
        <v>30</v>
      </c>
      <c r="AH71" s="630">
        <v>4</v>
      </c>
      <c r="AI71" s="624">
        <f t="shared" si="9"/>
        <v>0.0575352</v>
      </c>
      <c r="AJ71" s="646">
        <f t="shared" si="10"/>
        <v>0.623965850470668</v>
      </c>
      <c r="AK71" s="580"/>
      <c r="AL71" s="580"/>
      <c r="AM71" s="654" t="s">
        <v>423</v>
      </c>
      <c r="AN71" s="580" t="s">
        <v>554</v>
      </c>
      <c r="AO71" s="633"/>
      <c r="AP71" s="392"/>
      <c r="AQ71" s="222">
        <v>1</v>
      </c>
      <c r="AR71" s="222">
        <v>1</v>
      </c>
      <c r="AS71" s="222">
        <v>1</v>
      </c>
      <c r="AT71" s="222">
        <v>1</v>
      </c>
      <c r="AU71" s="665">
        <v>1</v>
      </c>
      <c r="AV71" s="187"/>
    </row>
    <row r="72" s="189" customFormat="1" ht="39.95" customHeight="1" spans="1:48">
      <c r="A72" s="573">
        <f t="shared" si="8"/>
        <v>64</v>
      </c>
      <c r="B72" s="218"/>
      <c r="C72" s="219"/>
      <c r="D72" s="219"/>
      <c r="E72" s="231"/>
      <c r="F72" s="231"/>
      <c r="G72" s="219"/>
      <c r="H72" s="219">
        <v>6</v>
      </c>
      <c r="I72" s="219"/>
      <c r="J72" s="258"/>
      <c r="K72" s="271"/>
      <c r="L72" s="582" t="s">
        <v>592</v>
      </c>
      <c r="M72" s="243" t="s">
        <v>215</v>
      </c>
      <c r="N72" s="243" t="s">
        <v>216</v>
      </c>
      <c r="O72" s="593" t="s">
        <v>141</v>
      </c>
      <c r="P72" s="267"/>
      <c r="Q72" s="218" t="s">
        <v>400</v>
      </c>
      <c r="R72" s="288"/>
      <c r="S72" s="371" t="s">
        <v>401</v>
      </c>
      <c r="T72" s="222" t="s">
        <v>215</v>
      </c>
      <c r="U72" s="258" t="s">
        <v>401</v>
      </c>
      <c r="V72" s="689" t="s">
        <v>402</v>
      </c>
      <c r="W72" s="608" t="s">
        <v>403</v>
      </c>
      <c r="X72" s="218" t="s">
        <v>540</v>
      </c>
      <c r="Y72" s="222" t="s">
        <v>541</v>
      </c>
      <c r="Z72" s="260" t="s">
        <v>542</v>
      </c>
      <c r="AA72" s="256" t="s">
        <v>31</v>
      </c>
      <c r="AB72" s="304">
        <v>0.0765</v>
      </c>
      <c r="AC72" s="245" t="s">
        <v>31</v>
      </c>
      <c r="AD72" s="582" t="s">
        <v>544</v>
      </c>
      <c r="AE72" s="582" t="s">
        <v>593</v>
      </c>
      <c r="AF72" s="630">
        <f>78+7</f>
        <v>85</v>
      </c>
      <c r="AG72" s="630">
        <f>73+3</f>
        <v>76</v>
      </c>
      <c r="AH72" s="630">
        <v>2.5</v>
      </c>
      <c r="AI72" s="624">
        <f t="shared" si="9"/>
        <v>0.126939</v>
      </c>
      <c r="AJ72" s="646">
        <f t="shared" si="10"/>
        <v>0.60265166733628</v>
      </c>
      <c r="AK72" s="580"/>
      <c r="AL72" s="580"/>
      <c r="AM72" s="654" t="s">
        <v>423</v>
      </c>
      <c r="AN72" s="580" t="s">
        <v>554</v>
      </c>
      <c r="AO72" s="633"/>
      <c r="AP72" s="394"/>
      <c r="AQ72" s="222">
        <v>1</v>
      </c>
      <c r="AR72" s="222">
        <v>1</v>
      </c>
      <c r="AS72" s="222">
        <v>1</v>
      </c>
      <c r="AT72" s="222">
        <v>1</v>
      </c>
      <c r="AU72" s="665">
        <v>1</v>
      </c>
      <c r="AV72" s="187"/>
    </row>
    <row r="73" s="189" customFormat="1" ht="39.95" customHeight="1" spans="1:48">
      <c r="A73" s="573">
        <f t="shared" si="8"/>
        <v>65</v>
      </c>
      <c r="B73" s="218"/>
      <c r="C73" s="219"/>
      <c r="D73" s="219"/>
      <c r="E73" s="231"/>
      <c r="F73" s="231"/>
      <c r="G73" s="219"/>
      <c r="H73" s="219">
        <v>6</v>
      </c>
      <c r="I73" s="219"/>
      <c r="J73" s="258"/>
      <c r="K73" s="271"/>
      <c r="L73" s="582" t="s">
        <v>594</v>
      </c>
      <c r="M73" s="243" t="s">
        <v>218</v>
      </c>
      <c r="N73" s="243" t="s">
        <v>219</v>
      </c>
      <c r="O73" s="593" t="s">
        <v>141</v>
      </c>
      <c r="P73" s="267"/>
      <c r="Q73" s="218" t="s">
        <v>400</v>
      </c>
      <c r="R73" s="288"/>
      <c r="S73" s="371" t="s">
        <v>401</v>
      </c>
      <c r="T73" s="222" t="s">
        <v>218</v>
      </c>
      <c r="U73" s="258" t="s">
        <v>401</v>
      </c>
      <c r="V73" s="689" t="s">
        <v>402</v>
      </c>
      <c r="W73" s="608" t="s">
        <v>403</v>
      </c>
      <c r="X73" s="218" t="s">
        <v>540</v>
      </c>
      <c r="Y73" s="222" t="s">
        <v>541</v>
      </c>
      <c r="Z73" s="260" t="s">
        <v>542</v>
      </c>
      <c r="AA73" s="256" t="s">
        <v>31</v>
      </c>
      <c r="AB73" s="304">
        <v>0.0401</v>
      </c>
      <c r="AC73" s="245" t="s">
        <v>31</v>
      </c>
      <c r="AD73" s="582" t="s">
        <v>544</v>
      </c>
      <c r="AE73" s="582" t="s">
        <v>595</v>
      </c>
      <c r="AF73" s="630">
        <f>60+7</f>
        <v>67</v>
      </c>
      <c r="AG73" s="630">
        <f>36+3</f>
        <v>39</v>
      </c>
      <c r="AH73" s="630">
        <v>2.5</v>
      </c>
      <c r="AI73" s="624">
        <f t="shared" si="9"/>
        <v>0.05134545</v>
      </c>
      <c r="AJ73" s="646">
        <f t="shared" si="10"/>
        <v>0.780984488401601</v>
      </c>
      <c r="AK73" s="580"/>
      <c r="AL73" s="580"/>
      <c r="AM73" s="654" t="s">
        <v>423</v>
      </c>
      <c r="AN73" s="580" t="s">
        <v>554</v>
      </c>
      <c r="AO73" s="633"/>
      <c r="AP73" s="394"/>
      <c r="AQ73" s="222">
        <v>1</v>
      </c>
      <c r="AR73" s="222">
        <v>1</v>
      </c>
      <c r="AS73" s="222">
        <v>1</v>
      </c>
      <c r="AT73" s="222">
        <v>1</v>
      </c>
      <c r="AU73" s="665">
        <v>1</v>
      </c>
      <c r="AV73" s="187"/>
    </row>
    <row r="74" s="189" customFormat="1" ht="39.95" customHeight="1" spans="1:48">
      <c r="A74" s="573">
        <f t="shared" si="8"/>
        <v>66</v>
      </c>
      <c r="B74" s="218"/>
      <c r="C74" s="219"/>
      <c r="D74" s="219"/>
      <c r="E74" s="231"/>
      <c r="F74" s="231"/>
      <c r="G74" s="219">
        <v>5</v>
      </c>
      <c r="H74" s="219"/>
      <c r="I74" s="219"/>
      <c r="J74" s="258"/>
      <c r="K74" s="271"/>
      <c r="L74" s="602"/>
      <c r="M74" s="242" t="s">
        <v>596</v>
      </c>
      <c r="N74" s="243" t="s">
        <v>597</v>
      </c>
      <c r="O74" s="600" t="s">
        <v>578</v>
      </c>
      <c r="P74" s="267"/>
      <c r="Q74" s="218" t="s">
        <v>400</v>
      </c>
      <c r="R74" s="288"/>
      <c r="S74" s="371" t="s">
        <v>401</v>
      </c>
      <c r="T74" s="256" t="s">
        <v>415</v>
      </c>
      <c r="U74" s="260" t="s">
        <v>31</v>
      </c>
      <c r="V74" s="615" t="s">
        <v>403</v>
      </c>
      <c r="W74" s="282" t="s">
        <v>402</v>
      </c>
      <c r="X74" s="267" t="s">
        <v>421</v>
      </c>
      <c r="Y74" s="222" t="s">
        <v>405</v>
      </c>
      <c r="Z74" s="260" t="s">
        <v>31</v>
      </c>
      <c r="AA74" s="313" t="s">
        <v>31</v>
      </c>
      <c r="AB74" s="304">
        <f>AB75+AB76*AQ76+AB77</f>
        <v>0.45</v>
      </c>
      <c r="AC74" s="388"/>
      <c r="AD74" s="633"/>
      <c r="AE74" s="633"/>
      <c r="AF74" s="633"/>
      <c r="AG74" s="633"/>
      <c r="AH74" s="633"/>
      <c r="AI74" s="633"/>
      <c r="AJ74" s="649"/>
      <c r="AK74" s="633"/>
      <c r="AL74" s="633"/>
      <c r="AM74" s="633" t="s">
        <v>416</v>
      </c>
      <c r="AN74" s="633"/>
      <c r="AO74" s="633"/>
      <c r="AP74" s="392"/>
      <c r="AQ74" s="666">
        <v>1</v>
      </c>
      <c r="AR74" s="582">
        <v>1</v>
      </c>
      <c r="AS74" s="582">
        <v>1</v>
      </c>
      <c r="AT74" s="582">
        <v>1</v>
      </c>
      <c r="AU74" s="665">
        <v>1</v>
      </c>
      <c r="AV74" s="187"/>
    </row>
    <row r="75" s="189" customFormat="1" ht="39.95" customHeight="1" spans="1:48">
      <c r="A75" s="573">
        <f t="shared" si="8"/>
        <v>67</v>
      </c>
      <c r="B75" s="218"/>
      <c r="C75" s="219"/>
      <c r="D75" s="219"/>
      <c r="E75" s="231"/>
      <c r="F75" s="231"/>
      <c r="G75" s="219"/>
      <c r="H75" s="219">
        <v>6</v>
      </c>
      <c r="I75" s="219"/>
      <c r="J75" s="258"/>
      <c r="K75" s="271"/>
      <c r="L75" s="606" t="s">
        <v>598</v>
      </c>
      <c r="M75" s="242" t="s">
        <v>599</v>
      </c>
      <c r="N75" s="243" t="s">
        <v>600</v>
      </c>
      <c r="O75" s="600" t="s">
        <v>578</v>
      </c>
      <c r="P75" s="267"/>
      <c r="Q75" s="218" t="s">
        <v>400</v>
      </c>
      <c r="R75" s="288"/>
      <c r="S75" s="371" t="s">
        <v>401</v>
      </c>
      <c r="T75" s="256" t="s">
        <v>415</v>
      </c>
      <c r="U75" s="260" t="s">
        <v>31</v>
      </c>
      <c r="V75" s="615" t="s">
        <v>403</v>
      </c>
      <c r="W75" s="282" t="s">
        <v>402</v>
      </c>
      <c r="X75" s="218" t="s">
        <v>601</v>
      </c>
      <c r="Y75" s="699" t="s">
        <v>602</v>
      </c>
      <c r="Z75" s="260" t="s">
        <v>603</v>
      </c>
      <c r="AA75" s="313" t="s">
        <v>604</v>
      </c>
      <c r="AB75" s="700">
        <v>0.351</v>
      </c>
      <c r="AC75" s="388"/>
      <c r="AD75" s="582" t="s">
        <v>605</v>
      </c>
      <c r="AE75" s="582"/>
      <c r="AF75" s="631">
        <f>AB75/0.758*1000+10</f>
        <v>473.060686015831</v>
      </c>
      <c r="AG75" s="631">
        <v>22</v>
      </c>
      <c r="AH75" s="631">
        <v>1.5</v>
      </c>
      <c r="AI75" s="304">
        <f>AF75*0.758/1000</f>
        <v>0.35858</v>
      </c>
      <c r="AJ75" s="648">
        <f t="shared" ref="AJ75:AJ77" si="11">AB75/AI75</f>
        <v>0.978861063082157</v>
      </c>
      <c r="AK75" s="580"/>
      <c r="AL75" s="580"/>
      <c r="AM75" s="580" t="s">
        <v>407</v>
      </c>
      <c r="AN75" s="580" t="s">
        <v>606</v>
      </c>
      <c r="AO75" s="633"/>
      <c r="AP75" s="392"/>
      <c r="AQ75" s="666">
        <v>1</v>
      </c>
      <c r="AR75" s="582">
        <v>1</v>
      </c>
      <c r="AS75" s="582">
        <v>1</v>
      </c>
      <c r="AT75" s="582">
        <v>1</v>
      </c>
      <c r="AU75" s="586">
        <v>1</v>
      </c>
      <c r="AV75" s="187"/>
    </row>
    <row r="76" s="189" customFormat="1" ht="39.95" customHeight="1" spans="1:48">
      <c r="A76" s="573">
        <f t="shared" si="8"/>
        <v>68</v>
      </c>
      <c r="B76" s="218"/>
      <c r="C76" s="219"/>
      <c r="D76" s="219"/>
      <c r="E76" s="231"/>
      <c r="F76" s="231"/>
      <c r="G76" s="219"/>
      <c r="H76" s="219">
        <v>6</v>
      </c>
      <c r="I76" s="219"/>
      <c r="J76" s="258"/>
      <c r="K76" s="271"/>
      <c r="L76" s="606" t="s">
        <v>607</v>
      </c>
      <c r="M76" s="242" t="s">
        <v>608</v>
      </c>
      <c r="N76" s="243" t="s">
        <v>609</v>
      </c>
      <c r="O76" s="600" t="s">
        <v>578</v>
      </c>
      <c r="P76" s="267"/>
      <c r="Q76" s="218" t="s">
        <v>400</v>
      </c>
      <c r="R76" s="288"/>
      <c r="S76" s="371" t="s">
        <v>401</v>
      </c>
      <c r="T76" s="256" t="s">
        <v>415</v>
      </c>
      <c r="U76" s="260" t="s">
        <v>31</v>
      </c>
      <c r="V76" s="615" t="s">
        <v>403</v>
      </c>
      <c r="W76" s="282" t="s">
        <v>402</v>
      </c>
      <c r="X76" s="218" t="s">
        <v>540</v>
      </c>
      <c r="Y76" s="222" t="s">
        <v>610</v>
      </c>
      <c r="Z76" s="260" t="s">
        <v>542</v>
      </c>
      <c r="AA76" s="313" t="s">
        <v>611</v>
      </c>
      <c r="AB76" s="304">
        <v>0.0374</v>
      </c>
      <c r="AC76" s="388"/>
      <c r="AD76" s="582" t="s">
        <v>544</v>
      </c>
      <c r="AE76" s="582" t="s">
        <v>612</v>
      </c>
      <c r="AF76" s="630">
        <f>69+5</f>
        <v>74</v>
      </c>
      <c r="AG76" s="630">
        <f>66+2</f>
        <v>68</v>
      </c>
      <c r="AH76" s="630">
        <v>2</v>
      </c>
      <c r="AI76" s="624">
        <f>AF76*AG76*AH76*7860/1000000000</f>
        <v>0.07910304</v>
      </c>
      <c r="AJ76" s="646">
        <f t="shared" si="11"/>
        <v>0.472801045320129</v>
      </c>
      <c r="AK76" s="580"/>
      <c r="AL76" s="580"/>
      <c r="AM76" s="654" t="s">
        <v>423</v>
      </c>
      <c r="AN76" s="580" t="s">
        <v>613</v>
      </c>
      <c r="AO76" s="633"/>
      <c r="AP76" s="392"/>
      <c r="AQ76" s="666">
        <v>2</v>
      </c>
      <c r="AR76" s="582">
        <v>2</v>
      </c>
      <c r="AS76" s="582">
        <v>2</v>
      </c>
      <c r="AT76" s="582">
        <v>2</v>
      </c>
      <c r="AU76" s="586">
        <v>2</v>
      </c>
      <c r="AV76" s="187"/>
    </row>
    <row r="77" s="189" customFormat="1" ht="39.95" customHeight="1" spans="1:48">
      <c r="A77" s="573">
        <f t="shared" si="8"/>
        <v>69</v>
      </c>
      <c r="B77" s="218"/>
      <c r="C77" s="219"/>
      <c r="D77" s="219"/>
      <c r="E77" s="231"/>
      <c r="F77" s="231"/>
      <c r="G77" s="219"/>
      <c r="H77" s="219">
        <v>6</v>
      </c>
      <c r="I77" s="219"/>
      <c r="J77" s="258"/>
      <c r="K77" s="271"/>
      <c r="L77" s="256" t="s">
        <v>155</v>
      </c>
      <c r="M77" s="256" t="s">
        <v>155</v>
      </c>
      <c r="N77" s="243" t="s">
        <v>156</v>
      </c>
      <c r="O77" s="600" t="s">
        <v>578</v>
      </c>
      <c r="P77" s="267"/>
      <c r="Q77" s="218" t="s">
        <v>400</v>
      </c>
      <c r="R77" s="288"/>
      <c r="S77" s="276" t="s">
        <v>99</v>
      </c>
      <c r="T77" s="256" t="s">
        <v>415</v>
      </c>
      <c r="U77" s="260" t="s">
        <v>31</v>
      </c>
      <c r="V77" s="615" t="s">
        <v>403</v>
      </c>
      <c r="W77" s="282" t="s">
        <v>402</v>
      </c>
      <c r="X77" s="218" t="s">
        <v>427</v>
      </c>
      <c r="Y77" s="222" t="s">
        <v>614</v>
      </c>
      <c r="Z77" s="260" t="s">
        <v>429</v>
      </c>
      <c r="AA77" s="313" t="s">
        <v>31</v>
      </c>
      <c r="AB77" s="304">
        <v>0.0242</v>
      </c>
      <c r="AC77" s="245" t="s">
        <v>31</v>
      </c>
      <c r="AD77" s="582" t="s">
        <v>431</v>
      </c>
      <c r="AE77" s="582"/>
      <c r="AF77" s="630">
        <f>AB77/0.154*1000</f>
        <v>157.142857142857</v>
      </c>
      <c r="AG77" s="630">
        <v>5</v>
      </c>
      <c r="AH77" s="630"/>
      <c r="AI77" s="624">
        <f>AF77*0.154/1000</f>
        <v>0.0242</v>
      </c>
      <c r="AJ77" s="646">
        <f t="shared" si="11"/>
        <v>1</v>
      </c>
      <c r="AK77" s="582"/>
      <c r="AL77" s="582"/>
      <c r="AM77" s="654" t="s">
        <v>423</v>
      </c>
      <c r="AN77" s="580" t="s">
        <v>615</v>
      </c>
      <c r="AO77" s="633"/>
      <c r="AP77" s="394"/>
      <c r="AQ77" s="243">
        <v>1</v>
      </c>
      <c r="AR77" s="666">
        <v>1</v>
      </c>
      <c r="AS77" s="666">
        <v>1</v>
      </c>
      <c r="AT77" s="666">
        <v>1</v>
      </c>
      <c r="AU77" s="665">
        <v>1</v>
      </c>
      <c r="AV77" s="187"/>
    </row>
    <row r="78" s="189" customFormat="1" ht="39.95" customHeight="1" spans="1:48">
      <c r="A78" s="573">
        <f t="shared" ref="A78:A91" si="12">ROW()-8</f>
        <v>70</v>
      </c>
      <c r="B78" s="218"/>
      <c r="C78" s="219"/>
      <c r="D78" s="219"/>
      <c r="E78" s="230">
        <v>3</v>
      </c>
      <c r="F78" s="231"/>
      <c r="G78" s="219"/>
      <c r="H78" s="219"/>
      <c r="I78" s="219"/>
      <c r="J78" s="258"/>
      <c r="K78" s="271"/>
      <c r="L78" s="582" t="s">
        <v>616</v>
      </c>
      <c r="M78" s="256" t="s">
        <v>617</v>
      </c>
      <c r="N78" s="243" t="s">
        <v>618</v>
      </c>
      <c r="O78" s="593" t="s">
        <v>141</v>
      </c>
      <c r="P78" s="267"/>
      <c r="Q78" s="218" t="s">
        <v>400</v>
      </c>
      <c r="R78" s="288"/>
      <c r="S78" s="276" t="s">
        <v>107</v>
      </c>
      <c r="T78" s="260" t="s">
        <v>617</v>
      </c>
      <c r="U78" s="258" t="s">
        <v>107</v>
      </c>
      <c r="V78" s="607" t="s">
        <v>402</v>
      </c>
      <c r="W78" s="608" t="s">
        <v>403</v>
      </c>
      <c r="X78" s="267" t="s">
        <v>421</v>
      </c>
      <c r="Y78" s="222" t="s">
        <v>405</v>
      </c>
      <c r="Z78" s="260" t="s">
        <v>31</v>
      </c>
      <c r="AA78" s="256" t="s">
        <v>31</v>
      </c>
      <c r="AB78" s="304">
        <v>0.2299</v>
      </c>
      <c r="AC78" s="245" t="s">
        <v>31</v>
      </c>
      <c r="AD78" s="633"/>
      <c r="AE78" s="633"/>
      <c r="AF78" s="633"/>
      <c r="AG78" s="633"/>
      <c r="AH78" s="633"/>
      <c r="AI78" s="633"/>
      <c r="AJ78" s="649"/>
      <c r="AK78" s="633"/>
      <c r="AL78" s="633"/>
      <c r="AM78" s="654" t="s">
        <v>423</v>
      </c>
      <c r="AN78" s="580" t="s">
        <v>619</v>
      </c>
      <c r="AO78" s="633"/>
      <c r="AP78" s="394"/>
      <c r="AQ78" s="222">
        <v>1</v>
      </c>
      <c r="AR78" s="222">
        <v>1</v>
      </c>
      <c r="AS78" s="222">
        <v>1</v>
      </c>
      <c r="AT78" s="341">
        <v>1</v>
      </c>
      <c r="AU78" s="665">
        <v>1</v>
      </c>
      <c r="AV78" s="187"/>
    </row>
    <row r="79" s="189" customFormat="1" ht="39.95" customHeight="1" spans="1:48">
      <c r="A79" s="573">
        <f t="shared" si="12"/>
        <v>71</v>
      </c>
      <c r="B79" s="218"/>
      <c r="C79" s="219"/>
      <c r="D79" s="219">
        <v>2</v>
      </c>
      <c r="E79" s="230"/>
      <c r="F79" s="231"/>
      <c r="G79" s="219"/>
      <c r="H79" s="219"/>
      <c r="I79" s="219"/>
      <c r="J79" s="258"/>
      <c r="K79" s="271"/>
      <c r="L79" s="602"/>
      <c r="M79" s="256" t="s">
        <v>274</v>
      </c>
      <c r="N79" s="243" t="s">
        <v>275</v>
      </c>
      <c r="O79" s="593" t="s">
        <v>421</v>
      </c>
      <c r="P79" s="267"/>
      <c r="Q79" s="218" t="s">
        <v>400</v>
      </c>
      <c r="R79" s="288"/>
      <c r="S79" s="276" t="s">
        <v>107</v>
      </c>
      <c r="T79" s="260"/>
      <c r="U79" s="218" t="s">
        <v>31</v>
      </c>
      <c r="V79" s="607" t="s">
        <v>402</v>
      </c>
      <c r="W79" s="608" t="s">
        <v>403</v>
      </c>
      <c r="X79" s="267" t="s">
        <v>421</v>
      </c>
      <c r="Y79" s="222" t="s">
        <v>405</v>
      </c>
      <c r="Z79" s="260" t="s">
        <v>31</v>
      </c>
      <c r="AA79" s="256" t="s">
        <v>31</v>
      </c>
      <c r="AB79" s="373">
        <f>AB80+AB83+AB88+AB89</f>
        <v>1.0599</v>
      </c>
      <c r="AC79" s="245" t="s">
        <v>31</v>
      </c>
      <c r="AD79" s="633"/>
      <c r="AE79" s="633"/>
      <c r="AF79" s="633"/>
      <c r="AG79" s="633"/>
      <c r="AH79" s="633"/>
      <c r="AI79" s="633"/>
      <c r="AJ79" s="649"/>
      <c r="AK79" s="633"/>
      <c r="AL79" s="633"/>
      <c r="AM79" s="580" t="s">
        <v>416</v>
      </c>
      <c r="AN79" s="580"/>
      <c r="AO79" s="633"/>
      <c r="AP79" s="394"/>
      <c r="AQ79" s="222">
        <v>1</v>
      </c>
      <c r="AR79" s="222">
        <v>1</v>
      </c>
      <c r="AS79" s="222">
        <v>1</v>
      </c>
      <c r="AT79" s="341">
        <v>1</v>
      </c>
      <c r="AU79" s="665">
        <v>1</v>
      </c>
      <c r="AV79" s="187"/>
    </row>
    <row r="80" s="189" customFormat="1" ht="39.95" customHeight="1" spans="1:48">
      <c r="A80" s="573">
        <f t="shared" si="12"/>
        <v>72</v>
      </c>
      <c r="B80" s="218"/>
      <c r="C80" s="219"/>
      <c r="D80" s="219"/>
      <c r="E80" s="230">
        <v>3</v>
      </c>
      <c r="F80" s="231"/>
      <c r="G80" s="219"/>
      <c r="H80" s="219"/>
      <c r="I80" s="219"/>
      <c r="J80" s="258"/>
      <c r="K80" s="271"/>
      <c r="L80" s="606" t="s">
        <v>620</v>
      </c>
      <c r="M80" s="256" t="s">
        <v>621</v>
      </c>
      <c r="N80" s="243" t="s">
        <v>622</v>
      </c>
      <c r="O80" s="593" t="s">
        <v>421</v>
      </c>
      <c r="P80" s="267"/>
      <c r="Q80" s="218" t="s">
        <v>400</v>
      </c>
      <c r="R80" s="288"/>
      <c r="S80" s="276" t="s">
        <v>99</v>
      </c>
      <c r="T80" s="260" t="s">
        <v>621</v>
      </c>
      <c r="U80" s="258" t="s">
        <v>99</v>
      </c>
      <c r="V80" s="607" t="s">
        <v>402</v>
      </c>
      <c r="W80" s="608" t="s">
        <v>403</v>
      </c>
      <c r="X80" s="267" t="s">
        <v>421</v>
      </c>
      <c r="Y80" s="699" t="s">
        <v>623</v>
      </c>
      <c r="Z80" s="260" t="s">
        <v>31</v>
      </c>
      <c r="AA80" s="256" t="s">
        <v>31</v>
      </c>
      <c r="AB80" s="700">
        <v>1.028</v>
      </c>
      <c r="AC80" s="245" t="s">
        <v>31</v>
      </c>
      <c r="AD80" s="580" t="s">
        <v>605</v>
      </c>
      <c r="AE80" s="580"/>
      <c r="AF80" s="580">
        <f>AB80/0.869*1000+10</f>
        <v>1192.96892980437</v>
      </c>
      <c r="AG80" s="580"/>
      <c r="AH80" s="580"/>
      <c r="AI80" s="580">
        <f>AF80*0.869/1000</f>
        <v>1.03669</v>
      </c>
      <c r="AJ80" s="722">
        <f>AB80/AI80</f>
        <v>0.991617552016514</v>
      </c>
      <c r="AK80" s="633"/>
      <c r="AL80" s="633"/>
      <c r="AM80" s="580" t="s">
        <v>407</v>
      </c>
      <c r="AN80" s="580" t="s">
        <v>606</v>
      </c>
      <c r="AO80" s="633"/>
      <c r="AP80" s="394"/>
      <c r="AQ80" s="222">
        <v>1</v>
      </c>
      <c r="AR80" s="222">
        <v>1</v>
      </c>
      <c r="AS80" s="222">
        <v>1</v>
      </c>
      <c r="AT80" s="341">
        <v>1</v>
      </c>
      <c r="AU80" s="665">
        <v>1</v>
      </c>
      <c r="AV80" s="187"/>
    </row>
    <row r="81" s="189" customFormat="1" ht="39.95" customHeight="1" spans="1:48">
      <c r="A81" s="573">
        <f t="shared" si="12"/>
        <v>73</v>
      </c>
      <c r="B81" s="218"/>
      <c r="C81" s="219"/>
      <c r="D81" s="219"/>
      <c r="E81" s="230"/>
      <c r="F81" s="231">
        <v>4</v>
      </c>
      <c r="G81" s="219"/>
      <c r="H81" s="219"/>
      <c r="I81" s="219"/>
      <c r="J81" s="258"/>
      <c r="K81" s="271"/>
      <c r="L81" s="602"/>
      <c r="M81" s="256" t="s">
        <v>624</v>
      </c>
      <c r="N81" s="243" t="s">
        <v>625</v>
      </c>
      <c r="O81" s="593" t="s">
        <v>141</v>
      </c>
      <c r="P81" s="267"/>
      <c r="Q81" s="218" t="s">
        <v>400</v>
      </c>
      <c r="R81" s="288"/>
      <c r="S81" s="276" t="s">
        <v>99</v>
      </c>
      <c r="T81" s="260" t="s">
        <v>624</v>
      </c>
      <c r="U81" s="258" t="s">
        <v>99</v>
      </c>
      <c r="V81" s="607" t="s">
        <v>402</v>
      </c>
      <c r="W81" s="608" t="s">
        <v>403</v>
      </c>
      <c r="X81" s="218" t="s">
        <v>601</v>
      </c>
      <c r="Y81" s="222" t="s">
        <v>626</v>
      </c>
      <c r="Z81" s="260" t="s">
        <v>627</v>
      </c>
      <c r="AA81" s="256" t="s">
        <v>628</v>
      </c>
      <c r="AB81" s="313">
        <v>1.3409</v>
      </c>
      <c r="AC81" s="245" t="s">
        <v>31</v>
      </c>
      <c r="AD81" s="580" t="s">
        <v>605</v>
      </c>
      <c r="AE81" s="580"/>
      <c r="AF81" s="631">
        <f>AB81/1.134*1000+10</f>
        <v>1192.45149911817</v>
      </c>
      <c r="AG81" s="631">
        <v>25</v>
      </c>
      <c r="AH81" s="631">
        <v>2</v>
      </c>
      <c r="AI81" s="304">
        <f>AF81*1.134/1000</f>
        <v>1.35224</v>
      </c>
      <c r="AJ81" s="648">
        <f t="shared" ref="AJ81:AJ86" si="13">AB81/AI81</f>
        <v>0.9916139146897</v>
      </c>
      <c r="AK81" s="633"/>
      <c r="AL81" s="633"/>
      <c r="AM81" s="723"/>
      <c r="AN81" s="723"/>
      <c r="AO81" s="633"/>
      <c r="AP81" s="394"/>
      <c r="AQ81" s="222">
        <v>1</v>
      </c>
      <c r="AR81" s="222">
        <v>1</v>
      </c>
      <c r="AS81" s="222">
        <v>1</v>
      </c>
      <c r="AT81" s="341">
        <v>1</v>
      </c>
      <c r="AU81" s="665">
        <v>1</v>
      </c>
      <c r="AV81" s="187"/>
    </row>
    <row r="82" s="189" customFormat="1" ht="39.95" customHeight="1" spans="1:48">
      <c r="A82" s="573">
        <f t="shared" si="12"/>
        <v>74</v>
      </c>
      <c r="B82" s="667"/>
      <c r="C82" s="668"/>
      <c r="D82" s="668"/>
      <c r="E82" s="669"/>
      <c r="F82" s="670">
        <v>4</v>
      </c>
      <c r="G82" s="668"/>
      <c r="H82" s="668"/>
      <c r="I82" s="668"/>
      <c r="J82" s="676"/>
      <c r="K82" s="677"/>
      <c r="L82" s="602"/>
      <c r="M82" s="678" t="s">
        <v>629</v>
      </c>
      <c r="N82" s="679" t="s">
        <v>630</v>
      </c>
      <c r="O82" s="680" t="s">
        <v>141</v>
      </c>
      <c r="P82" s="681"/>
      <c r="Q82" s="667" t="s">
        <v>400</v>
      </c>
      <c r="R82" s="690"/>
      <c r="S82" s="691" t="s">
        <v>99</v>
      </c>
      <c r="T82" s="692" t="s">
        <v>629</v>
      </c>
      <c r="U82" s="676" t="s">
        <v>99</v>
      </c>
      <c r="V82" s="693" t="s">
        <v>402</v>
      </c>
      <c r="W82" s="694" t="s">
        <v>403</v>
      </c>
      <c r="X82" s="667" t="s">
        <v>601</v>
      </c>
      <c r="Y82" s="701" t="s">
        <v>631</v>
      </c>
      <c r="Z82" s="692" t="s">
        <v>627</v>
      </c>
      <c r="AA82" s="702" t="s">
        <v>632</v>
      </c>
      <c r="AB82" s="703">
        <v>0.119</v>
      </c>
      <c r="AC82" s="245" t="s">
        <v>31</v>
      </c>
      <c r="AD82" s="580" t="s">
        <v>605</v>
      </c>
      <c r="AE82" s="580"/>
      <c r="AF82" s="631">
        <f>AB82/0.684*1000+10</f>
        <v>183.976608187134</v>
      </c>
      <c r="AG82" s="631">
        <v>20</v>
      </c>
      <c r="AH82" s="631">
        <v>1.5</v>
      </c>
      <c r="AI82" s="304">
        <f>AF82*0.684/1000</f>
        <v>0.12584</v>
      </c>
      <c r="AJ82" s="648">
        <f t="shared" si="13"/>
        <v>0.945645263827082</v>
      </c>
      <c r="AK82" s="633"/>
      <c r="AL82" s="633"/>
      <c r="AM82" s="723"/>
      <c r="AN82" s="723"/>
      <c r="AO82" s="633"/>
      <c r="AP82" s="394"/>
      <c r="AQ82" s="222">
        <v>1</v>
      </c>
      <c r="AR82" s="222">
        <v>1</v>
      </c>
      <c r="AS82" s="222">
        <v>1</v>
      </c>
      <c r="AT82" s="341">
        <v>1</v>
      </c>
      <c r="AU82" s="665">
        <v>1</v>
      </c>
      <c r="AV82" s="187"/>
    </row>
    <row r="83" s="195" customFormat="1" ht="39.95" customHeight="1" spans="1:48">
      <c r="A83" s="573">
        <f t="shared" si="12"/>
        <v>75</v>
      </c>
      <c r="B83" s="218"/>
      <c r="C83" s="219"/>
      <c r="D83" s="219"/>
      <c r="E83" s="230">
        <v>3</v>
      </c>
      <c r="F83" s="231"/>
      <c r="G83" s="219"/>
      <c r="H83" s="219"/>
      <c r="I83" s="219"/>
      <c r="J83" s="258"/>
      <c r="K83" s="271"/>
      <c r="L83" s="580" t="s">
        <v>633</v>
      </c>
      <c r="M83" s="256" t="s">
        <v>285</v>
      </c>
      <c r="N83" s="242" t="s">
        <v>286</v>
      </c>
      <c r="O83" s="593" t="s">
        <v>634</v>
      </c>
      <c r="P83" s="267"/>
      <c r="Q83" s="218" t="s">
        <v>400</v>
      </c>
      <c r="R83" s="288"/>
      <c r="S83" s="276" t="s">
        <v>99</v>
      </c>
      <c r="T83" s="260" t="s">
        <v>285</v>
      </c>
      <c r="U83" s="258" t="s">
        <v>99</v>
      </c>
      <c r="V83" s="607" t="s">
        <v>403</v>
      </c>
      <c r="W83" s="608" t="s">
        <v>402</v>
      </c>
      <c r="X83" s="218" t="s">
        <v>635</v>
      </c>
      <c r="Y83" s="222" t="s">
        <v>636</v>
      </c>
      <c r="Z83" s="260" t="s">
        <v>476</v>
      </c>
      <c r="AA83" s="581" t="s">
        <v>637</v>
      </c>
      <c r="AB83" s="304">
        <v>0.0181</v>
      </c>
      <c r="AC83" s="245"/>
      <c r="AD83" s="633"/>
      <c r="AE83" s="633"/>
      <c r="AF83" s="633"/>
      <c r="AG83" s="633"/>
      <c r="AH83" s="633"/>
      <c r="AI83" s="633"/>
      <c r="AJ83" s="649"/>
      <c r="AK83" s="633"/>
      <c r="AL83" s="633"/>
      <c r="AM83" s="654" t="s">
        <v>423</v>
      </c>
      <c r="AN83" s="580" t="s">
        <v>638</v>
      </c>
      <c r="AO83" s="633"/>
      <c r="AP83" s="394"/>
      <c r="AQ83" s="222">
        <v>1</v>
      </c>
      <c r="AR83" s="222">
        <v>1</v>
      </c>
      <c r="AS83" s="222">
        <v>1</v>
      </c>
      <c r="AT83" s="341">
        <v>1</v>
      </c>
      <c r="AU83" s="665">
        <v>1</v>
      </c>
      <c r="AV83" s="187"/>
    </row>
    <row r="84" s="195" customFormat="1" ht="39.95" customHeight="1" spans="1:48">
      <c r="A84" s="573">
        <f t="shared" si="12"/>
        <v>76</v>
      </c>
      <c r="B84" s="218"/>
      <c r="C84" s="219"/>
      <c r="D84" s="219"/>
      <c r="E84" s="230">
        <v>3</v>
      </c>
      <c r="F84" s="231"/>
      <c r="G84" s="219"/>
      <c r="H84" s="219"/>
      <c r="I84" s="219"/>
      <c r="J84" s="258"/>
      <c r="K84" s="271"/>
      <c r="L84" s="256" t="s">
        <v>562</v>
      </c>
      <c r="M84" s="256" t="s">
        <v>562</v>
      </c>
      <c r="N84" s="242" t="s">
        <v>563</v>
      </c>
      <c r="O84" s="682" t="s">
        <v>141</v>
      </c>
      <c r="P84" s="267"/>
      <c r="Q84" s="218" t="s">
        <v>400</v>
      </c>
      <c r="R84" s="288"/>
      <c r="S84" s="276" t="s">
        <v>401</v>
      </c>
      <c r="T84" s="260" t="s">
        <v>562</v>
      </c>
      <c r="U84" s="258" t="s">
        <v>31</v>
      </c>
      <c r="V84" s="607" t="s">
        <v>402</v>
      </c>
      <c r="W84" s="608" t="s">
        <v>403</v>
      </c>
      <c r="X84" s="218" t="s">
        <v>421</v>
      </c>
      <c r="Y84" s="222" t="s">
        <v>405</v>
      </c>
      <c r="Z84" s="260" t="s">
        <v>31</v>
      </c>
      <c r="AA84" s="581" t="s">
        <v>31</v>
      </c>
      <c r="AB84" s="304">
        <v>0.6564</v>
      </c>
      <c r="AC84" s="245"/>
      <c r="AD84" s="580" t="s">
        <v>532</v>
      </c>
      <c r="AE84" s="580"/>
      <c r="AF84" s="580"/>
      <c r="AG84" s="580"/>
      <c r="AH84" s="580"/>
      <c r="AI84" s="580"/>
      <c r="AJ84" s="722"/>
      <c r="AK84" s="580">
        <v>6</v>
      </c>
      <c r="AL84" s="580"/>
      <c r="AM84" s="580" t="s">
        <v>407</v>
      </c>
      <c r="AN84" s="580" t="s">
        <v>564</v>
      </c>
      <c r="AO84" s="633"/>
      <c r="AP84" s="394"/>
      <c r="AQ84" s="222">
        <v>1</v>
      </c>
      <c r="AR84" s="222">
        <v>1</v>
      </c>
      <c r="AS84" s="222">
        <v>1</v>
      </c>
      <c r="AT84" s="341">
        <v>1</v>
      </c>
      <c r="AU84" s="665">
        <v>1</v>
      </c>
      <c r="AV84" s="187"/>
    </row>
    <row r="85" s="195" customFormat="1" ht="39.95" customHeight="1" spans="1:48">
      <c r="A85" s="573">
        <f t="shared" si="12"/>
        <v>77</v>
      </c>
      <c r="B85" s="218"/>
      <c r="C85" s="219"/>
      <c r="D85" s="219"/>
      <c r="E85" s="230"/>
      <c r="F85" s="231">
        <v>4</v>
      </c>
      <c r="G85" s="219"/>
      <c r="H85" s="219"/>
      <c r="I85" s="219"/>
      <c r="J85" s="258"/>
      <c r="K85" s="271"/>
      <c r="L85" s="256" t="s">
        <v>289</v>
      </c>
      <c r="M85" s="256" t="s">
        <v>289</v>
      </c>
      <c r="N85" s="242" t="s">
        <v>290</v>
      </c>
      <c r="O85" s="682" t="s">
        <v>566</v>
      </c>
      <c r="P85" s="267"/>
      <c r="Q85" s="218" t="s">
        <v>400</v>
      </c>
      <c r="R85" s="288"/>
      <c r="S85" s="276" t="s">
        <v>99</v>
      </c>
      <c r="T85" s="260" t="s">
        <v>289</v>
      </c>
      <c r="U85" s="258" t="s">
        <v>99</v>
      </c>
      <c r="V85" s="607" t="s">
        <v>403</v>
      </c>
      <c r="W85" s="608" t="s">
        <v>402</v>
      </c>
      <c r="X85" s="218" t="s">
        <v>540</v>
      </c>
      <c r="Y85" s="222" t="s">
        <v>567</v>
      </c>
      <c r="Z85" s="260" t="s">
        <v>31</v>
      </c>
      <c r="AA85" s="581" t="s">
        <v>568</v>
      </c>
      <c r="AB85" s="304">
        <v>0.0002</v>
      </c>
      <c r="AC85" s="245"/>
      <c r="AD85" s="582"/>
      <c r="AE85" s="582"/>
      <c r="AF85" s="582"/>
      <c r="AG85" s="582"/>
      <c r="AH85" s="582"/>
      <c r="AI85" s="582"/>
      <c r="AJ85" s="646"/>
      <c r="AK85" s="582"/>
      <c r="AL85" s="582"/>
      <c r="AM85" s="654" t="s">
        <v>423</v>
      </c>
      <c r="AN85" s="582" t="s">
        <v>569</v>
      </c>
      <c r="AO85" s="633"/>
      <c r="AP85" s="394"/>
      <c r="AQ85" s="222">
        <v>1</v>
      </c>
      <c r="AR85" s="222">
        <v>1</v>
      </c>
      <c r="AS85" s="222">
        <v>1</v>
      </c>
      <c r="AT85" s="341">
        <v>1</v>
      </c>
      <c r="AU85" s="665">
        <v>1</v>
      </c>
      <c r="AV85" s="187"/>
    </row>
    <row r="86" s="195" customFormat="1" ht="39.95" customHeight="1" spans="1:48">
      <c r="A86" s="573">
        <f t="shared" si="12"/>
        <v>78</v>
      </c>
      <c r="B86" s="218"/>
      <c r="C86" s="219"/>
      <c r="D86" s="219"/>
      <c r="E86" s="230"/>
      <c r="F86" s="231">
        <v>4</v>
      </c>
      <c r="G86" s="219"/>
      <c r="H86" s="219"/>
      <c r="I86" s="219"/>
      <c r="J86" s="258"/>
      <c r="K86" s="271"/>
      <c r="L86" s="256" t="s">
        <v>570</v>
      </c>
      <c r="M86" s="256" t="s">
        <v>570</v>
      </c>
      <c r="N86" s="242" t="s">
        <v>571</v>
      </c>
      <c r="O86" s="682" t="s">
        <v>141</v>
      </c>
      <c r="P86" s="267"/>
      <c r="Q86" s="218" t="s">
        <v>400</v>
      </c>
      <c r="R86" s="288"/>
      <c r="S86" s="276" t="s">
        <v>107</v>
      </c>
      <c r="T86" s="260" t="s">
        <v>639</v>
      </c>
      <c r="U86" s="258" t="s">
        <v>107</v>
      </c>
      <c r="V86" s="607" t="s">
        <v>402</v>
      </c>
      <c r="W86" s="608" t="s">
        <v>403</v>
      </c>
      <c r="X86" s="218" t="s">
        <v>540</v>
      </c>
      <c r="Y86" s="222" t="s">
        <v>541</v>
      </c>
      <c r="Z86" s="260" t="s">
        <v>542</v>
      </c>
      <c r="AA86" s="581" t="s">
        <v>573</v>
      </c>
      <c r="AB86" s="304">
        <v>0.6458</v>
      </c>
      <c r="AC86" s="245"/>
      <c r="AD86" s="582" t="s">
        <v>544</v>
      </c>
      <c r="AE86" s="582" t="s">
        <v>574</v>
      </c>
      <c r="AF86" s="630">
        <v>258</v>
      </c>
      <c r="AG86" s="630">
        <v>248.5</v>
      </c>
      <c r="AH86" s="630">
        <v>2.5</v>
      </c>
      <c r="AI86" s="624">
        <f>AF86*AG86*AH86*7860/1000000000</f>
        <v>1.25982045</v>
      </c>
      <c r="AJ86" s="646">
        <f t="shared" si="13"/>
        <v>0.512612729853687</v>
      </c>
      <c r="AK86" s="580"/>
      <c r="AL86" s="580">
        <v>0.066</v>
      </c>
      <c r="AM86" s="654" t="s">
        <v>423</v>
      </c>
      <c r="AN86" s="580"/>
      <c r="AO86" s="633"/>
      <c r="AP86" s="394"/>
      <c r="AQ86" s="222">
        <v>1</v>
      </c>
      <c r="AR86" s="222">
        <v>1</v>
      </c>
      <c r="AS86" s="222">
        <v>1</v>
      </c>
      <c r="AT86" s="341">
        <v>1</v>
      </c>
      <c r="AU86" s="665">
        <v>1</v>
      </c>
      <c r="AV86" s="187"/>
    </row>
    <row r="87" s="195" customFormat="1" ht="39.95" customHeight="1" spans="1:48">
      <c r="A87" s="573">
        <f t="shared" si="12"/>
        <v>79</v>
      </c>
      <c r="B87" s="218"/>
      <c r="C87" s="219"/>
      <c r="D87" s="219"/>
      <c r="E87" s="230"/>
      <c r="F87" s="231">
        <v>4</v>
      </c>
      <c r="G87" s="219"/>
      <c r="H87" s="219"/>
      <c r="I87" s="219"/>
      <c r="J87" s="258"/>
      <c r="K87" s="271"/>
      <c r="L87" s="256" t="s">
        <v>576</v>
      </c>
      <c r="M87" s="256" t="s">
        <v>576</v>
      </c>
      <c r="N87" s="242" t="s">
        <v>640</v>
      </c>
      <c r="O87" s="682" t="s">
        <v>141</v>
      </c>
      <c r="P87" s="267"/>
      <c r="Q87" s="218" t="s">
        <v>400</v>
      </c>
      <c r="R87" s="288"/>
      <c r="S87" s="276" t="s">
        <v>99</v>
      </c>
      <c r="T87" s="260" t="s">
        <v>415</v>
      </c>
      <c r="U87" s="258" t="s">
        <v>31</v>
      </c>
      <c r="V87" s="607" t="s">
        <v>403</v>
      </c>
      <c r="W87" s="608" t="s">
        <v>402</v>
      </c>
      <c r="X87" s="218" t="s">
        <v>513</v>
      </c>
      <c r="Y87" s="222" t="s">
        <v>31</v>
      </c>
      <c r="Z87" s="260" t="s">
        <v>31</v>
      </c>
      <c r="AA87" s="581" t="s">
        <v>31</v>
      </c>
      <c r="AB87" s="304">
        <v>0.0104</v>
      </c>
      <c r="AC87" s="245"/>
      <c r="AD87" s="633"/>
      <c r="AE87" s="633"/>
      <c r="AF87" s="633"/>
      <c r="AG87" s="633"/>
      <c r="AH87" s="633"/>
      <c r="AI87" s="633"/>
      <c r="AJ87" s="649"/>
      <c r="AK87" s="633"/>
      <c r="AL87" s="633"/>
      <c r="AM87" s="654" t="s">
        <v>423</v>
      </c>
      <c r="AN87" s="580" t="s">
        <v>579</v>
      </c>
      <c r="AO87" s="633"/>
      <c r="AP87" s="394"/>
      <c r="AQ87" s="222">
        <v>1</v>
      </c>
      <c r="AR87" s="222">
        <v>1</v>
      </c>
      <c r="AS87" s="222">
        <v>1</v>
      </c>
      <c r="AT87" s="341">
        <v>1</v>
      </c>
      <c r="AU87" s="665">
        <v>1</v>
      </c>
      <c r="AV87" s="187"/>
    </row>
    <row r="88" ht="39.95" customHeight="1" spans="1:48">
      <c r="A88" s="573">
        <f t="shared" si="12"/>
        <v>80</v>
      </c>
      <c r="B88" s="218"/>
      <c r="C88" s="219"/>
      <c r="D88" s="219"/>
      <c r="E88" s="230">
        <v>3</v>
      </c>
      <c r="F88" s="231"/>
      <c r="G88" s="219"/>
      <c r="H88" s="219"/>
      <c r="I88" s="219"/>
      <c r="J88" s="258"/>
      <c r="K88" s="271"/>
      <c r="L88" s="582" t="s">
        <v>641</v>
      </c>
      <c r="M88" s="256" t="s">
        <v>293</v>
      </c>
      <c r="N88" s="243" t="s">
        <v>294</v>
      </c>
      <c r="O88" s="682" t="s">
        <v>634</v>
      </c>
      <c r="P88" s="267"/>
      <c r="Q88" s="218" t="s">
        <v>400</v>
      </c>
      <c r="R88" s="288"/>
      <c r="S88" s="276" t="s">
        <v>99</v>
      </c>
      <c r="T88" s="260" t="s">
        <v>415</v>
      </c>
      <c r="U88" s="260" t="s">
        <v>31</v>
      </c>
      <c r="V88" s="607" t="s">
        <v>403</v>
      </c>
      <c r="W88" s="608" t="s">
        <v>402</v>
      </c>
      <c r="X88" s="218" t="s">
        <v>513</v>
      </c>
      <c r="Y88" s="260" t="s">
        <v>642</v>
      </c>
      <c r="Z88" s="260" t="s">
        <v>31</v>
      </c>
      <c r="AA88" s="304" t="s">
        <v>643</v>
      </c>
      <c r="AB88" s="704">
        <v>0.0062</v>
      </c>
      <c r="AC88" s="245" t="s">
        <v>31</v>
      </c>
      <c r="AD88" s="633"/>
      <c r="AE88" s="633"/>
      <c r="AF88" s="633"/>
      <c r="AG88" s="633"/>
      <c r="AH88" s="633"/>
      <c r="AI88" s="633"/>
      <c r="AJ88" s="649"/>
      <c r="AK88" s="633"/>
      <c r="AL88" s="633"/>
      <c r="AM88" s="654" t="s">
        <v>423</v>
      </c>
      <c r="AN88" s="580" t="s">
        <v>579</v>
      </c>
      <c r="AO88" s="633"/>
      <c r="AP88" s="394"/>
      <c r="AQ88" s="222">
        <v>1</v>
      </c>
      <c r="AR88" s="222">
        <v>1</v>
      </c>
      <c r="AS88" s="222">
        <v>1</v>
      </c>
      <c r="AT88" s="341">
        <v>1</v>
      </c>
      <c r="AU88" s="665">
        <v>1</v>
      </c>
      <c r="AV88" s="187"/>
    </row>
    <row r="89" ht="39.95" customHeight="1" spans="1:48">
      <c r="A89" s="573">
        <f t="shared" si="12"/>
        <v>81</v>
      </c>
      <c r="B89" s="218"/>
      <c r="C89" s="219"/>
      <c r="D89" s="219"/>
      <c r="E89" s="230">
        <v>3</v>
      </c>
      <c r="F89" s="231"/>
      <c r="G89" s="219"/>
      <c r="H89" s="219"/>
      <c r="I89" s="219"/>
      <c r="J89" s="258"/>
      <c r="K89" s="271"/>
      <c r="L89" s="582" t="s">
        <v>644</v>
      </c>
      <c r="M89" s="256" t="s">
        <v>301</v>
      </c>
      <c r="N89" s="243" t="s">
        <v>302</v>
      </c>
      <c r="O89" s="682" t="s">
        <v>634</v>
      </c>
      <c r="P89" s="267"/>
      <c r="Q89" s="218" t="s">
        <v>400</v>
      </c>
      <c r="R89" s="288"/>
      <c r="S89" s="276" t="s">
        <v>99</v>
      </c>
      <c r="T89" s="260" t="s">
        <v>415</v>
      </c>
      <c r="U89" s="260" t="s">
        <v>31</v>
      </c>
      <c r="V89" s="607" t="s">
        <v>403</v>
      </c>
      <c r="W89" s="608" t="s">
        <v>402</v>
      </c>
      <c r="X89" s="218" t="s">
        <v>513</v>
      </c>
      <c r="Y89" s="260" t="s">
        <v>645</v>
      </c>
      <c r="Z89" s="260" t="s">
        <v>31</v>
      </c>
      <c r="AA89" s="304" t="s">
        <v>646</v>
      </c>
      <c r="AB89" s="704">
        <v>0.0076</v>
      </c>
      <c r="AC89" s="245" t="s">
        <v>31</v>
      </c>
      <c r="AD89" s="633"/>
      <c r="AE89" s="633"/>
      <c r="AF89" s="633"/>
      <c r="AG89" s="633"/>
      <c r="AH89" s="633"/>
      <c r="AI89" s="633"/>
      <c r="AJ89" s="649"/>
      <c r="AK89" s="633"/>
      <c r="AL89" s="633"/>
      <c r="AM89" s="654" t="s">
        <v>423</v>
      </c>
      <c r="AN89" s="580" t="s">
        <v>579</v>
      </c>
      <c r="AO89" s="633"/>
      <c r="AP89" s="394"/>
      <c r="AQ89" s="222">
        <v>1</v>
      </c>
      <c r="AR89" s="222">
        <v>1</v>
      </c>
      <c r="AS89" s="222">
        <v>1</v>
      </c>
      <c r="AT89" s="341">
        <v>1</v>
      </c>
      <c r="AU89" s="665">
        <v>1</v>
      </c>
      <c r="AV89" s="187"/>
    </row>
    <row r="90" ht="39.95" customHeight="1" spans="1:48">
      <c r="A90" s="573">
        <f t="shared" si="12"/>
        <v>82</v>
      </c>
      <c r="B90" s="218"/>
      <c r="C90" s="219"/>
      <c r="D90" s="219">
        <v>2</v>
      </c>
      <c r="E90" s="230"/>
      <c r="F90" s="231"/>
      <c r="G90" s="219"/>
      <c r="H90" s="219"/>
      <c r="I90" s="219"/>
      <c r="J90" s="258"/>
      <c r="K90" s="271"/>
      <c r="L90" s="256" t="s">
        <v>647</v>
      </c>
      <c r="M90" s="256" t="s">
        <v>647</v>
      </c>
      <c r="N90" s="243" t="s">
        <v>648</v>
      </c>
      <c r="O90" s="682" t="s">
        <v>649</v>
      </c>
      <c r="P90" s="267"/>
      <c r="Q90" s="218" t="s">
        <v>400</v>
      </c>
      <c r="R90" s="288"/>
      <c r="S90" s="276" t="s">
        <v>99</v>
      </c>
      <c r="T90" s="256" t="s">
        <v>415</v>
      </c>
      <c r="U90" s="260" t="s">
        <v>474</v>
      </c>
      <c r="V90" s="607" t="s">
        <v>403</v>
      </c>
      <c r="W90" s="608" t="s">
        <v>402</v>
      </c>
      <c r="X90" s="218" t="s">
        <v>421</v>
      </c>
      <c r="Y90" s="260" t="s">
        <v>405</v>
      </c>
      <c r="Z90" s="260" t="s">
        <v>474</v>
      </c>
      <c r="AA90" s="304" t="s">
        <v>474</v>
      </c>
      <c r="AB90" s="705">
        <f>AB91+AB92*AQ92</f>
        <v>0.17</v>
      </c>
      <c r="AC90" s="245" t="s">
        <v>474</v>
      </c>
      <c r="AD90" s="580" t="s">
        <v>532</v>
      </c>
      <c r="AE90" s="580"/>
      <c r="AF90" s="706"/>
      <c r="AG90" s="706"/>
      <c r="AH90" s="706"/>
      <c r="AI90" s="724"/>
      <c r="AJ90" s="722"/>
      <c r="AK90" s="706">
        <v>4</v>
      </c>
      <c r="AL90" s="633"/>
      <c r="AM90" s="655" t="s">
        <v>423</v>
      </c>
      <c r="AN90" s="655" t="s">
        <v>650</v>
      </c>
      <c r="AO90" s="633"/>
      <c r="AP90" s="394"/>
      <c r="AQ90" s="222">
        <v>1</v>
      </c>
      <c r="AR90" s="222">
        <v>1</v>
      </c>
      <c r="AS90" s="222">
        <v>1</v>
      </c>
      <c r="AT90" s="341">
        <v>1</v>
      </c>
      <c r="AU90" s="665">
        <v>1</v>
      </c>
      <c r="AV90" s="187"/>
    </row>
    <row r="91" ht="39.95" customHeight="1" spans="1:48">
      <c r="A91" s="573">
        <f t="shared" si="12"/>
        <v>83</v>
      </c>
      <c r="B91" s="218"/>
      <c r="C91" s="219"/>
      <c r="D91" s="219"/>
      <c r="E91" s="230">
        <v>3</v>
      </c>
      <c r="F91" s="231"/>
      <c r="G91" s="219"/>
      <c r="H91" s="219"/>
      <c r="I91" s="219"/>
      <c r="J91" s="258"/>
      <c r="K91" s="271"/>
      <c r="L91" s="602"/>
      <c r="M91" s="256" t="s">
        <v>651</v>
      </c>
      <c r="N91" s="243" t="s">
        <v>652</v>
      </c>
      <c r="O91" s="682" t="s">
        <v>649</v>
      </c>
      <c r="P91" s="267"/>
      <c r="Q91" s="218" t="s">
        <v>400</v>
      </c>
      <c r="R91" s="288"/>
      <c r="S91" s="276" t="s">
        <v>99</v>
      </c>
      <c r="T91" s="256" t="s">
        <v>415</v>
      </c>
      <c r="U91" s="260" t="s">
        <v>474</v>
      </c>
      <c r="V91" s="607" t="s">
        <v>403</v>
      </c>
      <c r="W91" s="608" t="s">
        <v>402</v>
      </c>
      <c r="X91" s="218" t="s">
        <v>540</v>
      </c>
      <c r="Y91" s="260" t="s">
        <v>548</v>
      </c>
      <c r="Z91" s="260" t="s">
        <v>542</v>
      </c>
      <c r="AA91" s="304" t="s">
        <v>653</v>
      </c>
      <c r="AB91" s="704">
        <v>0.156</v>
      </c>
      <c r="AC91" s="245" t="s">
        <v>474</v>
      </c>
      <c r="AD91" s="580" t="s">
        <v>544</v>
      </c>
      <c r="AE91" s="580" t="s">
        <v>654</v>
      </c>
      <c r="AF91" s="706">
        <v>92</v>
      </c>
      <c r="AG91" s="706">
        <v>88</v>
      </c>
      <c r="AH91" s="706">
        <v>3</v>
      </c>
      <c r="AI91" s="624">
        <f>AF91*AG91*AH91*7860/1000000000</f>
        <v>0.19090368</v>
      </c>
      <c r="AJ91" s="646">
        <f>AB91/AI91</f>
        <v>0.817166017962566</v>
      </c>
      <c r="AK91" s="725"/>
      <c r="AL91" s="633"/>
      <c r="AM91" s="726"/>
      <c r="AN91" s="726"/>
      <c r="AO91" s="633"/>
      <c r="AP91" s="394"/>
      <c r="AQ91" s="222">
        <v>1</v>
      </c>
      <c r="AR91" s="222">
        <v>1</v>
      </c>
      <c r="AS91" s="222">
        <v>1</v>
      </c>
      <c r="AT91" s="341">
        <v>1</v>
      </c>
      <c r="AU91" s="665">
        <v>1</v>
      </c>
      <c r="AV91" s="187"/>
    </row>
    <row r="92" ht="39.95" customHeight="1" spans="1:48">
      <c r="A92" s="573">
        <f t="shared" ref="A92:A101" si="14">ROW()-8</f>
        <v>84</v>
      </c>
      <c r="B92" s="218"/>
      <c r="C92" s="219"/>
      <c r="D92" s="219"/>
      <c r="E92" s="230">
        <v>3</v>
      </c>
      <c r="F92" s="231"/>
      <c r="G92" s="219"/>
      <c r="H92" s="219"/>
      <c r="I92" s="219"/>
      <c r="J92" s="258"/>
      <c r="K92" s="271"/>
      <c r="L92" s="602"/>
      <c r="M92" s="256" t="s">
        <v>655</v>
      </c>
      <c r="N92" s="243" t="s">
        <v>640</v>
      </c>
      <c r="O92" s="682" t="s">
        <v>656</v>
      </c>
      <c r="P92" s="267"/>
      <c r="Q92" s="218" t="s">
        <v>400</v>
      </c>
      <c r="R92" s="288"/>
      <c r="S92" s="276" t="s">
        <v>99</v>
      </c>
      <c r="T92" s="256" t="s">
        <v>415</v>
      </c>
      <c r="U92" s="260" t="s">
        <v>474</v>
      </c>
      <c r="V92" s="607" t="s">
        <v>403</v>
      </c>
      <c r="W92" s="608" t="s">
        <v>402</v>
      </c>
      <c r="X92" s="218" t="s">
        <v>513</v>
      </c>
      <c r="Y92" s="260" t="s">
        <v>645</v>
      </c>
      <c r="Z92" s="260" t="s">
        <v>474</v>
      </c>
      <c r="AA92" s="304" t="s">
        <v>474</v>
      </c>
      <c r="AB92" s="704">
        <v>0.007</v>
      </c>
      <c r="AC92" s="245" t="s">
        <v>474</v>
      </c>
      <c r="AD92" s="633"/>
      <c r="AE92" s="633"/>
      <c r="AF92" s="633"/>
      <c r="AG92" s="633"/>
      <c r="AH92" s="633"/>
      <c r="AI92" s="633"/>
      <c r="AJ92" s="649"/>
      <c r="AK92" s="633"/>
      <c r="AL92" s="633"/>
      <c r="AM92" s="726"/>
      <c r="AN92" s="726"/>
      <c r="AO92" s="633"/>
      <c r="AP92" s="394"/>
      <c r="AQ92" s="222">
        <v>2</v>
      </c>
      <c r="AR92" s="222">
        <v>2</v>
      </c>
      <c r="AS92" s="222">
        <v>2</v>
      </c>
      <c r="AT92" s="222">
        <v>2</v>
      </c>
      <c r="AU92" s="665">
        <v>2</v>
      </c>
      <c r="AV92" s="187"/>
    </row>
    <row r="93" s="191" customFormat="1" ht="39.95" customHeight="1" spans="1:48">
      <c r="A93" s="573">
        <f t="shared" si="14"/>
        <v>85</v>
      </c>
      <c r="B93" s="219"/>
      <c r="C93" s="219"/>
      <c r="D93" s="219">
        <v>2</v>
      </c>
      <c r="E93" s="219"/>
      <c r="F93" s="219"/>
      <c r="G93" s="219"/>
      <c r="H93" s="219"/>
      <c r="I93" s="219"/>
      <c r="J93" s="221"/>
      <c r="K93" s="221"/>
      <c r="L93" s="299" t="s">
        <v>657</v>
      </c>
      <c r="M93" s="256" t="s">
        <v>658</v>
      </c>
      <c r="N93" s="243" t="s">
        <v>659</v>
      </c>
      <c r="O93" s="593" t="s">
        <v>660</v>
      </c>
      <c r="P93" s="267"/>
      <c r="Q93" s="218" t="s">
        <v>400</v>
      </c>
      <c r="R93" s="221"/>
      <c r="S93" s="276" t="s">
        <v>401</v>
      </c>
      <c r="T93" s="260" t="s">
        <v>415</v>
      </c>
      <c r="U93" s="260" t="s">
        <v>31</v>
      </c>
      <c r="V93" s="607" t="s">
        <v>403</v>
      </c>
      <c r="W93" s="608" t="s">
        <v>402</v>
      </c>
      <c r="X93" s="218" t="s">
        <v>601</v>
      </c>
      <c r="Y93" s="222" t="s">
        <v>661</v>
      </c>
      <c r="Z93" s="260" t="s">
        <v>603</v>
      </c>
      <c r="AA93" s="581" t="s">
        <v>662</v>
      </c>
      <c r="AB93" s="304">
        <v>0.0503</v>
      </c>
      <c r="AC93" s="245" t="s">
        <v>31</v>
      </c>
      <c r="AD93" s="582" t="s">
        <v>663</v>
      </c>
      <c r="AE93" s="582"/>
      <c r="AF93" s="630">
        <f>AB93/0.888*1000+10</f>
        <v>66.6441441441441</v>
      </c>
      <c r="AG93" s="630">
        <v>20</v>
      </c>
      <c r="AH93" s="630">
        <v>2</v>
      </c>
      <c r="AI93" s="624">
        <f>AF93*0.888/1000</f>
        <v>0.05918</v>
      </c>
      <c r="AJ93" s="646">
        <f t="shared" ref="AJ93:AJ106" si="15">AB93/AI93</f>
        <v>0.849949307198378</v>
      </c>
      <c r="AK93" s="633"/>
      <c r="AL93" s="633"/>
      <c r="AM93" s="655" t="s">
        <v>423</v>
      </c>
      <c r="AN93" s="633" t="s">
        <v>664</v>
      </c>
      <c r="AO93" s="633"/>
      <c r="AP93" s="394"/>
      <c r="AQ93" s="222">
        <v>2</v>
      </c>
      <c r="AR93" s="222">
        <v>2</v>
      </c>
      <c r="AS93" s="222">
        <v>2</v>
      </c>
      <c r="AT93" s="222">
        <v>2</v>
      </c>
      <c r="AU93" s="609">
        <v>2</v>
      </c>
      <c r="AV93" s="187"/>
    </row>
    <row r="94" s="189" customFormat="1" ht="39.95" customHeight="1" spans="1:48">
      <c r="A94" s="573">
        <f t="shared" si="14"/>
        <v>86</v>
      </c>
      <c r="B94" s="218"/>
      <c r="C94" s="219"/>
      <c r="D94" s="219">
        <v>2</v>
      </c>
      <c r="E94" s="230"/>
      <c r="F94" s="231"/>
      <c r="G94" s="219"/>
      <c r="H94" s="219"/>
      <c r="I94" s="219"/>
      <c r="J94" s="258"/>
      <c r="K94" s="271"/>
      <c r="L94" s="582" t="s">
        <v>665</v>
      </c>
      <c r="M94" s="256" t="s">
        <v>666</v>
      </c>
      <c r="N94" s="243" t="s">
        <v>667</v>
      </c>
      <c r="O94" s="593" t="s">
        <v>141</v>
      </c>
      <c r="P94" s="267"/>
      <c r="Q94" s="218" t="s">
        <v>400</v>
      </c>
      <c r="R94" s="288"/>
      <c r="S94" s="276" t="s">
        <v>401</v>
      </c>
      <c r="T94" s="260" t="s">
        <v>666</v>
      </c>
      <c r="U94" s="258" t="s">
        <v>401</v>
      </c>
      <c r="V94" s="607" t="s">
        <v>402</v>
      </c>
      <c r="W94" s="608" t="s">
        <v>403</v>
      </c>
      <c r="X94" s="218" t="s">
        <v>601</v>
      </c>
      <c r="Y94" s="222" t="s">
        <v>668</v>
      </c>
      <c r="Z94" s="260" t="s">
        <v>627</v>
      </c>
      <c r="AA94" s="313" t="s">
        <v>669</v>
      </c>
      <c r="AB94" s="304">
        <v>0.3634</v>
      </c>
      <c r="AC94" s="245" t="s">
        <v>31</v>
      </c>
      <c r="AD94" s="582" t="s">
        <v>605</v>
      </c>
      <c r="AE94" s="582"/>
      <c r="AF94" s="630">
        <f>AB94/0.684*1000+10</f>
        <v>541.286549707602</v>
      </c>
      <c r="AG94" s="630">
        <v>20</v>
      </c>
      <c r="AH94" s="630">
        <v>1.5</v>
      </c>
      <c r="AI94" s="624">
        <f>AF94*0.684/1000</f>
        <v>0.37024</v>
      </c>
      <c r="AJ94" s="646">
        <f t="shared" si="15"/>
        <v>0.981525496974935</v>
      </c>
      <c r="AK94" s="635"/>
      <c r="AL94" s="635"/>
      <c r="AM94" s="654" t="s">
        <v>407</v>
      </c>
      <c r="AN94" s="654" t="s">
        <v>606</v>
      </c>
      <c r="AO94" s="633"/>
      <c r="AP94" s="394"/>
      <c r="AQ94" s="222">
        <v>1</v>
      </c>
      <c r="AR94" s="222">
        <v>1</v>
      </c>
      <c r="AS94" s="222">
        <v>1</v>
      </c>
      <c r="AT94" s="222">
        <v>1</v>
      </c>
      <c r="AU94" s="665">
        <v>1</v>
      </c>
      <c r="AV94" s="187"/>
    </row>
    <row r="95" s="189" customFormat="1" ht="39.95" customHeight="1" spans="1:48">
      <c r="A95" s="573">
        <f t="shared" si="14"/>
        <v>87</v>
      </c>
      <c r="B95" s="218"/>
      <c r="C95" s="219"/>
      <c r="D95" s="219">
        <v>2</v>
      </c>
      <c r="E95" s="231"/>
      <c r="F95" s="231"/>
      <c r="G95" s="219"/>
      <c r="H95" s="219"/>
      <c r="I95" s="219"/>
      <c r="J95" s="258"/>
      <c r="K95" s="271"/>
      <c r="L95" s="606"/>
      <c r="M95" s="256" t="s">
        <v>670</v>
      </c>
      <c r="N95" s="243" t="s">
        <v>671</v>
      </c>
      <c r="O95" s="593" t="s">
        <v>421</v>
      </c>
      <c r="P95" s="267"/>
      <c r="Q95" s="218" t="s">
        <v>400</v>
      </c>
      <c r="R95" s="288"/>
      <c r="S95" s="276" t="s">
        <v>401</v>
      </c>
      <c r="T95" s="260" t="s">
        <v>670</v>
      </c>
      <c r="U95" s="258" t="s">
        <v>401</v>
      </c>
      <c r="V95" s="607" t="s">
        <v>402</v>
      </c>
      <c r="W95" s="608" t="s">
        <v>403</v>
      </c>
      <c r="X95" s="267" t="s">
        <v>421</v>
      </c>
      <c r="Y95" s="222" t="s">
        <v>405</v>
      </c>
      <c r="Z95" s="260" t="s">
        <v>31</v>
      </c>
      <c r="AA95" s="313" t="s">
        <v>31</v>
      </c>
      <c r="AB95" s="304">
        <f>AB96+AB102+AB103*AQ103</f>
        <v>0.4408</v>
      </c>
      <c r="AC95" s="245" t="s">
        <v>31</v>
      </c>
      <c r="AD95" s="633"/>
      <c r="AE95" s="633"/>
      <c r="AF95" s="633"/>
      <c r="AG95" s="633"/>
      <c r="AH95" s="633"/>
      <c r="AI95" s="633"/>
      <c r="AJ95" s="649"/>
      <c r="AK95" s="633"/>
      <c r="AL95" s="633"/>
      <c r="AM95" s="655" t="s">
        <v>416</v>
      </c>
      <c r="AN95" s="633"/>
      <c r="AO95" s="633"/>
      <c r="AP95" s="394"/>
      <c r="AQ95" s="222">
        <v>1</v>
      </c>
      <c r="AR95" s="222">
        <v>1</v>
      </c>
      <c r="AS95" s="222">
        <v>0</v>
      </c>
      <c r="AT95" s="222">
        <v>1</v>
      </c>
      <c r="AU95" s="665">
        <v>1</v>
      </c>
      <c r="AV95" s="187"/>
    </row>
    <row r="96" s="189" customFormat="1" ht="39.95" customHeight="1" spans="1:48">
      <c r="A96" s="573">
        <f t="shared" si="14"/>
        <v>88</v>
      </c>
      <c r="B96" s="218"/>
      <c r="C96" s="219"/>
      <c r="D96" s="219"/>
      <c r="E96" s="231">
        <v>3</v>
      </c>
      <c r="F96" s="231"/>
      <c r="G96" s="219"/>
      <c r="H96" s="219"/>
      <c r="I96" s="219"/>
      <c r="J96" s="258"/>
      <c r="K96" s="271"/>
      <c r="L96" s="602" t="s">
        <v>672</v>
      </c>
      <c r="M96" s="256" t="s">
        <v>173</v>
      </c>
      <c r="N96" s="243" t="s">
        <v>174</v>
      </c>
      <c r="O96" s="593" t="s">
        <v>421</v>
      </c>
      <c r="P96" s="267"/>
      <c r="Q96" s="218" t="s">
        <v>400</v>
      </c>
      <c r="R96" s="288"/>
      <c r="S96" s="276" t="s">
        <v>401</v>
      </c>
      <c r="T96" s="260" t="s">
        <v>670</v>
      </c>
      <c r="U96" s="258" t="s">
        <v>401</v>
      </c>
      <c r="V96" s="607" t="s">
        <v>402</v>
      </c>
      <c r="W96" s="608" t="s">
        <v>403</v>
      </c>
      <c r="X96" s="267" t="s">
        <v>421</v>
      </c>
      <c r="Y96" s="222" t="s">
        <v>405</v>
      </c>
      <c r="Z96" s="260" t="s">
        <v>31</v>
      </c>
      <c r="AA96" s="313" t="s">
        <v>31</v>
      </c>
      <c r="AB96" s="304">
        <f>AB97+AB98+AB99+AB100+AB101</f>
        <v>0.2881</v>
      </c>
      <c r="AC96" s="245" t="s">
        <v>31</v>
      </c>
      <c r="AD96" s="633" t="s">
        <v>532</v>
      </c>
      <c r="AE96" s="633"/>
      <c r="AF96" s="633"/>
      <c r="AG96" s="633"/>
      <c r="AH96" s="633"/>
      <c r="AI96" s="633"/>
      <c r="AJ96" s="649"/>
      <c r="AK96" s="633">
        <v>6</v>
      </c>
      <c r="AL96" s="633"/>
      <c r="AM96" s="655" t="s">
        <v>423</v>
      </c>
      <c r="AN96" s="633" t="s">
        <v>664</v>
      </c>
      <c r="AO96" s="633"/>
      <c r="AP96" s="394"/>
      <c r="AQ96" s="222">
        <v>1</v>
      </c>
      <c r="AR96" s="222">
        <v>1</v>
      </c>
      <c r="AS96" s="222">
        <v>1</v>
      </c>
      <c r="AT96" s="222">
        <v>1</v>
      </c>
      <c r="AU96" s="665">
        <v>1</v>
      </c>
      <c r="AV96" s="187"/>
    </row>
    <row r="97" s="189" customFormat="1" ht="39.95" customHeight="1" spans="1:48">
      <c r="A97" s="573">
        <f t="shared" si="14"/>
        <v>89</v>
      </c>
      <c r="B97" s="218"/>
      <c r="C97" s="219"/>
      <c r="D97" s="219"/>
      <c r="E97" s="230"/>
      <c r="F97" s="231">
        <v>4</v>
      </c>
      <c r="G97" s="219"/>
      <c r="H97" s="219"/>
      <c r="I97" s="219"/>
      <c r="J97" s="258"/>
      <c r="K97" s="271"/>
      <c r="L97" s="602"/>
      <c r="M97" s="256" t="s">
        <v>673</v>
      </c>
      <c r="N97" s="243" t="s">
        <v>674</v>
      </c>
      <c r="O97" s="593" t="s">
        <v>141</v>
      </c>
      <c r="P97" s="267"/>
      <c r="Q97" s="218" t="s">
        <v>400</v>
      </c>
      <c r="R97" s="288"/>
      <c r="S97" s="276" t="s">
        <v>401</v>
      </c>
      <c r="T97" s="260" t="s">
        <v>673</v>
      </c>
      <c r="U97" s="258" t="s">
        <v>401</v>
      </c>
      <c r="V97" s="607" t="s">
        <v>402</v>
      </c>
      <c r="W97" s="608" t="s">
        <v>403</v>
      </c>
      <c r="X97" s="218" t="s">
        <v>427</v>
      </c>
      <c r="Y97" s="222" t="s">
        <v>614</v>
      </c>
      <c r="Z97" s="260" t="s">
        <v>429</v>
      </c>
      <c r="AA97" s="256" t="s">
        <v>675</v>
      </c>
      <c r="AB97" s="304">
        <v>0.0608</v>
      </c>
      <c r="AC97" s="245" t="s">
        <v>31</v>
      </c>
      <c r="AD97" s="582" t="s">
        <v>431</v>
      </c>
      <c r="AE97" s="582"/>
      <c r="AF97" s="630">
        <f t="shared" ref="AF97:AF101" si="16">AB97/0.154*1000</f>
        <v>394.805194805195</v>
      </c>
      <c r="AG97" s="630">
        <v>5</v>
      </c>
      <c r="AH97" s="630"/>
      <c r="AI97" s="624">
        <f t="shared" ref="AI97:AI101" si="17">AF97*0.154/1000</f>
        <v>0.0608</v>
      </c>
      <c r="AJ97" s="646">
        <f t="shared" si="15"/>
        <v>1</v>
      </c>
      <c r="AK97" s="633"/>
      <c r="AL97" s="633"/>
      <c r="AM97" s="651"/>
      <c r="AN97" s="651"/>
      <c r="AO97" s="633"/>
      <c r="AP97" s="394"/>
      <c r="AQ97" s="222">
        <v>1</v>
      </c>
      <c r="AR97" s="222">
        <v>1</v>
      </c>
      <c r="AS97" s="222">
        <v>1</v>
      </c>
      <c r="AT97" s="222">
        <v>1</v>
      </c>
      <c r="AU97" s="665">
        <v>1</v>
      </c>
      <c r="AV97" s="187"/>
    </row>
    <row r="98" s="189" customFormat="1" ht="39.95" customHeight="1" spans="1:48">
      <c r="A98" s="573">
        <f t="shared" si="14"/>
        <v>90</v>
      </c>
      <c r="B98" s="218"/>
      <c r="C98" s="219"/>
      <c r="D98" s="219"/>
      <c r="E98" s="230"/>
      <c r="F98" s="231">
        <v>4</v>
      </c>
      <c r="G98" s="219"/>
      <c r="H98" s="219"/>
      <c r="I98" s="219"/>
      <c r="J98" s="258"/>
      <c r="K98" s="271"/>
      <c r="L98" s="602"/>
      <c r="M98" s="256" t="s">
        <v>676</v>
      </c>
      <c r="N98" s="243" t="s">
        <v>677</v>
      </c>
      <c r="O98" s="593" t="s">
        <v>141</v>
      </c>
      <c r="P98" s="267"/>
      <c r="Q98" s="218" t="s">
        <v>400</v>
      </c>
      <c r="R98" s="288"/>
      <c r="S98" s="276" t="s">
        <v>401</v>
      </c>
      <c r="T98" s="260" t="s">
        <v>676</v>
      </c>
      <c r="U98" s="258" t="s">
        <v>401</v>
      </c>
      <c r="V98" s="607" t="s">
        <v>402</v>
      </c>
      <c r="W98" s="608" t="s">
        <v>403</v>
      </c>
      <c r="X98" s="218" t="s">
        <v>427</v>
      </c>
      <c r="Y98" s="222" t="s">
        <v>614</v>
      </c>
      <c r="Z98" s="260" t="s">
        <v>429</v>
      </c>
      <c r="AA98" s="256" t="s">
        <v>678</v>
      </c>
      <c r="AB98" s="304">
        <v>0.0689</v>
      </c>
      <c r="AC98" s="245" t="s">
        <v>31</v>
      </c>
      <c r="AD98" s="582" t="s">
        <v>431</v>
      </c>
      <c r="AE98" s="582"/>
      <c r="AF98" s="630">
        <f t="shared" si="16"/>
        <v>447.402597402597</v>
      </c>
      <c r="AG98" s="630">
        <v>5</v>
      </c>
      <c r="AH98" s="630"/>
      <c r="AI98" s="624">
        <f t="shared" si="17"/>
        <v>0.0689</v>
      </c>
      <c r="AJ98" s="646">
        <f t="shared" si="15"/>
        <v>1</v>
      </c>
      <c r="AK98" s="633"/>
      <c r="AL98" s="633"/>
      <c r="AM98" s="651"/>
      <c r="AN98" s="651"/>
      <c r="AO98" s="633"/>
      <c r="AP98" s="394"/>
      <c r="AQ98" s="222">
        <v>1</v>
      </c>
      <c r="AR98" s="222">
        <v>1</v>
      </c>
      <c r="AS98" s="222">
        <v>1</v>
      </c>
      <c r="AT98" s="222">
        <v>1</v>
      </c>
      <c r="AU98" s="665">
        <v>1</v>
      </c>
      <c r="AV98" s="187"/>
    </row>
    <row r="99" s="189" customFormat="1" ht="39.95" customHeight="1" spans="1:48">
      <c r="A99" s="573">
        <f t="shared" si="14"/>
        <v>91</v>
      </c>
      <c r="B99" s="218"/>
      <c r="C99" s="219"/>
      <c r="D99" s="219"/>
      <c r="E99" s="230"/>
      <c r="F99" s="231">
        <v>4</v>
      </c>
      <c r="G99" s="219"/>
      <c r="H99" s="219"/>
      <c r="I99" s="219"/>
      <c r="J99" s="258"/>
      <c r="K99" s="271"/>
      <c r="L99" s="602"/>
      <c r="M99" s="256" t="s">
        <v>679</v>
      </c>
      <c r="N99" s="243" t="s">
        <v>680</v>
      </c>
      <c r="O99" s="593" t="s">
        <v>141</v>
      </c>
      <c r="P99" s="267"/>
      <c r="Q99" s="218" t="s">
        <v>400</v>
      </c>
      <c r="R99" s="288"/>
      <c r="S99" s="276" t="s">
        <v>401</v>
      </c>
      <c r="T99" s="260" t="s">
        <v>681</v>
      </c>
      <c r="U99" s="258" t="s">
        <v>401</v>
      </c>
      <c r="V99" s="607" t="s">
        <v>402</v>
      </c>
      <c r="W99" s="608" t="s">
        <v>403</v>
      </c>
      <c r="X99" s="218" t="s">
        <v>427</v>
      </c>
      <c r="Y99" s="222" t="s">
        <v>614</v>
      </c>
      <c r="Z99" s="260" t="s">
        <v>429</v>
      </c>
      <c r="AA99" s="256" t="s">
        <v>678</v>
      </c>
      <c r="AB99" s="304">
        <v>0.0689</v>
      </c>
      <c r="AC99" s="245" t="s">
        <v>31</v>
      </c>
      <c r="AD99" s="582" t="s">
        <v>431</v>
      </c>
      <c r="AE99" s="582"/>
      <c r="AF99" s="630">
        <f t="shared" si="16"/>
        <v>447.402597402597</v>
      </c>
      <c r="AG99" s="630">
        <v>5</v>
      </c>
      <c r="AH99" s="630"/>
      <c r="AI99" s="624">
        <f t="shared" si="17"/>
        <v>0.0689</v>
      </c>
      <c r="AJ99" s="646">
        <f t="shared" si="15"/>
        <v>1</v>
      </c>
      <c r="AK99" s="633"/>
      <c r="AL99" s="633"/>
      <c r="AM99" s="651"/>
      <c r="AN99" s="651"/>
      <c r="AO99" s="633"/>
      <c r="AP99" s="394"/>
      <c r="AQ99" s="222">
        <v>1</v>
      </c>
      <c r="AR99" s="222">
        <v>1</v>
      </c>
      <c r="AS99" s="222">
        <v>1</v>
      </c>
      <c r="AT99" s="222">
        <v>1</v>
      </c>
      <c r="AU99" s="665">
        <v>1</v>
      </c>
      <c r="AV99" s="187"/>
    </row>
    <row r="100" s="189" customFormat="1" ht="39.95" customHeight="1" spans="1:48">
      <c r="A100" s="573">
        <f t="shared" si="14"/>
        <v>92</v>
      </c>
      <c r="B100" s="218"/>
      <c r="C100" s="219"/>
      <c r="D100" s="219"/>
      <c r="E100" s="230"/>
      <c r="F100" s="231">
        <v>4</v>
      </c>
      <c r="G100" s="219"/>
      <c r="H100" s="219"/>
      <c r="I100" s="219"/>
      <c r="J100" s="258"/>
      <c r="K100" s="271"/>
      <c r="L100" s="602"/>
      <c r="M100" s="256" t="s">
        <v>682</v>
      </c>
      <c r="N100" s="243" t="s">
        <v>683</v>
      </c>
      <c r="O100" s="593" t="s">
        <v>684</v>
      </c>
      <c r="P100" s="267"/>
      <c r="Q100" s="218" t="s">
        <v>400</v>
      </c>
      <c r="R100" s="288"/>
      <c r="S100" s="276" t="s">
        <v>401</v>
      </c>
      <c r="T100" s="260" t="s">
        <v>682</v>
      </c>
      <c r="U100" s="258" t="s">
        <v>401</v>
      </c>
      <c r="V100" s="607" t="s">
        <v>402</v>
      </c>
      <c r="W100" s="608" t="s">
        <v>403</v>
      </c>
      <c r="X100" s="218" t="s">
        <v>427</v>
      </c>
      <c r="Y100" s="222" t="s">
        <v>614</v>
      </c>
      <c r="Z100" s="260" t="s">
        <v>429</v>
      </c>
      <c r="AA100" s="256" t="s">
        <v>685</v>
      </c>
      <c r="AB100" s="304">
        <v>0.0654</v>
      </c>
      <c r="AC100" s="245" t="s">
        <v>31</v>
      </c>
      <c r="AD100" s="582" t="s">
        <v>431</v>
      </c>
      <c r="AE100" s="582"/>
      <c r="AF100" s="630">
        <f t="shared" si="16"/>
        <v>424.675324675325</v>
      </c>
      <c r="AG100" s="630">
        <v>5</v>
      </c>
      <c r="AH100" s="630"/>
      <c r="AI100" s="624">
        <f t="shared" si="17"/>
        <v>0.0654</v>
      </c>
      <c r="AJ100" s="646">
        <f t="shared" si="15"/>
        <v>1</v>
      </c>
      <c r="AK100" s="633"/>
      <c r="AL100" s="633"/>
      <c r="AM100" s="651"/>
      <c r="AN100" s="651"/>
      <c r="AO100" s="633"/>
      <c r="AP100" s="394"/>
      <c r="AQ100" s="222">
        <v>1</v>
      </c>
      <c r="AR100" s="222">
        <v>1</v>
      </c>
      <c r="AS100" s="222">
        <v>1</v>
      </c>
      <c r="AT100" s="222">
        <v>1</v>
      </c>
      <c r="AU100" s="665">
        <v>1</v>
      </c>
      <c r="AV100" s="187"/>
    </row>
    <row r="101" s="189" customFormat="1" ht="39.95" customHeight="1" spans="1:48">
      <c r="A101" s="573">
        <f t="shared" si="14"/>
        <v>93</v>
      </c>
      <c r="B101" s="218"/>
      <c r="C101" s="219"/>
      <c r="D101" s="219"/>
      <c r="E101" s="231"/>
      <c r="F101" s="231">
        <v>4</v>
      </c>
      <c r="G101" s="219"/>
      <c r="H101" s="219"/>
      <c r="I101" s="219"/>
      <c r="J101" s="258"/>
      <c r="K101" s="271"/>
      <c r="L101" s="602"/>
      <c r="M101" s="256" t="s">
        <v>686</v>
      </c>
      <c r="N101" s="243" t="s">
        <v>687</v>
      </c>
      <c r="O101" s="593" t="s">
        <v>141</v>
      </c>
      <c r="P101" s="267"/>
      <c r="Q101" s="218" t="s">
        <v>400</v>
      </c>
      <c r="R101" s="288"/>
      <c r="S101" s="276" t="s">
        <v>401</v>
      </c>
      <c r="T101" s="260" t="s">
        <v>686</v>
      </c>
      <c r="U101" s="258" t="s">
        <v>401</v>
      </c>
      <c r="V101" s="607" t="s">
        <v>402</v>
      </c>
      <c r="W101" s="608" t="s">
        <v>403</v>
      </c>
      <c r="X101" s="218" t="s">
        <v>427</v>
      </c>
      <c r="Y101" s="222" t="s">
        <v>614</v>
      </c>
      <c r="Z101" s="260" t="s">
        <v>429</v>
      </c>
      <c r="AA101" s="313" t="s">
        <v>688</v>
      </c>
      <c r="AB101" s="304">
        <v>0.0241</v>
      </c>
      <c r="AC101" s="245" t="s">
        <v>31</v>
      </c>
      <c r="AD101" s="582" t="s">
        <v>431</v>
      </c>
      <c r="AE101" s="582"/>
      <c r="AF101" s="630">
        <f t="shared" si="16"/>
        <v>156.493506493506</v>
      </c>
      <c r="AG101" s="630">
        <v>5</v>
      </c>
      <c r="AH101" s="630"/>
      <c r="AI101" s="624">
        <f t="shared" si="17"/>
        <v>0.0241</v>
      </c>
      <c r="AJ101" s="646">
        <f t="shared" si="15"/>
        <v>1</v>
      </c>
      <c r="AK101" s="633"/>
      <c r="AL101" s="633"/>
      <c r="AM101" s="651"/>
      <c r="AN101" s="651"/>
      <c r="AO101" s="633"/>
      <c r="AP101" s="394"/>
      <c r="AQ101" s="222">
        <v>1</v>
      </c>
      <c r="AR101" s="222">
        <v>1</v>
      </c>
      <c r="AS101" s="222">
        <v>1</v>
      </c>
      <c r="AT101" s="222">
        <v>1</v>
      </c>
      <c r="AU101" s="665">
        <v>1</v>
      </c>
      <c r="AV101" s="187"/>
    </row>
    <row r="102" s="189" customFormat="1" ht="39.95" customHeight="1" spans="1:48">
      <c r="A102" s="573">
        <f t="shared" ref="A102:A129" si="18">ROW()-8</f>
        <v>94</v>
      </c>
      <c r="B102" s="218"/>
      <c r="C102" s="219"/>
      <c r="D102" s="219"/>
      <c r="E102" s="231">
        <v>3</v>
      </c>
      <c r="F102" s="231"/>
      <c r="G102" s="219"/>
      <c r="H102" s="219"/>
      <c r="I102" s="219"/>
      <c r="J102" s="258"/>
      <c r="K102" s="271"/>
      <c r="L102" s="602" t="s">
        <v>689</v>
      </c>
      <c r="M102" s="256" t="s">
        <v>229</v>
      </c>
      <c r="N102" s="243" t="s">
        <v>230</v>
      </c>
      <c r="O102" s="593" t="s">
        <v>141</v>
      </c>
      <c r="P102" s="267"/>
      <c r="Q102" s="218" t="s">
        <v>400</v>
      </c>
      <c r="R102" s="288"/>
      <c r="S102" s="276" t="s">
        <v>401</v>
      </c>
      <c r="T102" s="260" t="s">
        <v>229</v>
      </c>
      <c r="U102" s="258" t="s">
        <v>401</v>
      </c>
      <c r="V102" s="607" t="s">
        <v>402</v>
      </c>
      <c r="W102" s="608" t="s">
        <v>403</v>
      </c>
      <c r="X102" s="218" t="s">
        <v>540</v>
      </c>
      <c r="Y102" s="222" t="s">
        <v>690</v>
      </c>
      <c r="Z102" s="260" t="s">
        <v>429</v>
      </c>
      <c r="AA102" s="313" t="s">
        <v>691</v>
      </c>
      <c r="AB102" s="304">
        <v>0.0785</v>
      </c>
      <c r="AC102" s="245" t="s">
        <v>31</v>
      </c>
      <c r="AD102" s="582" t="s">
        <v>544</v>
      </c>
      <c r="AE102" s="582" t="s">
        <v>692</v>
      </c>
      <c r="AF102" s="630">
        <v>157</v>
      </c>
      <c r="AG102" s="630">
        <v>102</v>
      </c>
      <c r="AH102" s="630">
        <v>1</v>
      </c>
      <c r="AI102" s="624">
        <f>AF102*AG102*AH102*7860/1000000000</f>
        <v>0.12587004</v>
      </c>
      <c r="AJ102" s="646">
        <f t="shared" si="15"/>
        <v>0.623659132864342</v>
      </c>
      <c r="AK102" s="580"/>
      <c r="AL102" s="624">
        <f>AF102*AG102*2/1000000</f>
        <v>0.032028</v>
      </c>
      <c r="AM102" s="654" t="s">
        <v>423</v>
      </c>
      <c r="AN102" s="654" t="s">
        <v>693</v>
      </c>
      <c r="AO102" s="633"/>
      <c r="AP102" s="394"/>
      <c r="AQ102" s="222">
        <v>1</v>
      </c>
      <c r="AR102" s="222">
        <v>1</v>
      </c>
      <c r="AS102" s="222">
        <v>0</v>
      </c>
      <c r="AT102" s="222">
        <v>1</v>
      </c>
      <c r="AU102" s="665">
        <v>1</v>
      </c>
      <c r="AV102" s="187"/>
    </row>
    <row r="103" s="189" customFormat="1" ht="39.95" customHeight="1" spans="1:48">
      <c r="A103" s="573">
        <f t="shared" si="18"/>
        <v>95</v>
      </c>
      <c r="B103" s="218"/>
      <c r="C103" s="219"/>
      <c r="D103" s="219"/>
      <c r="E103" s="231">
        <v>3</v>
      </c>
      <c r="F103" s="231"/>
      <c r="G103" s="219"/>
      <c r="H103" s="219"/>
      <c r="I103" s="219"/>
      <c r="J103" s="258"/>
      <c r="K103" s="271"/>
      <c r="L103" s="256" t="s">
        <v>199</v>
      </c>
      <c r="M103" s="256" t="s">
        <v>199</v>
      </c>
      <c r="N103" s="243" t="s">
        <v>200</v>
      </c>
      <c r="O103" s="593" t="s">
        <v>141</v>
      </c>
      <c r="P103" s="267"/>
      <c r="Q103" s="218" t="s">
        <v>400</v>
      </c>
      <c r="R103" s="288"/>
      <c r="S103" s="276" t="s">
        <v>99</v>
      </c>
      <c r="T103" s="260" t="s">
        <v>199</v>
      </c>
      <c r="U103" s="258" t="s">
        <v>99</v>
      </c>
      <c r="V103" s="607" t="s">
        <v>402</v>
      </c>
      <c r="W103" s="608" t="s">
        <v>403</v>
      </c>
      <c r="X103" s="218" t="s">
        <v>540</v>
      </c>
      <c r="Y103" s="222" t="s">
        <v>694</v>
      </c>
      <c r="Z103" s="260" t="s">
        <v>429</v>
      </c>
      <c r="AA103" s="313" t="s">
        <v>31</v>
      </c>
      <c r="AB103" s="304">
        <v>0.0371</v>
      </c>
      <c r="AC103" s="245" t="s">
        <v>31</v>
      </c>
      <c r="AD103" s="582" t="s">
        <v>544</v>
      </c>
      <c r="AE103" s="582"/>
      <c r="AF103" s="630">
        <v>165</v>
      </c>
      <c r="AG103" s="630">
        <v>17</v>
      </c>
      <c r="AH103" s="630">
        <v>2</v>
      </c>
      <c r="AI103" s="624">
        <f>AF103*AG103*AH103*7860/1000000000</f>
        <v>0.0440946</v>
      </c>
      <c r="AJ103" s="646">
        <f t="shared" si="15"/>
        <v>0.841372866518803</v>
      </c>
      <c r="AK103" s="582"/>
      <c r="AL103" s="582"/>
      <c r="AM103" s="654" t="s">
        <v>407</v>
      </c>
      <c r="AN103" s="654" t="s">
        <v>695</v>
      </c>
      <c r="AO103" s="633"/>
      <c r="AP103" s="394"/>
      <c r="AQ103" s="222">
        <v>2</v>
      </c>
      <c r="AR103" s="222">
        <v>2</v>
      </c>
      <c r="AS103" s="222">
        <v>0</v>
      </c>
      <c r="AT103" s="222">
        <v>2</v>
      </c>
      <c r="AU103" s="665">
        <v>2</v>
      </c>
      <c r="AV103" s="187"/>
    </row>
    <row r="104" s="189" customFormat="1" ht="39.95" customHeight="1" spans="1:48">
      <c r="A104" s="573">
        <f t="shared" si="18"/>
        <v>96</v>
      </c>
      <c r="B104" s="218"/>
      <c r="C104" s="219"/>
      <c r="D104" s="219">
        <v>2</v>
      </c>
      <c r="E104" s="230"/>
      <c r="F104" s="231"/>
      <c r="G104" s="219"/>
      <c r="H104" s="219"/>
      <c r="I104" s="219"/>
      <c r="J104" s="258"/>
      <c r="K104" s="271"/>
      <c r="L104" s="602" t="s">
        <v>696</v>
      </c>
      <c r="M104" s="256" t="s">
        <v>697</v>
      </c>
      <c r="N104" s="243" t="s">
        <v>698</v>
      </c>
      <c r="O104" s="593" t="s">
        <v>141</v>
      </c>
      <c r="P104" s="267"/>
      <c r="Q104" s="218" t="s">
        <v>400</v>
      </c>
      <c r="R104" s="288"/>
      <c r="S104" s="276" t="s">
        <v>401</v>
      </c>
      <c r="T104" s="260" t="s">
        <v>697</v>
      </c>
      <c r="U104" s="258" t="s">
        <v>401</v>
      </c>
      <c r="V104" s="607" t="s">
        <v>402</v>
      </c>
      <c r="W104" s="608" t="s">
        <v>403</v>
      </c>
      <c r="X104" s="218" t="s">
        <v>427</v>
      </c>
      <c r="Y104" s="222" t="s">
        <v>614</v>
      </c>
      <c r="Z104" s="260" t="s">
        <v>429</v>
      </c>
      <c r="AA104" s="256" t="s">
        <v>699</v>
      </c>
      <c r="AB104" s="304">
        <v>0.0661</v>
      </c>
      <c r="AC104" s="245" t="s">
        <v>31</v>
      </c>
      <c r="AD104" s="582" t="s">
        <v>431</v>
      </c>
      <c r="AE104" s="582"/>
      <c r="AF104" s="630">
        <f>AB104/0.154*1000</f>
        <v>429.220779220779</v>
      </c>
      <c r="AG104" s="630">
        <v>5</v>
      </c>
      <c r="AH104" s="630"/>
      <c r="AI104" s="624">
        <f>AF104*0.154/1000</f>
        <v>0.0661</v>
      </c>
      <c r="AJ104" s="646">
        <f t="shared" si="15"/>
        <v>1</v>
      </c>
      <c r="AK104" s="633"/>
      <c r="AL104" s="633"/>
      <c r="AM104" s="654" t="s">
        <v>423</v>
      </c>
      <c r="AN104" s="633" t="s">
        <v>615</v>
      </c>
      <c r="AO104" s="633"/>
      <c r="AP104" s="394"/>
      <c r="AQ104" s="222">
        <v>2</v>
      </c>
      <c r="AR104" s="222">
        <v>2</v>
      </c>
      <c r="AS104" s="222">
        <v>2</v>
      </c>
      <c r="AT104" s="222">
        <v>2</v>
      </c>
      <c r="AU104" s="665">
        <v>2</v>
      </c>
      <c r="AV104" s="187"/>
    </row>
    <row r="105" s="189" customFormat="1" ht="39.95" customHeight="1" spans="1:48">
      <c r="A105" s="573">
        <f t="shared" si="18"/>
        <v>97</v>
      </c>
      <c r="B105" s="218"/>
      <c r="C105" s="219"/>
      <c r="D105" s="219">
        <v>2</v>
      </c>
      <c r="E105" s="230"/>
      <c r="F105" s="231"/>
      <c r="G105" s="219"/>
      <c r="H105" s="219"/>
      <c r="I105" s="219"/>
      <c r="J105" s="258"/>
      <c r="K105" s="271"/>
      <c r="L105" s="602" t="s">
        <v>700</v>
      </c>
      <c r="M105" s="256" t="s">
        <v>701</v>
      </c>
      <c r="N105" s="243" t="s">
        <v>702</v>
      </c>
      <c r="O105" s="593" t="s">
        <v>141</v>
      </c>
      <c r="P105" s="267"/>
      <c r="Q105" s="218" t="s">
        <v>400</v>
      </c>
      <c r="R105" s="288"/>
      <c r="S105" s="276" t="s">
        <v>401</v>
      </c>
      <c r="T105" s="260" t="s">
        <v>701</v>
      </c>
      <c r="U105" s="258" t="s">
        <v>401</v>
      </c>
      <c r="V105" s="607" t="s">
        <v>402</v>
      </c>
      <c r="W105" s="608" t="s">
        <v>403</v>
      </c>
      <c r="X105" s="218" t="s">
        <v>427</v>
      </c>
      <c r="Y105" s="222" t="s">
        <v>703</v>
      </c>
      <c r="Z105" s="260" t="s">
        <v>429</v>
      </c>
      <c r="AA105" s="256" t="s">
        <v>704</v>
      </c>
      <c r="AB105" s="304">
        <v>0.071</v>
      </c>
      <c r="AC105" s="245" t="s">
        <v>31</v>
      </c>
      <c r="AD105" s="582" t="s">
        <v>431</v>
      </c>
      <c r="AE105" s="582"/>
      <c r="AF105" s="630">
        <f>AB105/0.2219*1000</f>
        <v>319.9639477242</v>
      </c>
      <c r="AG105" s="630">
        <v>6</v>
      </c>
      <c r="AH105" s="630"/>
      <c r="AI105" s="624">
        <f>AF105*0.2219/1000</f>
        <v>0.071</v>
      </c>
      <c r="AJ105" s="646">
        <f t="shared" si="15"/>
        <v>1</v>
      </c>
      <c r="AK105" s="633"/>
      <c r="AL105" s="633"/>
      <c r="AM105" s="654" t="s">
        <v>423</v>
      </c>
      <c r="AN105" s="633" t="s">
        <v>615</v>
      </c>
      <c r="AO105" s="633"/>
      <c r="AP105" s="394"/>
      <c r="AQ105" s="222">
        <v>1</v>
      </c>
      <c r="AR105" s="222">
        <v>1</v>
      </c>
      <c r="AS105" s="222">
        <v>1</v>
      </c>
      <c r="AT105" s="222">
        <v>1</v>
      </c>
      <c r="AU105" s="665">
        <v>1</v>
      </c>
      <c r="AV105" s="187"/>
    </row>
    <row r="106" s="189" customFormat="1" ht="39.95" customHeight="1" spans="1:48">
      <c r="A106" s="573">
        <f t="shared" si="18"/>
        <v>98</v>
      </c>
      <c r="B106" s="218"/>
      <c r="C106" s="219"/>
      <c r="D106" s="219">
        <v>2</v>
      </c>
      <c r="E106" s="230"/>
      <c r="F106" s="231"/>
      <c r="G106" s="219"/>
      <c r="H106" s="219"/>
      <c r="I106" s="219"/>
      <c r="J106" s="258"/>
      <c r="K106" s="271"/>
      <c r="L106" s="602" t="s">
        <v>705</v>
      </c>
      <c r="M106" s="256" t="s">
        <v>706</v>
      </c>
      <c r="N106" s="243" t="s">
        <v>707</v>
      </c>
      <c r="O106" s="593" t="s">
        <v>141</v>
      </c>
      <c r="P106" s="267"/>
      <c r="Q106" s="218" t="s">
        <v>400</v>
      </c>
      <c r="R106" s="288"/>
      <c r="S106" s="276" t="s">
        <v>401</v>
      </c>
      <c r="T106" s="260" t="s">
        <v>706</v>
      </c>
      <c r="U106" s="258" t="s">
        <v>401</v>
      </c>
      <c r="V106" s="607" t="s">
        <v>402</v>
      </c>
      <c r="W106" s="608" t="s">
        <v>403</v>
      </c>
      <c r="X106" s="218" t="s">
        <v>427</v>
      </c>
      <c r="Y106" s="222" t="s">
        <v>703</v>
      </c>
      <c r="Z106" s="260" t="s">
        <v>429</v>
      </c>
      <c r="AA106" s="256" t="s">
        <v>708</v>
      </c>
      <c r="AB106" s="304">
        <v>0.0747</v>
      </c>
      <c r="AC106" s="245" t="s">
        <v>31</v>
      </c>
      <c r="AD106" s="582" t="s">
        <v>431</v>
      </c>
      <c r="AE106" s="582"/>
      <c r="AF106" s="630">
        <f>AB106/0.2219*1000</f>
        <v>336.638125281658</v>
      </c>
      <c r="AG106" s="630">
        <v>6</v>
      </c>
      <c r="AH106" s="630"/>
      <c r="AI106" s="624">
        <f>AF106*0.2219/1000</f>
        <v>0.0747</v>
      </c>
      <c r="AJ106" s="646">
        <f t="shared" si="15"/>
        <v>1</v>
      </c>
      <c r="AK106" s="580"/>
      <c r="AL106" s="580"/>
      <c r="AM106" s="580" t="s">
        <v>423</v>
      </c>
      <c r="AN106" s="580" t="s">
        <v>615</v>
      </c>
      <c r="AO106" s="633"/>
      <c r="AP106" s="394"/>
      <c r="AQ106" s="222">
        <v>1</v>
      </c>
      <c r="AR106" s="222">
        <v>1</v>
      </c>
      <c r="AS106" s="222">
        <v>1</v>
      </c>
      <c r="AT106" s="222">
        <v>1</v>
      </c>
      <c r="AU106" s="665">
        <v>1</v>
      </c>
      <c r="AV106" s="187"/>
    </row>
    <row r="107" s="189" customFormat="1" ht="39.95" customHeight="1" spans="1:48">
      <c r="A107" s="573">
        <f t="shared" si="18"/>
        <v>99</v>
      </c>
      <c r="B107" s="218"/>
      <c r="C107" s="219"/>
      <c r="D107" s="219">
        <v>2</v>
      </c>
      <c r="E107" s="230"/>
      <c r="F107" s="231"/>
      <c r="G107" s="219"/>
      <c r="H107" s="219"/>
      <c r="I107" s="219"/>
      <c r="J107" s="258"/>
      <c r="K107" s="271"/>
      <c r="L107" s="602" t="s">
        <v>709</v>
      </c>
      <c r="M107" s="256" t="s">
        <v>148</v>
      </c>
      <c r="N107" s="243" t="s">
        <v>149</v>
      </c>
      <c r="O107" s="593" t="s">
        <v>141</v>
      </c>
      <c r="P107" s="267"/>
      <c r="Q107" s="218" t="s">
        <v>400</v>
      </c>
      <c r="R107" s="288"/>
      <c r="S107" s="276" t="s">
        <v>107</v>
      </c>
      <c r="T107" s="260" t="s">
        <v>415</v>
      </c>
      <c r="U107" s="218" t="s">
        <v>31</v>
      </c>
      <c r="V107" s="607" t="s">
        <v>402</v>
      </c>
      <c r="W107" s="608" t="s">
        <v>403</v>
      </c>
      <c r="X107" s="218" t="s">
        <v>710</v>
      </c>
      <c r="Y107" s="222" t="s">
        <v>711</v>
      </c>
      <c r="Z107" s="260" t="s">
        <v>712</v>
      </c>
      <c r="AA107" s="313" t="s">
        <v>31</v>
      </c>
      <c r="AB107" s="304">
        <v>0.14</v>
      </c>
      <c r="AC107" s="245" t="s">
        <v>31</v>
      </c>
      <c r="AD107" s="633"/>
      <c r="AE107" s="633"/>
      <c r="AF107" s="633"/>
      <c r="AG107" s="633"/>
      <c r="AH107" s="633"/>
      <c r="AI107" s="633"/>
      <c r="AJ107" s="649"/>
      <c r="AK107" s="633"/>
      <c r="AL107" s="633"/>
      <c r="AM107" s="580" t="s">
        <v>423</v>
      </c>
      <c r="AN107" s="580" t="s">
        <v>713</v>
      </c>
      <c r="AO107" s="633"/>
      <c r="AP107" s="394"/>
      <c r="AQ107" s="222">
        <v>1</v>
      </c>
      <c r="AR107" s="222">
        <v>1</v>
      </c>
      <c r="AS107" s="222">
        <v>1</v>
      </c>
      <c r="AT107" s="222">
        <v>1</v>
      </c>
      <c r="AU107" s="665">
        <v>1</v>
      </c>
      <c r="AV107" s="187"/>
    </row>
    <row r="108" s="189" customFormat="1" ht="39.95" customHeight="1" spans="1:48">
      <c r="A108" s="573">
        <f t="shared" si="18"/>
        <v>100</v>
      </c>
      <c r="B108" s="218"/>
      <c r="C108" s="219">
        <v>1</v>
      </c>
      <c r="D108" s="219"/>
      <c r="E108" s="230"/>
      <c r="F108" s="231"/>
      <c r="G108" s="219"/>
      <c r="H108" s="219"/>
      <c r="I108" s="219"/>
      <c r="J108" s="258"/>
      <c r="K108" s="271"/>
      <c r="L108" s="582" t="s">
        <v>714</v>
      </c>
      <c r="M108" s="256" t="s">
        <v>715</v>
      </c>
      <c r="N108" s="243" t="s">
        <v>716</v>
      </c>
      <c r="O108" s="593" t="s">
        <v>141</v>
      </c>
      <c r="P108" s="267"/>
      <c r="Q108" s="218" t="s">
        <v>400</v>
      </c>
      <c r="R108" s="288"/>
      <c r="S108" s="276" t="s">
        <v>306</v>
      </c>
      <c r="T108" s="260" t="s">
        <v>715</v>
      </c>
      <c r="U108" s="258" t="s">
        <v>306</v>
      </c>
      <c r="V108" s="607" t="s">
        <v>402</v>
      </c>
      <c r="W108" s="608" t="s">
        <v>403</v>
      </c>
      <c r="X108" s="218" t="s">
        <v>421</v>
      </c>
      <c r="Y108" s="260" t="s">
        <v>405</v>
      </c>
      <c r="Z108" s="260" t="s">
        <v>31</v>
      </c>
      <c r="AA108" s="256" t="s">
        <v>31</v>
      </c>
      <c r="AB108" s="304">
        <v>1.6482</v>
      </c>
      <c r="AC108" s="245" t="s">
        <v>557</v>
      </c>
      <c r="AD108" s="633"/>
      <c r="AE108" s="633"/>
      <c r="AF108" s="633"/>
      <c r="AG108" s="633"/>
      <c r="AH108" s="633"/>
      <c r="AI108" s="633"/>
      <c r="AJ108" s="649"/>
      <c r="AK108" s="633"/>
      <c r="AL108" s="633">
        <v>0.084</v>
      </c>
      <c r="AM108" s="580" t="s">
        <v>423</v>
      </c>
      <c r="AN108" s="580" t="s">
        <v>619</v>
      </c>
      <c r="AO108" s="633"/>
      <c r="AP108" s="394"/>
      <c r="AQ108" s="222">
        <v>1</v>
      </c>
      <c r="AR108" s="222">
        <v>1</v>
      </c>
      <c r="AS108" s="222">
        <v>1</v>
      </c>
      <c r="AT108" s="222">
        <v>1</v>
      </c>
      <c r="AU108" s="665">
        <v>1</v>
      </c>
      <c r="AV108" s="187"/>
    </row>
    <row r="109" s="189" customFormat="1" ht="39.95" customHeight="1" spans="1:48">
      <c r="A109" s="573">
        <f t="shared" si="18"/>
        <v>101</v>
      </c>
      <c r="B109" s="218"/>
      <c r="C109" s="219">
        <v>1</v>
      </c>
      <c r="D109" s="219"/>
      <c r="E109" s="230"/>
      <c r="F109" s="231"/>
      <c r="G109" s="219"/>
      <c r="H109" s="219"/>
      <c r="I109" s="219"/>
      <c r="J109" s="258"/>
      <c r="K109" s="271"/>
      <c r="L109" s="582" t="s">
        <v>717</v>
      </c>
      <c r="M109" s="256" t="s">
        <v>718</v>
      </c>
      <c r="N109" s="243" t="s">
        <v>719</v>
      </c>
      <c r="O109" s="593" t="s">
        <v>141</v>
      </c>
      <c r="P109" s="267"/>
      <c r="Q109" s="218" t="s">
        <v>400</v>
      </c>
      <c r="R109" s="288"/>
      <c r="S109" s="276" t="s">
        <v>258</v>
      </c>
      <c r="T109" s="260" t="s">
        <v>718</v>
      </c>
      <c r="U109" s="258" t="s">
        <v>258</v>
      </c>
      <c r="V109" s="607" t="s">
        <v>402</v>
      </c>
      <c r="W109" s="608" t="s">
        <v>403</v>
      </c>
      <c r="X109" s="218" t="s">
        <v>421</v>
      </c>
      <c r="Y109" s="260" t="s">
        <v>405</v>
      </c>
      <c r="Z109" s="260" t="s">
        <v>31</v>
      </c>
      <c r="AA109" s="256" t="s">
        <v>31</v>
      </c>
      <c r="AB109" s="304">
        <v>1.5218</v>
      </c>
      <c r="AC109" s="245" t="s">
        <v>557</v>
      </c>
      <c r="AD109" s="633"/>
      <c r="AE109" s="633"/>
      <c r="AF109" s="633"/>
      <c r="AG109" s="633"/>
      <c r="AH109" s="633"/>
      <c r="AI109" s="633"/>
      <c r="AJ109" s="649"/>
      <c r="AK109" s="633"/>
      <c r="AL109" s="633">
        <v>0.084</v>
      </c>
      <c r="AM109" s="580" t="s">
        <v>423</v>
      </c>
      <c r="AN109" s="580" t="s">
        <v>619</v>
      </c>
      <c r="AO109" s="633"/>
      <c r="AP109" s="394"/>
      <c r="AQ109" s="222">
        <v>1</v>
      </c>
      <c r="AR109" s="222">
        <v>1</v>
      </c>
      <c r="AS109" s="222">
        <v>1</v>
      </c>
      <c r="AT109" s="222">
        <v>1</v>
      </c>
      <c r="AU109" s="665">
        <v>1</v>
      </c>
      <c r="AV109" s="187"/>
    </row>
    <row r="110" s="189" customFormat="1" ht="39.95" customHeight="1" spans="1:48">
      <c r="A110" s="573">
        <f t="shared" si="18"/>
        <v>102</v>
      </c>
      <c r="B110" s="218"/>
      <c r="C110" s="219">
        <v>1</v>
      </c>
      <c r="D110" s="219"/>
      <c r="E110" s="230"/>
      <c r="F110" s="231"/>
      <c r="G110" s="219"/>
      <c r="H110" s="219"/>
      <c r="I110" s="219"/>
      <c r="J110" s="258"/>
      <c r="K110" s="271"/>
      <c r="L110" s="582" t="s">
        <v>720</v>
      </c>
      <c r="M110" s="256" t="s">
        <v>721</v>
      </c>
      <c r="N110" s="243" t="s">
        <v>722</v>
      </c>
      <c r="O110" s="593" t="s">
        <v>141</v>
      </c>
      <c r="P110" s="267"/>
      <c r="Q110" s="218" t="s">
        <v>400</v>
      </c>
      <c r="R110" s="288"/>
      <c r="S110" s="276" t="s">
        <v>401</v>
      </c>
      <c r="T110" s="260" t="s">
        <v>721</v>
      </c>
      <c r="U110" s="258" t="s">
        <v>401</v>
      </c>
      <c r="V110" s="607" t="s">
        <v>402</v>
      </c>
      <c r="W110" s="608" t="s">
        <v>403</v>
      </c>
      <c r="X110" s="218" t="s">
        <v>601</v>
      </c>
      <c r="Y110" s="222" t="s">
        <v>723</v>
      </c>
      <c r="Z110" s="260" t="s">
        <v>429</v>
      </c>
      <c r="AA110" s="313" t="s">
        <v>724</v>
      </c>
      <c r="AB110" s="304">
        <v>0.1328</v>
      </c>
      <c r="AC110" s="245" t="s">
        <v>557</v>
      </c>
      <c r="AD110" s="582" t="s">
        <v>605</v>
      </c>
      <c r="AE110" s="582"/>
      <c r="AF110" s="630">
        <f>AB110/0.222*1000+10</f>
        <v>608.198198198198</v>
      </c>
      <c r="AG110" s="630">
        <v>10</v>
      </c>
      <c r="AH110" s="630">
        <v>1</v>
      </c>
      <c r="AI110" s="624">
        <f>AF110*0.222/1000</f>
        <v>0.13502</v>
      </c>
      <c r="AJ110" s="646">
        <f t="shared" ref="AJ110:AJ117" si="19">AB110/AI110</f>
        <v>0.98355799140868</v>
      </c>
      <c r="AK110" s="580"/>
      <c r="AL110" s="580">
        <v>0.033</v>
      </c>
      <c r="AM110" s="580" t="s">
        <v>423</v>
      </c>
      <c r="AN110" s="580" t="s">
        <v>619</v>
      </c>
      <c r="AO110" s="633"/>
      <c r="AP110" s="394"/>
      <c r="AQ110" s="222">
        <v>1</v>
      </c>
      <c r="AR110" s="222">
        <v>1</v>
      </c>
      <c r="AS110" s="222">
        <v>1</v>
      </c>
      <c r="AT110" s="222">
        <v>1</v>
      </c>
      <c r="AU110" s="665">
        <v>1</v>
      </c>
      <c r="AV110" s="187"/>
    </row>
    <row r="111" ht="39.95" customHeight="1" spans="1:48">
      <c r="A111" s="573">
        <f t="shared" si="18"/>
        <v>103</v>
      </c>
      <c r="B111" s="218"/>
      <c r="C111" s="219">
        <v>1</v>
      </c>
      <c r="D111" s="219"/>
      <c r="E111" s="230"/>
      <c r="F111" s="231"/>
      <c r="G111" s="219"/>
      <c r="H111" s="219"/>
      <c r="I111" s="219"/>
      <c r="J111" s="258"/>
      <c r="K111" s="271"/>
      <c r="L111" s="582" t="s">
        <v>725</v>
      </c>
      <c r="M111" s="256"/>
      <c r="N111" s="596" t="s">
        <v>726</v>
      </c>
      <c r="O111" s="600" t="s">
        <v>649</v>
      </c>
      <c r="P111" s="603"/>
      <c r="Q111" s="313" t="s">
        <v>400</v>
      </c>
      <c r="R111" s="616"/>
      <c r="S111" s="695" t="s">
        <v>401</v>
      </c>
      <c r="T111" s="256" t="s">
        <v>727</v>
      </c>
      <c r="U111" s="256" t="s">
        <v>31</v>
      </c>
      <c r="V111" s="617" t="s">
        <v>403</v>
      </c>
      <c r="W111" s="618" t="s">
        <v>402</v>
      </c>
      <c r="X111" s="603" t="s">
        <v>421</v>
      </c>
      <c r="Y111" s="243" t="s">
        <v>405</v>
      </c>
      <c r="Z111" s="256" t="s">
        <v>31</v>
      </c>
      <c r="AA111" s="313" t="s">
        <v>31</v>
      </c>
      <c r="AB111" s="304">
        <v>0.6538</v>
      </c>
      <c r="AC111" s="580" t="s">
        <v>557</v>
      </c>
      <c r="AD111" s="635" t="s">
        <v>557</v>
      </c>
      <c r="AE111" s="635"/>
      <c r="AF111" s="635"/>
      <c r="AG111" s="635"/>
      <c r="AH111" s="635"/>
      <c r="AI111" s="635"/>
      <c r="AJ111" s="727"/>
      <c r="AK111" s="635"/>
      <c r="AL111" s="635">
        <v>0.085</v>
      </c>
      <c r="AM111" s="654" t="s">
        <v>407</v>
      </c>
      <c r="AN111" s="654" t="s">
        <v>558</v>
      </c>
      <c r="AO111" s="633"/>
      <c r="AP111" s="394"/>
      <c r="AQ111" s="222">
        <v>1</v>
      </c>
      <c r="AR111" s="222">
        <v>1</v>
      </c>
      <c r="AS111" s="222">
        <v>1</v>
      </c>
      <c r="AT111" s="222">
        <v>1</v>
      </c>
      <c r="AU111" s="733">
        <v>1</v>
      </c>
      <c r="AV111" s="187"/>
    </row>
    <row r="112" s="560" customFormat="1" ht="39.95" customHeight="1" spans="1:48">
      <c r="A112" s="573">
        <f t="shared" si="18"/>
        <v>104</v>
      </c>
      <c r="B112" s="218"/>
      <c r="C112" s="219"/>
      <c r="D112" s="219">
        <v>2</v>
      </c>
      <c r="E112" s="230"/>
      <c r="F112" s="231"/>
      <c r="G112" s="219"/>
      <c r="H112" s="219"/>
      <c r="I112" s="219"/>
      <c r="J112" s="258"/>
      <c r="K112" s="271"/>
      <c r="L112" s="242" t="s">
        <v>727</v>
      </c>
      <c r="M112" s="242" t="s">
        <v>727</v>
      </c>
      <c r="N112" s="243" t="s">
        <v>728</v>
      </c>
      <c r="O112" s="600" t="s">
        <v>649</v>
      </c>
      <c r="P112" s="267"/>
      <c r="Q112" s="218" t="s">
        <v>400</v>
      </c>
      <c r="R112" s="288"/>
      <c r="S112" s="276" t="s">
        <v>401</v>
      </c>
      <c r="T112" s="260" t="s">
        <v>727</v>
      </c>
      <c r="U112" s="258" t="s">
        <v>502</v>
      </c>
      <c r="V112" s="689" t="s">
        <v>403</v>
      </c>
      <c r="W112" s="608" t="s">
        <v>402</v>
      </c>
      <c r="X112" s="218" t="s">
        <v>421</v>
      </c>
      <c r="Y112" s="260" t="s">
        <v>405</v>
      </c>
      <c r="Z112" s="260" t="s">
        <v>31</v>
      </c>
      <c r="AA112" s="256" t="s">
        <v>31</v>
      </c>
      <c r="AB112" s="304">
        <f>AB113+AB114*AQ114+AB115*AQ115+AB116+AB117</f>
        <v>0.5736</v>
      </c>
      <c r="AC112" s="245" t="s">
        <v>557</v>
      </c>
      <c r="AD112" s="582" t="s">
        <v>532</v>
      </c>
      <c r="AE112" s="582"/>
      <c r="AF112" s="630"/>
      <c r="AG112" s="630"/>
      <c r="AH112" s="630"/>
      <c r="AI112" s="624"/>
      <c r="AJ112" s="646"/>
      <c r="AK112" s="630">
        <v>22</v>
      </c>
      <c r="AL112" s="635">
        <v>0.044</v>
      </c>
      <c r="AM112" s="654" t="s">
        <v>407</v>
      </c>
      <c r="AN112" s="654" t="s">
        <v>533</v>
      </c>
      <c r="AO112" s="633"/>
      <c r="AP112" s="394"/>
      <c r="AQ112" s="222">
        <v>1</v>
      </c>
      <c r="AR112" s="222">
        <v>1</v>
      </c>
      <c r="AS112" s="222">
        <v>1</v>
      </c>
      <c r="AT112" s="222">
        <v>1</v>
      </c>
      <c r="AU112" s="665">
        <v>1</v>
      </c>
      <c r="AV112" s="187"/>
    </row>
    <row r="113" s="189" customFormat="1" ht="39.95" customHeight="1" spans="1:48">
      <c r="A113" s="573">
        <f t="shared" si="18"/>
        <v>105</v>
      </c>
      <c r="B113" s="218"/>
      <c r="C113" s="219"/>
      <c r="D113" s="219"/>
      <c r="E113" s="230">
        <v>3</v>
      </c>
      <c r="F113" s="231"/>
      <c r="G113" s="219"/>
      <c r="H113" s="219"/>
      <c r="I113" s="219"/>
      <c r="J113" s="258"/>
      <c r="K113" s="271"/>
      <c r="L113" s="582" t="s">
        <v>729</v>
      </c>
      <c r="M113" s="256" t="s">
        <v>730</v>
      </c>
      <c r="N113" s="243" t="s">
        <v>731</v>
      </c>
      <c r="O113" s="593" t="s">
        <v>141</v>
      </c>
      <c r="P113" s="267"/>
      <c r="Q113" s="218" t="s">
        <v>400</v>
      </c>
      <c r="R113" s="288"/>
      <c r="S113" s="276" t="s">
        <v>401</v>
      </c>
      <c r="T113" s="260" t="s">
        <v>730</v>
      </c>
      <c r="U113" s="258" t="s">
        <v>401</v>
      </c>
      <c r="V113" s="607" t="s">
        <v>402</v>
      </c>
      <c r="W113" s="608" t="s">
        <v>403</v>
      </c>
      <c r="X113" s="218" t="s">
        <v>601</v>
      </c>
      <c r="Y113" s="699" t="s">
        <v>602</v>
      </c>
      <c r="Z113" s="260" t="s">
        <v>603</v>
      </c>
      <c r="AA113" s="313" t="s">
        <v>732</v>
      </c>
      <c r="AB113" s="700">
        <v>0.263</v>
      </c>
      <c r="AC113" s="245" t="s">
        <v>31</v>
      </c>
      <c r="AD113" s="582" t="s">
        <v>605</v>
      </c>
      <c r="AE113" s="582"/>
      <c r="AF113" s="630">
        <v>357</v>
      </c>
      <c r="AG113" s="630">
        <v>22</v>
      </c>
      <c r="AH113" s="630">
        <v>2</v>
      </c>
      <c r="AI113" s="624">
        <f>AF113*0.9864/1000</f>
        <v>0.3521448</v>
      </c>
      <c r="AJ113" s="646">
        <f t="shared" si="19"/>
        <v>0.746851863210816</v>
      </c>
      <c r="AK113" s="635"/>
      <c r="AL113" s="635"/>
      <c r="AM113" s="654" t="s">
        <v>407</v>
      </c>
      <c r="AN113" s="654" t="s">
        <v>606</v>
      </c>
      <c r="AO113" s="633"/>
      <c r="AP113" s="394"/>
      <c r="AQ113" s="222">
        <v>1</v>
      </c>
      <c r="AR113" s="222">
        <v>1</v>
      </c>
      <c r="AS113" s="222">
        <v>1</v>
      </c>
      <c r="AT113" s="222">
        <v>1</v>
      </c>
      <c r="AU113" s="662">
        <v>1</v>
      </c>
      <c r="AV113" s="187"/>
    </row>
    <row r="114" s="189" customFormat="1" ht="39.95" customHeight="1" spans="1:48">
      <c r="A114" s="573">
        <f t="shared" si="18"/>
        <v>106</v>
      </c>
      <c r="B114" s="218"/>
      <c r="C114" s="219"/>
      <c r="D114" s="219"/>
      <c r="E114" s="230">
        <v>3</v>
      </c>
      <c r="F114" s="231"/>
      <c r="G114" s="219"/>
      <c r="H114" s="219"/>
      <c r="I114" s="219"/>
      <c r="J114" s="258"/>
      <c r="K114" s="271"/>
      <c r="L114" s="582" t="s">
        <v>733</v>
      </c>
      <c r="M114" s="256" t="s">
        <v>734</v>
      </c>
      <c r="N114" s="243" t="s">
        <v>735</v>
      </c>
      <c r="O114" s="593" t="s">
        <v>141</v>
      </c>
      <c r="P114" s="267"/>
      <c r="Q114" s="218" t="s">
        <v>400</v>
      </c>
      <c r="R114" s="288"/>
      <c r="S114" s="276" t="s">
        <v>401</v>
      </c>
      <c r="T114" s="260" t="s">
        <v>734</v>
      </c>
      <c r="U114" s="258" t="s">
        <v>401</v>
      </c>
      <c r="V114" s="607" t="s">
        <v>402</v>
      </c>
      <c r="W114" s="608" t="s">
        <v>403</v>
      </c>
      <c r="X114" s="218" t="s">
        <v>540</v>
      </c>
      <c r="Y114" s="222" t="s">
        <v>736</v>
      </c>
      <c r="Z114" s="260" t="s">
        <v>542</v>
      </c>
      <c r="AA114" s="313" t="s">
        <v>737</v>
      </c>
      <c r="AB114" s="304">
        <v>0.1009</v>
      </c>
      <c r="AC114" s="245" t="s">
        <v>31</v>
      </c>
      <c r="AD114" s="582" t="s">
        <v>544</v>
      </c>
      <c r="AE114" s="582" t="s">
        <v>738</v>
      </c>
      <c r="AF114" s="630">
        <v>124</v>
      </c>
      <c r="AG114" s="630">
        <v>80</v>
      </c>
      <c r="AH114" s="630">
        <v>2.5</v>
      </c>
      <c r="AI114" s="624">
        <f t="shared" ref="AI114:AI117" si="20">AF114*AG114*AH114*7860/1000000000</f>
        <v>0.194928</v>
      </c>
      <c r="AJ114" s="646">
        <f t="shared" si="19"/>
        <v>0.517627021259132</v>
      </c>
      <c r="AK114" s="635"/>
      <c r="AL114" s="635"/>
      <c r="AM114" s="654" t="s">
        <v>423</v>
      </c>
      <c r="AN114" s="654" t="s">
        <v>551</v>
      </c>
      <c r="AO114" s="633"/>
      <c r="AP114" s="394"/>
      <c r="AQ114" s="222">
        <v>2</v>
      </c>
      <c r="AR114" s="222">
        <v>2</v>
      </c>
      <c r="AS114" s="222">
        <v>2</v>
      </c>
      <c r="AT114" s="222">
        <v>2</v>
      </c>
      <c r="AU114" s="665">
        <v>2</v>
      </c>
      <c r="AV114" s="187"/>
    </row>
    <row r="115" s="189" customFormat="1" ht="39.95" customHeight="1" spans="1:48">
      <c r="A115" s="573">
        <f t="shared" si="18"/>
        <v>107</v>
      </c>
      <c r="B115" s="218"/>
      <c r="C115" s="219"/>
      <c r="D115" s="219"/>
      <c r="E115" s="230">
        <v>3</v>
      </c>
      <c r="F115" s="231"/>
      <c r="G115" s="219"/>
      <c r="H115" s="219"/>
      <c r="I115" s="219"/>
      <c r="J115" s="258"/>
      <c r="K115" s="271"/>
      <c r="L115" s="582" t="s">
        <v>607</v>
      </c>
      <c r="M115" s="256" t="s">
        <v>608</v>
      </c>
      <c r="N115" s="243" t="s">
        <v>609</v>
      </c>
      <c r="O115" s="593" t="s">
        <v>141</v>
      </c>
      <c r="P115" s="267"/>
      <c r="Q115" s="218" t="s">
        <v>400</v>
      </c>
      <c r="R115" s="288"/>
      <c r="S115" s="276" t="s">
        <v>401</v>
      </c>
      <c r="T115" s="260" t="s">
        <v>608</v>
      </c>
      <c r="U115" s="258" t="s">
        <v>401</v>
      </c>
      <c r="V115" s="607" t="s">
        <v>402</v>
      </c>
      <c r="W115" s="608" t="s">
        <v>403</v>
      </c>
      <c r="X115" s="218" t="s">
        <v>540</v>
      </c>
      <c r="Y115" s="222" t="s">
        <v>610</v>
      </c>
      <c r="Z115" s="260" t="s">
        <v>542</v>
      </c>
      <c r="AA115" s="313" t="s">
        <v>611</v>
      </c>
      <c r="AB115" s="304">
        <v>0.0374</v>
      </c>
      <c r="AC115" s="245" t="s">
        <v>31</v>
      </c>
      <c r="AD115" s="582" t="s">
        <v>544</v>
      </c>
      <c r="AE115" s="582" t="s">
        <v>739</v>
      </c>
      <c r="AF115" s="630">
        <v>72</v>
      </c>
      <c r="AG115" s="630">
        <v>71</v>
      </c>
      <c r="AH115" s="630">
        <v>2</v>
      </c>
      <c r="AI115" s="624">
        <f t="shared" si="20"/>
        <v>0.08036064</v>
      </c>
      <c r="AJ115" s="646">
        <f t="shared" si="19"/>
        <v>0.465401967928578</v>
      </c>
      <c r="AK115" s="635"/>
      <c r="AL115" s="635"/>
      <c r="AM115" s="654" t="s">
        <v>423</v>
      </c>
      <c r="AN115" s="654" t="s">
        <v>740</v>
      </c>
      <c r="AO115" s="633"/>
      <c r="AP115" s="394"/>
      <c r="AQ115" s="222">
        <v>2</v>
      </c>
      <c r="AR115" s="222">
        <v>2</v>
      </c>
      <c r="AS115" s="222">
        <v>2</v>
      </c>
      <c r="AT115" s="222">
        <v>2</v>
      </c>
      <c r="AU115" s="665">
        <v>2</v>
      </c>
      <c r="AV115" s="187"/>
    </row>
    <row r="116" s="189" customFormat="1" ht="39.95" customHeight="1" spans="1:48">
      <c r="A116" s="573">
        <f t="shared" si="18"/>
        <v>108</v>
      </c>
      <c r="B116" s="218"/>
      <c r="C116" s="219"/>
      <c r="D116" s="219"/>
      <c r="E116" s="231">
        <v>3</v>
      </c>
      <c r="F116" s="231"/>
      <c r="G116" s="219"/>
      <c r="H116" s="219"/>
      <c r="I116" s="219"/>
      <c r="J116" s="258"/>
      <c r="K116" s="271"/>
      <c r="L116" s="242" t="s">
        <v>315</v>
      </c>
      <c r="M116" s="242" t="s">
        <v>315</v>
      </c>
      <c r="N116" s="243" t="s">
        <v>316</v>
      </c>
      <c r="O116" s="683" t="s">
        <v>649</v>
      </c>
      <c r="P116" s="267"/>
      <c r="Q116" s="218" t="s">
        <v>400</v>
      </c>
      <c r="R116" s="288"/>
      <c r="S116" s="371" t="s">
        <v>99</v>
      </c>
      <c r="T116" s="256" t="s">
        <v>315</v>
      </c>
      <c r="U116" s="260" t="s">
        <v>99</v>
      </c>
      <c r="V116" s="689" t="s">
        <v>403</v>
      </c>
      <c r="W116" s="608" t="s">
        <v>402</v>
      </c>
      <c r="X116" s="218" t="s">
        <v>540</v>
      </c>
      <c r="Y116" s="222" t="s">
        <v>694</v>
      </c>
      <c r="Z116" s="260" t="s">
        <v>741</v>
      </c>
      <c r="AA116" s="313" t="s">
        <v>742</v>
      </c>
      <c r="AB116" s="304">
        <v>0.021</v>
      </c>
      <c r="AC116" s="245" t="s">
        <v>474</v>
      </c>
      <c r="AD116" s="582" t="s">
        <v>544</v>
      </c>
      <c r="AE116" s="582" t="s">
        <v>743</v>
      </c>
      <c r="AF116" s="630">
        <v>75</v>
      </c>
      <c r="AG116" s="630">
        <v>30</v>
      </c>
      <c r="AH116" s="630">
        <v>2</v>
      </c>
      <c r="AI116" s="624">
        <f t="shared" si="20"/>
        <v>0.03537</v>
      </c>
      <c r="AJ116" s="646">
        <f t="shared" si="19"/>
        <v>0.593723494486853</v>
      </c>
      <c r="AK116" s="635"/>
      <c r="AL116" s="635"/>
      <c r="AM116" s="654" t="s">
        <v>423</v>
      </c>
      <c r="AN116" s="654" t="s">
        <v>744</v>
      </c>
      <c r="AO116" s="633"/>
      <c r="AP116" s="392"/>
      <c r="AQ116" s="222">
        <v>1</v>
      </c>
      <c r="AR116" s="222">
        <v>1</v>
      </c>
      <c r="AS116" s="222">
        <v>1</v>
      </c>
      <c r="AT116" s="222">
        <v>1</v>
      </c>
      <c r="AU116" s="665">
        <v>1</v>
      </c>
      <c r="AV116" s="187"/>
    </row>
    <row r="117" s="189" customFormat="1" ht="39.95" customHeight="1" spans="1:48">
      <c r="A117" s="573">
        <f t="shared" si="18"/>
        <v>109</v>
      </c>
      <c r="B117" s="218"/>
      <c r="C117" s="219"/>
      <c r="D117" s="219"/>
      <c r="E117" s="231">
        <v>3</v>
      </c>
      <c r="F117" s="231"/>
      <c r="G117" s="219"/>
      <c r="H117" s="219"/>
      <c r="I117" s="219"/>
      <c r="J117" s="258"/>
      <c r="K117" s="271"/>
      <c r="L117" s="242" t="s">
        <v>319</v>
      </c>
      <c r="M117" s="242" t="s">
        <v>319</v>
      </c>
      <c r="N117" s="243" t="s">
        <v>320</v>
      </c>
      <c r="O117" s="683" t="s">
        <v>649</v>
      </c>
      <c r="P117" s="267"/>
      <c r="Q117" s="218" t="s">
        <v>400</v>
      </c>
      <c r="R117" s="288"/>
      <c r="S117" s="371" t="s">
        <v>99</v>
      </c>
      <c r="T117" s="256" t="s">
        <v>319</v>
      </c>
      <c r="U117" s="260" t="s">
        <v>99</v>
      </c>
      <c r="V117" s="689" t="s">
        <v>403</v>
      </c>
      <c r="W117" s="608" t="s">
        <v>402</v>
      </c>
      <c r="X117" s="218" t="s">
        <v>540</v>
      </c>
      <c r="Y117" s="222" t="s">
        <v>694</v>
      </c>
      <c r="Z117" s="260" t="s">
        <v>741</v>
      </c>
      <c r="AA117" s="313" t="s">
        <v>742</v>
      </c>
      <c r="AB117" s="304">
        <v>0.013</v>
      </c>
      <c r="AC117" s="245" t="s">
        <v>474</v>
      </c>
      <c r="AD117" s="582" t="s">
        <v>544</v>
      </c>
      <c r="AE117" s="582" t="s">
        <v>745</v>
      </c>
      <c r="AF117" s="630">
        <v>49</v>
      </c>
      <c r="AG117" s="630">
        <v>23</v>
      </c>
      <c r="AH117" s="630">
        <v>2</v>
      </c>
      <c r="AI117" s="624">
        <f t="shared" si="20"/>
        <v>0.01771644</v>
      </c>
      <c r="AJ117" s="646">
        <f t="shared" si="19"/>
        <v>0.733781730415366</v>
      </c>
      <c r="AK117" s="635"/>
      <c r="AL117" s="635"/>
      <c r="AM117" s="654" t="s">
        <v>423</v>
      </c>
      <c r="AN117" s="654" t="s">
        <v>650</v>
      </c>
      <c r="AO117" s="633"/>
      <c r="AP117" s="392"/>
      <c r="AQ117" s="222">
        <v>1</v>
      </c>
      <c r="AR117" s="222">
        <v>1</v>
      </c>
      <c r="AS117" s="222">
        <v>1</v>
      </c>
      <c r="AT117" s="222">
        <v>1</v>
      </c>
      <c r="AU117" s="665">
        <v>1</v>
      </c>
      <c r="AV117" s="187"/>
    </row>
    <row r="118" s="189" customFormat="1" ht="39.95" customHeight="1" spans="1:48">
      <c r="A118" s="573">
        <f t="shared" si="18"/>
        <v>110</v>
      </c>
      <c r="B118" s="218"/>
      <c r="C118" s="219">
        <v>1</v>
      </c>
      <c r="D118" s="219"/>
      <c r="E118" s="230"/>
      <c r="F118" s="231"/>
      <c r="G118" s="219"/>
      <c r="H118" s="219"/>
      <c r="I118" s="219"/>
      <c r="J118" s="258"/>
      <c r="K118" s="271"/>
      <c r="L118" s="582" t="s">
        <v>746</v>
      </c>
      <c r="M118" s="256" t="s">
        <v>747</v>
      </c>
      <c r="N118" s="243" t="s">
        <v>748</v>
      </c>
      <c r="O118" s="593" t="s">
        <v>749</v>
      </c>
      <c r="P118" s="267"/>
      <c r="Q118" s="218" t="s">
        <v>400</v>
      </c>
      <c r="R118" s="288"/>
      <c r="S118" s="276" t="s">
        <v>401</v>
      </c>
      <c r="T118" s="260" t="s">
        <v>415</v>
      </c>
      <c r="U118" s="260" t="s">
        <v>31</v>
      </c>
      <c r="V118" s="607" t="s">
        <v>403</v>
      </c>
      <c r="W118" s="608" t="s">
        <v>402</v>
      </c>
      <c r="X118" s="218" t="s">
        <v>513</v>
      </c>
      <c r="Y118" s="222" t="s">
        <v>645</v>
      </c>
      <c r="Z118" s="260" t="s">
        <v>31</v>
      </c>
      <c r="AA118" s="256" t="s">
        <v>31</v>
      </c>
      <c r="AB118" s="304">
        <v>0.006</v>
      </c>
      <c r="AC118" s="245" t="s">
        <v>750</v>
      </c>
      <c r="AD118" s="582"/>
      <c r="AE118" s="582"/>
      <c r="AF118" s="630"/>
      <c r="AG118" s="630"/>
      <c r="AH118" s="630"/>
      <c r="AI118" s="624"/>
      <c r="AJ118" s="646"/>
      <c r="AK118" s="635"/>
      <c r="AL118" s="635"/>
      <c r="AM118" s="654" t="s">
        <v>423</v>
      </c>
      <c r="AN118" s="654" t="s">
        <v>579</v>
      </c>
      <c r="AO118" s="633"/>
      <c r="AP118" s="394"/>
      <c r="AQ118" s="222">
        <v>8</v>
      </c>
      <c r="AR118" s="222">
        <v>8</v>
      </c>
      <c r="AS118" s="222">
        <v>8</v>
      </c>
      <c r="AT118" s="222">
        <v>8</v>
      </c>
      <c r="AU118" s="665">
        <v>8</v>
      </c>
      <c r="AV118" s="187"/>
    </row>
    <row r="119" s="562" customFormat="1" ht="39.95" customHeight="1" spans="1:48">
      <c r="A119" s="573">
        <f t="shared" si="18"/>
        <v>111</v>
      </c>
      <c r="B119" s="671"/>
      <c r="C119" s="672">
        <v>1</v>
      </c>
      <c r="D119" s="672"/>
      <c r="E119" s="604"/>
      <c r="F119" s="604"/>
      <c r="G119" s="672"/>
      <c r="H119" s="672"/>
      <c r="I119" s="672"/>
      <c r="J119" s="238"/>
      <c r="K119" s="238"/>
      <c r="L119" s="256" t="s">
        <v>751</v>
      </c>
      <c r="M119" s="590" t="s">
        <v>751</v>
      </c>
      <c r="N119" s="591" t="s">
        <v>752</v>
      </c>
      <c r="O119" s="683" t="s">
        <v>753</v>
      </c>
      <c r="P119" s="604"/>
      <c r="Q119" s="671" t="s">
        <v>400</v>
      </c>
      <c r="R119" s="696"/>
      <c r="S119" s="237" t="s">
        <v>99</v>
      </c>
      <c r="T119" s="256" t="s">
        <v>751</v>
      </c>
      <c r="U119" s="237" t="s">
        <v>99</v>
      </c>
      <c r="V119" s="607" t="s">
        <v>403</v>
      </c>
      <c r="W119" s="607" t="s">
        <v>402</v>
      </c>
      <c r="X119" s="671" t="s">
        <v>421</v>
      </c>
      <c r="Y119" s="672" t="s">
        <v>405</v>
      </c>
      <c r="Z119" s="707" t="s">
        <v>474</v>
      </c>
      <c r="AA119" s="707" t="s">
        <v>474</v>
      </c>
      <c r="AB119" s="708">
        <f>AB120+AB121+AB122*AQ122</f>
        <v>0.403</v>
      </c>
      <c r="AC119" s="237" t="s">
        <v>474</v>
      </c>
      <c r="AD119" s="614" t="s">
        <v>532</v>
      </c>
      <c r="AE119" s="614"/>
      <c r="AF119" s="614"/>
      <c r="AG119" s="614"/>
      <c r="AH119" s="614"/>
      <c r="AI119" s="614"/>
      <c r="AJ119" s="646"/>
      <c r="AK119" s="614" t="s">
        <v>754</v>
      </c>
      <c r="AL119" s="614"/>
      <c r="AM119" s="654" t="s">
        <v>423</v>
      </c>
      <c r="AN119" s="614" t="s">
        <v>744</v>
      </c>
      <c r="AO119" s="713"/>
      <c r="AP119" s="734"/>
      <c r="AQ119" s="222">
        <v>1</v>
      </c>
      <c r="AR119" s="222">
        <v>1</v>
      </c>
      <c r="AS119" s="222">
        <v>1</v>
      </c>
      <c r="AT119" s="222">
        <v>1</v>
      </c>
      <c r="AU119" s="735">
        <v>0</v>
      </c>
      <c r="AV119" s="187"/>
    </row>
    <row r="120" s="562" customFormat="1" ht="39.95" customHeight="1" spans="1:48">
      <c r="A120" s="573">
        <f t="shared" si="18"/>
        <v>112</v>
      </c>
      <c r="B120" s="671"/>
      <c r="C120" s="672"/>
      <c r="D120" s="672">
        <v>2</v>
      </c>
      <c r="E120" s="604"/>
      <c r="F120" s="604"/>
      <c r="G120" s="672"/>
      <c r="H120" s="672"/>
      <c r="I120" s="672"/>
      <c r="J120" s="238"/>
      <c r="K120" s="238"/>
      <c r="L120" s="582"/>
      <c r="M120" s="590" t="s">
        <v>755</v>
      </c>
      <c r="N120" s="591" t="s">
        <v>756</v>
      </c>
      <c r="O120" s="683" t="s">
        <v>753</v>
      </c>
      <c r="P120" s="604"/>
      <c r="Q120" s="671" t="s">
        <v>400</v>
      </c>
      <c r="R120" s="696"/>
      <c r="S120" s="237" t="s">
        <v>99</v>
      </c>
      <c r="T120" s="256" t="s">
        <v>755</v>
      </c>
      <c r="U120" s="237" t="s">
        <v>99</v>
      </c>
      <c r="V120" s="607" t="s">
        <v>403</v>
      </c>
      <c r="W120" s="607" t="s">
        <v>402</v>
      </c>
      <c r="X120" s="671" t="s">
        <v>540</v>
      </c>
      <c r="Y120" s="709" t="s">
        <v>548</v>
      </c>
      <c r="Z120" s="710" t="s">
        <v>542</v>
      </c>
      <c r="AA120" s="707" t="s">
        <v>474</v>
      </c>
      <c r="AB120" s="708">
        <v>0.149</v>
      </c>
      <c r="AC120" s="237" t="s">
        <v>474</v>
      </c>
      <c r="AD120" s="582" t="s">
        <v>544</v>
      </c>
      <c r="AE120" s="582" t="s">
        <v>757</v>
      </c>
      <c r="AF120" s="630">
        <f>113+8</f>
        <v>121</v>
      </c>
      <c r="AG120" s="630">
        <f>82+3</f>
        <v>85</v>
      </c>
      <c r="AH120" s="630">
        <v>3</v>
      </c>
      <c r="AI120" s="624">
        <f>AF120*AG120*AH120*7860/1000000000</f>
        <v>0.2425203</v>
      </c>
      <c r="AJ120" s="646">
        <f t="shared" ref="AJ120:AJ122" si="21">AB120/AI120</f>
        <v>0.614381558987021</v>
      </c>
      <c r="AK120" s="614"/>
      <c r="AL120" s="614"/>
      <c r="AM120" s="728"/>
      <c r="AN120" s="728"/>
      <c r="AO120" s="713"/>
      <c r="AP120" s="734"/>
      <c r="AQ120" s="222">
        <v>1</v>
      </c>
      <c r="AR120" s="222">
        <v>1</v>
      </c>
      <c r="AS120" s="222">
        <v>1</v>
      </c>
      <c r="AT120" s="222">
        <v>1</v>
      </c>
      <c r="AU120" s="735">
        <v>0</v>
      </c>
      <c r="AV120" s="187"/>
    </row>
    <row r="121" s="562" customFormat="1" ht="39.95" customHeight="1" spans="1:48">
      <c r="A121" s="573">
        <f t="shared" si="18"/>
        <v>113</v>
      </c>
      <c r="B121" s="671"/>
      <c r="C121" s="672"/>
      <c r="D121" s="672">
        <v>2</v>
      </c>
      <c r="E121" s="604"/>
      <c r="F121" s="604"/>
      <c r="G121" s="672"/>
      <c r="H121" s="672"/>
      <c r="I121" s="672"/>
      <c r="J121" s="238"/>
      <c r="K121" s="238"/>
      <c r="L121" s="582"/>
      <c r="M121" s="590" t="s">
        <v>758</v>
      </c>
      <c r="N121" s="591" t="s">
        <v>759</v>
      </c>
      <c r="O121" s="683" t="s">
        <v>649</v>
      </c>
      <c r="P121" s="604"/>
      <c r="Q121" s="671" t="s">
        <v>400</v>
      </c>
      <c r="R121" s="696"/>
      <c r="S121" s="237" t="s">
        <v>99</v>
      </c>
      <c r="T121" s="256" t="s">
        <v>415</v>
      </c>
      <c r="U121" s="590" t="s">
        <v>474</v>
      </c>
      <c r="V121" s="607" t="s">
        <v>403</v>
      </c>
      <c r="W121" s="607" t="s">
        <v>402</v>
      </c>
      <c r="X121" s="671" t="s">
        <v>601</v>
      </c>
      <c r="Y121" s="237" t="s">
        <v>760</v>
      </c>
      <c r="Z121" s="707" t="s">
        <v>474</v>
      </c>
      <c r="AA121" s="707" t="s">
        <v>474</v>
      </c>
      <c r="AB121" s="711">
        <v>0.214</v>
      </c>
      <c r="AC121" s="237" t="s">
        <v>474</v>
      </c>
      <c r="AD121" s="614" t="s">
        <v>761</v>
      </c>
      <c r="AE121" s="614"/>
      <c r="AF121" s="614" t="s">
        <v>762</v>
      </c>
      <c r="AG121" s="614" t="s">
        <v>763</v>
      </c>
      <c r="AH121" s="614"/>
      <c r="AI121" s="729">
        <f>AG121/2*AG121/2*3.14*AF121*7860/1000000000</f>
        <v>0.238906272</v>
      </c>
      <c r="AJ121" s="646">
        <f t="shared" si="21"/>
        <v>0.895748772974868</v>
      </c>
      <c r="AK121" s="614"/>
      <c r="AL121" s="614"/>
      <c r="AM121" s="728"/>
      <c r="AN121" s="728"/>
      <c r="AO121" s="713"/>
      <c r="AP121" s="734"/>
      <c r="AQ121" s="222">
        <v>1</v>
      </c>
      <c r="AR121" s="222">
        <v>1</v>
      </c>
      <c r="AS121" s="222">
        <v>1</v>
      </c>
      <c r="AT121" s="222">
        <v>1</v>
      </c>
      <c r="AU121" s="735">
        <v>0</v>
      </c>
      <c r="AV121" s="187"/>
    </row>
    <row r="122" s="562" customFormat="1" ht="39.95" customHeight="1" spans="1:48">
      <c r="A122" s="573">
        <f t="shared" si="18"/>
        <v>114</v>
      </c>
      <c r="B122" s="671"/>
      <c r="C122" s="672"/>
      <c r="D122" s="672">
        <v>2</v>
      </c>
      <c r="E122" s="604"/>
      <c r="F122" s="604"/>
      <c r="G122" s="672"/>
      <c r="H122" s="672"/>
      <c r="I122" s="672"/>
      <c r="J122" s="238"/>
      <c r="K122" s="238"/>
      <c r="L122" s="582"/>
      <c r="M122" s="590" t="s">
        <v>764</v>
      </c>
      <c r="N122" s="591" t="s">
        <v>765</v>
      </c>
      <c r="O122" s="683" t="s">
        <v>766</v>
      </c>
      <c r="P122" s="604"/>
      <c r="Q122" s="671" t="s">
        <v>400</v>
      </c>
      <c r="R122" s="696"/>
      <c r="S122" s="237" t="s">
        <v>99</v>
      </c>
      <c r="T122" s="590" t="s">
        <v>415</v>
      </c>
      <c r="U122" s="237" t="s">
        <v>474</v>
      </c>
      <c r="V122" s="607" t="s">
        <v>403</v>
      </c>
      <c r="W122" s="607" t="s">
        <v>402</v>
      </c>
      <c r="X122" s="671" t="s">
        <v>767</v>
      </c>
      <c r="Y122" s="672" t="s">
        <v>768</v>
      </c>
      <c r="Z122" s="712" t="s">
        <v>769</v>
      </c>
      <c r="AA122" s="710" t="s">
        <v>770</v>
      </c>
      <c r="AB122" s="708">
        <v>0.02</v>
      </c>
      <c r="AC122" s="237" t="s">
        <v>474</v>
      </c>
      <c r="AD122" s="582" t="s">
        <v>767</v>
      </c>
      <c r="AE122" s="582"/>
      <c r="AF122" s="630">
        <v>10</v>
      </c>
      <c r="AG122" s="630">
        <v>10</v>
      </c>
      <c r="AH122" s="630"/>
      <c r="AI122" s="729">
        <f>3.14*100*10*7860/1000000000</f>
        <v>0.0246804</v>
      </c>
      <c r="AJ122" s="646">
        <f t="shared" si="21"/>
        <v>0.81035963760717</v>
      </c>
      <c r="AK122" s="614"/>
      <c r="AL122" s="614"/>
      <c r="AM122" s="728"/>
      <c r="AN122" s="728"/>
      <c r="AO122" s="713"/>
      <c r="AP122" s="734"/>
      <c r="AQ122" s="222">
        <v>2</v>
      </c>
      <c r="AR122" s="222">
        <v>2</v>
      </c>
      <c r="AS122" s="222">
        <v>2</v>
      </c>
      <c r="AT122" s="222">
        <v>2</v>
      </c>
      <c r="AU122" s="735">
        <v>0</v>
      </c>
      <c r="AV122" s="187"/>
    </row>
    <row r="123" s="562" customFormat="1" ht="39.95" customHeight="1" spans="1:48">
      <c r="A123" s="573">
        <f t="shared" si="18"/>
        <v>115</v>
      </c>
      <c r="B123" s="671"/>
      <c r="C123" s="672">
        <v>1</v>
      </c>
      <c r="D123" s="672"/>
      <c r="E123" s="604"/>
      <c r="F123" s="604"/>
      <c r="G123" s="672"/>
      <c r="H123" s="672"/>
      <c r="I123" s="672"/>
      <c r="J123" s="238"/>
      <c r="K123" s="238"/>
      <c r="L123" s="256" t="s">
        <v>771</v>
      </c>
      <c r="M123" s="590" t="s">
        <v>771</v>
      </c>
      <c r="N123" s="591" t="s">
        <v>772</v>
      </c>
      <c r="O123" s="683" t="s">
        <v>513</v>
      </c>
      <c r="P123" s="604"/>
      <c r="Q123" s="671" t="s">
        <v>400</v>
      </c>
      <c r="R123" s="696"/>
      <c r="S123" s="237" t="s">
        <v>99</v>
      </c>
      <c r="T123" s="590" t="s">
        <v>415</v>
      </c>
      <c r="U123" s="237" t="s">
        <v>474</v>
      </c>
      <c r="V123" s="607" t="s">
        <v>403</v>
      </c>
      <c r="W123" s="607" t="s">
        <v>402</v>
      </c>
      <c r="X123" s="671" t="s">
        <v>513</v>
      </c>
      <c r="Y123" s="672" t="s">
        <v>773</v>
      </c>
      <c r="Z123" s="707" t="s">
        <v>474</v>
      </c>
      <c r="AA123" s="707" t="s">
        <v>474</v>
      </c>
      <c r="AB123" s="708">
        <v>0.016</v>
      </c>
      <c r="AC123" s="238" t="s">
        <v>774</v>
      </c>
      <c r="AD123" s="713"/>
      <c r="AE123" s="713"/>
      <c r="AF123" s="713"/>
      <c r="AG123" s="713"/>
      <c r="AH123" s="713"/>
      <c r="AI123" s="713"/>
      <c r="AJ123" s="730"/>
      <c r="AK123" s="713"/>
      <c r="AL123" s="713"/>
      <c r="AM123" s="654" t="s">
        <v>423</v>
      </c>
      <c r="AN123" s="654" t="s">
        <v>579</v>
      </c>
      <c r="AO123" s="713"/>
      <c r="AP123" s="736" t="s">
        <v>775</v>
      </c>
      <c r="AQ123" s="222">
        <v>2</v>
      </c>
      <c r="AR123" s="222">
        <v>2</v>
      </c>
      <c r="AS123" s="222">
        <v>2</v>
      </c>
      <c r="AT123" s="222">
        <v>2</v>
      </c>
      <c r="AU123" s="735">
        <v>0</v>
      </c>
      <c r="AV123" s="187"/>
    </row>
    <row r="124" s="563" customFormat="1" ht="39.95" customHeight="1" spans="1:48">
      <c r="A124" s="574">
        <f t="shared" si="18"/>
        <v>116</v>
      </c>
      <c r="B124" s="673"/>
      <c r="C124" s="674">
        <v>1</v>
      </c>
      <c r="D124" s="674"/>
      <c r="E124" s="675"/>
      <c r="F124" s="675"/>
      <c r="G124" s="674"/>
      <c r="H124" s="674"/>
      <c r="I124" s="674"/>
      <c r="J124" s="684"/>
      <c r="K124" s="684"/>
      <c r="L124" s="685" t="s">
        <v>776</v>
      </c>
      <c r="M124" s="686" t="s">
        <v>776</v>
      </c>
      <c r="N124" s="687" t="s">
        <v>777</v>
      </c>
      <c r="O124" s="688"/>
      <c r="P124" s="675"/>
      <c r="Q124" s="673"/>
      <c r="R124" s="697"/>
      <c r="S124" s="698" t="s">
        <v>99</v>
      </c>
      <c r="T124" s="686" t="s">
        <v>778</v>
      </c>
      <c r="U124" s="698" t="s">
        <v>99</v>
      </c>
      <c r="V124" s="698" t="s">
        <v>403</v>
      </c>
      <c r="W124" s="698" t="s">
        <v>402</v>
      </c>
      <c r="X124" s="673" t="s">
        <v>421</v>
      </c>
      <c r="Y124" s="674" t="s">
        <v>405</v>
      </c>
      <c r="Z124" s="714" t="s">
        <v>474</v>
      </c>
      <c r="AA124" s="714" t="s">
        <v>474</v>
      </c>
      <c r="AB124" s="715">
        <f>AB125+AB126+AB127*AK127</f>
        <v>0.512</v>
      </c>
      <c r="AC124" s="698" t="s">
        <v>474</v>
      </c>
      <c r="AD124" s="684" t="s">
        <v>557</v>
      </c>
      <c r="AE124" s="684"/>
      <c r="AF124" s="716"/>
      <c r="AG124" s="716"/>
      <c r="AH124" s="716"/>
      <c r="AI124" s="716"/>
      <c r="AJ124" s="731"/>
      <c r="AK124" s="716"/>
      <c r="AL124" s="716">
        <v>0.019</v>
      </c>
      <c r="AM124" s="732" t="s">
        <v>407</v>
      </c>
      <c r="AN124" s="732" t="s">
        <v>558</v>
      </c>
      <c r="AO124" s="737"/>
      <c r="AP124" s="738"/>
      <c r="AQ124" s="662">
        <v>0</v>
      </c>
      <c r="AR124" s="662">
        <v>0</v>
      </c>
      <c r="AS124" s="662">
        <v>0</v>
      </c>
      <c r="AT124" s="662">
        <v>0</v>
      </c>
      <c r="AU124" s="735">
        <v>1</v>
      </c>
      <c r="AV124" s="559"/>
    </row>
    <row r="125" s="563" customFormat="1" ht="39.95" customHeight="1" spans="1:48">
      <c r="A125" s="574">
        <f t="shared" si="18"/>
        <v>117</v>
      </c>
      <c r="B125" s="673"/>
      <c r="C125" s="674"/>
      <c r="D125" s="674"/>
      <c r="E125" s="675"/>
      <c r="F125" s="675"/>
      <c r="G125" s="674"/>
      <c r="H125" s="674"/>
      <c r="I125" s="674"/>
      <c r="J125" s="684"/>
      <c r="K125" s="684"/>
      <c r="L125" s="686"/>
      <c r="M125" s="686" t="s">
        <v>779</v>
      </c>
      <c r="N125" s="687" t="s">
        <v>752</v>
      </c>
      <c r="O125" s="688" t="s">
        <v>141</v>
      </c>
      <c r="P125" s="675"/>
      <c r="Q125" s="673" t="s">
        <v>400</v>
      </c>
      <c r="R125" s="697"/>
      <c r="S125" s="698" t="s">
        <v>99</v>
      </c>
      <c r="T125" s="686" t="s">
        <v>778</v>
      </c>
      <c r="U125" s="698" t="s">
        <v>99</v>
      </c>
      <c r="V125" s="698" t="s">
        <v>403</v>
      </c>
      <c r="W125" s="698" t="s">
        <v>402</v>
      </c>
      <c r="X125" s="673" t="s">
        <v>421</v>
      </c>
      <c r="Y125" s="674" t="s">
        <v>405</v>
      </c>
      <c r="Z125" s="714" t="s">
        <v>474</v>
      </c>
      <c r="AA125" s="714" t="s">
        <v>474</v>
      </c>
      <c r="AB125" s="715">
        <f>AB126+AB127+AB128*AK128</f>
        <v>0.363</v>
      </c>
      <c r="AC125" s="698" t="s">
        <v>474</v>
      </c>
      <c r="AD125" s="684" t="s">
        <v>532</v>
      </c>
      <c r="AE125" s="684"/>
      <c r="AF125" s="716"/>
      <c r="AG125" s="716"/>
      <c r="AH125" s="716"/>
      <c r="AI125" s="716"/>
      <c r="AJ125" s="731"/>
      <c r="AK125" s="716">
        <v>12.4</v>
      </c>
      <c r="AL125" s="716"/>
      <c r="AM125" s="732" t="s">
        <v>407</v>
      </c>
      <c r="AN125" s="732" t="s">
        <v>533</v>
      </c>
      <c r="AO125" s="737"/>
      <c r="AP125" s="738"/>
      <c r="AQ125" s="662">
        <v>0</v>
      </c>
      <c r="AR125" s="662">
        <v>0</v>
      </c>
      <c r="AS125" s="662">
        <v>0</v>
      </c>
      <c r="AT125" s="662">
        <v>0</v>
      </c>
      <c r="AU125" s="735">
        <v>1</v>
      </c>
      <c r="AV125" s="559"/>
    </row>
    <row r="126" s="563" customFormat="1" ht="39.95" customHeight="1" spans="1:48">
      <c r="A126" s="574">
        <f t="shared" si="18"/>
        <v>118</v>
      </c>
      <c r="B126" s="673"/>
      <c r="C126" s="674"/>
      <c r="D126" s="674">
        <v>2</v>
      </c>
      <c r="E126" s="675"/>
      <c r="F126" s="675"/>
      <c r="G126" s="674"/>
      <c r="H126" s="674"/>
      <c r="I126" s="674"/>
      <c r="J126" s="684"/>
      <c r="K126" s="684"/>
      <c r="L126" s="685"/>
      <c r="M126" s="686" t="s">
        <v>755</v>
      </c>
      <c r="N126" s="687" t="s">
        <v>756</v>
      </c>
      <c r="O126" s="688" t="s">
        <v>141</v>
      </c>
      <c r="P126" s="675"/>
      <c r="Q126" s="673" t="s">
        <v>400</v>
      </c>
      <c r="R126" s="697"/>
      <c r="S126" s="698" t="s">
        <v>99</v>
      </c>
      <c r="T126" s="686" t="s">
        <v>755</v>
      </c>
      <c r="U126" s="698" t="s">
        <v>99</v>
      </c>
      <c r="V126" s="698" t="s">
        <v>403</v>
      </c>
      <c r="W126" s="698" t="s">
        <v>402</v>
      </c>
      <c r="X126" s="673" t="s">
        <v>540</v>
      </c>
      <c r="Y126" s="717" t="s">
        <v>548</v>
      </c>
      <c r="Z126" s="718" t="s">
        <v>542</v>
      </c>
      <c r="AA126" s="714" t="s">
        <v>474</v>
      </c>
      <c r="AB126" s="715">
        <v>0.149</v>
      </c>
      <c r="AC126" s="698" t="s">
        <v>474</v>
      </c>
      <c r="AD126" s="684" t="s">
        <v>544</v>
      </c>
      <c r="AE126" s="684"/>
      <c r="AF126" s="719">
        <v>123</v>
      </c>
      <c r="AG126" s="719">
        <v>85</v>
      </c>
      <c r="AH126" s="719">
        <v>3</v>
      </c>
      <c r="AI126" s="716">
        <v>0.2465289</v>
      </c>
      <c r="AJ126" s="731">
        <f t="shared" ref="AJ126:AJ128" si="22">AB126/AI126</f>
        <v>0.604391614938451</v>
      </c>
      <c r="AK126" s="716"/>
      <c r="AL126" s="716"/>
      <c r="AM126" s="732" t="s">
        <v>423</v>
      </c>
      <c r="AN126" s="732" t="s">
        <v>780</v>
      </c>
      <c r="AO126" s="737"/>
      <c r="AP126" s="738"/>
      <c r="AQ126" s="662">
        <v>0</v>
      </c>
      <c r="AR126" s="662">
        <v>0</v>
      </c>
      <c r="AS126" s="662">
        <v>0</v>
      </c>
      <c r="AT126" s="662">
        <v>0</v>
      </c>
      <c r="AU126" s="735">
        <v>1</v>
      </c>
      <c r="AV126" s="559"/>
    </row>
    <row r="127" s="563" customFormat="1" ht="39.95" customHeight="1" spans="1:48">
      <c r="A127" s="574">
        <f t="shared" si="18"/>
        <v>119</v>
      </c>
      <c r="B127" s="673"/>
      <c r="C127" s="674"/>
      <c r="D127" s="674">
        <v>2</v>
      </c>
      <c r="E127" s="675"/>
      <c r="F127" s="675"/>
      <c r="G127" s="674"/>
      <c r="H127" s="674"/>
      <c r="I127" s="674"/>
      <c r="J127" s="684"/>
      <c r="K127" s="684"/>
      <c r="L127" s="685"/>
      <c r="M127" s="686" t="s">
        <v>781</v>
      </c>
      <c r="N127" s="687" t="s">
        <v>759</v>
      </c>
      <c r="O127" s="688" t="s">
        <v>141</v>
      </c>
      <c r="P127" s="675"/>
      <c r="Q127" s="673" t="s">
        <v>400</v>
      </c>
      <c r="R127" s="697"/>
      <c r="S127" s="698" t="s">
        <v>99</v>
      </c>
      <c r="T127" s="686" t="s">
        <v>415</v>
      </c>
      <c r="U127" s="686" t="s">
        <v>474</v>
      </c>
      <c r="V127" s="698" t="s">
        <v>403</v>
      </c>
      <c r="W127" s="698" t="s">
        <v>402</v>
      </c>
      <c r="X127" s="673" t="s">
        <v>601</v>
      </c>
      <c r="Y127" s="698" t="s">
        <v>760</v>
      </c>
      <c r="Z127" s="714" t="s">
        <v>474</v>
      </c>
      <c r="AA127" s="714" t="s">
        <v>474</v>
      </c>
      <c r="AB127" s="720">
        <v>0.214</v>
      </c>
      <c r="AC127" s="698" t="s">
        <v>474</v>
      </c>
      <c r="AD127" s="684" t="s">
        <v>761</v>
      </c>
      <c r="AE127" s="684"/>
      <c r="AF127" s="719">
        <v>92</v>
      </c>
      <c r="AG127" s="719"/>
      <c r="AH127" s="719"/>
      <c r="AI127" s="716">
        <v>0.214</v>
      </c>
      <c r="AJ127" s="731">
        <f t="shared" si="22"/>
        <v>1</v>
      </c>
      <c r="AK127" s="716"/>
      <c r="AL127" s="716"/>
      <c r="AM127" s="732" t="s">
        <v>423</v>
      </c>
      <c r="AN127" s="732" t="s">
        <v>782</v>
      </c>
      <c r="AO127" s="737"/>
      <c r="AP127" s="738"/>
      <c r="AQ127" s="662">
        <v>0</v>
      </c>
      <c r="AR127" s="662">
        <v>0</v>
      </c>
      <c r="AS127" s="662">
        <v>0</v>
      </c>
      <c r="AT127" s="662">
        <v>0</v>
      </c>
      <c r="AU127" s="735">
        <v>1</v>
      </c>
      <c r="AV127" s="559"/>
    </row>
    <row r="128" s="563" customFormat="1" ht="39.95" customHeight="1" spans="1:48">
      <c r="A128" s="574">
        <f t="shared" si="18"/>
        <v>120</v>
      </c>
      <c r="B128" s="673"/>
      <c r="C128" s="674"/>
      <c r="D128" s="674">
        <v>2</v>
      </c>
      <c r="E128" s="675"/>
      <c r="F128" s="675"/>
      <c r="G128" s="674"/>
      <c r="H128" s="674"/>
      <c r="I128" s="674"/>
      <c r="J128" s="684"/>
      <c r="K128" s="684"/>
      <c r="L128" s="685"/>
      <c r="M128" s="686" t="s">
        <v>783</v>
      </c>
      <c r="N128" s="687" t="s">
        <v>784</v>
      </c>
      <c r="O128" s="688"/>
      <c r="P128" s="675"/>
      <c r="Q128" s="673" t="s">
        <v>400</v>
      </c>
      <c r="R128" s="697"/>
      <c r="S128" s="698" t="s">
        <v>99</v>
      </c>
      <c r="T128" s="686" t="s">
        <v>415</v>
      </c>
      <c r="U128" s="698" t="s">
        <v>474</v>
      </c>
      <c r="V128" s="698" t="s">
        <v>403</v>
      </c>
      <c r="W128" s="698" t="s">
        <v>402</v>
      </c>
      <c r="X128" s="673" t="s">
        <v>767</v>
      </c>
      <c r="Y128" s="674" t="s">
        <v>768</v>
      </c>
      <c r="Z128" s="721" t="s">
        <v>769</v>
      </c>
      <c r="AA128" s="718" t="s">
        <v>770</v>
      </c>
      <c r="AB128" s="715">
        <v>0.02</v>
      </c>
      <c r="AC128" s="698" t="s">
        <v>474</v>
      </c>
      <c r="AD128" s="684" t="s">
        <v>767</v>
      </c>
      <c r="AE128" s="684"/>
      <c r="AF128" s="719">
        <v>4</v>
      </c>
      <c r="AG128" s="719">
        <v>15</v>
      </c>
      <c r="AH128" s="719"/>
      <c r="AI128" s="716">
        <f>3.14*7.5*7.5*15*7860/1000000000</f>
        <v>0.0208240875</v>
      </c>
      <c r="AJ128" s="731">
        <f t="shared" si="22"/>
        <v>0.960426237164053</v>
      </c>
      <c r="AK128" s="716"/>
      <c r="AL128" s="716">
        <v>0.0007536</v>
      </c>
      <c r="AM128" s="732" t="s">
        <v>423</v>
      </c>
      <c r="AN128" s="732" t="s">
        <v>785</v>
      </c>
      <c r="AO128" s="737"/>
      <c r="AP128" s="738"/>
      <c r="AQ128" s="662">
        <v>0</v>
      </c>
      <c r="AR128" s="662">
        <v>0</v>
      </c>
      <c r="AS128" s="662">
        <v>0</v>
      </c>
      <c r="AT128" s="662">
        <v>0</v>
      </c>
      <c r="AU128" s="735">
        <v>2</v>
      </c>
      <c r="AV128" s="559"/>
    </row>
    <row r="129" s="563" customFormat="1" ht="39.95" customHeight="1" spans="1:48">
      <c r="A129" s="574">
        <f t="shared" si="18"/>
        <v>121</v>
      </c>
      <c r="B129" s="673"/>
      <c r="C129" s="674">
        <v>1</v>
      </c>
      <c r="D129" s="674"/>
      <c r="E129" s="675"/>
      <c r="F129" s="675"/>
      <c r="G129" s="674"/>
      <c r="H129" s="674"/>
      <c r="I129" s="674"/>
      <c r="J129" s="684"/>
      <c r="K129" s="684"/>
      <c r="L129" s="686" t="s">
        <v>786</v>
      </c>
      <c r="M129" s="686" t="s">
        <v>786</v>
      </c>
      <c r="N129" s="687" t="s">
        <v>787</v>
      </c>
      <c r="O129" s="688" t="s">
        <v>513</v>
      </c>
      <c r="P129" s="675"/>
      <c r="Q129" s="673" t="s">
        <v>400</v>
      </c>
      <c r="R129" s="697"/>
      <c r="S129" s="698" t="s">
        <v>99</v>
      </c>
      <c r="T129" s="686" t="s">
        <v>415</v>
      </c>
      <c r="U129" s="698" t="s">
        <v>474</v>
      </c>
      <c r="V129" s="698" t="s">
        <v>403</v>
      </c>
      <c r="W129" s="698" t="s">
        <v>402</v>
      </c>
      <c r="X129" s="673" t="s">
        <v>513</v>
      </c>
      <c r="Y129" s="674" t="s">
        <v>788</v>
      </c>
      <c r="Z129" s="714" t="s">
        <v>474</v>
      </c>
      <c r="AA129" s="714" t="s">
        <v>474</v>
      </c>
      <c r="AB129" s="715">
        <v>0.013</v>
      </c>
      <c r="AC129" s="684" t="s">
        <v>774</v>
      </c>
      <c r="AD129" s="737"/>
      <c r="AE129" s="737"/>
      <c r="AF129" s="737"/>
      <c r="AG129" s="737"/>
      <c r="AH129" s="737"/>
      <c r="AI129" s="737"/>
      <c r="AJ129" s="784"/>
      <c r="AK129" s="737"/>
      <c r="AL129" s="737"/>
      <c r="AM129" s="732" t="s">
        <v>423</v>
      </c>
      <c r="AN129" s="732" t="s">
        <v>789</v>
      </c>
      <c r="AO129" s="737"/>
      <c r="AP129" s="738"/>
      <c r="AQ129" s="662">
        <v>0</v>
      </c>
      <c r="AR129" s="662">
        <v>0</v>
      </c>
      <c r="AS129" s="662">
        <v>0</v>
      </c>
      <c r="AT129" s="662">
        <v>0</v>
      </c>
      <c r="AU129" s="735">
        <v>2</v>
      </c>
      <c r="AV129" s="559"/>
    </row>
    <row r="130" s="189" customFormat="1" ht="39.95" customHeight="1" spans="1:48">
      <c r="A130" s="573">
        <f t="shared" ref="A130:A150" si="23">ROW()-8</f>
        <v>122</v>
      </c>
      <c r="B130" s="218"/>
      <c r="C130" s="219"/>
      <c r="D130" s="219"/>
      <c r="E130" s="231"/>
      <c r="F130" s="231"/>
      <c r="G130" s="219"/>
      <c r="H130" s="219"/>
      <c r="I130" s="219"/>
      <c r="J130" s="258"/>
      <c r="K130" s="271"/>
      <c r="L130" s="602"/>
      <c r="M130" s="256" t="s">
        <v>790</v>
      </c>
      <c r="N130" s="243" t="s">
        <v>143</v>
      </c>
      <c r="O130" s="593" t="s">
        <v>445</v>
      </c>
      <c r="P130" s="267"/>
      <c r="Q130" s="218" t="s">
        <v>400</v>
      </c>
      <c r="R130" s="288"/>
      <c r="S130" s="276" t="s">
        <v>401</v>
      </c>
      <c r="T130" s="260" t="s">
        <v>415</v>
      </c>
      <c r="U130" s="260" t="s">
        <v>31</v>
      </c>
      <c r="V130" s="607" t="s">
        <v>402</v>
      </c>
      <c r="W130" s="608" t="s">
        <v>403</v>
      </c>
      <c r="X130" s="218" t="s">
        <v>421</v>
      </c>
      <c r="Y130" s="222" t="s">
        <v>405</v>
      </c>
      <c r="Z130" s="222" t="s">
        <v>31</v>
      </c>
      <c r="AA130" s="243" t="s">
        <v>31</v>
      </c>
      <c r="AB130" s="304">
        <f>AB133+AB152+AB168*AQ168</f>
        <v>2.8695</v>
      </c>
      <c r="AC130" s="245" t="s">
        <v>31</v>
      </c>
      <c r="AD130" s="633"/>
      <c r="AE130" s="633"/>
      <c r="AF130" s="633"/>
      <c r="AG130" s="633"/>
      <c r="AH130" s="633"/>
      <c r="AI130" s="633"/>
      <c r="AJ130" s="649"/>
      <c r="AK130" s="633"/>
      <c r="AL130" s="633"/>
      <c r="AM130" s="633" t="s">
        <v>416</v>
      </c>
      <c r="AN130" s="633"/>
      <c r="AO130" s="633"/>
      <c r="AP130" s="394"/>
      <c r="AQ130" s="222">
        <v>1</v>
      </c>
      <c r="AR130" s="222">
        <v>1</v>
      </c>
      <c r="AS130" s="222">
        <v>0</v>
      </c>
      <c r="AT130" s="222">
        <v>0</v>
      </c>
      <c r="AU130" s="665">
        <v>1</v>
      </c>
      <c r="AV130" s="187"/>
    </row>
    <row r="131" s="189" customFormat="1" ht="39.95" customHeight="1" spans="1:48">
      <c r="A131" s="573">
        <f t="shared" si="23"/>
        <v>123</v>
      </c>
      <c r="B131" s="218"/>
      <c r="C131" s="219"/>
      <c r="D131" s="219"/>
      <c r="E131" s="231"/>
      <c r="F131" s="231"/>
      <c r="G131" s="219"/>
      <c r="H131" s="219"/>
      <c r="I131" s="219"/>
      <c r="J131" s="258"/>
      <c r="K131" s="271"/>
      <c r="L131" s="602"/>
      <c r="M131" s="256" t="s">
        <v>330</v>
      </c>
      <c r="N131" s="243" t="s">
        <v>143</v>
      </c>
      <c r="O131" s="593" t="s">
        <v>447</v>
      </c>
      <c r="P131" s="267"/>
      <c r="Q131" s="218" t="s">
        <v>400</v>
      </c>
      <c r="R131" s="288"/>
      <c r="S131" s="276" t="s">
        <v>401</v>
      </c>
      <c r="T131" s="260" t="s">
        <v>415</v>
      </c>
      <c r="U131" s="260" t="s">
        <v>31</v>
      </c>
      <c r="V131" s="607" t="s">
        <v>402</v>
      </c>
      <c r="W131" s="608" t="s">
        <v>403</v>
      </c>
      <c r="X131" s="218" t="s">
        <v>421</v>
      </c>
      <c r="Y131" s="222" t="s">
        <v>405</v>
      </c>
      <c r="Z131" s="222" t="s">
        <v>31</v>
      </c>
      <c r="AA131" s="243" t="s">
        <v>31</v>
      </c>
      <c r="AB131" s="304" t="e">
        <f>AB134+AB153</f>
        <v>#REF!</v>
      </c>
      <c r="AC131" s="245" t="s">
        <v>31</v>
      </c>
      <c r="AD131" s="633"/>
      <c r="AE131" s="633"/>
      <c r="AF131" s="633"/>
      <c r="AG131" s="633"/>
      <c r="AH131" s="633"/>
      <c r="AI131" s="633"/>
      <c r="AJ131" s="649"/>
      <c r="AK131" s="633"/>
      <c r="AL131" s="633"/>
      <c r="AM131" s="633" t="s">
        <v>416</v>
      </c>
      <c r="AN131" s="633"/>
      <c r="AO131" s="633"/>
      <c r="AP131" s="394"/>
      <c r="AQ131" s="222">
        <v>0</v>
      </c>
      <c r="AR131" s="222">
        <v>0</v>
      </c>
      <c r="AS131" s="222">
        <v>1</v>
      </c>
      <c r="AT131" s="222">
        <v>0</v>
      </c>
      <c r="AU131" s="665">
        <v>0</v>
      </c>
      <c r="AV131" s="187"/>
    </row>
    <row r="132" s="195" customFormat="1" ht="39.95" customHeight="1" spans="1:48">
      <c r="A132" s="573">
        <f t="shared" si="23"/>
        <v>124</v>
      </c>
      <c r="B132" s="218"/>
      <c r="C132" s="219"/>
      <c r="D132" s="219"/>
      <c r="E132" s="231"/>
      <c r="F132" s="231"/>
      <c r="G132" s="219"/>
      <c r="H132" s="219"/>
      <c r="I132" s="219"/>
      <c r="J132" s="258"/>
      <c r="K132" s="271"/>
      <c r="L132" s="256"/>
      <c r="M132" s="256" t="s">
        <v>283</v>
      </c>
      <c r="N132" s="243" t="s">
        <v>143</v>
      </c>
      <c r="O132" s="593" t="s">
        <v>448</v>
      </c>
      <c r="P132" s="267"/>
      <c r="Q132" s="218" t="s">
        <v>400</v>
      </c>
      <c r="R132" s="288"/>
      <c r="S132" s="276" t="s">
        <v>401</v>
      </c>
      <c r="T132" s="260" t="s">
        <v>415</v>
      </c>
      <c r="U132" s="260" t="s">
        <v>31</v>
      </c>
      <c r="V132" s="607" t="s">
        <v>402</v>
      </c>
      <c r="W132" s="608" t="s">
        <v>403</v>
      </c>
      <c r="X132" s="218" t="s">
        <v>421</v>
      </c>
      <c r="Y132" s="222" t="s">
        <v>405</v>
      </c>
      <c r="Z132" s="222" t="s">
        <v>31</v>
      </c>
      <c r="AA132" s="243" t="s">
        <v>31</v>
      </c>
      <c r="AB132" s="304">
        <v>2.8012</v>
      </c>
      <c r="AC132" s="245"/>
      <c r="AD132" s="633"/>
      <c r="AE132" s="633"/>
      <c r="AF132" s="633"/>
      <c r="AG132" s="633"/>
      <c r="AH132" s="633"/>
      <c r="AI132" s="633"/>
      <c r="AJ132" s="649"/>
      <c r="AK132" s="633"/>
      <c r="AL132" s="633"/>
      <c r="AM132" s="633" t="s">
        <v>416</v>
      </c>
      <c r="AN132" s="633"/>
      <c r="AO132" s="633"/>
      <c r="AP132" s="394"/>
      <c r="AQ132" s="222">
        <v>0</v>
      </c>
      <c r="AR132" s="222">
        <v>0</v>
      </c>
      <c r="AS132" s="222">
        <v>0</v>
      </c>
      <c r="AT132" s="222">
        <v>1</v>
      </c>
      <c r="AU132" s="665">
        <v>0</v>
      </c>
      <c r="AV132" s="187"/>
    </row>
    <row r="133" s="189" customFormat="1" ht="39.95" customHeight="1" spans="1:48">
      <c r="A133" s="573">
        <f t="shared" si="23"/>
        <v>125</v>
      </c>
      <c r="B133" s="218"/>
      <c r="C133" s="219"/>
      <c r="D133" s="219"/>
      <c r="E133" s="219"/>
      <c r="F133" s="219"/>
      <c r="G133" s="223"/>
      <c r="H133" s="219"/>
      <c r="I133" s="219"/>
      <c r="J133" s="258"/>
      <c r="K133" s="258"/>
      <c r="L133" s="582"/>
      <c r="M133" s="256" t="s">
        <v>791</v>
      </c>
      <c r="N133" s="243" t="s">
        <v>147</v>
      </c>
      <c r="O133" s="593" t="str">
        <f t="shared" ref="O133:O135" si="24">O130</f>
        <v>分总成，织物通风面套</v>
      </c>
      <c r="P133" s="365"/>
      <c r="Q133" s="218" t="s">
        <v>400</v>
      </c>
      <c r="R133" s="370"/>
      <c r="S133" s="276" t="s">
        <v>401</v>
      </c>
      <c r="T133" s="260" t="s">
        <v>415</v>
      </c>
      <c r="U133" s="260" t="s">
        <v>31</v>
      </c>
      <c r="V133" s="607" t="s">
        <v>402</v>
      </c>
      <c r="W133" s="608" t="s">
        <v>403</v>
      </c>
      <c r="X133" s="218" t="s">
        <v>421</v>
      </c>
      <c r="Y133" s="222" t="s">
        <v>405</v>
      </c>
      <c r="Z133" s="222" t="s">
        <v>31</v>
      </c>
      <c r="AA133" s="243" t="s">
        <v>31</v>
      </c>
      <c r="AB133" s="373">
        <f>AB136+AB144+AB147+AB151*AQ151+AB143</f>
        <v>1.3918</v>
      </c>
      <c r="AC133" s="245" t="s">
        <v>31</v>
      </c>
      <c r="AD133" s="633"/>
      <c r="AE133" s="633"/>
      <c r="AF133" s="633"/>
      <c r="AG133" s="633"/>
      <c r="AH133" s="633"/>
      <c r="AI133" s="633"/>
      <c r="AJ133" s="649"/>
      <c r="AK133" s="633"/>
      <c r="AL133" s="633"/>
      <c r="AM133" s="633" t="s">
        <v>416</v>
      </c>
      <c r="AN133" s="633"/>
      <c r="AO133" s="633"/>
      <c r="AP133" s="394"/>
      <c r="AQ133" s="222">
        <v>1</v>
      </c>
      <c r="AR133" s="222">
        <v>1</v>
      </c>
      <c r="AS133" s="222">
        <v>0</v>
      </c>
      <c r="AT133" s="222">
        <v>0</v>
      </c>
      <c r="AU133" s="665">
        <v>1</v>
      </c>
      <c r="AV133" s="187"/>
    </row>
    <row r="134" s="189" customFormat="1" ht="39.95" customHeight="1" spans="1:48">
      <c r="A134" s="573">
        <f t="shared" si="23"/>
        <v>126</v>
      </c>
      <c r="B134" s="218"/>
      <c r="C134" s="219"/>
      <c r="D134" s="219"/>
      <c r="E134" s="219"/>
      <c r="F134" s="219"/>
      <c r="G134" s="223"/>
      <c r="H134" s="219"/>
      <c r="I134" s="219"/>
      <c r="J134" s="258"/>
      <c r="K134" s="258"/>
      <c r="L134" s="582"/>
      <c r="M134" s="256" t="s">
        <v>331</v>
      </c>
      <c r="N134" s="243" t="s">
        <v>147</v>
      </c>
      <c r="O134" s="593" t="str">
        <f t="shared" si="24"/>
        <v>分总成，织物非通风面套</v>
      </c>
      <c r="P134" s="365"/>
      <c r="Q134" s="218" t="s">
        <v>400</v>
      </c>
      <c r="R134" s="370"/>
      <c r="S134" s="276" t="s">
        <v>401</v>
      </c>
      <c r="T134" s="260" t="s">
        <v>415</v>
      </c>
      <c r="U134" s="260" t="s">
        <v>31</v>
      </c>
      <c r="V134" s="607" t="s">
        <v>402</v>
      </c>
      <c r="W134" s="608" t="s">
        <v>403</v>
      </c>
      <c r="X134" s="218" t="s">
        <v>421</v>
      </c>
      <c r="Y134" s="222" t="s">
        <v>405</v>
      </c>
      <c r="Z134" s="222" t="s">
        <v>31</v>
      </c>
      <c r="AA134" s="243" t="s">
        <v>31</v>
      </c>
      <c r="AB134" s="373" t="e">
        <f>AB137+#REF!+AB151*AQ151</f>
        <v>#REF!</v>
      </c>
      <c r="AC134" s="245" t="s">
        <v>31</v>
      </c>
      <c r="AD134" s="633"/>
      <c r="AE134" s="633"/>
      <c r="AF134" s="633"/>
      <c r="AG134" s="633"/>
      <c r="AH134" s="633"/>
      <c r="AI134" s="633"/>
      <c r="AJ134" s="649"/>
      <c r="AK134" s="633"/>
      <c r="AL134" s="633"/>
      <c r="AM134" s="633" t="s">
        <v>416</v>
      </c>
      <c r="AN134" s="633"/>
      <c r="AO134" s="633"/>
      <c r="AP134" s="394"/>
      <c r="AQ134" s="222">
        <v>0</v>
      </c>
      <c r="AR134" s="222">
        <v>0</v>
      </c>
      <c r="AS134" s="222">
        <v>1</v>
      </c>
      <c r="AT134" s="222">
        <v>0</v>
      </c>
      <c r="AU134" s="665">
        <v>0</v>
      </c>
      <c r="AV134" s="187"/>
    </row>
    <row r="135" s="195" customFormat="1" ht="39.95" customHeight="1" spans="1:48">
      <c r="A135" s="573">
        <f t="shared" si="23"/>
        <v>127</v>
      </c>
      <c r="B135" s="218"/>
      <c r="C135" s="219"/>
      <c r="D135" s="219"/>
      <c r="E135" s="219"/>
      <c r="F135" s="219"/>
      <c r="G135" s="223"/>
      <c r="H135" s="219"/>
      <c r="I135" s="219"/>
      <c r="J135" s="258"/>
      <c r="K135" s="258"/>
      <c r="L135" s="256"/>
      <c r="M135" s="256" t="s">
        <v>284</v>
      </c>
      <c r="N135" s="243" t="s">
        <v>147</v>
      </c>
      <c r="O135" s="593" t="str">
        <f t="shared" si="24"/>
        <v>分总成，主面料为蓝白格，缝线蓝色</v>
      </c>
      <c r="P135" s="365"/>
      <c r="Q135" s="218" t="s">
        <v>400</v>
      </c>
      <c r="R135" s="370"/>
      <c r="S135" s="276" t="s">
        <v>401</v>
      </c>
      <c r="T135" s="260" t="s">
        <v>415</v>
      </c>
      <c r="U135" s="260" t="s">
        <v>31</v>
      </c>
      <c r="V135" s="607" t="s">
        <v>402</v>
      </c>
      <c r="W135" s="608" t="s">
        <v>403</v>
      </c>
      <c r="X135" s="218" t="s">
        <v>421</v>
      </c>
      <c r="Y135" s="222" t="s">
        <v>405</v>
      </c>
      <c r="Z135" s="222" t="s">
        <v>31</v>
      </c>
      <c r="AA135" s="243" t="s">
        <v>31</v>
      </c>
      <c r="AB135" s="373">
        <v>1.3235</v>
      </c>
      <c r="AC135" s="245"/>
      <c r="AD135" s="633"/>
      <c r="AE135" s="633"/>
      <c r="AF135" s="633"/>
      <c r="AG135" s="633"/>
      <c r="AH135" s="633"/>
      <c r="AI135" s="633"/>
      <c r="AJ135" s="649"/>
      <c r="AK135" s="633"/>
      <c r="AL135" s="633"/>
      <c r="AM135" s="633" t="s">
        <v>416</v>
      </c>
      <c r="AN135" s="633"/>
      <c r="AO135" s="633"/>
      <c r="AP135" s="394"/>
      <c r="AQ135" s="222">
        <v>0</v>
      </c>
      <c r="AR135" s="222">
        <v>0</v>
      </c>
      <c r="AS135" s="222">
        <v>0</v>
      </c>
      <c r="AT135" s="222">
        <v>1</v>
      </c>
      <c r="AU135" s="665">
        <v>0</v>
      </c>
      <c r="AV135" s="187"/>
    </row>
    <row r="136" s="189" customFormat="1" ht="39.95" customHeight="1" spans="1:48">
      <c r="A136" s="573">
        <f t="shared" si="23"/>
        <v>128</v>
      </c>
      <c r="B136" s="218"/>
      <c r="C136" s="219">
        <v>1</v>
      </c>
      <c r="D136" s="219"/>
      <c r="E136" s="219"/>
      <c r="F136" s="219"/>
      <c r="G136" s="223"/>
      <c r="H136" s="219"/>
      <c r="I136" s="219"/>
      <c r="J136" s="258"/>
      <c r="K136" s="258"/>
      <c r="L136" s="256" t="s">
        <v>792</v>
      </c>
      <c r="M136" s="256" t="s">
        <v>793</v>
      </c>
      <c r="N136" s="243" t="s">
        <v>152</v>
      </c>
      <c r="O136" s="595" t="s">
        <v>488</v>
      </c>
      <c r="P136" s="365"/>
      <c r="Q136" s="218" t="s">
        <v>400</v>
      </c>
      <c r="R136" s="370"/>
      <c r="S136" s="276" t="s">
        <v>107</v>
      </c>
      <c r="T136" s="256" t="s">
        <v>793</v>
      </c>
      <c r="U136" s="258" t="s">
        <v>107</v>
      </c>
      <c r="V136" s="607" t="s">
        <v>402</v>
      </c>
      <c r="W136" s="608" t="s">
        <v>403</v>
      </c>
      <c r="X136" s="218" t="s">
        <v>421</v>
      </c>
      <c r="Y136" s="222" t="s">
        <v>405</v>
      </c>
      <c r="Z136" s="222" t="s">
        <v>31</v>
      </c>
      <c r="AA136" s="243" t="s">
        <v>31</v>
      </c>
      <c r="AB136" s="373">
        <f>AB138+AB140+AB141+AB142</f>
        <v>0.9253</v>
      </c>
      <c r="AC136" s="245" t="s">
        <v>31</v>
      </c>
      <c r="AD136" s="633"/>
      <c r="AE136" s="633"/>
      <c r="AF136" s="633"/>
      <c r="AG136" s="633"/>
      <c r="AH136" s="633"/>
      <c r="AI136" s="633"/>
      <c r="AJ136" s="649"/>
      <c r="AK136" s="633"/>
      <c r="AL136" s="633"/>
      <c r="AM136" s="633" t="s">
        <v>407</v>
      </c>
      <c r="AN136" s="633" t="s">
        <v>463</v>
      </c>
      <c r="AO136" s="633"/>
      <c r="AP136" s="394"/>
      <c r="AQ136" s="222">
        <v>1</v>
      </c>
      <c r="AR136" s="222">
        <v>1</v>
      </c>
      <c r="AS136" s="222">
        <v>0</v>
      </c>
      <c r="AT136" s="222">
        <v>1</v>
      </c>
      <c r="AU136" s="665">
        <v>1</v>
      </c>
      <c r="AV136" s="187"/>
    </row>
    <row r="137" s="189" customFormat="1" ht="39.95" customHeight="1" spans="1:48">
      <c r="A137" s="573">
        <f t="shared" si="23"/>
        <v>129</v>
      </c>
      <c r="B137" s="218"/>
      <c r="C137" s="219">
        <v>1</v>
      </c>
      <c r="D137" s="219"/>
      <c r="E137" s="219"/>
      <c r="F137" s="219"/>
      <c r="G137" s="223"/>
      <c r="H137" s="219"/>
      <c r="I137" s="219"/>
      <c r="J137" s="258"/>
      <c r="K137" s="258"/>
      <c r="L137" s="256" t="s">
        <v>794</v>
      </c>
      <c r="M137" s="256" t="s">
        <v>795</v>
      </c>
      <c r="N137" s="243" t="s">
        <v>152</v>
      </c>
      <c r="O137" s="595" t="s">
        <v>494</v>
      </c>
      <c r="P137" s="365"/>
      <c r="Q137" s="218" t="s">
        <v>400</v>
      </c>
      <c r="R137" s="370"/>
      <c r="S137" s="276" t="s">
        <v>107</v>
      </c>
      <c r="T137" s="256" t="s">
        <v>795</v>
      </c>
      <c r="U137" s="258" t="s">
        <v>107</v>
      </c>
      <c r="V137" s="607" t="s">
        <v>402</v>
      </c>
      <c r="W137" s="608" t="s">
        <v>403</v>
      </c>
      <c r="X137" s="218" t="s">
        <v>421</v>
      </c>
      <c r="Y137" s="222" t="s">
        <v>405</v>
      </c>
      <c r="Z137" s="222" t="s">
        <v>31</v>
      </c>
      <c r="AA137" s="243" t="s">
        <v>31</v>
      </c>
      <c r="AB137" s="373">
        <f>AB139+AB140+AB141+AB142</f>
        <v>0.9854</v>
      </c>
      <c r="AC137" s="245" t="s">
        <v>31</v>
      </c>
      <c r="AD137" s="633"/>
      <c r="AE137" s="633"/>
      <c r="AF137" s="633"/>
      <c r="AG137" s="633"/>
      <c r="AH137" s="633"/>
      <c r="AI137" s="633"/>
      <c r="AJ137" s="649"/>
      <c r="AK137" s="633"/>
      <c r="AL137" s="633"/>
      <c r="AM137" s="633" t="s">
        <v>407</v>
      </c>
      <c r="AN137" s="633" t="s">
        <v>463</v>
      </c>
      <c r="AO137" s="633"/>
      <c r="AP137" s="394"/>
      <c r="AQ137" s="222">
        <v>0</v>
      </c>
      <c r="AR137" s="222">
        <v>0</v>
      </c>
      <c r="AS137" s="222">
        <v>1</v>
      </c>
      <c r="AT137" s="222">
        <v>0</v>
      </c>
      <c r="AU137" s="665">
        <v>0</v>
      </c>
      <c r="AV137" s="187"/>
    </row>
    <row r="138" s="189" customFormat="1" ht="39.95" customHeight="1" spans="1:48">
      <c r="A138" s="573">
        <f t="shared" si="23"/>
        <v>130</v>
      </c>
      <c r="B138" s="218"/>
      <c r="C138" s="219"/>
      <c r="D138" s="219">
        <v>2</v>
      </c>
      <c r="E138" s="219"/>
      <c r="F138" s="219"/>
      <c r="G138" s="223"/>
      <c r="H138" s="219"/>
      <c r="I138" s="219"/>
      <c r="J138" s="258"/>
      <c r="K138" s="258"/>
      <c r="L138" s="582"/>
      <c r="M138" s="256" t="s">
        <v>796</v>
      </c>
      <c r="N138" s="243" t="s">
        <v>159</v>
      </c>
      <c r="O138" s="595" t="s">
        <v>488</v>
      </c>
      <c r="P138" s="365"/>
      <c r="Q138" s="218" t="s">
        <v>400</v>
      </c>
      <c r="R138" s="370"/>
      <c r="S138" s="276" t="s">
        <v>401</v>
      </c>
      <c r="T138" s="260" t="s">
        <v>415</v>
      </c>
      <c r="U138" s="260" t="s">
        <v>31</v>
      </c>
      <c r="V138" s="607" t="s">
        <v>402</v>
      </c>
      <c r="W138" s="608" t="s">
        <v>403</v>
      </c>
      <c r="X138" s="267" t="s">
        <v>797</v>
      </c>
      <c r="Y138" s="222" t="s">
        <v>798</v>
      </c>
      <c r="Z138" s="222" t="s">
        <v>799</v>
      </c>
      <c r="AA138" s="243" t="s">
        <v>31</v>
      </c>
      <c r="AB138" s="304">
        <v>0.7678</v>
      </c>
      <c r="AC138" s="245" t="s">
        <v>31</v>
      </c>
      <c r="AD138" s="633" t="s">
        <v>437</v>
      </c>
      <c r="AE138" s="633"/>
      <c r="AF138" s="633" t="s">
        <v>438</v>
      </c>
      <c r="AG138" s="633"/>
      <c r="AH138" s="633"/>
      <c r="AI138" s="633">
        <f>AB138*1.08</f>
        <v>0.829224</v>
      </c>
      <c r="AJ138" s="649">
        <f>AB138/AI138</f>
        <v>0.925925925925926</v>
      </c>
      <c r="AK138" s="633"/>
      <c r="AL138" s="633"/>
      <c r="AM138" s="633" t="s">
        <v>416</v>
      </c>
      <c r="AN138" s="633"/>
      <c r="AO138" s="633"/>
      <c r="AP138" s="394"/>
      <c r="AQ138" s="222">
        <v>1</v>
      </c>
      <c r="AR138" s="222">
        <v>1</v>
      </c>
      <c r="AS138" s="222">
        <v>0</v>
      </c>
      <c r="AT138" s="222">
        <v>1</v>
      </c>
      <c r="AU138" s="665">
        <v>1</v>
      </c>
      <c r="AV138" s="187"/>
    </row>
    <row r="139" s="189" customFormat="1" ht="39.95" customHeight="1" spans="1:48">
      <c r="A139" s="573">
        <f t="shared" si="23"/>
        <v>131</v>
      </c>
      <c r="B139" s="218"/>
      <c r="C139" s="219"/>
      <c r="D139" s="219">
        <v>2</v>
      </c>
      <c r="E139" s="219"/>
      <c r="F139" s="219"/>
      <c r="G139" s="223"/>
      <c r="H139" s="219"/>
      <c r="I139" s="219"/>
      <c r="J139" s="258"/>
      <c r="K139" s="258"/>
      <c r="L139" s="582"/>
      <c r="M139" s="256" t="s">
        <v>800</v>
      </c>
      <c r="N139" s="243" t="s">
        <v>159</v>
      </c>
      <c r="O139" s="595" t="s">
        <v>494</v>
      </c>
      <c r="P139" s="365"/>
      <c r="Q139" s="218" t="s">
        <v>400</v>
      </c>
      <c r="R139" s="370"/>
      <c r="S139" s="276" t="s">
        <v>401</v>
      </c>
      <c r="T139" s="260" t="s">
        <v>415</v>
      </c>
      <c r="U139" s="260" t="s">
        <v>31</v>
      </c>
      <c r="V139" s="607" t="s">
        <v>402</v>
      </c>
      <c r="W139" s="608" t="s">
        <v>403</v>
      </c>
      <c r="X139" s="267" t="s">
        <v>797</v>
      </c>
      <c r="Y139" s="222" t="s">
        <v>798</v>
      </c>
      <c r="Z139" s="222" t="s">
        <v>799</v>
      </c>
      <c r="AA139" s="243" t="s">
        <v>31</v>
      </c>
      <c r="AB139" s="304">
        <v>0.8279</v>
      </c>
      <c r="AC139" s="245" t="s">
        <v>31</v>
      </c>
      <c r="AD139" s="633" t="s">
        <v>437</v>
      </c>
      <c r="AE139" s="633"/>
      <c r="AF139" s="633" t="s">
        <v>438</v>
      </c>
      <c r="AG139" s="633"/>
      <c r="AH139" s="633"/>
      <c r="AI139" s="633">
        <f>AB139*1.08</f>
        <v>0.894132</v>
      </c>
      <c r="AJ139" s="649">
        <f>AB139/AI139</f>
        <v>0.925925925925926</v>
      </c>
      <c r="AK139" s="633"/>
      <c r="AL139" s="633"/>
      <c r="AM139" s="633" t="s">
        <v>416</v>
      </c>
      <c r="AN139" s="633"/>
      <c r="AO139" s="633"/>
      <c r="AP139" s="394"/>
      <c r="AQ139" s="222">
        <v>0</v>
      </c>
      <c r="AR139" s="222">
        <v>0</v>
      </c>
      <c r="AS139" s="222">
        <v>1</v>
      </c>
      <c r="AT139" s="222">
        <v>0</v>
      </c>
      <c r="AU139" s="665">
        <v>0</v>
      </c>
      <c r="AV139" s="187"/>
    </row>
    <row r="140" s="189" customFormat="1" ht="39.95" customHeight="1" spans="1:48">
      <c r="A140" s="573">
        <f t="shared" si="23"/>
        <v>132</v>
      </c>
      <c r="B140" s="218"/>
      <c r="C140" s="219"/>
      <c r="D140" s="219">
        <v>2</v>
      </c>
      <c r="E140" s="219"/>
      <c r="F140" s="219"/>
      <c r="G140" s="223"/>
      <c r="H140" s="219"/>
      <c r="I140" s="219"/>
      <c r="J140" s="258"/>
      <c r="K140" s="258"/>
      <c r="L140" s="581" t="s">
        <v>478</v>
      </c>
      <c r="M140" s="256" t="s">
        <v>478</v>
      </c>
      <c r="N140" s="596" t="s">
        <v>801</v>
      </c>
      <c r="O140" s="599" t="s">
        <v>473</v>
      </c>
      <c r="P140" s="581"/>
      <c r="Q140" s="313" t="s">
        <v>400</v>
      </c>
      <c r="R140" s="614"/>
      <c r="S140" s="614" t="s">
        <v>99</v>
      </c>
      <c r="T140" s="256" t="s">
        <v>415</v>
      </c>
      <c r="U140" s="614" t="s">
        <v>474</v>
      </c>
      <c r="V140" s="614" t="s">
        <v>403</v>
      </c>
      <c r="W140" s="614" t="s">
        <v>402</v>
      </c>
      <c r="X140" s="603" t="s">
        <v>427</v>
      </c>
      <c r="Y140" s="243" t="s">
        <v>802</v>
      </c>
      <c r="Z140" s="634" t="s">
        <v>476</v>
      </c>
      <c r="AA140" s="634" t="s">
        <v>474</v>
      </c>
      <c r="AB140" s="635">
        <v>0.04</v>
      </c>
      <c r="AC140" s="245" t="s">
        <v>31</v>
      </c>
      <c r="AD140" s="633" t="s">
        <v>431</v>
      </c>
      <c r="AE140" s="633"/>
      <c r="AF140" s="630">
        <v>160</v>
      </c>
      <c r="AG140" s="630"/>
      <c r="AH140" s="630"/>
      <c r="AI140" s="304">
        <f>AB140</f>
        <v>0.04</v>
      </c>
      <c r="AJ140" s="649">
        <f>AB140/AI140</f>
        <v>1</v>
      </c>
      <c r="AK140" s="633"/>
      <c r="AL140" s="633"/>
      <c r="AM140" s="654" t="s">
        <v>423</v>
      </c>
      <c r="AN140" s="654" t="s">
        <v>477</v>
      </c>
      <c r="AO140" s="633"/>
      <c r="AP140" s="394"/>
      <c r="AQ140" s="222">
        <v>1</v>
      </c>
      <c r="AR140" s="222">
        <v>1</v>
      </c>
      <c r="AS140" s="222">
        <v>1</v>
      </c>
      <c r="AT140" s="222">
        <v>1</v>
      </c>
      <c r="AU140" s="662">
        <v>1</v>
      </c>
      <c r="AV140" s="187"/>
    </row>
    <row r="141" s="189" customFormat="1" ht="39.95" customHeight="1" spans="1:48">
      <c r="A141" s="573">
        <f t="shared" si="23"/>
        <v>133</v>
      </c>
      <c r="B141" s="218"/>
      <c r="C141" s="219"/>
      <c r="D141" s="223">
        <v>2</v>
      </c>
      <c r="E141" s="219"/>
      <c r="F141" s="219"/>
      <c r="G141" s="223"/>
      <c r="H141" s="219"/>
      <c r="I141" s="219"/>
      <c r="J141" s="258"/>
      <c r="K141" s="258"/>
      <c r="L141" s="581" t="s">
        <v>483</v>
      </c>
      <c r="M141" s="256" t="s">
        <v>483</v>
      </c>
      <c r="N141" s="596" t="s">
        <v>484</v>
      </c>
      <c r="O141" s="599" t="s">
        <v>473</v>
      </c>
      <c r="P141" s="581"/>
      <c r="Q141" s="313" t="s">
        <v>400</v>
      </c>
      <c r="R141" s="614"/>
      <c r="S141" s="614" t="s">
        <v>99</v>
      </c>
      <c r="T141" s="256" t="s">
        <v>415</v>
      </c>
      <c r="U141" s="614" t="s">
        <v>474</v>
      </c>
      <c r="V141" s="614" t="s">
        <v>403</v>
      </c>
      <c r="W141" s="614" t="s">
        <v>402</v>
      </c>
      <c r="X141" s="603" t="s">
        <v>427</v>
      </c>
      <c r="Y141" s="243" t="s">
        <v>802</v>
      </c>
      <c r="Z141" s="634" t="s">
        <v>476</v>
      </c>
      <c r="AA141" s="634" t="s">
        <v>474</v>
      </c>
      <c r="AB141" s="635">
        <v>0.0675</v>
      </c>
      <c r="AC141" s="245" t="s">
        <v>31</v>
      </c>
      <c r="AD141" s="633" t="s">
        <v>431</v>
      </c>
      <c r="AE141" s="633"/>
      <c r="AF141" s="630">
        <v>270</v>
      </c>
      <c r="AG141" s="630"/>
      <c r="AH141" s="630"/>
      <c r="AI141" s="304">
        <f>AB141</f>
        <v>0.0675</v>
      </c>
      <c r="AJ141" s="649">
        <f>AB141/AI141</f>
        <v>1</v>
      </c>
      <c r="AK141" s="633"/>
      <c r="AL141" s="633"/>
      <c r="AM141" s="654" t="s">
        <v>423</v>
      </c>
      <c r="AN141" s="654" t="s">
        <v>477</v>
      </c>
      <c r="AO141" s="633"/>
      <c r="AP141" s="394"/>
      <c r="AQ141" s="222">
        <v>1</v>
      </c>
      <c r="AR141" s="222">
        <v>1</v>
      </c>
      <c r="AS141" s="222">
        <v>1</v>
      </c>
      <c r="AT141" s="222">
        <v>1</v>
      </c>
      <c r="AU141" s="662">
        <v>1</v>
      </c>
      <c r="AV141" s="187"/>
    </row>
    <row r="142" s="189" customFormat="1" ht="39.95" customHeight="1" spans="1:48">
      <c r="A142" s="573">
        <f t="shared" si="23"/>
        <v>134</v>
      </c>
      <c r="B142" s="218"/>
      <c r="C142" s="219"/>
      <c r="D142" s="223">
        <v>2</v>
      </c>
      <c r="E142" s="223"/>
      <c r="F142" s="219"/>
      <c r="G142" s="223"/>
      <c r="H142" s="219"/>
      <c r="I142" s="219"/>
      <c r="J142" s="258"/>
      <c r="K142" s="258"/>
      <c r="L142" s="582" t="s">
        <v>803</v>
      </c>
      <c r="M142" s="256" t="s">
        <v>804</v>
      </c>
      <c r="N142" s="243" t="s">
        <v>167</v>
      </c>
      <c r="O142" s="595" t="s">
        <v>488</v>
      </c>
      <c r="P142" s="365"/>
      <c r="Q142" s="218" t="s">
        <v>400</v>
      </c>
      <c r="R142" s="222"/>
      <c r="S142" s="276" t="s">
        <v>401</v>
      </c>
      <c r="T142" s="260" t="s">
        <v>415</v>
      </c>
      <c r="U142" s="260" t="s">
        <v>31</v>
      </c>
      <c r="V142" s="607" t="s">
        <v>402</v>
      </c>
      <c r="W142" s="608" t="s">
        <v>403</v>
      </c>
      <c r="X142" s="267" t="s">
        <v>489</v>
      </c>
      <c r="Y142" s="222" t="s">
        <v>31</v>
      </c>
      <c r="Z142" s="260" t="s">
        <v>490</v>
      </c>
      <c r="AA142" s="313" t="s">
        <v>31</v>
      </c>
      <c r="AB142" s="304">
        <v>0.05</v>
      </c>
      <c r="AC142" s="245" t="s">
        <v>31</v>
      </c>
      <c r="AD142" s="633"/>
      <c r="AE142" s="633"/>
      <c r="AF142" s="630"/>
      <c r="AG142" s="630"/>
      <c r="AH142" s="630"/>
      <c r="AI142" s="304"/>
      <c r="AJ142" s="648"/>
      <c r="AK142" s="635"/>
      <c r="AL142" s="635"/>
      <c r="AM142" s="654" t="s">
        <v>423</v>
      </c>
      <c r="AN142" s="654"/>
      <c r="AO142" s="633"/>
      <c r="AP142" s="394"/>
      <c r="AQ142" s="222">
        <v>1</v>
      </c>
      <c r="AR142" s="222">
        <v>1</v>
      </c>
      <c r="AS142" s="222">
        <v>1</v>
      </c>
      <c r="AT142" s="222">
        <v>1</v>
      </c>
      <c r="AU142" s="662">
        <v>1</v>
      </c>
      <c r="AV142" s="187"/>
    </row>
    <row r="143" s="564" customFormat="1" ht="39.95" customHeight="1" spans="1:48">
      <c r="A143" s="573">
        <f t="shared" si="23"/>
        <v>135</v>
      </c>
      <c r="B143" s="671"/>
      <c r="C143" s="672">
        <v>1</v>
      </c>
      <c r="D143" s="672"/>
      <c r="E143" s="219"/>
      <c r="F143" s="604"/>
      <c r="G143" s="672"/>
      <c r="H143" s="672"/>
      <c r="I143" s="672"/>
      <c r="J143" s="238"/>
      <c r="K143" s="746"/>
      <c r="L143" s="603" t="s">
        <v>805</v>
      </c>
      <c r="M143" s="604" t="s">
        <v>805</v>
      </c>
      <c r="N143" s="747" t="s">
        <v>806</v>
      </c>
      <c r="O143" s="605" t="s">
        <v>141</v>
      </c>
      <c r="P143" s="748"/>
      <c r="Q143" s="671" t="s">
        <v>400</v>
      </c>
      <c r="R143" s="763"/>
      <c r="S143" s="748" t="s">
        <v>99</v>
      </c>
      <c r="T143" s="590" t="s">
        <v>415</v>
      </c>
      <c r="U143" s="590" t="s">
        <v>474</v>
      </c>
      <c r="V143" s="237" t="s">
        <v>402</v>
      </c>
      <c r="W143" s="237" t="s">
        <v>403</v>
      </c>
      <c r="X143" s="764" t="s">
        <v>807</v>
      </c>
      <c r="Y143" s="748" t="s">
        <v>405</v>
      </c>
      <c r="Z143" s="773" t="s">
        <v>474</v>
      </c>
      <c r="AA143" s="774" t="s">
        <v>808</v>
      </c>
      <c r="AB143" s="775">
        <v>0.0075</v>
      </c>
      <c r="AC143" s="238" t="s">
        <v>474</v>
      </c>
      <c r="AD143" s="713"/>
      <c r="AE143" s="713"/>
      <c r="AF143" s="713"/>
      <c r="AG143" s="713"/>
      <c r="AH143" s="713"/>
      <c r="AI143" s="713"/>
      <c r="AJ143" s="730"/>
      <c r="AK143" s="713"/>
      <c r="AL143" s="713"/>
      <c r="AM143" s="654" t="s">
        <v>423</v>
      </c>
      <c r="AN143" s="713" t="s">
        <v>503</v>
      </c>
      <c r="AO143" s="713"/>
      <c r="AP143" s="734"/>
      <c r="AQ143" s="222">
        <v>1</v>
      </c>
      <c r="AR143" s="222">
        <v>0</v>
      </c>
      <c r="AS143" s="222">
        <v>1</v>
      </c>
      <c r="AT143" s="222">
        <v>1</v>
      </c>
      <c r="AU143" s="665">
        <v>0</v>
      </c>
      <c r="AV143" s="187"/>
    </row>
    <row r="144" s="195" customFormat="1" ht="39.95" customHeight="1" spans="1:48">
      <c r="A144" s="573">
        <f t="shared" si="23"/>
        <v>136</v>
      </c>
      <c r="B144" s="218"/>
      <c r="C144" s="219">
        <v>1</v>
      </c>
      <c r="D144" s="223"/>
      <c r="E144" s="223"/>
      <c r="F144" s="219"/>
      <c r="G144" s="223"/>
      <c r="H144" s="219"/>
      <c r="I144" s="219"/>
      <c r="J144" s="258"/>
      <c r="K144" s="258"/>
      <c r="L144" s="606" t="s">
        <v>809</v>
      </c>
      <c r="M144" s="256" t="s">
        <v>270</v>
      </c>
      <c r="N144" s="194" t="s">
        <v>271</v>
      </c>
      <c r="O144" s="588" t="s">
        <v>496</v>
      </c>
      <c r="P144" s="365"/>
      <c r="Q144" s="218" t="s">
        <v>400</v>
      </c>
      <c r="R144" s="370"/>
      <c r="S144" s="276" t="s">
        <v>401</v>
      </c>
      <c r="T144" s="260" t="s">
        <v>415</v>
      </c>
      <c r="U144" s="260" t="s">
        <v>31</v>
      </c>
      <c r="V144" s="607" t="s">
        <v>402</v>
      </c>
      <c r="W144" s="608" t="s">
        <v>403</v>
      </c>
      <c r="X144" s="267" t="s">
        <v>421</v>
      </c>
      <c r="Y144" s="222" t="s">
        <v>405</v>
      </c>
      <c r="Z144" s="222" t="s">
        <v>31</v>
      </c>
      <c r="AA144" s="243" t="s">
        <v>31</v>
      </c>
      <c r="AB144" s="304">
        <v>0.2</v>
      </c>
      <c r="AC144" s="245" t="s">
        <v>31</v>
      </c>
      <c r="AD144" s="633" t="s">
        <v>441</v>
      </c>
      <c r="AE144" s="633"/>
      <c r="AF144" s="633"/>
      <c r="AG144" s="633"/>
      <c r="AH144" s="633"/>
      <c r="AI144" s="633"/>
      <c r="AJ144" s="649"/>
      <c r="AK144" s="633"/>
      <c r="AL144" s="633"/>
      <c r="AM144" s="654" t="s">
        <v>407</v>
      </c>
      <c r="AN144" s="633" t="s">
        <v>442</v>
      </c>
      <c r="AO144" s="633"/>
      <c r="AP144" s="394"/>
      <c r="AQ144" s="222">
        <v>1</v>
      </c>
      <c r="AR144" s="222">
        <v>1</v>
      </c>
      <c r="AS144" s="222">
        <v>0</v>
      </c>
      <c r="AT144" s="222">
        <v>0</v>
      </c>
      <c r="AU144" s="662">
        <v>1</v>
      </c>
      <c r="AV144" s="187"/>
    </row>
    <row r="145" s="195" customFormat="1" ht="39.95" customHeight="1" spans="1:48">
      <c r="A145" s="573">
        <f t="shared" si="23"/>
        <v>137</v>
      </c>
      <c r="B145" s="218"/>
      <c r="C145" s="219">
        <v>1</v>
      </c>
      <c r="D145" s="223"/>
      <c r="E145" s="223"/>
      <c r="F145" s="219"/>
      <c r="G145" s="223"/>
      <c r="H145" s="219"/>
      <c r="I145" s="219"/>
      <c r="J145" s="258"/>
      <c r="K145" s="258"/>
      <c r="L145" s="368" t="s">
        <v>810</v>
      </c>
      <c r="M145" s="256" t="s">
        <v>332</v>
      </c>
      <c r="N145" s="243" t="s">
        <v>288</v>
      </c>
      <c r="O145" s="588" t="s">
        <v>498</v>
      </c>
      <c r="P145" s="365"/>
      <c r="Q145" s="218" t="s">
        <v>400</v>
      </c>
      <c r="R145" s="370"/>
      <c r="S145" s="276" t="s">
        <v>401</v>
      </c>
      <c r="T145" s="260" t="s">
        <v>415</v>
      </c>
      <c r="U145" s="260" t="s">
        <v>31</v>
      </c>
      <c r="V145" s="607" t="s">
        <v>402</v>
      </c>
      <c r="W145" s="608" t="s">
        <v>403</v>
      </c>
      <c r="X145" s="267" t="s">
        <v>421</v>
      </c>
      <c r="Y145" s="222" t="s">
        <v>405</v>
      </c>
      <c r="Z145" s="222" t="s">
        <v>31</v>
      </c>
      <c r="AA145" s="243" t="s">
        <v>31</v>
      </c>
      <c r="AB145" s="304">
        <v>0.2</v>
      </c>
      <c r="AC145" s="245"/>
      <c r="AD145" s="633" t="s">
        <v>441</v>
      </c>
      <c r="AE145" s="633"/>
      <c r="AF145" s="633"/>
      <c r="AG145" s="633"/>
      <c r="AH145" s="633"/>
      <c r="AI145" s="633"/>
      <c r="AJ145" s="649"/>
      <c r="AK145" s="633"/>
      <c r="AL145" s="633"/>
      <c r="AM145" s="654" t="s">
        <v>407</v>
      </c>
      <c r="AN145" s="633" t="s">
        <v>442</v>
      </c>
      <c r="AO145" s="633"/>
      <c r="AP145" s="394"/>
      <c r="AQ145" s="222">
        <v>0</v>
      </c>
      <c r="AR145" s="222">
        <v>0</v>
      </c>
      <c r="AS145" s="222">
        <v>1</v>
      </c>
      <c r="AT145" s="222">
        <v>0</v>
      </c>
      <c r="AU145" s="662">
        <v>0</v>
      </c>
      <c r="AV145" s="187"/>
    </row>
    <row r="146" s="195" customFormat="1" ht="39.95" customHeight="1" spans="1:48">
      <c r="A146" s="573">
        <f t="shared" si="23"/>
        <v>138</v>
      </c>
      <c r="B146" s="218"/>
      <c r="C146" s="219">
        <v>1</v>
      </c>
      <c r="D146" s="223"/>
      <c r="E146" s="223"/>
      <c r="F146" s="219"/>
      <c r="G146" s="223"/>
      <c r="H146" s="219"/>
      <c r="I146" s="219"/>
      <c r="J146" s="258"/>
      <c r="K146" s="258"/>
      <c r="L146" s="256" t="s">
        <v>287</v>
      </c>
      <c r="M146" s="256" t="s">
        <v>287</v>
      </c>
      <c r="N146" s="243" t="s">
        <v>271</v>
      </c>
      <c r="O146" s="588" t="s">
        <v>499</v>
      </c>
      <c r="P146" s="365"/>
      <c r="Q146" s="218" t="s">
        <v>400</v>
      </c>
      <c r="R146" s="370"/>
      <c r="S146" s="276" t="s">
        <v>401</v>
      </c>
      <c r="T146" s="260" t="s">
        <v>415</v>
      </c>
      <c r="U146" s="260" t="s">
        <v>31</v>
      </c>
      <c r="V146" s="607" t="s">
        <v>402</v>
      </c>
      <c r="W146" s="608" t="s">
        <v>403</v>
      </c>
      <c r="X146" s="267" t="s">
        <v>421</v>
      </c>
      <c r="Y146" s="222" t="s">
        <v>405</v>
      </c>
      <c r="Z146" s="222" t="s">
        <v>31</v>
      </c>
      <c r="AA146" s="243" t="s">
        <v>31</v>
      </c>
      <c r="AB146" s="304">
        <v>0.2</v>
      </c>
      <c r="AC146" s="245"/>
      <c r="AD146" s="633" t="s">
        <v>441</v>
      </c>
      <c r="AE146" s="633"/>
      <c r="AF146" s="633"/>
      <c r="AG146" s="633"/>
      <c r="AH146" s="633"/>
      <c r="AI146" s="633"/>
      <c r="AJ146" s="649"/>
      <c r="AK146" s="633"/>
      <c r="AL146" s="633"/>
      <c r="AM146" s="654" t="s">
        <v>423</v>
      </c>
      <c r="AN146" s="633"/>
      <c r="AO146" s="633"/>
      <c r="AP146" s="394"/>
      <c r="AQ146" s="222">
        <v>0</v>
      </c>
      <c r="AR146" s="222">
        <v>0</v>
      </c>
      <c r="AS146" s="222">
        <v>0</v>
      </c>
      <c r="AT146" s="222">
        <v>1</v>
      </c>
      <c r="AU146" s="662">
        <v>0</v>
      </c>
      <c r="AV146" s="187"/>
    </row>
    <row r="147" s="189" customFormat="1" ht="39.95" customHeight="1" spans="1:48">
      <c r="A147" s="573">
        <f t="shared" si="23"/>
        <v>139</v>
      </c>
      <c r="B147" s="218"/>
      <c r="C147" s="219">
        <v>1</v>
      </c>
      <c r="D147" s="223"/>
      <c r="E147" s="223"/>
      <c r="F147" s="219"/>
      <c r="G147" s="223"/>
      <c r="H147" s="219"/>
      <c r="I147" s="219"/>
      <c r="J147" s="258"/>
      <c r="K147" s="258"/>
      <c r="L147" s="582"/>
      <c r="M147" s="256" t="s">
        <v>811</v>
      </c>
      <c r="N147" s="243" t="s">
        <v>812</v>
      </c>
      <c r="O147" s="595" t="s">
        <v>141</v>
      </c>
      <c r="P147" s="365"/>
      <c r="Q147" s="218" t="s">
        <v>400</v>
      </c>
      <c r="R147" s="370"/>
      <c r="S147" s="276" t="s">
        <v>107</v>
      </c>
      <c r="T147" s="260" t="s">
        <v>415</v>
      </c>
      <c r="U147" s="260" t="s">
        <v>31</v>
      </c>
      <c r="V147" s="607" t="s">
        <v>402</v>
      </c>
      <c r="W147" s="608" t="s">
        <v>403</v>
      </c>
      <c r="X147" s="267" t="s">
        <v>421</v>
      </c>
      <c r="Y147" s="222" t="s">
        <v>405</v>
      </c>
      <c r="Z147" s="222" t="s">
        <v>31</v>
      </c>
      <c r="AA147" s="243" t="s">
        <v>31</v>
      </c>
      <c r="AB147" s="304">
        <f>AB148+AB149+AB150</f>
        <v>0.247</v>
      </c>
      <c r="AC147" s="245" t="s">
        <v>31</v>
      </c>
      <c r="AD147" s="633"/>
      <c r="AE147" s="633"/>
      <c r="AF147" s="633"/>
      <c r="AG147" s="633"/>
      <c r="AH147" s="633"/>
      <c r="AI147" s="633"/>
      <c r="AJ147" s="649"/>
      <c r="AK147" s="633"/>
      <c r="AL147" s="633"/>
      <c r="AM147" s="633" t="s">
        <v>416</v>
      </c>
      <c r="AN147" s="633"/>
      <c r="AO147" s="633"/>
      <c r="AP147" s="394"/>
      <c r="AQ147" s="222">
        <v>1</v>
      </c>
      <c r="AR147" s="222">
        <v>1</v>
      </c>
      <c r="AS147" s="222">
        <v>0</v>
      </c>
      <c r="AT147" s="222">
        <v>1</v>
      </c>
      <c r="AU147" s="662">
        <v>1</v>
      </c>
      <c r="AV147" s="187"/>
    </row>
    <row r="148" s="189" customFormat="1" ht="39.95" customHeight="1" spans="1:48">
      <c r="A148" s="573">
        <f t="shared" si="23"/>
        <v>140</v>
      </c>
      <c r="B148" s="218"/>
      <c r="C148" s="219"/>
      <c r="D148" s="223">
        <v>2</v>
      </c>
      <c r="E148" s="223"/>
      <c r="F148" s="219"/>
      <c r="G148" s="223"/>
      <c r="H148" s="219"/>
      <c r="I148" s="219"/>
      <c r="J148" s="258"/>
      <c r="K148" s="258"/>
      <c r="L148" s="256" t="s">
        <v>168</v>
      </c>
      <c r="M148" s="256" t="s">
        <v>168</v>
      </c>
      <c r="N148" s="243" t="s">
        <v>163</v>
      </c>
      <c r="O148" s="595" t="s">
        <v>508</v>
      </c>
      <c r="P148" s="365"/>
      <c r="Q148" s="218" t="s">
        <v>400</v>
      </c>
      <c r="R148" s="370"/>
      <c r="S148" s="276" t="s">
        <v>99</v>
      </c>
      <c r="T148" s="260" t="s">
        <v>168</v>
      </c>
      <c r="U148" s="258" t="s">
        <v>99</v>
      </c>
      <c r="V148" s="607" t="s">
        <v>403</v>
      </c>
      <c r="W148" s="608" t="s">
        <v>402</v>
      </c>
      <c r="X148" s="267" t="s">
        <v>421</v>
      </c>
      <c r="Y148" s="222" t="s">
        <v>405</v>
      </c>
      <c r="Z148" s="222" t="s">
        <v>31</v>
      </c>
      <c r="AA148" s="243" t="s">
        <v>31</v>
      </c>
      <c r="AB148" s="304">
        <v>0.111</v>
      </c>
      <c r="AC148" s="245" t="s">
        <v>31</v>
      </c>
      <c r="AD148" s="633"/>
      <c r="AE148" s="633"/>
      <c r="AF148" s="633"/>
      <c r="AG148" s="633"/>
      <c r="AH148" s="633"/>
      <c r="AI148" s="633"/>
      <c r="AJ148" s="649"/>
      <c r="AK148" s="633"/>
      <c r="AL148" s="633"/>
      <c r="AM148" s="633" t="s">
        <v>423</v>
      </c>
      <c r="AN148" s="633" t="s">
        <v>503</v>
      </c>
      <c r="AO148" s="633"/>
      <c r="AP148" s="394"/>
      <c r="AQ148" s="222">
        <v>1</v>
      </c>
      <c r="AR148" s="222">
        <v>1</v>
      </c>
      <c r="AS148" s="222">
        <v>0</v>
      </c>
      <c r="AT148" s="222">
        <v>1</v>
      </c>
      <c r="AU148" s="662">
        <v>1</v>
      </c>
      <c r="AV148" s="187"/>
    </row>
    <row r="149" s="189" customFormat="1" ht="39.95" customHeight="1" spans="1:48">
      <c r="A149" s="573">
        <f t="shared" si="23"/>
        <v>141</v>
      </c>
      <c r="B149" s="218"/>
      <c r="C149" s="219"/>
      <c r="D149" s="223">
        <v>2</v>
      </c>
      <c r="E149" s="223"/>
      <c r="F149" s="219"/>
      <c r="G149" s="223"/>
      <c r="H149" s="219"/>
      <c r="I149" s="219"/>
      <c r="J149" s="258"/>
      <c r="K149" s="258"/>
      <c r="L149" s="749" t="s">
        <v>813</v>
      </c>
      <c r="M149" s="750" t="s">
        <v>184</v>
      </c>
      <c r="N149" s="751" t="s">
        <v>220</v>
      </c>
      <c r="O149" s="595" t="s">
        <v>141</v>
      </c>
      <c r="P149" s="365"/>
      <c r="Q149" s="218" t="s">
        <v>400</v>
      </c>
      <c r="R149" s="370"/>
      <c r="S149" s="276" t="s">
        <v>99</v>
      </c>
      <c r="T149" s="260" t="s">
        <v>184</v>
      </c>
      <c r="U149" s="258" t="s">
        <v>107</v>
      </c>
      <c r="V149" s="607" t="s">
        <v>402</v>
      </c>
      <c r="W149" s="608" t="s">
        <v>403</v>
      </c>
      <c r="X149" s="267" t="s">
        <v>421</v>
      </c>
      <c r="Y149" s="222" t="s">
        <v>405</v>
      </c>
      <c r="Z149" s="222" t="s">
        <v>31</v>
      </c>
      <c r="AA149" s="243" t="s">
        <v>31</v>
      </c>
      <c r="AB149" s="304">
        <v>0.11</v>
      </c>
      <c r="AC149" s="245" t="s">
        <v>31</v>
      </c>
      <c r="AD149" s="633"/>
      <c r="AE149" s="633"/>
      <c r="AF149" s="633"/>
      <c r="AG149" s="633"/>
      <c r="AH149" s="633"/>
      <c r="AI149" s="633"/>
      <c r="AJ149" s="649"/>
      <c r="AK149" s="633"/>
      <c r="AL149" s="633"/>
      <c r="AM149" s="633" t="s">
        <v>423</v>
      </c>
      <c r="AN149" s="633" t="s">
        <v>503</v>
      </c>
      <c r="AO149" s="633"/>
      <c r="AP149" s="394"/>
      <c r="AQ149" s="222">
        <v>1</v>
      </c>
      <c r="AR149" s="222">
        <v>1</v>
      </c>
      <c r="AS149" s="222">
        <v>0</v>
      </c>
      <c r="AT149" s="222">
        <v>1</v>
      </c>
      <c r="AU149" s="662">
        <v>1</v>
      </c>
      <c r="AV149" s="187"/>
    </row>
    <row r="150" s="189" customFormat="1" ht="39.95" customHeight="1" spans="1:48">
      <c r="A150" s="573">
        <f t="shared" si="23"/>
        <v>142</v>
      </c>
      <c r="B150" s="218"/>
      <c r="C150" s="219"/>
      <c r="D150" s="223">
        <v>2</v>
      </c>
      <c r="E150" s="223"/>
      <c r="F150" s="219"/>
      <c r="G150" s="223"/>
      <c r="H150" s="219"/>
      <c r="I150" s="219"/>
      <c r="J150" s="258"/>
      <c r="K150" s="258"/>
      <c r="L150" s="750" t="s">
        <v>213</v>
      </c>
      <c r="M150" s="750" t="s">
        <v>213</v>
      </c>
      <c r="N150" s="751" t="s">
        <v>214</v>
      </c>
      <c r="O150" s="595" t="s">
        <v>508</v>
      </c>
      <c r="P150" s="365"/>
      <c r="Q150" s="218" t="s">
        <v>400</v>
      </c>
      <c r="R150" s="370"/>
      <c r="S150" s="276" t="s">
        <v>99</v>
      </c>
      <c r="T150" s="260" t="s">
        <v>213</v>
      </c>
      <c r="U150" s="258" t="s">
        <v>99</v>
      </c>
      <c r="V150" s="607" t="s">
        <v>403</v>
      </c>
      <c r="W150" s="608" t="s">
        <v>402</v>
      </c>
      <c r="X150" s="267" t="s">
        <v>421</v>
      </c>
      <c r="Y150" s="222" t="s">
        <v>405</v>
      </c>
      <c r="Z150" s="222" t="s">
        <v>31</v>
      </c>
      <c r="AA150" s="243" t="s">
        <v>31</v>
      </c>
      <c r="AB150" s="304">
        <v>0.026</v>
      </c>
      <c r="AC150" s="245" t="s">
        <v>31</v>
      </c>
      <c r="AD150" s="633"/>
      <c r="AE150" s="633"/>
      <c r="AF150" s="633"/>
      <c r="AG150" s="633"/>
      <c r="AH150" s="633"/>
      <c r="AI150" s="633"/>
      <c r="AJ150" s="649"/>
      <c r="AK150" s="633"/>
      <c r="AL150" s="633"/>
      <c r="AM150" s="633" t="s">
        <v>423</v>
      </c>
      <c r="AN150" s="633" t="s">
        <v>503</v>
      </c>
      <c r="AO150" s="633"/>
      <c r="AP150" s="394"/>
      <c r="AQ150" s="222">
        <v>1</v>
      </c>
      <c r="AR150" s="222">
        <v>1</v>
      </c>
      <c r="AS150" s="222">
        <v>0</v>
      </c>
      <c r="AT150" s="222">
        <v>1</v>
      </c>
      <c r="AU150" s="662">
        <v>1</v>
      </c>
      <c r="AV150" s="187"/>
    </row>
    <row r="151" s="189" customFormat="1" ht="39.95" customHeight="1" spans="1:48">
      <c r="A151" s="573">
        <f t="shared" ref="A151:A160" si="25">ROW()-8</f>
        <v>143</v>
      </c>
      <c r="B151" s="218"/>
      <c r="C151" s="219">
        <v>1</v>
      </c>
      <c r="D151" s="223"/>
      <c r="E151" s="223"/>
      <c r="F151" s="219"/>
      <c r="G151" s="223"/>
      <c r="H151" s="219"/>
      <c r="I151" s="219"/>
      <c r="J151" s="258"/>
      <c r="K151" s="258"/>
      <c r="L151" s="582" t="s">
        <v>510</v>
      </c>
      <c r="M151" s="256" t="s">
        <v>511</v>
      </c>
      <c r="N151" s="243" t="s">
        <v>512</v>
      </c>
      <c r="O151" s="597" t="s">
        <v>513</v>
      </c>
      <c r="P151" s="365"/>
      <c r="Q151" s="218" t="s">
        <v>400</v>
      </c>
      <c r="R151" s="222" t="s">
        <v>31</v>
      </c>
      <c r="S151" s="276" t="s">
        <v>401</v>
      </c>
      <c r="T151" s="260" t="s">
        <v>415</v>
      </c>
      <c r="U151" s="222" t="s">
        <v>31</v>
      </c>
      <c r="V151" s="607" t="s">
        <v>403</v>
      </c>
      <c r="W151" s="608" t="s">
        <v>402</v>
      </c>
      <c r="X151" s="222" t="s">
        <v>31</v>
      </c>
      <c r="Y151" s="222" t="s">
        <v>31</v>
      </c>
      <c r="Z151" s="222" t="s">
        <v>31</v>
      </c>
      <c r="AA151" s="243" t="s">
        <v>31</v>
      </c>
      <c r="AB151" s="304">
        <v>0.001</v>
      </c>
      <c r="AC151" s="245" t="s">
        <v>31</v>
      </c>
      <c r="AD151" s="633"/>
      <c r="AE151" s="633"/>
      <c r="AF151" s="633"/>
      <c r="AG151" s="633"/>
      <c r="AH151" s="633"/>
      <c r="AI151" s="633"/>
      <c r="AJ151" s="649"/>
      <c r="AK151" s="633"/>
      <c r="AL151" s="633"/>
      <c r="AM151" s="239" t="s">
        <v>423</v>
      </c>
      <c r="AN151" s="239" t="s">
        <v>514</v>
      </c>
      <c r="AO151" s="633"/>
      <c r="AP151" s="394"/>
      <c r="AQ151" s="222">
        <v>12</v>
      </c>
      <c r="AR151" s="222">
        <v>12</v>
      </c>
      <c r="AS151" s="222">
        <v>12</v>
      </c>
      <c r="AT151" s="222">
        <v>12</v>
      </c>
      <c r="AU151" s="662">
        <v>12</v>
      </c>
      <c r="AV151" s="187"/>
    </row>
    <row r="152" s="560" customFormat="1" ht="39.95" customHeight="1" spans="1:48">
      <c r="A152" s="573">
        <f t="shared" si="25"/>
        <v>144</v>
      </c>
      <c r="B152" s="218"/>
      <c r="C152" s="219">
        <v>1</v>
      </c>
      <c r="D152" s="219"/>
      <c r="E152" s="230"/>
      <c r="F152" s="231"/>
      <c r="G152" s="219"/>
      <c r="H152" s="219"/>
      <c r="I152" s="219"/>
      <c r="J152" s="258"/>
      <c r="K152" s="271"/>
      <c r="L152" s="582" t="s">
        <v>814</v>
      </c>
      <c r="M152" s="256" t="s">
        <v>815</v>
      </c>
      <c r="N152" s="243" t="s">
        <v>816</v>
      </c>
      <c r="O152" s="593" t="s">
        <v>421</v>
      </c>
      <c r="P152" s="267"/>
      <c r="Q152" s="218" t="s">
        <v>400</v>
      </c>
      <c r="R152" s="288"/>
      <c r="S152" s="276" t="s">
        <v>401</v>
      </c>
      <c r="T152" s="260" t="s">
        <v>815</v>
      </c>
      <c r="U152" s="258" t="s">
        <v>502</v>
      </c>
      <c r="V152" s="607" t="s">
        <v>402</v>
      </c>
      <c r="W152" s="608" t="s">
        <v>403</v>
      </c>
      <c r="X152" s="267" t="s">
        <v>421</v>
      </c>
      <c r="Y152" s="222" t="s">
        <v>405</v>
      </c>
      <c r="Z152" s="260" t="s">
        <v>31</v>
      </c>
      <c r="AA152" s="313" t="s">
        <v>31</v>
      </c>
      <c r="AB152" s="304">
        <f>AB153+AB167</f>
        <v>1.4747</v>
      </c>
      <c r="AC152" s="245" t="s">
        <v>557</v>
      </c>
      <c r="AD152" s="582" t="s">
        <v>532</v>
      </c>
      <c r="AE152" s="582"/>
      <c r="AF152" s="582"/>
      <c r="AG152" s="582"/>
      <c r="AH152" s="582"/>
      <c r="AI152" s="582"/>
      <c r="AJ152" s="646"/>
      <c r="AK152" s="582">
        <v>4.5</v>
      </c>
      <c r="AL152" s="582">
        <v>0.142</v>
      </c>
      <c r="AM152" s="654" t="s">
        <v>423</v>
      </c>
      <c r="AN152" s="582" t="s">
        <v>615</v>
      </c>
      <c r="AO152" s="633"/>
      <c r="AP152" s="394"/>
      <c r="AQ152" s="222">
        <v>1</v>
      </c>
      <c r="AR152" s="222">
        <v>1</v>
      </c>
      <c r="AS152" s="222">
        <v>0</v>
      </c>
      <c r="AT152" s="222">
        <v>1</v>
      </c>
      <c r="AU152" s="733">
        <v>1</v>
      </c>
      <c r="AV152" s="187"/>
    </row>
    <row r="153" s="565" customFormat="1" ht="39.95" customHeight="1" spans="1:48">
      <c r="A153" s="573">
        <f t="shared" si="25"/>
        <v>145</v>
      </c>
      <c r="B153" s="239"/>
      <c r="C153" s="219"/>
      <c r="D153" s="219">
        <v>2</v>
      </c>
      <c r="E153" s="219"/>
      <c r="F153" s="219"/>
      <c r="G153" s="219"/>
      <c r="H153" s="219"/>
      <c r="I153" s="219"/>
      <c r="J153" s="239"/>
      <c r="K153" s="239"/>
      <c r="L153" s="581" t="s">
        <v>817</v>
      </c>
      <c r="M153" s="256" t="s">
        <v>818</v>
      </c>
      <c r="N153" s="242" t="s">
        <v>819</v>
      </c>
      <c r="O153" s="593" t="s">
        <v>421</v>
      </c>
      <c r="P153" s="365"/>
      <c r="Q153" s="218" t="s">
        <v>400</v>
      </c>
      <c r="R153" s="282"/>
      <c r="S153" s="276" t="s">
        <v>401</v>
      </c>
      <c r="T153" s="260" t="s">
        <v>818</v>
      </c>
      <c r="U153" s="258" t="s">
        <v>502</v>
      </c>
      <c r="V153" s="607" t="s">
        <v>402</v>
      </c>
      <c r="W153" s="608" t="s">
        <v>403</v>
      </c>
      <c r="X153" s="267" t="s">
        <v>421</v>
      </c>
      <c r="Y153" s="222" t="s">
        <v>405</v>
      </c>
      <c r="Z153" s="260" t="s">
        <v>31</v>
      </c>
      <c r="AA153" s="313" t="s">
        <v>31</v>
      </c>
      <c r="AB153" s="304">
        <f>AB154+AB155+AB156+AB157+AB158+AB159+AB160+AB161+AB163*AQ163+AB162+AB164*AQ164</f>
        <v>1.3483</v>
      </c>
      <c r="AC153" s="245" t="s">
        <v>31</v>
      </c>
      <c r="AD153" s="582" t="s">
        <v>532</v>
      </c>
      <c r="AE153" s="582"/>
      <c r="AF153" s="582"/>
      <c r="AG153" s="582"/>
      <c r="AH153" s="582"/>
      <c r="AI153" s="582"/>
      <c r="AJ153" s="646"/>
      <c r="AK153" s="582">
        <v>37</v>
      </c>
      <c r="AL153" s="582">
        <v>0.109</v>
      </c>
      <c r="AM153" s="654" t="s">
        <v>423</v>
      </c>
      <c r="AN153" s="582" t="s">
        <v>615</v>
      </c>
      <c r="AO153" s="633"/>
      <c r="AP153" s="394"/>
      <c r="AQ153" s="222">
        <v>0</v>
      </c>
      <c r="AR153" s="222">
        <v>0</v>
      </c>
      <c r="AS153" s="222">
        <v>1</v>
      </c>
      <c r="AT153" s="222">
        <v>1</v>
      </c>
      <c r="AU153" s="788">
        <v>1</v>
      </c>
      <c r="AV153" s="187"/>
    </row>
    <row r="154" s="189" customFormat="1" ht="39.95" customHeight="1" spans="1:48">
      <c r="A154" s="573">
        <f t="shared" si="25"/>
        <v>146</v>
      </c>
      <c r="B154" s="218"/>
      <c r="C154" s="219"/>
      <c r="D154" s="223"/>
      <c r="E154" s="223">
        <v>3</v>
      </c>
      <c r="F154" s="219"/>
      <c r="G154" s="223"/>
      <c r="H154" s="219"/>
      <c r="I154" s="219"/>
      <c r="J154" s="258"/>
      <c r="K154" s="258"/>
      <c r="L154" s="582"/>
      <c r="M154" s="256" t="s">
        <v>820</v>
      </c>
      <c r="N154" s="243" t="s">
        <v>821</v>
      </c>
      <c r="O154" s="595" t="s">
        <v>141</v>
      </c>
      <c r="P154" s="365"/>
      <c r="Q154" s="218" t="s">
        <v>400</v>
      </c>
      <c r="R154" s="370"/>
      <c r="S154" s="276" t="s">
        <v>401</v>
      </c>
      <c r="T154" s="260" t="s">
        <v>820</v>
      </c>
      <c r="U154" s="258" t="s">
        <v>401</v>
      </c>
      <c r="V154" s="607" t="s">
        <v>402</v>
      </c>
      <c r="W154" s="608" t="s">
        <v>403</v>
      </c>
      <c r="X154" s="267" t="s">
        <v>427</v>
      </c>
      <c r="Y154" s="222" t="s">
        <v>822</v>
      </c>
      <c r="Z154" s="776" t="s">
        <v>429</v>
      </c>
      <c r="AA154" s="313" t="s">
        <v>823</v>
      </c>
      <c r="AB154" s="304">
        <v>0.3204</v>
      </c>
      <c r="AC154" s="245" t="s">
        <v>31</v>
      </c>
      <c r="AD154" s="582" t="s">
        <v>431</v>
      </c>
      <c r="AE154" s="582"/>
      <c r="AF154" s="630">
        <f t="shared" ref="AF154:AF156" si="26">AB154/0.395*1000</f>
        <v>811.139240506329</v>
      </c>
      <c r="AG154" s="630">
        <v>8</v>
      </c>
      <c r="AH154" s="630"/>
      <c r="AI154" s="624">
        <f t="shared" ref="AI154:AI156" si="27">AF154*0.395/1000</f>
        <v>0.3204</v>
      </c>
      <c r="AJ154" s="646">
        <f t="shared" ref="AJ154:AJ163" si="28">AB154/AI154</f>
        <v>1</v>
      </c>
      <c r="AK154" s="582"/>
      <c r="AL154" s="582"/>
      <c r="AM154" s="785"/>
      <c r="AN154" s="785"/>
      <c r="AO154" s="633"/>
      <c r="AP154" s="394"/>
      <c r="AQ154" s="222">
        <v>1</v>
      </c>
      <c r="AR154" s="222">
        <v>1</v>
      </c>
      <c r="AS154" s="222">
        <v>1</v>
      </c>
      <c r="AT154" s="222">
        <v>1</v>
      </c>
      <c r="AU154" s="665">
        <v>1</v>
      </c>
      <c r="AV154" s="187"/>
    </row>
    <row r="155" s="189" customFormat="1" ht="39.95" customHeight="1" spans="1:48">
      <c r="A155" s="573">
        <f t="shared" si="25"/>
        <v>147</v>
      </c>
      <c r="B155" s="218"/>
      <c r="C155" s="219"/>
      <c r="D155" s="223"/>
      <c r="E155" s="223">
        <v>3</v>
      </c>
      <c r="F155" s="219"/>
      <c r="G155" s="223"/>
      <c r="H155" s="219"/>
      <c r="I155" s="219"/>
      <c r="J155" s="258"/>
      <c r="K155" s="258"/>
      <c r="L155" s="582"/>
      <c r="M155" s="256" t="s">
        <v>824</v>
      </c>
      <c r="N155" s="243" t="s">
        <v>825</v>
      </c>
      <c r="O155" s="595" t="s">
        <v>141</v>
      </c>
      <c r="P155" s="365"/>
      <c r="Q155" s="218" t="s">
        <v>400</v>
      </c>
      <c r="R155" s="370"/>
      <c r="S155" s="276" t="s">
        <v>401</v>
      </c>
      <c r="T155" s="260" t="s">
        <v>824</v>
      </c>
      <c r="U155" s="258" t="s">
        <v>401</v>
      </c>
      <c r="V155" s="607" t="s">
        <v>402</v>
      </c>
      <c r="W155" s="608" t="s">
        <v>403</v>
      </c>
      <c r="X155" s="267" t="s">
        <v>427</v>
      </c>
      <c r="Y155" s="222" t="s">
        <v>822</v>
      </c>
      <c r="Z155" s="776" t="s">
        <v>429</v>
      </c>
      <c r="AA155" s="313" t="s">
        <v>823</v>
      </c>
      <c r="AB155" s="304">
        <v>0.3062</v>
      </c>
      <c r="AC155" s="245" t="s">
        <v>31</v>
      </c>
      <c r="AD155" s="582" t="s">
        <v>431</v>
      </c>
      <c r="AE155" s="582"/>
      <c r="AF155" s="630">
        <f t="shared" si="26"/>
        <v>775.189873417722</v>
      </c>
      <c r="AG155" s="630">
        <v>8</v>
      </c>
      <c r="AH155" s="630"/>
      <c r="AI155" s="624">
        <f t="shared" si="27"/>
        <v>0.3062</v>
      </c>
      <c r="AJ155" s="646">
        <f t="shared" si="28"/>
        <v>1</v>
      </c>
      <c r="AK155" s="582"/>
      <c r="AL155" s="582"/>
      <c r="AM155" s="785"/>
      <c r="AN155" s="785"/>
      <c r="AO155" s="633"/>
      <c r="AP155" s="394"/>
      <c r="AQ155" s="222">
        <v>1</v>
      </c>
      <c r="AR155" s="222">
        <v>1</v>
      </c>
      <c r="AS155" s="222">
        <v>1</v>
      </c>
      <c r="AT155" s="222">
        <v>1</v>
      </c>
      <c r="AU155" s="665">
        <v>1</v>
      </c>
      <c r="AV155" s="187"/>
    </row>
    <row r="156" s="189" customFormat="1" ht="39.95" customHeight="1" spans="1:48">
      <c r="A156" s="573">
        <f t="shared" si="25"/>
        <v>148</v>
      </c>
      <c r="B156" s="218"/>
      <c r="C156" s="219"/>
      <c r="D156" s="223"/>
      <c r="E156" s="223">
        <v>3</v>
      </c>
      <c r="F156" s="219"/>
      <c r="G156" s="223"/>
      <c r="H156" s="219"/>
      <c r="I156" s="219"/>
      <c r="J156" s="258"/>
      <c r="K156" s="258"/>
      <c r="L156" s="582"/>
      <c r="M156" s="256" t="s">
        <v>826</v>
      </c>
      <c r="N156" s="243" t="s">
        <v>827</v>
      </c>
      <c r="O156" s="595" t="s">
        <v>141</v>
      </c>
      <c r="P156" s="365"/>
      <c r="Q156" s="218" t="s">
        <v>400</v>
      </c>
      <c r="R156" s="288"/>
      <c r="S156" s="276" t="s">
        <v>401</v>
      </c>
      <c r="T156" s="260" t="s">
        <v>826</v>
      </c>
      <c r="U156" s="258" t="s">
        <v>401</v>
      </c>
      <c r="V156" s="607" t="s">
        <v>402</v>
      </c>
      <c r="W156" s="608" t="s">
        <v>403</v>
      </c>
      <c r="X156" s="267" t="s">
        <v>427</v>
      </c>
      <c r="Y156" s="222" t="s">
        <v>822</v>
      </c>
      <c r="Z156" s="776" t="s">
        <v>429</v>
      </c>
      <c r="AA156" s="313" t="s">
        <v>828</v>
      </c>
      <c r="AB156" s="304">
        <v>0.1886</v>
      </c>
      <c r="AC156" s="245" t="s">
        <v>31</v>
      </c>
      <c r="AD156" s="582" t="s">
        <v>431</v>
      </c>
      <c r="AE156" s="582"/>
      <c r="AF156" s="630">
        <f t="shared" si="26"/>
        <v>477.46835443038</v>
      </c>
      <c r="AG156" s="630">
        <v>8</v>
      </c>
      <c r="AH156" s="630"/>
      <c r="AI156" s="624">
        <f t="shared" si="27"/>
        <v>0.1886</v>
      </c>
      <c r="AJ156" s="646">
        <f t="shared" si="28"/>
        <v>1</v>
      </c>
      <c r="AK156" s="582"/>
      <c r="AL156" s="582"/>
      <c r="AM156" s="785"/>
      <c r="AN156" s="785"/>
      <c r="AO156" s="633"/>
      <c r="AP156" s="394"/>
      <c r="AQ156" s="222">
        <v>1</v>
      </c>
      <c r="AR156" s="222">
        <v>1</v>
      </c>
      <c r="AS156" s="222">
        <v>1</v>
      </c>
      <c r="AT156" s="222">
        <v>1</v>
      </c>
      <c r="AU156" s="665">
        <v>1</v>
      </c>
      <c r="AV156" s="187"/>
    </row>
    <row r="157" s="189" customFormat="1" ht="39.95" customHeight="1" spans="1:48">
      <c r="A157" s="573">
        <f t="shared" si="25"/>
        <v>149</v>
      </c>
      <c r="B157" s="218"/>
      <c r="C157" s="219"/>
      <c r="D157" s="223"/>
      <c r="E157" s="223">
        <v>3</v>
      </c>
      <c r="F157" s="219"/>
      <c r="G157" s="223"/>
      <c r="H157" s="219"/>
      <c r="I157" s="219"/>
      <c r="J157" s="258"/>
      <c r="K157" s="258"/>
      <c r="L157" s="582"/>
      <c r="M157" s="256" t="s">
        <v>829</v>
      </c>
      <c r="N157" s="243" t="s">
        <v>830</v>
      </c>
      <c r="O157" s="595" t="s">
        <v>141</v>
      </c>
      <c r="P157" s="365"/>
      <c r="Q157" s="218" t="s">
        <v>400</v>
      </c>
      <c r="R157" s="370"/>
      <c r="S157" s="276" t="s">
        <v>401</v>
      </c>
      <c r="T157" s="260" t="s">
        <v>829</v>
      </c>
      <c r="U157" s="258" t="s">
        <v>401</v>
      </c>
      <c r="V157" s="607" t="s">
        <v>402</v>
      </c>
      <c r="W157" s="608" t="s">
        <v>403</v>
      </c>
      <c r="X157" s="267" t="s">
        <v>427</v>
      </c>
      <c r="Y157" s="222" t="s">
        <v>614</v>
      </c>
      <c r="Z157" s="776" t="s">
        <v>429</v>
      </c>
      <c r="AA157" s="313" t="s">
        <v>831</v>
      </c>
      <c r="AB157" s="304">
        <v>0.0779</v>
      </c>
      <c r="AC157" s="245" t="s">
        <v>31</v>
      </c>
      <c r="AD157" s="582" t="s">
        <v>431</v>
      </c>
      <c r="AE157" s="582"/>
      <c r="AF157" s="630">
        <f t="shared" ref="AF157:AF163" si="29">AB157/0.154*1000</f>
        <v>505.844155844156</v>
      </c>
      <c r="AG157" s="630">
        <v>5</v>
      </c>
      <c r="AH157" s="630"/>
      <c r="AI157" s="624">
        <f t="shared" ref="AI157:AI163" si="30">AF157*0.154/1000</f>
        <v>0.0779</v>
      </c>
      <c r="AJ157" s="646">
        <f t="shared" si="28"/>
        <v>1</v>
      </c>
      <c r="AK157" s="582"/>
      <c r="AL157" s="582"/>
      <c r="AM157" s="785"/>
      <c r="AN157" s="785"/>
      <c r="AO157" s="633"/>
      <c r="AP157" s="394"/>
      <c r="AQ157" s="222">
        <v>1</v>
      </c>
      <c r="AR157" s="222">
        <v>1</v>
      </c>
      <c r="AS157" s="222">
        <v>1</v>
      </c>
      <c r="AT157" s="222">
        <v>1</v>
      </c>
      <c r="AU157" s="665">
        <v>1</v>
      </c>
      <c r="AV157" s="187"/>
    </row>
    <row r="158" s="189" customFormat="1" ht="39.95" customHeight="1" spans="1:48">
      <c r="A158" s="573">
        <f t="shared" si="25"/>
        <v>150</v>
      </c>
      <c r="B158" s="218"/>
      <c r="C158" s="219"/>
      <c r="D158" s="223"/>
      <c r="E158" s="223">
        <v>3</v>
      </c>
      <c r="F158" s="219"/>
      <c r="G158" s="223"/>
      <c r="H158" s="219"/>
      <c r="I158" s="219"/>
      <c r="J158" s="258"/>
      <c r="K158" s="258"/>
      <c r="L158" s="582"/>
      <c r="M158" s="256" t="s">
        <v>832</v>
      </c>
      <c r="N158" s="243" t="s">
        <v>833</v>
      </c>
      <c r="O158" s="595" t="s">
        <v>141</v>
      </c>
      <c r="P158" s="365"/>
      <c r="Q158" s="218" t="s">
        <v>400</v>
      </c>
      <c r="R158" s="370"/>
      <c r="S158" s="276" t="s">
        <v>401</v>
      </c>
      <c r="T158" s="260" t="s">
        <v>832</v>
      </c>
      <c r="U158" s="258" t="s">
        <v>401</v>
      </c>
      <c r="V158" s="607" t="s">
        <v>402</v>
      </c>
      <c r="W158" s="608" t="s">
        <v>403</v>
      </c>
      <c r="X158" s="267" t="s">
        <v>427</v>
      </c>
      <c r="Y158" s="222" t="s">
        <v>614</v>
      </c>
      <c r="Z158" s="776" t="s">
        <v>429</v>
      </c>
      <c r="AA158" s="313" t="s">
        <v>834</v>
      </c>
      <c r="AB158" s="304">
        <v>0.0801</v>
      </c>
      <c r="AC158" s="245" t="s">
        <v>31</v>
      </c>
      <c r="AD158" s="582" t="s">
        <v>431</v>
      </c>
      <c r="AE158" s="582"/>
      <c r="AF158" s="630">
        <f t="shared" si="29"/>
        <v>520.12987012987</v>
      </c>
      <c r="AG158" s="630">
        <v>5</v>
      </c>
      <c r="AH158" s="630"/>
      <c r="AI158" s="624">
        <f t="shared" si="30"/>
        <v>0.0801</v>
      </c>
      <c r="AJ158" s="646">
        <f t="shared" si="28"/>
        <v>1</v>
      </c>
      <c r="AK158" s="582"/>
      <c r="AL158" s="582"/>
      <c r="AM158" s="785"/>
      <c r="AN158" s="785"/>
      <c r="AO158" s="633"/>
      <c r="AP158" s="394"/>
      <c r="AQ158" s="222">
        <v>1</v>
      </c>
      <c r="AR158" s="222">
        <v>1</v>
      </c>
      <c r="AS158" s="222">
        <v>1</v>
      </c>
      <c r="AT158" s="222">
        <v>1</v>
      </c>
      <c r="AU158" s="665">
        <v>1</v>
      </c>
      <c r="AV158" s="187"/>
    </row>
    <row r="159" s="189" customFormat="1" ht="39.95" customHeight="1" spans="1:48">
      <c r="A159" s="573">
        <f t="shared" si="25"/>
        <v>151</v>
      </c>
      <c r="B159" s="218"/>
      <c r="C159" s="219"/>
      <c r="D159" s="223"/>
      <c r="E159" s="223">
        <v>3</v>
      </c>
      <c r="F159" s="219"/>
      <c r="G159" s="223"/>
      <c r="H159" s="219"/>
      <c r="I159" s="219"/>
      <c r="J159" s="258"/>
      <c r="K159" s="258"/>
      <c r="L159" s="582"/>
      <c r="M159" s="256" t="s">
        <v>835</v>
      </c>
      <c r="N159" s="243" t="s">
        <v>836</v>
      </c>
      <c r="O159" s="595" t="s">
        <v>141</v>
      </c>
      <c r="P159" s="365"/>
      <c r="Q159" s="218" t="s">
        <v>400</v>
      </c>
      <c r="R159" s="370"/>
      <c r="S159" s="276" t="s">
        <v>401</v>
      </c>
      <c r="T159" s="260" t="s">
        <v>835</v>
      </c>
      <c r="U159" s="258" t="s">
        <v>401</v>
      </c>
      <c r="V159" s="607" t="s">
        <v>402</v>
      </c>
      <c r="W159" s="608" t="s">
        <v>403</v>
      </c>
      <c r="X159" s="267" t="s">
        <v>427</v>
      </c>
      <c r="Y159" s="222" t="s">
        <v>614</v>
      </c>
      <c r="Z159" s="776" t="s">
        <v>429</v>
      </c>
      <c r="AA159" s="313" t="s">
        <v>837</v>
      </c>
      <c r="AB159" s="304">
        <v>0.0505</v>
      </c>
      <c r="AC159" s="245" t="s">
        <v>31</v>
      </c>
      <c r="AD159" s="582" t="s">
        <v>431</v>
      </c>
      <c r="AE159" s="582"/>
      <c r="AF159" s="630">
        <f t="shared" si="29"/>
        <v>327.922077922078</v>
      </c>
      <c r="AG159" s="630">
        <v>5</v>
      </c>
      <c r="AH159" s="630"/>
      <c r="AI159" s="624">
        <f t="shared" si="30"/>
        <v>0.0505</v>
      </c>
      <c r="AJ159" s="646">
        <f t="shared" si="28"/>
        <v>1</v>
      </c>
      <c r="AK159" s="582"/>
      <c r="AL159" s="582"/>
      <c r="AM159" s="785"/>
      <c r="AN159" s="785"/>
      <c r="AO159" s="633"/>
      <c r="AP159" s="394"/>
      <c r="AQ159" s="222">
        <v>1</v>
      </c>
      <c r="AR159" s="222">
        <v>1</v>
      </c>
      <c r="AS159" s="222">
        <v>1</v>
      </c>
      <c r="AT159" s="222">
        <v>1</v>
      </c>
      <c r="AU159" s="665">
        <v>1</v>
      </c>
      <c r="AV159" s="187"/>
    </row>
    <row r="160" s="189" customFormat="1" ht="39.95" customHeight="1" spans="1:48">
      <c r="A160" s="573">
        <f t="shared" si="25"/>
        <v>152</v>
      </c>
      <c r="B160" s="218"/>
      <c r="C160" s="219"/>
      <c r="D160" s="223"/>
      <c r="E160" s="223">
        <v>3</v>
      </c>
      <c r="F160" s="219"/>
      <c r="G160" s="223"/>
      <c r="H160" s="219"/>
      <c r="I160" s="219"/>
      <c r="J160" s="258"/>
      <c r="K160" s="258"/>
      <c r="L160" s="582"/>
      <c r="M160" s="256" t="s">
        <v>838</v>
      </c>
      <c r="N160" s="243" t="s">
        <v>839</v>
      </c>
      <c r="O160" s="595" t="s">
        <v>141</v>
      </c>
      <c r="P160" s="365"/>
      <c r="Q160" s="218" t="s">
        <v>400</v>
      </c>
      <c r="R160" s="370"/>
      <c r="S160" s="276" t="s">
        <v>401</v>
      </c>
      <c r="T160" s="260" t="s">
        <v>838</v>
      </c>
      <c r="U160" s="258" t="s">
        <v>401</v>
      </c>
      <c r="V160" s="607" t="s">
        <v>402</v>
      </c>
      <c r="W160" s="608" t="s">
        <v>403</v>
      </c>
      <c r="X160" s="267" t="s">
        <v>427</v>
      </c>
      <c r="Y160" s="222" t="s">
        <v>614</v>
      </c>
      <c r="Z160" s="776" t="s">
        <v>429</v>
      </c>
      <c r="AA160" s="313" t="s">
        <v>837</v>
      </c>
      <c r="AB160" s="304">
        <v>0.0505</v>
      </c>
      <c r="AC160" s="245" t="s">
        <v>31</v>
      </c>
      <c r="AD160" s="582" t="s">
        <v>431</v>
      </c>
      <c r="AE160" s="582"/>
      <c r="AF160" s="630">
        <f t="shared" si="29"/>
        <v>327.922077922078</v>
      </c>
      <c r="AG160" s="630">
        <v>5</v>
      </c>
      <c r="AH160" s="630"/>
      <c r="AI160" s="624">
        <f t="shared" si="30"/>
        <v>0.0505</v>
      </c>
      <c r="AJ160" s="646">
        <f t="shared" si="28"/>
        <v>1</v>
      </c>
      <c r="AK160" s="582"/>
      <c r="AL160" s="582"/>
      <c r="AM160" s="785"/>
      <c r="AN160" s="785"/>
      <c r="AO160" s="633"/>
      <c r="AP160" s="394"/>
      <c r="AQ160" s="222">
        <v>1</v>
      </c>
      <c r="AR160" s="222">
        <v>1</v>
      </c>
      <c r="AS160" s="222">
        <v>1</v>
      </c>
      <c r="AT160" s="222">
        <v>1</v>
      </c>
      <c r="AU160" s="665">
        <v>1</v>
      </c>
      <c r="AV160" s="187"/>
    </row>
    <row r="161" s="191" customFormat="1" ht="39.95" customHeight="1" spans="1:48">
      <c r="A161" s="573">
        <f t="shared" ref="A161:A192" si="31">ROW()-8</f>
        <v>153</v>
      </c>
      <c r="B161" s="239"/>
      <c r="C161" s="219"/>
      <c r="D161" s="219"/>
      <c r="E161" s="219">
        <v>3</v>
      </c>
      <c r="F161" s="219"/>
      <c r="G161" s="219"/>
      <c r="H161" s="219"/>
      <c r="I161" s="219"/>
      <c r="J161" s="239"/>
      <c r="K161" s="239"/>
      <c r="L161" s="581"/>
      <c r="M161" s="256" t="s">
        <v>840</v>
      </c>
      <c r="N161" s="243" t="s">
        <v>841</v>
      </c>
      <c r="O161" s="595" t="s">
        <v>141</v>
      </c>
      <c r="P161" s="365"/>
      <c r="Q161" s="218" t="s">
        <v>400</v>
      </c>
      <c r="R161" s="282"/>
      <c r="S161" s="276" t="s">
        <v>401</v>
      </c>
      <c r="T161" s="260" t="s">
        <v>840</v>
      </c>
      <c r="U161" s="258" t="s">
        <v>401</v>
      </c>
      <c r="V161" s="607" t="s">
        <v>402</v>
      </c>
      <c r="W161" s="608" t="s">
        <v>403</v>
      </c>
      <c r="X161" s="267" t="s">
        <v>427</v>
      </c>
      <c r="Y161" s="222" t="s">
        <v>614</v>
      </c>
      <c r="Z161" s="776" t="s">
        <v>429</v>
      </c>
      <c r="AA161" s="313" t="s">
        <v>842</v>
      </c>
      <c r="AB161" s="304">
        <v>0.0653</v>
      </c>
      <c r="AC161" s="245" t="s">
        <v>31</v>
      </c>
      <c r="AD161" s="582" t="s">
        <v>431</v>
      </c>
      <c r="AE161" s="582"/>
      <c r="AF161" s="630">
        <f t="shared" si="29"/>
        <v>424.025974025974</v>
      </c>
      <c r="AG161" s="630">
        <v>5</v>
      </c>
      <c r="AH161" s="630"/>
      <c r="AI161" s="624">
        <f t="shared" si="30"/>
        <v>0.0653</v>
      </c>
      <c r="AJ161" s="646">
        <f t="shared" si="28"/>
        <v>1</v>
      </c>
      <c r="AK161" s="582"/>
      <c r="AL161" s="582"/>
      <c r="AM161" s="785"/>
      <c r="AN161" s="785"/>
      <c r="AO161" s="633"/>
      <c r="AP161" s="394"/>
      <c r="AQ161" s="222">
        <v>1</v>
      </c>
      <c r="AR161" s="222">
        <v>1</v>
      </c>
      <c r="AS161" s="222">
        <v>1</v>
      </c>
      <c r="AT161" s="222">
        <v>1</v>
      </c>
      <c r="AU161" s="609">
        <v>1</v>
      </c>
      <c r="AV161" s="187"/>
    </row>
    <row r="162" s="191" customFormat="1" ht="39.95" customHeight="1" spans="1:48">
      <c r="A162" s="573">
        <f t="shared" si="31"/>
        <v>154</v>
      </c>
      <c r="B162" s="239"/>
      <c r="C162" s="219"/>
      <c r="D162" s="219"/>
      <c r="E162" s="219">
        <v>3</v>
      </c>
      <c r="F162" s="219"/>
      <c r="G162" s="219"/>
      <c r="H162" s="219"/>
      <c r="I162" s="219"/>
      <c r="J162" s="239"/>
      <c r="K162" s="239"/>
      <c r="L162" s="581"/>
      <c r="M162" s="256" t="s">
        <v>843</v>
      </c>
      <c r="N162" s="243" t="s">
        <v>844</v>
      </c>
      <c r="O162" s="595" t="s">
        <v>141</v>
      </c>
      <c r="P162" s="365"/>
      <c r="Q162" s="218" t="s">
        <v>400</v>
      </c>
      <c r="R162" s="282"/>
      <c r="S162" s="276" t="s">
        <v>401</v>
      </c>
      <c r="T162" s="260" t="s">
        <v>843</v>
      </c>
      <c r="U162" s="258" t="s">
        <v>401</v>
      </c>
      <c r="V162" s="607" t="s">
        <v>402</v>
      </c>
      <c r="W162" s="608" t="s">
        <v>403</v>
      </c>
      <c r="X162" s="267" t="s">
        <v>427</v>
      </c>
      <c r="Y162" s="222" t="s">
        <v>614</v>
      </c>
      <c r="Z162" s="776" t="s">
        <v>429</v>
      </c>
      <c r="AA162" s="313" t="s">
        <v>845</v>
      </c>
      <c r="AB162" s="304">
        <v>0.041</v>
      </c>
      <c r="AC162" s="245" t="s">
        <v>31</v>
      </c>
      <c r="AD162" s="582" t="s">
        <v>431</v>
      </c>
      <c r="AE162" s="582"/>
      <c r="AF162" s="630">
        <f t="shared" si="29"/>
        <v>266.233766233766</v>
      </c>
      <c r="AG162" s="630">
        <v>5</v>
      </c>
      <c r="AH162" s="630"/>
      <c r="AI162" s="624">
        <f t="shared" si="30"/>
        <v>0.041</v>
      </c>
      <c r="AJ162" s="646">
        <f t="shared" si="28"/>
        <v>1</v>
      </c>
      <c r="AK162" s="582"/>
      <c r="AL162" s="582"/>
      <c r="AM162" s="785"/>
      <c r="AN162" s="785"/>
      <c r="AO162" s="633"/>
      <c r="AP162" s="394"/>
      <c r="AQ162" s="222">
        <v>1</v>
      </c>
      <c r="AR162" s="222">
        <v>1</v>
      </c>
      <c r="AS162" s="222">
        <v>1</v>
      </c>
      <c r="AT162" s="222">
        <v>1</v>
      </c>
      <c r="AU162" s="609">
        <v>1</v>
      </c>
      <c r="AV162" s="187"/>
    </row>
    <row r="163" s="189" customFormat="1" ht="39.95" customHeight="1" spans="1:48">
      <c r="A163" s="573">
        <f t="shared" si="31"/>
        <v>155</v>
      </c>
      <c r="B163" s="218"/>
      <c r="C163" s="219"/>
      <c r="D163" s="219"/>
      <c r="E163" s="231">
        <v>3</v>
      </c>
      <c r="F163" s="231"/>
      <c r="G163" s="219"/>
      <c r="H163" s="219"/>
      <c r="I163" s="219"/>
      <c r="J163" s="258"/>
      <c r="K163" s="271"/>
      <c r="L163" s="602"/>
      <c r="M163" s="256" t="s">
        <v>686</v>
      </c>
      <c r="N163" s="243" t="s">
        <v>687</v>
      </c>
      <c r="O163" s="593" t="s">
        <v>141</v>
      </c>
      <c r="P163" s="267"/>
      <c r="Q163" s="218" t="s">
        <v>400</v>
      </c>
      <c r="R163" s="288"/>
      <c r="S163" s="276" t="s">
        <v>401</v>
      </c>
      <c r="T163" s="260" t="s">
        <v>686</v>
      </c>
      <c r="U163" s="258" t="s">
        <v>401</v>
      </c>
      <c r="V163" s="607" t="s">
        <v>402</v>
      </c>
      <c r="W163" s="608" t="s">
        <v>403</v>
      </c>
      <c r="X163" s="218" t="s">
        <v>427</v>
      </c>
      <c r="Y163" s="222" t="s">
        <v>614</v>
      </c>
      <c r="Z163" s="260" t="s">
        <v>429</v>
      </c>
      <c r="AA163" s="313" t="s">
        <v>688</v>
      </c>
      <c r="AB163" s="304">
        <v>0.0241</v>
      </c>
      <c r="AC163" s="245" t="s">
        <v>31</v>
      </c>
      <c r="AD163" s="582" t="s">
        <v>431</v>
      </c>
      <c r="AE163" s="582"/>
      <c r="AF163" s="630">
        <f t="shared" si="29"/>
        <v>156.493506493506</v>
      </c>
      <c r="AG163" s="630">
        <v>5</v>
      </c>
      <c r="AH163" s="630"/>
      <c r="AI163" s="624">
        <f t="shared" si="30"/>
        <v>0.0241</v>
      </c>
      <c r="AJ163" s="646">
        <f t="shared" si="28"/>
        <v>1</v>
      </c>
      <c r="AK163" s="582"/>
      <c r="AL163" s="582"/>
      <c r="AM163" s="785"/>
      <c r="AN163" s="785"/>
      <c r="AO163" s="633"/>
      <c r="AP163" s="394"/>
      <c r="AQ163" s="222">
        <v>2</v>
      </c>
      <c r="AR163" s="222">
        <v>2</v>
      </c>
      <c r="AS163" s="222">
        <v>2</v>
      </c>
      <c r="AT163" s="222">
        <v>2</v>
      </c>
      <c r="AU163" s="665">
        <v>2</v>
      </c>
      <c r="AV163" s="187"/>
    </row>
    <row r="164" s="189" customFormat="1" ht="39.95" customHeight="1" spans="1:48">
      <c r="A164" s="573">
        <f t="shared" si="31"/>
        <v>156</v>
      </c>
      <c r="B164" s="218"/>
      <c r="C164" s="219"/>
      <c r="D164" s="223"/>
      <c r="E164" s="223">
        <v>3</v>
      </c>
      <c r="F164" s="219"/>
      <c r="G164" s="223"/>
      <c r="H164" s="219"/>
      <c r="I164" s="219"/>
      <c r="J164" s="258"/>
      <c r="K164" s="258"/>
      <c r="L164" s="582"/>
      <c r="M164" s="256" t="s">
        <v>846</v>
      </c>
      <c r="N164" s="243" t="s">
        <v>847</v>
      </c>
      <c r="O164" s="593" t="s">
        <v>421</v>
      </c>
      <c r="P164" s="365"/>
      <c r="Q164" s="218" t="s">
        <v>400</v>
      </c>
      <c r="R164" s="370"/>
      <c r="S164" s="276" t="s">
        <v>401</v>
      </c>
      <c r="T164" s="260" t="s">
        <v>415</v>
      </c>
      <c r="U164" s="222" t="s">
        <v>31</v>
      </c>
      <c r="V164" s="607" t="s">
        <v>402</v>
      </c>
      <c r="W164" s="608" t="s">
        <v>403</v>
      </c>
      <c r="X164" s="267" t="s">
        <v>421</v>
      </c>
      <c r="Y164" s="222" t="s">
        <v>405</v>
      </c>
      <c r="Z164" s="260" t="s">
        <v>31</v>
      </c>
      <c r="AA164" s="313" t="s">
        <v>31</v>
      </c>
      <c r="AB164" s="304">
        <f>AB165+AB166</f>
        <v>0.0299</v>
      </c>
      <c r="AC164" s="245" t="s">
        <v>31</v>
      </c>
      <c r="AD164" s="582" t="s">
        <v>848</v>
      </c>
      <c r="AE164" s="582"/>
      <c r="AF164" s="582"/>
      <c r="AG164" s="582"/>
      <c r="AH164" s="582"/>
      <c r="AI164" s="582"/>
      <c r="AJ164" s="646"/>
      <c r="AK164" s="582">
        <v>2</v>
      </c>
      <c r="AL164" s="582"/>
      <c r="AM164" s="785"/>
      <c r="AN164" s="785"/>
      <c r="AO164" s="633"/>
      <c r="AP164" s="394"/>
      <c r="AQ164" s="222">
        <v>4</v>
      </c>
      <c r="AR164" s="222">
        <v>4</v>
      </c>
      <c r="AS164" s="222">
        <v>4</v>
      </c>
      <c r="AT164" s="222">
        <v>4</v>
      </c>
      <c r="AU164" s="665">
        <v>4</v>
      </c>
      <c r="AV164" s="187"/>
    </row>
    <row r="165" s="189" customFormat="1" ht="39.95" customHeight="1" spans="1:48">
      <c r="A165" s="573">
        <f t="shared" si="31"/>
        <v>157</v>
      </c>
      <c r="B165" s="218"/>
      <c r="C165" s="219"/>
      <c r="D165" s="223"/>
      <c r="E165" s="223"/>
      <c r="F165" s="219">
        <v>4</v>
      </c>
      <c r="G165" s="223"/>
      <c r="H165" s="219"/>
      <c r="I165" s="219"/>
      <c r="J165" s="258"/>
      <c r="K165" s="258"/>
      <c r="L165" s="582"/>
      <c r="M165" s="256" t="s">
        <v>849</v>
      </c>
      <c r="N165" s="243" t="s">
        <v>850</v>
      </c>
      <c r="O165" s="595" t="s">
        <v>141</v>
      </c>
      <c r="P165" s="365"/>
      <c r="Q165" s="218" t="s">
        <v>400</v>
      </c>
      <c r="R165" s="370"/>
      <c r="S165" s="276" t="s">
        <v>401</v>
      </c>
      <c r="T165" s="260" t="s">
        <v>849</v>
      </c>
      <c r="U165" s="258" t="s">
        <v>401</v>
      </c>
      <c r="V165" s="607" t="s">
        <v>402</v>
      </c>
      <c r="W165" s="608" t="s">
        <v>403</v>
      </c>
      <c r="X165" s="267" t="s">
        <v>540</v>
      </c>
      <c r="Y165" s="222" t="s">
        <v>610</v>
      </c>
      <c r="Z165" s="260" t="s">
        <v>542</v>
      </c>
      <c r="AA165" s="313" t="s">
        <v>851</v>
      </c>
      <c r="AB165" s="304">
        <v>0.0161</v>
      </c>
      <c r="AC165" s="245" t="s">
        <v>31</v>
      </c>
      <c r="AD165" s="582" t="s">
        <v>544</v>
      </c>
      <c r="AE165" s="582" t="s">
        <v>852</v>
      </c>
      <c r="AF165" s="630">
        <f>39+5</f>
        <v>44</v>
      </c>
      <c r="AG165" s="630">
        <f>27+2</f>
        <v>29</v>
      </c>
      <c r="AH165" s="630">
        <v>2</v>
      </c>
      <c r="AI165" s="624">
        <f>AF165*AG165*AH165*7860/1000000000</f>
        <v>0.02005872</v>
      </c>
      <c r="AJ165" s="646">
        <f t="shared" ref="AJ165:AJ170" si="32">AB165/AI165</f>
        <v>0.802643438863497</v>
      </c>
      <c r="AK165" s="582"/>
      <c r="AL165" s="582"/>
      <c r="AM165" s="785"/>
      <c r="AN165" s="785"/>
      <c r="AO165" s="633"/>
      <c r="AP165" s="394"/>
      <c r="AQ165" s="222">
        <v>1</v>
      </c>
      <c r="AR165" s="222">
        <v>1</v>
      </c>
      <c r="AS165" s="222">
        <v>1</v>
      </c>
      <c r="AT165" s="222">
        <v>1</v>
      </c>
      <c r="AU165" s="665">
        <v>1</v>
      </c>
      <c r="AV165" s="187"/>
    </row>
    <row r="166" s="189" customFormat="1" ht="39.95" customHeight="1" spans="1:48">
      <c r="A166" s="573">
        <f t="shared" si="31"/>
        <v>158</v>
      </c>
      <c r="B166" s="218"/>
      <c r="C166" s="219"/>
      <c r="D166" s="223"/>
      <c r="E166" s="223"/>
      <c r="F166" s="219">
        <v>4</v>
      </c>
      <c r="G166" s="223"/>
      <c r="H166" s="219"/>
      <c r="I166" s="219"/>
      <c r="J166" s="258"/>
      <c r="K166" s="258"/>
      <c r="L166" s="582"/>
      <c r="M166" s="256" t="s">
        <v>853</v>
      </c>
      <c r="N166" s="243" t="s">
        <v>854</v>
      </c>
      <c r="O166" s="595" t="s">
        <v>141</v>
      </c>
      <c r="P166" s="365"/>
      <c r="Q166" s="218" t="s">
        <v>400</v>
      </c>
      <c r="R166" s="370"/>
      <c r="S166" s="276" t="s">
        <v>401</v>
      </c>
      <c r="T166" s="260" t="s">
        <v>415</v>
      </c>
      <c r="U166" s="222" t="s">
        <v>31</v>
      </c>
      <c r="V166" s="607" t="s">
        <v>402</v>
      </c>
      <c r="W166" s="608" t="s">
        <v>403</v>
      </c>
      <c r="X166" s="267" t="s">
        <v>540</v>
      </c>
      <c r="Y166" s="222" t="s">
        <v>645</v>
      </c>
      <c r="Z166" s="260" t="s">
        <v>31</v>
      </c>
      <c r="AA166" s="313" t="s">
        <v>31</v>
      </c>
      <c r="AB166" s="304">
        <v>0.0138</v>
      </c>
      <c r="AC166" s="245" t="s">
        <v>31</v>
      </c>
      <c r="AD166" s="582"/>
      <c r="AE166" s="582"/>
      <c r="AF166" s="582"/>
      <c r="AG166" s="582"/>
      <c r="AH166" s="582"/>
      <c r="AI166" s="582"/>
      <c r="AJ166" s="646"/>
      <c r="AK166" s="582"/>
      <c r="AL166" s="582"/>
      <c r="AM166" s="785"/>
      <c r="AN166" s="785"/>
      <c r="AO166" s="633"/>
      <c r="AP166" s="394"/>
      <c r="AQ166" s="222">
        <v>1</v>
      </c>
      <c r="AR166" s="222">
        <v>1</v>
      </c>
      <c r="AS166" s="222">
        <v>1</v>
      </c>
      <c r="AT166" s="222">
        <v>1</v>
      </c>
      <c r="AU166" s="665">
        <v>1</v>
      </c>
      <c r="AV166" s="187"/>
    </row>
    <row r="167" s="191" customFormat="1" ht="39.95" customHeight="1" spans="1:48">
      <c r="A167" s="573">
        <f t="shared" si="31"/>
        <v>159</v>
      </c>
      <c r="B167" s="239"/>
      <c r="C167" s="219"/>
      <c r="D167" s="223">
        <v>2</v>
      </c>
      <c r="E167" s="219"/>
      <c r="F167" s="219"/>
      <c r="G167" s="223"/>
      <c r="H167" s="219"/>
      <c r="I167" s="219"/>
      <c r="J167" s="239"/>
      <c r="K167" s="239"/>
      <c r="L167" s="581"/>
      <c r="M167" s="256" t="s">
        <v>233</v>
      </c>
      <c r="N167" s="243" t="s">
        <v>234</v>
      </c>
      <c r="O167" s="595" t="s">
        <v>141</v>
      </c>
      <c r="P167" s="365"/>
      <c r="Q167" s="218" t="s">
        <v>400</v>
      </c>
      <c r="R167" s="282"/>
      <c r="S167" s="276" t="s">
        <v>401</v>
      </c>
      <c r="T167" s="260" t="s">
        <v>233</v>
      </c>
      <c r="U167" s="258" t="s">
        <v>401</v>
      </c>
      <c r="V167" s="607" t="s">
        <v>402</v>
      </c>
      <c r="W167" s="608" t="s">
        <v>403</v>
      </c>
      <c r="X167" s="267" t="s">
        <v>540</v>
      </c>
      <c r="Y167" s="222" t="s">
        <v>690</v>
      </c>
      <c r="Z167" s="260" t="s">
        <v>542</v>
      </c>
      <c r="AA167" s="313" t="s">
        <v>855</v>
      </c>
      <c r="AB167" s="304">
        <v>0.1264</v>
      </c>
      <c r="AC167" s="245" t="s">
        <v>31</v>
      </c>
      <c r="AD167" s="582" t="s">
        <v>544</v>
      </c>
      <c r="AE167" s="582" t="s">
        <v>856</v>
      </c>
      <c r="AF167" s="630">
        <f>201+6</f>
        <v>207</v>
      </c>
      <c r="AG167" s="630">
        <f>105+2.5</f>
        <v>107.5</v>
      </c>
      <c r="AH167" s="630">
        <v>1</v>
      </c>
      <c r="AI167" s="624">
        <f>AF167*AG167*AH167*7860/1000000000</f>
        <v>0.17490465</v>
      </c>
      <c r="AJ167" s="646">
        <f t="shared" si="32"/>
        <v>0.72267947135768</v>
      </c>
      <c r="AK167" s="582"/>
      <c r="AL167" s="582"/>
      <c r="AM167" s="785"/>
      <c r="AN167" s="785"/>
      <c r="AO167" s="633"/>
      <c r="AP167" s="394"/>
      <c r="AQ167" s="222">
        <v>1</v>
      </c>
      <c r="AR167" s="222">
        <v>1</v>
      </c>
      <c r="AS167" s="222">
        <v>0</v>
      </c>
      <c r="AT167" s="222">
        <v>1</v>
      </c>
      <c r="AU167" s="609">
        <v>1</v>
      </c>
      <c r="AV167" s="187"/>
    </row>
    <row r="168" s="560" customFormat="1" ht="39.95" customHeight="1" spans="1:48">
      <c r="A168" s="573">
        <f t="shared" si="31"/>
        <v>160</v>
      </c>
      <c r="B168" s="218"/>
      <c r="C168" s="219">
        <v>1</v>
      </c>
      <c r="D168" s="223"/>
      <c r="E168" s="223"/>
      <c r="F168" s="219"/>
      <c r="G168" s="223"/>
      <c r="H168" s="219"/>
      <c r="I168" s="219"/>
      <c r="J168" s="258"/>
      <c r="K168" s="258"/>
      <c r="L168" s="242" t="s">
        <v>209</v>
      </c>
      <c r="M168" s="242" t="s">
        <v>209</v>
      </c>
      <c r="N168" s="243" t="s">
        <v>210</v>
      </c>
      <c r="O168" s="597" t="s">
        <v>857</v>
      </c>
      <c r="P168" s="365"/>
      <c r="Q168" s="218" t="s">
        <v>400</v>
      </c>
      <c r="R168" s="370"/>
      <c r="S168" s="371" t="s">
        <v>99</v>
      </c>
      <c r="T168" s="260" t="s">
        <v>209</v>
      </c>
      <c r="U168" s="260" t="s">
        <v>99</v>
      </c>
      <c r="V168" s="689" t="s">
        <v>403</v>
      </c>
      <c r="W168" s="608" t="s">
        <v>402</v>
      </c>
      <c r="X168" s="267" t="s">
        <v>513</v>
      </c>
      <c r="Y168" s="222" t="s">
        <v>858</v>
      </c>
      <c r="Z168" s="260" t="s">
        <v>31</v>
      </c>
      <c r="AA168" s="313" t="s">
        <v>31</v>
      </c>
      <c r="AB168" s="304">
        <v>0.001</v>
      </c>
      <c r="AC168" s="245" t="s">
        <v>31</v>
      </c>
      <c r="AD168" s="633"/>
      <c r="AE168" s="633"/>
      <c r="AF168" s="633"/>
      <c r="AG168" s="633"/>
      <c r="AH168" s="633"/>
      <c r="AI168" s="633"/>
      <c r="AJ168" s="649"/>
      <c r="AK168" s="633"/>
      <c r="AL168" s="633"/>
      <c r="AM168" s="582" t="s">
        <v>423</v>
      </c>
      <c r="AN168" s="582" t="s">
        <v>503</v>
      </c>
      <c r="AO168" s="633"/>
      <c r="AP168" s="392"/>
      <c r="AQ168" s="222">
        <v>3</v>
      </c>
      <c r="AR168" s="222">
        <v>3</v>
      </c>
      <c r="AS168" s="222">
        <v>0</v>
      </c>
      <c r="AT168" s="222">
        <v>3</v>
      </c>
      <c r="AU168" s="733">
        <v>3</v>
      </c>
      <c r="AV168" s="187"/>
    </row>
    <row r="169" s="189" customFormat="1" ht="39.95" customHeight="1" spans="1:48">
      <c r="A169" s="573">
        <f t="shared" si="31"/>
        <v>161</v>
      </c>
      <c r="B169" s="218"/>
      <c r="C169" s="219">
        <v>1</v>
      </c>
      <c r="D169" s="219"/>
      <c r="E169" s="223"/>
      <c r="F169" s="219"/>
      <c r="G169" s="223"/>
      <c r="H169" s="219"/>
      <c r="I169" s="219"/>
      <c r="J169" s="258"/>
      <c r="K169" s="258"/>
      <c r="L169" s="242" t="s">
        <v>309</v>
      </c>
      <c r="M169" s="242" t="s">
        <v>309</v>
      </c>
      <c r="N169" s="243" t="s">
        <v>310</v>
      </c>
      <c r="O169" s="597" t="s">
        <v>649</v>
      </c>
      <c r="P169" s="365"/>
      <c r="Q169" s="218" t="s">
        <v>400</v>
      </c>
      <c r="R169" s="370"/>
      <c r="S169" s="371" t="s">
        <v>99</v>
      </c>
      <c r="T169" s="256" t="s">
        <v>309</v>
      </c>
      <c r="U169" s="260" t="s">
        <v>99</v>
      </c>
      <c r="V169" s="689" t="s">
        <v>403</v>
      </c>
      <c r="W169" s="608" t="s">
        <v>402</v>
      </c>
      <c r="X169" s="267" t="s">
        <v>427</v>
      </c>
      <c r="Y169" s="222" t="s">
        <v>703</v>
      </c>
      <c r="Z169" s="260" t="s">
        <v>429</v>
      </c>
      <c r="AA169" s="313" t="s">
        <v>474</v>
      </c>
      <c r="AB169" s="304">
        <v>0.058</v>
      </c>
      <c r="AC169" s="245" t="s">
        <v>859</v>
      </c>
      <c r="AD169" s="582" t="s">
        <v>431</v>
      </c>
      <c r="AE169" s="582"/>
      <c r="AF169" s="630">
        <f>AB169/0.2219*1000</f>
        <v>261.378999549347</v>
      </c>
      <c r="AG169" s="630">
        <v>6</v>
      </c>
      <c r="AH169" s="630"/>
      <c r="AI169" s="624">
        <f>AF169*0.2219/1000</f>
        <v>0.058</v>
      </c>
      <c r="AJ169" s="646">
        <f t="shared" si="32"/>
        <v>1</v>
      </c>
      <c r="AK169" s="582"/>
      <c r="AL169" s="582"/>
      <c r="AM169" s="582" t="s">
        <v>423</v>
      </c>
      <c r="AN169" s="582" t="s">
        <v>615</v>
      </c>
      <c r="AO169" s="633"/>
      <c r="AP169" s="394"/>
      <c r="AQ169" s="222">
        <v>1</v>
      </c>
      <c r="AR169" s="222">
        <v>1</v>
      </c>
      <c r="AS169" s="222">
        <v>1</v>
      </c>
      <c r="AT169" s="222">
        <v>1</v>
      </c>
      <c r="AU169" s="665">
        <v>1</v>
      </c>
      <c r="AV169" s="187"/>
    </row>
    <row r="170" s="189" customFormat="1" ht="39.95" customHeight="1" spans="1:48">
      <c r="A170" s="573">
        <f t="shared" si="31"/>
        <v>162</v>
      </c>
      <c r="B170" s="218"/>
      <c r="C170" s="219">
        <v>1</v>
      </c>
      <c r="D170" s="219"/>
      <c r="E170" s="223"/>
      <c r="F170" s="219"/>
      <c r="G170" s="223"/>
      <c r="H170" s="219"/>
      <c r="I170" s="219"/>
      <c r="J170" s="258"/>
      <c r="K170" s="258"/>
      <c r="L170" s="242" t="s">
        <v>313</v>
      </c>
      <c r="M170" s="242" t="s">
        <v>313</v>
      </c>
      <c r="N170" s="243" t="s">
        <v>314</v>
      </c>
      <c r="O170" s="597" t="s">
        <v>649</v>
      </c>
      <c r="P170" s="365"/>
      <c r="Q170" s="218" t="s">
        <v>400</v>
      </c>
      <c r="R170" s="370"/>
      <c r="S170" s="371" t="s">
        <v>99</v>
      </c>
      <c r="T170" s="256" t="s">
        <v>313</v>
      </c>
      <c r="U170" s="260" t="s">
        <v>99</v>
      </c>
      <c r="V170" s="689" t="s">
        <v>403</v>
      </c>
      <c r="W170" s="608" t="s">
        <v>402</v>
      </c>
      <c r="X170" s="267" t="s">
        <v>427</v>
      </c>
      <c r="Y170" s="222" t="s">
        <v>703</v>
      </c>
      <c r="Z170" s="260" t="s">
        <v>429</v>
      </c>
      <c r="AA170" s="313" t="s">
        <v>474</v>
      </c>
      <c r="AB170" s="304">
        <v>0.046</v>
      </c>
      <c r="AC170" s="245" t="s">
        <v>859</v>
      </c>
      <c r="AD170" s="582" t="s">
        <v>431</v>
      </c>
      <c r="AE170" s="582"/>
      <c r="AF170" s="630">
        <f>AB170/0.2219*1000</f>
        <v>207.300585849482</v>
      </c>
      <c r="AG170" s="630">
        <v>6</v>
      </c>
      <c r="AH170" s="630"/>
      <c r="AI170" s="624">
        <f>AF170*0.2219/1000</f>
        <v>0.046</v>
      </c>
      <c r="AJ170" s="646">
        <f t="shared" si="32"/>
        <v>1</v>
      </c>
      <c r="AK170" s="582"/>
      <c r="AL170" s="582"/>
      <c r="AM170" s="582" t="s">
        <v>423</v>
      </c>
      <c r="AN170" s="582" t="s">
        <v>615</v>
      </c>
      <c r="AO170" s="633"/>
      <c r="AP170" s="394"/>
      <c r="AQ170" s="222">
        <v>1</v>
      </c>
      <c r="AR170" s="222">
        <v>1</v>
      </c>
      <c r="AS170" s="222">
        <v>1</v>
      </c>
      <c r="AT170" s="222">
        <v>1</v>
      </c>
      <c r="AU170" s="665">
        <v>1</v>
      </c>
      <c r="AV170" s="187"/>
    </row>
    <row r="171" s="566" customFormat="1" ht="39.95" customHeight="1" spans="1:48">
      <c r="A171" s="574">
        <f t="shared" si="31"/>
        <v>163</v>
      </c>
      <c r="B171" s="739"/>
      <c r="C171" s="740"/>
      <c r="D171" s="740"/>
      <c r="E171" s="741"/>
      <c r="F171" s="740"/>
      <c r="G171" s="741"/>
      <c r="H171" s="740"/>
      <c r="I171" s="740"/>
      <c r="J171" s="752"/>
      <c r="K171" s="752"/>
      <c r="L171" s="753" t="s">
        <v>303</v>
      </c>
      <c r="M171" s="753" t="s">
        <v>303</v>
      </c>
      <c r="N171" s="754" t="s">
        <v>304</v>
      </c>
      <c r="O171" s="755" t="s">
        <v>860</v>
      </c>
      <c r="P171" s="756"/>
      <c r="Q171" s="765" t="s">
        <v>400</v>
      </c>
      <c r="R171" s="766"/>
      <c r="S171" s="766" t="s">
        <v>99</v>
      </c>
      <c r="T171" s="753" t="s">
        <v>415</v>
      </c>
      <c r="U171" s="766" t="s">
        <v>474</v>
      </c>
      <c r="V171" s="766" t="s">
        <v>403</v>
      </c>
      <c r="W171" s="766" t="s">
        <v>402</v>
      </c>
      <c r="X171" s="767" t="s">
        <v>513</v>
      </c>
      <c r="Y171" s="777" t="s">
        <v>861</v>
      </c>
      <c r="Z171" s="754" t="s">
        <v>474</v>
      </c>
      <c r="AA171" s="778" t="s">
        <v>474</v>
      </c>
      <c r="AB171" s="779">
        <v>0.001</v>
      </c>
      <c r="AC171" s="780"/>
      <c r="AD171" s="781"/>
      <c r="AE171" s="781"/>
      <c r="AF171" s="781"/>
      <c r="AG171" s="781"/>
      <c r="AH171" s="781"/>
      <c r="AI171" s="781"/>
      <c r="AJ171" s="786"/>
      <c r="AK171" s="781"/>
      <c r="AL171" s="781"/>
      <c r="AM171" s="586" t="s">
        <v>423</v>
      </c>
      <c r="AN171" s="732" t="s">
        <v>862</v>
      </c>
      <c r="AO171" s="789"/>
      <c r="AP171" s="790"/>
      <c r="AQ171" s="662">
        <v>4</v>
      </c>
      <c r="AR171" s="662">
        <v>4</v>
      </c>
      <c r="AS171" s="662">
        <v>4</v>
      </c>
      <c r="AT171" s="662">
        <v>4</v>
      </c>
      <c r="AU171" s="662">
        <v>4</v>
      </c>
      <c r="AV171" s="791"/>
    </row>
    <row r="172" s="197" customFormat="1" ht="51.95" customHeight="1" spans="1:48">
      <c r="A172" s="573">
        <f t="shared" si="31"/>
        <v>164</v>
      </c>
      <c r="B172" s="742"/>
      <c r="C172" s="219">
        <v>1</v>
      </c>
      <c r="D172" s="743"/>
      <c r="E172" s="743"/>
      <c r="F172" s="743"/>
      <c r="G172" s="743"/>
      <c r="H172" s="743"/>
      <c r="I172" s="743"/>
      <c r="J172" s="757"/>
      <c r="K172" s="757"/>
      <c r="L172" s="256" t="s">
        <v>863</v>
      </c>
      <c r="M172" s="590" t="s">
        <v>863</v>
      </c>
      <c r="N172" s="479" t="s">
        <v>864</v>
      </c>
      <c r="O172" s="683" t="s">
        <v>865</v>
      </c>
      <c r="P172" s="758"/>
      <c r="Q172" s="742" t="s">
        <v>400</v>
      </c>
      <c r="R172" s="768"/>
      <c r="S172" s="768" t="s">
        <v>99</v>
      </c>
      <c r="T172" s="590" t="s">
        <v>866</v>
      </c>
      <c r="U172" s="768" t="s">
        <v>474</v>
      </c>
      <c r="V172" s="768" t="s">
        <v>402</v>
      </c>
      <c r="W172" s="768" t="s">
        <v>403</v>
      </c>
      <c r="X172" s="769" t="s">
        <v>521</v>
      </c>
      <c r="Y172" s="222" t="s">
        <v>867</v>
      </c>
      <c r="Z172" s="782" t="s">
        <v>474</v>
      </c>
      <c r="AA172" s="782" t="s">
        <v>474</v>
      </c>
      <c r="AB172" s="304">
        <v>0.213</v>
      </c>
      <c r="AC172" s="768" t="s">
        <v>474</v>
      </c>
      <c r="AD172" s="631" t="s">
        <v>452</v>
      </c>
      <c r="AE172" s="631" t="s">
        <v>453</v>
      </c>
      <c r="AF172" s="631"/>
      <c r="AG172" s="631"/>
      <c r="AH172" s="631"/>
      <c r="AI172" s="304">
        <f t="shared" ref="AI172:AI176" si="33">AB172*1.02</f>
        <v>0.21726</v>
      </c>
      <c r="AJ172" s="646">
        <f t="shared" ref="AJ172:AJ176" si="34">AB172/AI172</f>
        <v>0.980392156862745</v>
      </c>
      <c r="AK172" s="614"/>
      <c r="AL172" s="614"/>
      <c r="AM172" s="654" t="s">
        <v>423</v>
      </c>
      <c r="AN172" s="614" t="s">
        <v>868</v>
      </c>
      <c r="AO172" s="792"/>
      <c r="AP172" s="793"/>
      <c r="AQ172" s="222">
        <v>0</v>
      </c>
      <c r="AR172" s="222">
        <v>0</v>
      </c>
      <c r="AS172" s="222">
        <v>1</v>
      </c>
      <c r="AT172" s="222">
        <v>0</v>
      </c>
      <c r="AU172" s="684">
        <v>0</v>
      </c>
      <c r="AV172" s="187"/>
    </row>
    <row r="173" s="564" customFormat="1" ht="60.95" customHeight="1" spans="1:48">
      <c r="A173" s="573">
        <f t="shared" si="31"/>
        <v>165</v>
      </c>
      <c r="B173" s="671"/>
      <c r="C173" s="219">
        <v>1</v>
      </c>
      <c r="D173" s="672"/>
      <c r="E173" s="604"/>
      <c r="F173" s="604"/>
      <c r="G173" s="672"/>
      <c r="H173" s="672"/>
      <c r="I173" s="672"/>
      <c r="J173" s="238"/>
      <c r="K173" s="746"/>
      <c r="L173" s="256" t="s">
        <v>869</v>
      </c>
      <c r="M173" s="590" t="s">
        <v>869</v>
      </c>
      <c r="N173" s="591" t="s">
        <v>870</v>
      </c>
      <c r="O173" s="605" t="s">
        <v>649</v>
      </c>
      <c r="P173" s="759"/>
      <c r="Q173" s="671" t="s">
        <v>400</v>
      </c>
      <c r="R173" s="237"/>
      <c r="S173" s="237" t="s">
        <v>99</v>
      </c>
      <c r="T173" s="590" t="s">
        <v>871</v>
      </c>
      <c r="U173" s="237" t="s">
        <v>474</v>
      </c>
      <c r="V173" s="237" t="s">
        <v>402</v>
      </c>
      <c r="W173" s="237" t="s">
        <v>403</v>
      </c>
      <c r="X173" s="604" t="s">
        <v>521</v>
      </c>
      <c r="Y173" s="222" t="s">
        <v>872</v>
      </c>
      <c r="Z173" s="590" t="s">
        <v>474</v>
      </c>
      <c r="AA173" s="590" t="s">
        <v>474</v>
      </c>
      <c r="AB173" s="304">
        <v>0.213</v>
      </c>
      <c r="AC173" s="238" t="s">
        <v>474</v>
      </c>
      <c r="AD173" s="631" t="s">
        <v>452</v>
      </c>
      <c r="AE173" s="631" t="s">
        <v>453</v>
      </c>
      <c r="AF173" s="631"/>
      <c r="AG173" s="631"/>
      <c r="AH173" s="631"/>
      <c r="AI173" s="304">
        <f t="shared" si="33"/>
        <v>0.21726</v>
      </c>
      <c r="AJ173" s="646">
        <f t="shared" si="34"/>
        <v>0.980392156862745</v>
      </c>
      <c r="AK173" s="582"/>
      <c r="AL173" s="582"/>
      <c r="AM173" s="654" t="s">
        <v>423</v>
      </c>
      <c r="AN173" s="582" t="s">
        <v>868</v>
      </c>
      <c r="AO173" s="713"/>
      <c r="AP173" s="734"/>
      <c r="AQ173" s="222">
        <v>0</v>
      </c>
      <c r="AR173" s="222">
        <v>1</v>
      </c>
      <c r="AS173" s="222">
        <v>0</v>
      </c>
      <c r="AT173" s="222">
        <v>0</v>
      </c>
      <c r="AU173" s="684">
        <v>1</v>
      </c>
      <c r="AV173" s="187"/>
    </row>
    <row r="174" s="189" customFormat="1" ht="60.95" customHeight="1" spans="1:48">
      <c r="A174" s="573">
        <f t="shared" si="31"/>
        <v>166</v>
      </c>
      <c r="B174" s="218"/>
      <c r="C174" s="219">
        <v>1</v>
      </c>
      <c r="D174" s="223"/>
      <c r="E174" s="219"/>
      <c r="F174" s="223"/>
      <c r="G174" s="223"/>
      <c r="H174" s="219"/>
      <c r="I174" s="219"/>
      <c r="J174" s="258"/>
      <c r="K174" s="258"/>
      <c r="L174" s="256" t="s">
        <v>873</v>
      </c>
      <c r="M174" s="256" t="s">
        <v>873</v>
      </c>
      <c r="N174" s="243" t="s">
        <v>874</v>
      </c>
      <c r="O174" s="597" t="s">
        <v>649</v>
      </c>
      <c r="P174" s="365"/>
      <c r="Q174" s="218" t="s">
        <v>400</v>
      </c>
      <c r="R174" s="370"/>
      <c r="S174" s="276" t="s">
        <v>875</v>
      </c>
      <c r="T174" s="256" t="s">
        <v>415</v>
      </c>
      <c r="U174" s="260" t="s">
        <v>31</v>
      </c>
      <c r="V174" s="237" t="s">
        <v>402</v>
      </c>
      <c r="W174" s="237" t="s">
        <v>403</v>
      </c>
      <c r="X174" s="267" t="s">
        <v>521</v>
      </c>
      <c r="Y174" s="222" t="s">
        <v>867</v>
      </c>
      <c r="Z174" s="260" t="s">
        <v>31</v>
      </c>
      <c r="AA174" s="256" t="s">
        <v>31</v>
      </c>
      <c r="AB174" s="304">
        <v>0.213</v>
      </c>
      <c r="AC174" s="245" t="s">
        <v>31</v>
      </c>
      <c r="AD174" s="631" t="s">
        <v>452</v>
      </c>
      <c r="AE174" s="631" t="s">
        <v>453</v>
      </c>
      <c r="AF174" s="631"/>
      <c r="AG174" s="631"/>
      <c r="AH174" s="631"/>
      <c r="AI174" s="304">
        <f t="shared" si="33"/>
        <v>0.21726</v>
      </c>
      <c r="AJ174" s="646">
        <f t="shared" si="34"/>
        <v>0.980392156862745</v>
      </c>
      <c r="AK174" s="582"/>
      <c r="AL174" s="582"/>
      <c r="AM174" s="654" t="s">
        <v>423</v>
      </c>
      <c r="AN174" s="633" t="s">
        <v>868</v>
      </c>
      <c r="AO174" s="633"/>
      <c r="AP174" s="394"/>
      <c r="AQ174" s="222">
        <v>1</v>
      </c>
      <c r="AR174" s="222">
        <v>0</v>
      </c>
      <c r="AS174" s="222">
        <v>0</v>
      </c>
      <c r="AT174" s="222">
        <v>0</v>
      </c>
      <c r="AU174" s="665">
        <v>0</v>
      </c>
      <c r="AV174" s="187"/>
    </row>
    <row r="175" s="189" customFormat="1" ht="60.95" customHeight="1" spans="1:48">
      <c r="A175" s="573">
        <f t="shared" si="31"/>
        <v>167</v>
      </c>
      <c r="B175" s="218"/>
      <c r="C175" s="219">
        <v>1</v>
      </c>
      <c r="D175" s="223"/>
      <c r="E175" s="219"/>
      <c r="F175" s="223"/>
      <c r="G175" s="223"/>
      <c r="H175" s="219"/>
      <c r="I175" s="219"/>
      <c r="J175" s="258"/>
      <c r="K175" s="258"/>
      <c r="L175" s="256" t="s">
        <v>291</v>
      </c>
      <c r="M175" s="256" t="s">
        <v>291</v>
      </c>
      <c r="N175" s="243" t="s">
        <v>876</v>
      </c>
      <c r="O175" s="597" t="s">
        <v>649</v>
      </c>
      <c r="P175" s="365"/>
      <c r="Q175" s="218" t="s">
        <v>400</v>
      </c>
      <c r="R175" s="370"/>
      <c r="S175" s="276" t="s">
        <v>875</v>
      </c>
      <c r="T175" s="256" t="s">
        <v>415</v>
      </c>
      <c r="U175" s="260" t="s">
        <v>31</v>
      </c>
      <c r="V175" s="237" t="s">
        <v>402</v>
      </c>
      <c r="W175" s="237" t="s">
        <v>403</v>
      </c>
      <c r="X175" s="267" t="s">
        <v>521</v>
      </c>
      <c r="Y175" s="222" t="s">
        <v>867</v>
      </c>
      <c r="Z175" s="260" t="s">
        <v>31</v>
      </c>
      <c r="AA175" s="256" t="s">
        <v>31</v>
      </c>
      <c r="AB175" s="304">
        <v>0.213</v>
      </c>
      <c r="AC175" s="245"/>
      <c r="AD175" s="631" t="s">
        <v>452</v>
      </c>
      <c r="AE175" s="631" t="s">
        <v>453</v>
      </c>
      <c r="AF175" s="631"/>
      <c r="AG175" s="631"/>
      <c r="AH175" s="631"/>
      <c r="AI175" s="304">
        <f t="shared" si="33"/>
        <v>0.21726</v>
      </c>
      <c r="AJ175" s="646">
        <f t="shared" si="34"/>
        <v>0.980392156862745</v>
      </c>
      <c r="AK175" s="582"/>
      <c r="AL175" s="582"/>
      <c r="AM175" s="654" t="s">
        <v>423</v>
      </c>
      <c r="AN175" s="633"/>
      <c r="AO175" s="633"/>
      <c r="AP175" s="394"/>
      <c r="AQ175" s="222">
        <v>0</v>
      </c>
      <c r="AR175" s="222">
        <v>0</v>
      </c>
      <c r="AS175" s="222">
        <v>0</v>
      </c>
      <c r="AT175" s="222">
        <v>1</v>
      </c>
      <c r="AU175" s="665">
        <v>0</v>
      </c>
      <c r="AV175" s="187"/>
    </row>
    <row r="176" s="189" customFormat="1" ht="39.95" customHeight="1" spans="1:48">
      <c r="A176" s="573">
        <f t="shared" si="31"/>
        <v>168</v>
      </c>
      <c r="B176" s="218"/>
      <c r="C176" s="219">
        <v>1</v>
      </c>
      <c r="D176" s="223"/>
      <c r="E176" s="219"/>
      <c r="F176" s="223"/>
      <c r="G176" s="223"/>
      <c r="H176" s="219"/>
      <c r="I176" s="219"/>
      <c r="J176" s="258"/>
      <c r="K176" s="258"/>
      <c r="L176" s="606" t="s">
        <v>877</v>
      </c>
      <c r="M176" s="256" t="s">
        <v>878</v>
      </c>
      <c r="N176" s="243" t="s">
        <v>879</v>
      </c>
      <c r="O176" s="597" t="s">
        <v>141</v>
      </c>
      <c r="P176" s="365"/>
      <c r="Q176" s="218" t="s">
        <v>400</v>
      </c>
      <c r="R176" s="370"/>
      <c r="S176" s="276" t="s">
        <v>99</v>
      </c>
      <c r="T176" s="256" t="s">
        <v>415</v>
      </c>
      <c r="U176" s="260" t="s">
        <v>474</v>
      </c>
      <c r="V176" s="607" t="s">
        <v>402</v>
      </c>
      <c r="W176" s="608" t="s">
        <v>403</v>
      </c>
      <c r="X176" s="267" t="s">
        <v>521</v>
      </c>
      <c r="Y176" s="222" t="s">
        <v>867</v>
      </c>
      <c r="Z176" s="260" t="s">
        <v>474</v>
      </c>
      <c r="AA176" s="256" t="s">
        <v>474</v>
      </c>
      <c r="AB176" s="304">
        <v>0.081</v>
      </c>
      <c r="AC176" s="245" t="s">
        <v>474</v>
      </c>
      <c r="AD176" s="631" t="s">
        <v>452</v>
      </c>
      <c r="AE176" s="631" t="s">
        <v>453</v>
      </c>
      <c r="AF176" s="631"/>
      <c r="AG176" s="631"/>
      <c r="AH176" s="631"/>
      <c r="AI176" s="304">
        <f t="shared" si="33"/>
        <v>0.08262</v>
      </c>
      <c r="AJ176" s="646">
        <f t="shared" si="34"/>
        <v>0.980392156862745</v>
      </c>
      <c r="AK176" s="582"/>
      <c r="AL176" s="582"/>
      <c r="AM176" s="654" t="s">
        <v>423</v>
      </c>
      <c r="AN176" s="582" t="s">
        <v>880</v>
      </c>
      <c r="AO176" s="633"/>
      <c r="AP176" s="394"/>
      <c r="AQ176" s="222">
        <v>1</v>
      </c>
      <c r="AR176" s="222">
        <v>1</v>
      </c>
      <c r="AS176" s="222">
        <v>1</v>
      </c>
      <c r="AT176" s="222">
        <v>1</v>
      </c>
      <c r="AU176" s="665">
        <v>1</v>
      </c>
      <c r="AV176" s="187"/>
    </row>
    <row r="177" s="189" customFormat="1" ht="39.95" customHeight="1" spans="1:48">
      <c r="A177" s="573">
        <f t="shared" si="31"/>
        <v>169</v>
      </c>
      <c r="B177" s="218"/>
      <c r="C177" s="219">
        <v>1</v>
      </c>
      <c r="D177" s="223"/>
      <c r="E177" s="219"/>
      <c r="F177" s="223"/>
      <c r="G177" s="223"/>
      <c r="H177" s="219"/>
      <c r="I177" s="219"/>
      <c r="J177" s="258"/>
      <c r="K177" s="258"/>
      <c r="L177" s="256" t="s">
        <v>232</v>
      </c>
      <c r="M177" s="256" t="s">
        <v>232</v>
      </c>
      <c r="N177" s="243" t="s">
        <v>228</v>
      </c>
      <c r="O177" s="597" t="s">
        <v>508</v>
      </c>
      <c r="P177" s="365"/>
      <c r="Q177" s="218" t="s">
        <v>400</v>
      </c>
      <c r="R177" s="370"/>
      <c r="S177" s="276" t="s">
        <v>99</v>
      </c>
      <c r="T177" s="260" t="s">
        <v>232</v>
      </c>
      <c r="U177" s="258" t="s">
        <v>99</v>
      </c>
      <c r="V177" s="607" t="s">
        <v>403</v>
      </c>
      <c r="W177" s="608" t="s">
        <v>402</v>
      </c>
      <c r="X177" s="267" t="s">
        <v>404</v>
      </c>
      <c r="Y177" s="222" t="s">
        <v>405</v>
      </c>
      <c r="Z177" s="260" t="s">
        <v>31</v>
      </c>
      <c r="AA177" s="256" t="s">
        <v>31</v>
      </c>
      <c r="AB177" s="304">
        <v>0.023</v>
      </c>
      <c r="AC177" s="245" t="s">
        <v>31</v>
      </c>
      <c r="AD177" s="633"/>
      <c r="AE177" s="633"/>
      <c r="AF177" s="633"/>
      <c r="AG177" s="633"/>
      <c r="AH177" s="633"/>
      <c r="AI177" s="633"/>
      <c r="AJ177" s="649"/>
      <c r="AK177" s="633"/>
      <c r="AL177" s="633"/>
      <c r="AM177" s="582" t="s">
        <v>423</v>
      </c>
      <c r="AN177" s="582" t="s">
        <v>503</v>
      </c>
      <c r="AO177" s="633"/>
      <c r="AP177" s="394"/>
      <c r="AQ177" s="222">
        <v>1</v>
      </c>
      <c r="AR177" s="222">
        <v>1</v>
      </c>
      <c r="AS177" s="222">
        <v>0</v>
      </c>
      <c r="AT177" s="222">
        <v>1</v>
      </c>
      <c r="AU177" s="665">
        <v>1</v>
      </c>
      <c r="AV177" s="187"/>
    </row>
    <row r="178" s="189" customFormat="1" ht="39.95" customHeight="1" spans="1:48">
      <c r="A178" s="573">
        <f t="shared" si="31"/>
        <v>170</v>
      </c>
      <c r="B178" s="218"/>
      <c r="C178" s="219">
        <v>1</v>
      </c>
      <c r="D178" s="223"/>
      <c r="E178" s="219"/>
      <c r="F178" s="223"/>
      <c r="G178" s="223"/>
      <c r="H178" s="219"/>
      <c r="I178" s="219"/>
      <c r="J178" s="258"/>
      <c r="K178" s="258"/>
      <c r="L178" s="256" t="s">
        <v>881</v>
      </c>
      <c r="M178" s="256" t="s">
        <v>881</v>
      </c>
      <c r="N178" s="243" t="s">
        <v>882</v>
      </c>
      <c r="O178" s="597" t="s">
        <v>508</v>
      </c>
      <c r="P178" s="365"/>
      <c r="Q178" s="218" t="s">
        <v>400</v>
      </c>
      <c r="R178" s="370"/>
      <c r="S178" s="276" t="s">
        <v>99</v>
      </c>
      <c r="T178" s="256" t="s">
        <v>415</v>
      </c>
      <c r="U178" s="260" t="s">
        <v>474</v>
      </c>
      <c r="V178" s="607" t="s">
        <v>403</v>
      </c>
      <c r="W178" s="608" t="s">
        <v>402</v>
      </c>
      <c r="X178" s="267" t="s">
        <v>807</v>
      </c>
      <c r="Y178" s="222" t="s">
        <v>405</v>
      </c>
      <c r="Z178" s="260" t="s">
        <v>474</v>
      </c>
      <c r="AA178" s="256" t="s">
        <v>474</v>
      </c>
      <c r="AB178" s="304">
        <v>0.023</v>
      </c>
      <c r="AC178" s="245" t="s">
        <v>474</v>
      </c>
      <c r="AD178" s="633"/>
      <c r="AE178" s="633"/>
      <c r="AF178" s="633"/>
      <c r="AG178" s="633"/>
      <c r="AH178" s="633"/>
      <c r="AI178" s="633"/>
      <c r="AJ178" s="649"/>
      <c r="AK178" s="633"/>
      <c r="AL178" s="633"/>
      <c r="AM178" s="582" t="s">
        <v>423</v>
      </c>
      <c r="AN178" s="582" t="s">
        <v>503</v>
      </c>
      <c r="AO178" s="633"/>
      <c r="AP178" s="394"/>
      <c r="AQ178" s="222">
        <v>1</v>
      </c>
      <c r="AR178" s="222">
        <v>0</v>
      </c>
      <c r="AS178" s="222">
        <v>1</v>
      </c>
      <c r="AT178" s="222">
        <v>1</v>
      </c>
      <c r="AU178" s="665">
        <v>0</v>
      </c>
      <c r="AV178" s="187"/>
    </row>
    <row r="179" s="189" customFormat="1" ht="39.95" customHeight="1" spans="1:48">
      <c r="A179" s="573">
        <f t="shared" si="31"/>
        <v>171</v>
      </c>
      <c r="B179" s="218"/>
      <c r="C179" s="219">
        <v>1</v>
      </c>
      <c r="D179" s="223"/>
      <c r="E179" s="219"/>
      <c r="F179" s="223"/>
      <c r="G179" s="223"/>
      <c r="H179" s="219"/>
      <c r="I179" s="219"/>
      <c r="J179" s="258"/>
      <c r="K179" s="258"/>
      <c r="L179" s="606" t="s">
        <v>883</v>
      </c>
      <c r="M179" s="256" t="s">
        <v>884</v>
      </c>
      <c r="N179" s="243" t="s">
        <v>885</v>
      </c>
      <c r="O179" s="597" t="s">
        <v>141</v>
      </c>
      <c r="P179" s="365"/>
      <c r="Q179" s="218" t="s">
        <v>400</v>
      </c>
      <c r="R179" s="370"/>
      <c r="S179" s="276" t="s">
        <v>401</v>
      </c>
      <c r="T179" s="260" t="s">
        <v>884</v>
      </c>
      <c r="U179" s="258" t="s">
        <v>401</v>
      </c>
      <c r="V179" s="607" t="s">
        <v>402</v>
      </c>
      <c r="W179" s="608" t="s">
        <v>403</v>
      </c>
      <c r="X179" s="267" t="s">
        <v>404</v>
      </c>
      <c r="Y179" s="222" t="s">
        <v>405</v>
      </c>
      <c r="Z179" s="260" t="s">
        <v>31</v>
      </c>
      <c r="AA179" s="256" t="s">
        <v>31</v>
      </c>
      <c r="AB179" s="304">
        <v>0.05</v>
      </c>
      <c r="AC179" s="245" t="s">
        <v>31</v>
      </c>
      <c r="AD179" s="633"/>
      <c r="AE179" s="633"/>
      <c r="AF179" s="633"/>
      <c r="AG179" s="633"/>
      <c r="AH179" s="633"/>
      <c r="AI179" s="633"/>
      <c r="AJ179" s="649"/>
      <c r="AK179" s="633"/>
      <c r="AL179" s="633"/>
      <c r="AM179" s="582" t="s">
        <v>423</v>
      </c>
      <c r="AN179" s="582" t="s">
        <v>886</v>
      </c>
      <c r="AO179" s="633"/>
      <c r="AP179" s="394"/>
      <c r="AQ179" s="222">
        <v>1</v>
      </c>
      <c r="AR179" s="222">
        <v>1</v>
      </c>
      <c r="AS179" s="222">
        <v>0</v>
      </c>
      <c r="AT179" s="222">
        <v>0</v>
      </c>
      <c r="AU179" s="665">
        <v>1</v>
      </c>
      <c r="AV179" s="187"/>
    </row>
    <row r="180" s="189" customFormat="1" ht="39.95" customHeight="1" spans="1:48">
      <c r="A180" s="573">
        <f t="shared" si="31"/>
        <v>172</v>
      </c>
      <c r="B180" s="218"/>
      <c r="C180" s="219">
        <v>1</v>
      </c>
      <c r="D180" s="219"/>
      <c r="E180" s="231"/>
      <c r="F180" s="231"/>
      <c r="G180" s="219"/>
      <c r="H180" s="219"/>
      <c r="I180" s="219"/>
      <c r="J180" s="258"/>
      <c r="K180" s="271"/>
      <c r="L180" s="256" t="s">
        <v>887</v>
      </c>
      <c r="M180" s="256" t="s">
        <v>887</v>
      </c>
      <c r="N180" s="243" t="s">
        <v>888</v>
      </c>
      <c r="O180" s="634" t="s">
        <v>889</v>
      </c>
      <c r="P180" s="267"/>
      <c r="Q180" s="218" t="s">
        <v>400</v>
      </c>
      <c r="R180" s="260"/>
      <c r="S180" s="276" t="s">
        <v>99</v>
      </c>
      <c r="T180" s="256" t="s">
        <v>415</v>
      </c>
      <c r="U180" s="218" t="s">
        <v>99</v>
      </c>
      <c r="V180" s="607" t="s">
        <v>403</v>
      </c>
      <c r="W180" s="608" t="s">
        <v>402</v>
      </c>
      <c r="X180" s="267" t="s">
        <v>421</v>
      </c>
      <c r="Y180" s="222" t="s">
        <v>890</v>
      </c>
      <c r="Z180" s="218" t="s">
        <v>31</v>
      </c>
      <c r="AA180" s="313"/>
      <c r="AB180" s="304">
        <v>0.0002</v>
      </c>
      <c r="AC180" s="245" t="s">
        <v>31</v>
      </c>
      <c r="AD180" s="633" t="s">
        <v>452</v>
      </c>
      <c r="AE180" s="633"/>
      <c r="AF180" s="633" t="s">
        <v>453</v>
      </c>
      <c r="AG180" s="633"/>
      <c r="AH180" s="633"/>
      <c r="AI180" s="633">
        <f>AB180*1.02</f>
        <v>0.000204</v>
      </c>
      <c r="AJ180" s="649">
        <f>AB180/AI180</f>
        <v>0.980392156862745</v>
      </c>
      <c r="AK180" s="633"/>
      <c r="AL180" s="633"/>
      <c r="AM180" s="582" t="s">
        <v>423</v>
      </c>
      <c r="AN180" s="582" t="s">
        <v>891</v>
      </c>
      <c r="AO180" s="633"/>
      <c r="AP180" s="392"/>
      <c r="AQ180" s="222">
        <v>2</v>
      </c>
      <c r="AR180" s="222">
        <v>2</v>
      </c>
      <c r="AS180" s="222">
        <v>0</v>
      </c>
      <c r="AT180" s="222">
        <v>0</v>
      </c>
      <c r="AU180" s="665">
        <v>2</v>
      </c>
      <c r="AV180" s="187"/>
    </row>
    <row r="181" ht="39.95" customHeight="1" spans="1:48">
      <c r="A181" s="573">
        <f t="shared" si="31"/>
        <v>173</v>
      </c>
      <c r="B181" s="218"/>
      <c r="C181" s="219">
        <v>1</v>
      </c>
      <c r="D181" s="219"/>
      <c r="E181" s="223"/>
      <c r="F181" s="219"/>
      <c r="G181" s="223"/>
      <c r="H181" s="219"/>
      <c r="I181" s="219"/>
      <c r="J181" s="258"/>
      <c r="K181" s="258"/>
      <c r="L181" s="582" t="s">
        <v>892</v>
      </c>
      <c r="M181" s="256" t="s">
        <v>893</v>
      </c>
      <c r="N181" s="243" t="s">
        <v>204</v>
      </c>
      <c r="O181" s="595" t="s">
        <v>894</v>
      </c>
      <c r="P181" s="365"/>
      <c r="Q181" s="218" t="s">
        <v>400</v>
      </c>
      <c r="R181" s="370"/>
      <c r="S181" s="276" t="s">
        <v>401</v>
      </c>
      <c r="T181" s="260" t="s">
        <v>415</v>
      </c>
      <c r="U181" s="222" t="s">
        <v>31</v>
      </c>
      <c r="V181" s="607" t="s">
        <v>403</v>
      </c>
      <c r="W181" s="608" t="s">
        <v>402</v>
      </c>
      <c r="X181" s="267" t="s">
        <v>513</v>
      </c>
      <c r="Y181" s="222" t="s">
        <v>895</v>
      </c>
      <c r="Z181" s="222" t="s">
        <v>31</v>
      </c>
      <c r="AA181" s="256" t="s">
        <v>31</v>
      </c>
      <c r="AB181" s="304">
        <v>0.0023</v>
      </c>
      <c r="AC181" s="245" t="s">
        <v>750</v>
      </c>
      <c r="AD181" s="633"/>
      <c r="AE181" s="633"/>
      <c r="AF181" s="633"/>
      <c r="AG181" s="633"/>
      <c r="AH181" s="633"/>
      <c r="AI181" s="633"/>
      <c r="AJ181" s="649"/>
      <c r="AK181" s="633"/>
      <c r="AL181" s="633"/>
      <c r="AM181" s="582" t="s">
        <v>423</v>
      </c>
      <c r="AN181" s="582" t="s">
        <v>579</v>
      </c>
      <c r="AO181" s="633"/>
      <c r="AP181" s="394"/>
      <c r="AQ181" s="222">
        <v>3</v>
      </c>
      <c r="AR181" s="189">
        <v>3</v>
      </c>
      <c r="AS181" s="222">
        <v>3</v>
      </c>
      <c r="AT181" s="222">
        <v>3</v>
      </c>
      <c r="AU181" s="665">
        <v>3</v>
      </c>
      <c r="AV181" s="187"/>
    </row>
    <row r="182" ht="39.95" customHeight="1" spans="1:48">
      <c r="A182" s="573">
        <f t="shared" si="31"/>
        <v>174</v>
      </c>
      <c r="B182" s="218"/>
      <c r="C182" s="219">
        <v>1</v>
      </c>
      <c r="D182" s="219"/>
      <c r="E182" s="223"/>
      <c r="F182" s="219"/>
      <c r="G182" s="223"/>
      <c r="H182" s="219"/>
      <c r="I182" s="219"/>
      <c r="J182" s="258"/>
      <c r="K182" s="258"/>
      <c r="L182" s="582" t="s">
        <v>896</v>
      </c>
      <c r="M182" s="256" t="s">
        <v>897</v>
      </c>
      <c r="N182" s="243" t="s">
        <v>898</v>
      </c>
      <c r="O182" s="595" t="s">
        <v>660</v>
      </c>
      <c r="P182" s="365"/>
      <c r="Q182" s="218" t="s">
        <v>400</v>
      </c>
      <c r="R182" s="370"/>
      <c r="S182" s="276" t="s">
        <v>401</v>
      </c>
      <c r="T182" s="260" t="s">
        <v>415</v>
      </c>
      <c r="U182" s="222" t="s">
        <v>31</v>
      </c>
      <c r="V182" s="607" t="s">
        <v>403</v>
      </c>
      <c r="W182" s="608" t="s">
        <v>402</v>
      </c>
      <c r="X182" s="267" t="s">
        <v>899</v>
      </c>
      <c r="Y182" s="222" t="s">
        <v>31</v>
      </c>
      <c r="Z182" s="776" t="s">
        <v>429</v>
      </c>
      <c r="AA182" s="256" t="s">
        <v>31</v>
      </c>
      <c r="AB182" s="304">
        <v>0.0003</v>
      </c>
      <c r="AC182" s="245" t="s">
        <v>31</v>
      </c>
      <c r="AD182" s="633"/>
      <c r="AE182" s="633"/>
      <c r="AF182" s="633"/>
      <c r="AG182" s="633"/>
      <c r="AH182" s="633"/>
      <c r="AI182" s="633"/>
      <c r="AJ182" s="649"/>
      <c r="AK182" s="633"/>
      <c r="AL182" s="633"/>
      <c r="AM182" s="582" t="s">
        <v>423</v>
      </c>
      <c r="AN182" s="582" t="s">
        <v>615</v>
      </c>
      <c r="AO182" s="633"/>
      <c r="AP182" s="394"/>
      <c r="AQ182" s="222">
        <v>1</v>
      </c>
      <c r="AR182" s="222">
        <v>1</v>
      </c>
      <c r="AS182" s="222">
        <v>1</v>
      </c>
      <c r="AT182" s="222">
        <v>1</v>
      </c>
      <c r="AU182" s="665">
        <v>1</v>
      </c>
      <c r="AV182" s="187"/>
    </row>
    <row r="183" ht="39.95" customHeight="1" spans="1:48">
      <c r="A183" s="573">
        <f t="shared" si="31"/>
        <v>175</v>
      </c>
      <c r="B183" s="218"/>
      <c r="C183" s="219">
        <v>1</v>
      </c>
      <c r="D183" s="219"/>
      <c r="E183" s="223"/>
      <c r="F183" s="219"/>
      <c r="G183" s="223"/>
      <c r="H183" s="219"/>
      <c r="I183" s="219"/>
      <c r="J183" s="258"/>
      <c r="K183" s="258"/>
      <c r="L183" s="256" t="s">
        <v>900</v>
      </c>
      <c r="M183" s="256" t="s">
        <v>900</v>
      </c>
      <c r="N183" s="243" t="s">
        <v>901</v>
      </c>
      <c r="O183" s="595" t="s">
        <v>649</v>
      </c>
      <c r="P183" s="365"/>
      <c r="Q183" s="218" t="s">
        <v>400</v>
      </c>
      <c r="R183" s="370"/>
      <c r="S183" s="276" t="s">
        <v>99</v>
      </c>
      <c r="T183" s="256" t="s">
        <v>900</v>
      </c>
      <c r="U183" s="260" t="s">
        <v>99</v>
      </c>
      <c r="V183" s="607" t="s">
        <v>403</v>
      </c>
      <c r="W183" s="608" t="s">
        <v>402</v>
      </c>
      <c r="X183" s="267" t="s">
        <v>521</v>
      </c>
      <c r="Y183" s="222" t="s">
        <v>902</v>
      </c>
      <c r="Z183" s="776" t="s">
        <v>474</v>
      </c>
      <c r="AA183" s="256" t="s">
        <v>474</v>
      </c>
      <c r="AB183" s="304">
        <v>0.0325</v>
      </c>
      <c r="AC183" s="245" t="s">
        <v>474</v>
      </c>
      <c r="AD183" s="631" t="s">
        <v>452</v>
      </c>
      <c r="AE183" s="631" t="s">
        <v>453</v>
      </c>
      <c r="AF183" s="631"/>
      <c r="AG183" s="631"/>
      <c r="AH183" s="631"/>
      <c r="AI183" s="304">
        <f>AB183*1.02</f>
        <v>0.03315</v>
      </c>
      <c r="AJ183" s="646">
        <f>AB183/AI183</f>
        <v>0.980392156862745</v>
      </c>
      <c r="AK183" s="582"/>
      <c r="AL183" s="582"/>
      <c r="AM183" s="582" t="s">
        <v>423</v>
      </c>
      <c r="AN183" s="582" t="s">
        <v>903</v>
      </c>
      <c r="AO183" s="633" t="s">
        <v>474</v>
      </c>
      <c r="AP183" s="394"/>
      <c r="AQ183" s="222">
        <v>1</v>
      </c>
      <c r="AR183" s="222">
        <v>1</v>
      </c>
      <c r="AS183" s="222">
        <v>1</v>
      </c>
      <c r="AT183" s="222">
        <v>1</v>
      </c>
      <c r="AU183" s="665">
        <v>1</v>
      </c>
      <c r="AV183" s="187"/>
    </row>
    <row r="184" s="567" customFormat="1" ht="39.95" customHeight="1" spans="1:48">
      <c r="A184" s="574">
        <f>ROW()-8</f>
        <v>176</v>
      </c>
      <c r="B184" s="575"/>
      <c r="C184" s="744">
        <v>1</v>
      </c>
      <c r="D184" s="744"/>
      <c r="E184" s="745"/>
      <c r="F184" s="744"/>
      <c r="G184" s="745"/>
      <c r="H184" s="744"/>
      <c r="I184" s="744"/>
      <c r="J184" s="760"/>
      <c r="K184" s="760"/>
      <c r="L184" s="685" t="s">
        <v>904</v>
      </c>
      <c r="M184" s="685" t="s">
        <v>904</v>
      </c>
      <c r="N184" s="585" t="s">
        <v>905</v>
      </c>
      <c r="O184" s="761" t="s">
        <v>31</v>
      </c>
      <c r="P184" s="762"/>
      <c r="Q184" s="575"/>
      <c r="R184" s="770"/>
      <c r="S184" s="610"/>
      <c r="T184" s="685"/>
      <c r="U184" s="771"/>
      <c r="V184" s="611" t="s">
        <v>402</v>
      </c>
      <c r="W184" s="612" t="s">
        <v>403</v>
      </c>
      <c r="X184" s="772" t="s">
        <v>404</v>
      </c>
      <c r="Y184" s="662" t="s">
        <v>405</v>
      </c>
      <c r="Z184" s="771" t="s">
        <v>31</v>
      </c>
      <c r="AA184" s="685" t="s">
        <v>31</v>
      </c>
      <c r="AB184" s="783">
        <v>0.06</v>
      </c>
      <c r="AC184" s="627"/>
      <c r="AD184" s="771"/>
      <c r="AE184" s="771"/>
      <c r="AF184" s="771"/>
      <c r="AG184" s="771"/>
      <c r="AH184" s="771"/>
      <c r="AI184" s="771"/>
      <c r="AJ184" s="787"/>
      <c r="AK184" s="771"/>
      <c r="AL184" s="771"/>
      <c r="AM184" s="586" t="s">
        <v>423</v>
      </c>
      <c r="AN184" s="586"/>
      <c r="AO184" s="771"/>
      <c r="AP184" s="663"/>
      <c r="AQ184" s="662">
        <v>0</v>
      </c>
      <c r="AR184" s="662">
        <v>0</v>
      </c>
      <c r="AS184" s="662">
        <v>1</v>
      </c>
      <c r="AT184" s="662">
        <v>0</v>
      </c>
      <c r="AU184" s="665">
        <v>0</v>
      </c>
      <c r="AV184" s="794" t="s">
        <v>906</v>
      </c>
    </row>
    <row r="185" s="567" customFormat="1" ht="39.95" customHeight="1" spans="1:48">
      <c r="A185" s="574">
        <f>ROW()-8</f>
        <v>177</v>
      </c>
      <c r="B185" s="575"/>
      <c r="C185" s="744">
        <v>1</v>
      </c>
      <c r="D185" s="744"/>
      <c r="E185" s="745"/>
      <c r="F185" s="744"/>
      <c r="G185" s="745"/>
      <c r="H185" s="744"/>
      <c r="I185" s="744"/>
      <c r="J185" s="760"/>
      <c r="K185" s="760"/>
      <c r="L185" s="685" t="s">
        <v>907</v>
      </c>
      <c r="M185" s="685" t="s">
        <v>907</v>
      </c>
      <c r="N185" s="585" t="s">
        <v>908</v>
      </c>
      <c r="O185" s="761" t="s">
        <v>31</v>
      </c>
      <c r="P185" s="762"/>
      <c r="Q185" s="575"/>
      <c r="R185" s="770"/>
      <c r="S185" s="610"/>
      <c r="T185" s="685"/>
      <c r="U185" s="771"/>
      <c r="V185" s="611" t="s">
        <v>402</v>
      </c>
      <c r="W185" s="612" t="s">
        <v>403</v>
      </c>
      <c r="X185" s="772" t="s">
        <v>404</v>
      </c>
      <c r="Y185" s="662" t="s">
        <v>405</v>
      </c>
      <c r="Z185" s="771" t="s">
        <v>31</v>
      </c>
      <c r="AA185" s="685" t="s">
        <v>31</v>
      </c>
      <c r="AB185" s="783">
        <v>0.06</v>
      </c>
      <c r="AC185" s="627"/>
      <c r="AD185" s="771"/>
      <c r="AE185" s="771"/>
      <c r="AF185" s="771"/>
      <c r="AG185" s="771"/>
      <c r="AH185" s="771"/>
      <c r="AI185" s="771"/>
      <c r="AJ185" s="787"/>
      <c r="AK185" s="771"/>
      <c r="AL185" s="771"/>
      <c r="AM185" s="586" t="s">
        <v>423</v>
      </c>
      <c r="AN185" s="586"/>
      <c r="AO185" s="771"/>
      <c r="AP185" s="663"/>
      <c r="AQ185" s="662">
        <v>1</v>
      </c>
      <c r="AR185" s="662">
        <v>0</v>
      </c>
      <c r="AS185" s="662">
        <v>0</v>
      </c>
      <c r="AT185" s="662">
        <v>1</v>
      </c>
      <c r="AU185" s="665">
        <v>0</v>
      </c>
      <c r="AV185" s="794" t="s">
        <v>906</v>
      </c>
    </row>
    <row r="186" s="567" customFormat="1" ht="39.95" customHeight="1" spans="1:48">
      <c r="A186" s="574">
        <f>ROW()-8</f>
        <v>178</v>
      </c>
      <c r="B186" s="575"/>
      <c r="C186" s="744">
        <v>1</v>
      </c>
      <c r="D186" s="744"/>
      <c r="E186" s="745"/>
      <c r="F186" s="744"/>
      <c r="G186" s="745"/>
      <c r="H186" s="744"/>
      <c r="I186" s="744"/>
      <c r="J186" s="760"/>
      <c r="K186" s="760"/>
      <c r="L186" s="685" t="s">
        <v>909</v>
      </c>
      <c r="M186" s="685" t="s">
        <v>910</v>
      </c>
      <c r="N186" s="585" t="s">
        <v>911</v>
      </c>
      <c r="O186" s="761" t="s">
        <v>31</v>
      </c>
      <c r="P186" s="762"/>
      <c r="Q186" s="575" t="s">
        <v>400</v>
      </c>
      <c r="R186" s="771"/>
      <c r="S186" s="610" t="s">
        <v>107</v>
      </c>
      <c r="T186" s="771" t="s">
        <v>910</v>
      </c>
      <c r="U186" s="760" t="s">
        <v>107</v>
      </c>
      <c r="V186" s="611" t="s">
        <v>403</v>
      </c>
      <c r="W186" s="612" t="s">
        <v>403</v>
      </c>
      <c r="X186" s="772" t="s">
        <v>404</v>
      </c>
      <c r="Y186" s="662" t="s">
        <v>405</v>
      </c>
      <c r="Z186" s="771" t="s">
        <v>31</v>
      </c>
      <c r="AA186" s="685" t="s">
        <v>31</v>
      </c>
      <c r="AB186" s="783">
        <v>0.06</v>
      </c>
      <c r="AC186" s="627"/>
      <c r="AD186" s="771"/>
      <c r="AE186" s="771"/>
      <c r="AF186" s="771"/>
      <c r="AG186" s="771"/>
      <c r="AH186" s="771"/>
      <c r="AI186" s="771"/>
      <c r="AJ186" s="787"/>
      <c r="AK186" s="771"/>
      <c r="AL186" s="771"/>
      <c r="AM186" s="586" t="s">
        <v>423</v>
      </c>
      <c r="AN186" s="586" t="s">
        <v>912</v>
      </c>
      <c r="AO186" s="771"/>
      <c r="AP186" s="663"/>
      <c r="AQ186" s="662">
        <v>0</v>
      </c>
      <c r="AR186" s="662">
        <v>1</v>
      </c>
      <c r="AS186" s="662">
        <v>0</v>
      </c>
      <c r="AT186" s="662">
        <v>0</v>
      </c>
      <c r="AU186" s="665">
        <v>1</v>
      </c>
      <c r="AV186" s="559"/>
    </row>
    <row r="187" ht="39.95" customHeight="1" spans="1:48">
      <c r="A187" s="573">
        <f>ROW()-8</f>
        <v>179</v>
      </c>
      <c r="B187" s="218"/>
      <c r="C187" s="219">
        <v>1</v>
      </c>
      <c r="D187" s="219"/>
      <c r="E187" s="223"/>
      <c r="F187" s="219"/>
      <c r="G187" s="223"/>
      <c r="H187" s="219"/>
      <c r="I187" s="219"/>
      <c r="J187" s="258"/>
      <c r="K187" s="258"/>
      <c r="L187" s="582" t="s">
        <v>913</v>
      </c>
      <c r="M187" s="256" t="s">
        <v>188</v>
      </c>
      <c r="N187" s="243" t="s">
        <v>189</v>
      </c>
      <c r="O187" s="588" t="s">
        <v>31</v>
      </c>
      <c r="P187" s="365"/>
      <c r="Q187" s="218" t="s">
        <v>400</v>
      </c>
      <c r="R187" s="260"/>
      <c r="S187" s="276" t="s">
        <v>107</v>
      </c>
      <c r="T187" s="260" t="s">
        <v>188</v>
      </c>
      <c r="U187" s="258" t="s">
        <v>107</v>
      </c>
      <c r="V187" s="607" t="s">
        <v>402</v>
      </c>
      <c r="W187" s="608" t="s">
        <v>403</v>
      </c>
      <c r="X187" s="267" t="s">
        <v>521</v>
      </c>
      <c r="Y187" s="222" t="s">
        <v>405</v>
      </c>
      <c r="Z187" s="260" t="s">
        <v>31</v>
      </c>
      <c r="AA187" s="256" t="s">
        <v>31</v>
      </c>
      <c r="AB187" s="304">
        <v>0.02</v>
      </c>
      <c r="AC187" s="245" t="s">
        <v>31</v>
      </c>
      <c r="AD187" s="260"/>
      <c r="AE187" s="260"/>
      <c r="AF187" s="260"/>
      <c r="AG187" s="260"/>
      <c r="AH187" s="260"/>
      <c r="AI187" s="260"/>
      <c r="AJ187" s="645"/>
      <c r="AK187" s="260"/>
      <c r="AL187" s="260"/>
      <c r="AM187" s="582" t="s">
        <v>423</v>
      </c>
      <c r="AN187" s="582" t="s">
        <v>503</v>
      </c>
      <c r="AO187" s="260" t="s">
        <v>31</v>
      </c>
      <c r="AP187" s="394"/>
      <c r="AQ187" s="222">
        <v>1</v>
      </c>
      <c r="AR187" s="222">
        <v>1</v>
      </c>
      <c r="AS187" s="222">
        <v>0</v>
      </c>
      <c r="AT187" s="222">
        <v>1</v>
      </c>
      <c r="AU187" s="665">
        <v>1</v>
      </c>
      <c r="AV187" s="187"/>
    </row>
    <row r="188" ht="39.95" customHeight="1" spans="1:48">
      <c r="A188" s="573">
        <f>ROW()-8</f>
        <v>180</v>
      </c>
      <c r="B188" s="218"/>
      <c r="C188" s="219">
        <v>1</v>
      </c>
      <c r="D188" s="219"/>
      <c r="E188" s="230"/>
      <c r="F188" s="231"/>
      <c r="G188" s="219"/>
      <c r="H188" s="219"/>
      <c r="I188" s="219"/>
      <c r="J188" s="258"/>
      <c r="K188" s="271"/>
      <c r="L188" s="582" t="s">
        <v>746</v>
      </c>
      <c r="M188" s="256" t="s">
        <v>747</v>
      </c>
      <c r="N188" s="243" t="s">
        <v>748</v>
      </c>
      <c r="O188" s="593" t="s">
        <v>914</v>
      </c>
      <c r="P188" s="365"/>
      <c r="Q188" s="218" t="s">
        <v>400</v>
      </c>
      <c r="R188" s="288"/>
      <c r="S188" s="276" t="s">
        <v>401</v>
      </c>
      <c r="T188" s="260" t="s">
        <v>415</v>
      </c>
      <c r="U188" s="260" t="s">
        <v>31</v>
      </c>
      <c r="V188" s="607" t="s">
        <v>403</v>
      </c>
      <c r="W188" s="608" t="s">
        <v>402</v>
      </c>
      <c r="X188" s="267" t="s">
        <v>513</v>
      </c>
      <c r="Y188" s="260" t="s">
        <v>31</v>
      </c>
      <c r="Z188" s="260" t="s">
        <v>31</v>
      </c>
      <c r="AA188" s="256" t="s">
        <v>31</v>
      </c>
      <c r="AB188" s="304">
        <v>0.006</v>
      </c>
      <c r="AC188" s="245" t="s">
        <v>31</v>
      </c>
      <c r="AD188" s="633"/>
      <c r="AE188" s="633"/>
      <c r="AF188" s="633"/>
      <c r="AG188" s="633"/>
      <c r="AH188" s="633"/>
      <c r="AI188" s="633"/>
      <c r="AJ188" s="649"/>
      <c r="AK188" s="633"/>
      <c r="AL188" s="633"/>
      <c r="AM188" s="582" t="s">
        <v>423</v>
      </c>
      <c r="AN188" s="582" t="s">
        <v>579</v>
      </c>
      <c r="AO188" s="633"/>
      <c r="AP188" s="394"/>
      <c r="AQ188" s="222">
        <v>4</v>
      </c>
      <c r="AR188" s="222">
        <v>4</v>
      </c>
      <c r="AS188" s="222">
        <v>4</v>
      </c>
      <c r="AT188" s="222">
        <v>4</v>
      </c>
      <c r="AU188" s="665">
        <v>4</v>
      </c>
      <c r="AV188" s="187"/>
    </row>
    <row r="189" ht="39.95" customHeight="1" spans="1:48">
      <c r="A189" s="573">
        <f>ROW()-8</f>
        <v>181</v>
      </c>
      <c r="B189" s="218"/>
      <c r="C189" s="219">
        <v>1</v>
      </c>
      <c r="D189" s="219"/>
      <c r="E189" s="230"/>
      <c r="F189" s="231"/>
      <c r="G189" s="219"/>
      <c r="H189" s="219"/>
      <c r="I189" s="219"/>
      <c r="J189" s="258"/>
      <c r="K189" s="271"/>
      <c r="L189" s="256" t="s">
        <v>339</v>
      </c>
      <c r="M189" s="256" t="s">
        <v>339</v>
      </c>
      <c r="N189" s="243" t="s">
        <v>340</v>
      </c>
      <c r="O189" s="593" t="s">
        <v>915</v>
      </c>
      <c r="P189" s="365"/>
      <c r="Q189" s="218" t="s">
        <v>400</v>
      </c>
      <c r="R189" s="288"/>
      <c r="S189" s="276" t="s">
        <v>401</v>
      </c>
      <c r="T189" s="260" t="s">
        <v>415</v>
      </c>
      <c r="U189" s="260" t="s">
        <v>31</v>
      </c>
      <c r="V189" s="607" t="s">
        <v>403</v>
      </c>
      <c r="W189" s="608" t="s">
        <v>402</v>
      </c>
      <c r="X189" s="267" t="s">
        <v>513</v>
      </c>
      <c r="Y189" s="260" t="s">
        <v>916</v>
      </c>
      <c r="Z189" s="260" t="s">
        <v>31</v>
      </c>
      <c r="AA189" s="256" t="s">
        <v>31</v>
      </c>
      <c r="AB189" s="304">
        <v>0.001</v>
      </c>
      <c r="AC189" s="245" t="s">
        <v>31</v>
      </c>
      <c r="AD189" s="633"/>
      <c r="AE189" s="633"/>
      <c r="AF189" s="633"/>
      <c r="AG189" s="633"/>
      <c r="AH189" s="633"/>
      <c r="AI189" s="633"/>
      <c r="AJ189" s="649"/>
      <c r="AK189" s="633"/>
      <c r="AL189" s="633"/>
      <c r="AM189" s="582" t="s">
        <v>423</v>
      </c>
      <c r="AN189" s="582" t="s">
        <v>917</v>
      </c>
      <c r="AO189" s="633"/>
      <c r="AP189" s="392" t="s">
        <v>918</v>
      </c>
      <c r="AQ189" s="222">
        <v>2</v>
      </c>
      <c r="AR189" s="222">
        <v>2</v>
      </c>
      <c r="AS189" s="222">
        <v>2</v>
      </c>
      <c r="AT189" s="222">
        <v>2</v>
      </c>
      <c r="AU189" s="665">
        <v>2</v>
      </c>
      <c r="AV189" s="187"/>
    </row>
    <row r="190" s="189" customFormat="1" ht="39.95" customHeight="1" spans="1:48">
      <c r="A190" s="573">
        <f>ROW()-8</f>
        <v>182</v>
      </c>
      <c r="B190" s="218"/>
      <c r="C190" s="219">
        <v>1</v>
      </c>
      <c r="D190" s="219"/>
      <c r="E190" s="231"/>
      <c r="F190" s="231"/>
      <c r="G190" s="219"/>
      <c r="H190" s="219"/>
      <c r="I190" s="219"/>
      <c r="J190" s="258"/>
      <c r="K190" s="271"/>
      <c r="L190" s="256" t="s">
        <v>919</v>
      </c>
      <c r="M190" s="256" t="s">
        <v>341</v>
      </c>
      <c r="N190" s="243" t="s">
        <v>342</v>
      </c>
      <c r="O190" s="593" t="s">
        <v>920</v>
      </c>
      <c r="P190" s="267"/>
      <c r="Q190" s="218" t="s">
        <v>400</v>
      </c>
      <c r="R190" s="288"/>
      <c r="S190" s="371" t="s">
        <v>401</v>
      </c>
      <c r="T190" s="260" t="s">
        <v>415</v>
      </c>
      <c r="U190" s="260" t="s">
        <v>31</v>
      </c>
      <c r="V190" s="607" t="s">
        <v>402</v>
      </c>
      <c r="W190" s="608" t="s">
        <v>403</v>
      </c>
      <c r="X190" s="267" t="s">
        <v>421</v>
      </c>
      <c r="Y190" s="222" t="s">
        <v>405</v>
      </c>
      <c r="Z190" s="260" t="s">
        <v>31</v>
      </c>
      <c r="AA190" s="313" t="s">
        <v>31</v>
      </c>
      <c r="AB190" s="304">
        <v>0.1</v>
      </c>
      <c r="AC190" s="245" t="s">
        <v>31</v>
      </c>
      <c r="AD190" s="633"/>
      <c r="AE190" s="633"/>
      <c r="AF190" s="633"/>
      <c r="AG190" s="633"/>
      <c r="AH190" s="633"/>
      <c r="AI190" s="633"/>
      <c r="AJ190" s="649"/>
      <c r="AK190" s="633"/>
      <c r="AL190" s="633"/>
      <c r="AM190" s="582" t="s">
        <v>423</v>
      </c>
      <c r="AN190" s="582" t="s">
        <v>921</v>
      </c>
      <c r="AO190" s="633"/>
      <c r="AP190" s="392"/>
      <c r="AQ190" s="222">
        <v>1</v>
      </c>
      <c r="AR190" s="222">
        <v>1</v>
      </c>
      <c r="AS190" s="222">
        <v>1</v>
      </c>
      <c r="AT190" s="222">
        <v>1</v>
      </c>
      <c r="AU190" s="665">
        <v>1</v>
      </c>
      <c r="AV190" s="187"/>
    </row>
    <row r="191" ht="39.95" customHeight="1" spans="1:48">
      <c r="A191" s="573">
        <f>ROW()-8</f>
        <v>183</v>
      </c>
      <c r="B191" s="218"/>
      <c r="C191" s="219">
        <v>1</v>
      </c>
      <c r="D191" s="223"/>
      <c r="E191" s="223"/>
      <c r="F191" s="219"/>
      <c r="G191" s="223"/>
      <c r="H191" s="219"/>
      <c r="I191" s="219"/>
      <c r="J191" s="258"/>
      <c r="K191" s="258"/>
      <c r="L191" s="256" t="s">
        <v>922</v>
      </c>
      <c r="M191" s="256"/>
      <c r="N191" s="243" t="s">
        <v>923</v>
      </c>
      <c r="O191" s="588"/>
      <c r="P191" s="598"/>
      <c r="Q191" s="313" t="s">
        <v>400</v>
      </c>
      <c r="R191" s="256" t="s">
        <v>31</v>
      </c>
      <c r="S191" s="256" t="s">
        <v>31</v>
      </c>
      <c r="T191" s="256" t="s">
        <v>415</v>
      </c>
      <c r="U191" s="256" t="s">
        <v>31</v>
      </c>
      <c r="V191" s="617" t="s">
        <v>403</v>
      </c>
      <c r="W191" s="618" t="s">
        <v>402</v>
      </c>
      <c r="X191" s="702" t="s">
        <v>924</v>
      </c>
      <c r="Y191" s="702" t="s">
        <v>924</v>
      </c>
      <c r="Z191" s="256" t="s">
        <v>31</v>
      </c>
      <c r="AA191" s="256" t="s">
        <v>31</v>
      </c>
      <c r="AB191" s="304">
        <v>0.02</v>
      </c>
      <c r="AC191" s="245"/>
      <c r="AD191" s="633"/>
      <c r="AE191" s="633"/>
      <c r="AF191" s="633"/>
      <c r="AG191" s="633"/>
      <c r="AH191" s="633"/>
      <c r="AI191" s="633"/>
      <c r="AJ191" s="649"/>
      <c r="AK191" s="633"/>
      <c r="AL191" s="633"/>
      <c r="AM191" s="582" t="s">
        <v>423</v>
      </c>
      <c r="AN191" s="582" t="s">
        <v>491</v>
      </c>
      <c r="AO191" s="633"/>
      <c r="AP191" s="394"/>
      <c r="AQ191" s="222">
        <v>1</v>
      </c>
      <c r="AR191" s="222">
        <v>1</v>
      </c>
      <c r="AS191" s="222">
        <v>1</v>
      </c>
      <c r="AT191" s="222">
        <v>1</v>
      </c>
      <c r="AU191" s="665">
        <v>1</v>
      </c>
      <c r="AV191" s="187"/>
    </row>
    <row r="192" ht="39.95" customHeight="1" spans="1:48">
      <c r="A192" s="573">
        <f t="shared" ref="A192:A201" si="35">ROW()-8</f>
        <v>184</v>
      </c>
      <c r="B192" s="218"/>
      <c r="C192" s="219">
        <v>1</v>
      </c>
      <c r="D192" s="223"/>
      <c r="E192" s="223"/>
      <c r="F192" s="219"/>
      <c r="G192" s="223"/>
      <c r="H192" s="219"/>
      <c r="I192" s="219"/>
      <c r="J192" s="258"/>
      <c r="K192" s="258"/>
      <c r="L192" s="256" t="s">
        <v>925</v>
      </c>
      <c r="M192" s="256"/>
      <c r="N192" s="243" t="s">
        <v>926</v>
      </c>
      <c r="O192" s="588"/>
      <c r="P192" s="598"/>
      <c r="Q192" s="313" t="s">
        <v>400</v>
      </c>
      <c r="R192" s="256" t="s">
        <v>31</v>
      </c>
      <c r="S192" s="256" t="s">
        <v>31</v>
      </c>
      <c r="T192" s="256" t="s">
        <v>415</v>
      </c>
      <c r="U192" s="256"/>
      <c r="V192" s="617" t="s">
        <v>403</v>
      </c>
      <c r="W192" s="618" t="s">
        <v>402</v>
      </c>
      <c r="X192" s="702" t="s">
        <v>924</v>
      </c>
      <c r="Y192" s="702" t="s">
        <v>924</v>
      </c>
      <c r="Z192" s="256" t="s">
        <v>31</v>
      </c>
      <c r="AA192" s="256" t="s">
        <v>31</v>
      </c>
      <c r="AB192" s="304">
        <v>0.02</v>
      </c>
      <c r="AC192" s="245"/>
      <c r="AD192" s="633"/>
      <c r="AE192" s="633"/>
      <c r="AF192" s="633"/>
      <c r="AG192" s="633"/>
      <c r="AH192" s="633"/>
      <c r="AI192" s="633"/>
      <c r="AJ192" s="649"/>
      <c r="AK192" s="633"/>
      <c r="AL192" s="633"/>
      <c r="AM192" s="582" t="s">
        <v>423</v>
      </c>
      <c r="AN192" s="582" t="s">
        <v>491</v>
      </c>
      <c r="AO192" s="633"/>
      <c r="AP192" s="394"/>
      <c r="AQ192" s="222">
        <v>1</v>
      </c>
      <c r="AR192" s="222">
        <v>1</v>
      </c>
      <c r="AS192" s="222">
        <v>1</v>
      </c>
      <c r="AT192" s="222">
        <v>1</v>
      </c>
      <c r="AU192" s="665">
        <v>1</v>
      </c>
      <c r="AV192" s="187"/>
    </row>
    <row r="193" ht="39.95" customHeight="1" spans="1:48">
      <c r="A193" s="573">
        <f t="shared" si="35"/>
        <v>185</v>
      </c>
      <c r="B193" s="218"/>
      <c r="C193" s="219">
        <v>1</v>
      </c>
      <c r="D193" s="223"/>
      <c r="E193" s="223"/>
      <c r="F193" s="219"/>
      <c r="G193" s="223"/>
      <c r="H193" s="219"/>
      <c r="I193" s="219"/>
      <c r="J193" s="258"/>
      <c r="K193" s="258"/>
      <c r="L193" s="582" t="s">
        <v>927</v>
      </c>
      <c r="M193" s="256"/>
      <c r="N193" s="243" t="s">
        <v>928</v>
      </c>
      <c r="O193" s="588" t="s">
        <v>929</v>
      </c>
      <c r="P193" s="598"/>
      <c r="Q193" s="256" t="s">
        <v>31</v>
      </c>
      <c r="R193" s="256" t="s">
        <v>31</v>
      </c>
      <c r="S193" s="256" t="s">
        <v>31</v>
      </c>
      <c r="T193" s="256" t="s">
        <v>31</v>
      </c>
      <c r="U193" s="256" t="s">
        <v>31</v>
      </c>
      <c r="V193" s="256" t="s">
        <v>403</v>
      </c>
      <c r="W193" s="256" t="s">
        <v>402</v>
      </c>
      <c r="X193" s="256" t="s">
        <v>31</v>
      </c>
      <c r="Y193" s="256" t="s">
        <v>31</v>
      </c>
      <c r="Z193" s="256" t="s">
        <v>31</v>
      </c>
      <c r="AA193" s="256" t="s">
        <v>31</v>
      </c>
      <c r="AB193" s="304">
        <v>0.0002</v>
      </c>
      <c r="AC193" s="245"/>
      <c r="AD193" s="260"/>
      <c r="AE193" s="260"/>
      <c r="AF193" s="260"/>
      <c r="AG193" s="260"/>
      <c r="AH193" s="260"/>
      <c r="AI193" s="260"/>
      <c r="AJ193" s="645"/>
      <c r="AK193" s="260"/>
      <c r="AL193" s="260"/>
      <c r="AM193" s="582" t="s">
        <v>423</v>
      </c>
      <c r="AN193" s="582" t="s">
        <v>930</v>
      </c>
      <c r="AO193" s="260" t="s">
        <v>31</v>
      </c>
      <c r="AP193" s="260"/>
      <c r="AQ193" s="222" t="s">
        <v>931</v>
      </c>
      <c r="AR193" s="222" t="s">
        <v>931</v>
      </c>
      <c r="AS193" s="222">
        <v>1</v>
      </c>
      <c r="AT193" s="222">
        <v>1</v>
      </c>
      <c r="AU193" s="665">
        <v>1</v>
      </c>
      <c r="AV193" s="187"/>
    </row>
    <row r="194" ht="39.95" customHeight="1" spans="1:48">
      <c r="A194" s="573">
        <f t="shared" si="35"/>
        <v>186</v>
      </c>
      <c r="B194" s="218"/>
      <c r="C194" s="219">
        <v>1</v>
      </c>
      <c r="D194" s="223"/>
      <c r="E194" s="223"/>
      <c r="F194" s="219"/>
      <c r="G194" s="223"/>
      <c r="H194" s="219"/>
      <c r="I194" s="219"/>
      <c r="J194" s="258"/>
      <c r="K194" s="258"/>
      <c r="L194" s="606" t="s">
        <v>932</v>
      </c>
      <c r="M194" s="256" t="s">
        <v>933</v>
      </c>
      <c r="N194" s="243" t="s">
        <v>934</v>
      </c>
      <c r="O194" s="595" t="s">
        <v>634</v>
      </c>
      <c r="P194" s="365"/>
      <c r="Q194" s="218" t="s">
        <v>400</v>
      </c>
      <c r="R194" s="370"/>
      <c r="S194" s="276" t="s">
        <v>401</v>
      </c>
      <c r="T194" s="260" t="s">
        <v>933</v>
      </c>
      <c r="U194" s="258" t="s">
        <v>401</v>
      </c>
      <c r="V194" s="607" t="s">
        <v>403</v>
      </c>
      <c r="W194" s="608" t="s">
        <v>402</v>
      </c>
      <c r="X194" s="260" t="s">
        <v>521</v>
      </c>
      <c r="Y194" s="222" t="s">
        <v>935</v>
      </c>
      <c r="Z194" s="260" t="s">
        <v>31</v>
      </c>
      <c r="AA194" s="313"/>
      <c r="AB194" s="304">
        <v>0.0029</v>
      </c>
      <c r="AC194" s="245" t="s">
        <v>936</v>
      </c>
      <c r="AD194" s="631" t="s">
        <v>452</v>
      </c>
      <c r="AE194" s="631" t="s">
        <v>453</v>
      </c>
      <c r="AF194" s="631"/>
      <c r="AG194" s="631"/>
      <c r="AH194" s="631"/>
      <c r="AI194" s="304">
        <f>AB194*1.02</f>
        <v>0.002958</v>
      </c>
      <c r="AJ194" s="646">
        <f t="shared" ref="AJ194:AJ197" si="36">AB194/AI194</f>
        <v>0.980392156862745</v>
      </c>
      <c r="AK194" s="582"/>
      <c r="AL194" s="582"/>
      <c r="AM194" s="582" t="s">
        <v>423</v>
      </c>
      <c r="AN194" s="582" t="s">
        <v>454</v>
      </c>
      <c r="AO194" s="633"/>
      <c r="AP194" s="394"/>
      <c r="AQ194" s="222">
        <v>4</v>
      </c>
      <c r="AR194" s="222">
        <v>4</v>
      </c>
      <c r="AS194" s="222">
        <v>4</v>
      </c>
      <c r="AT194" s="222">
        <v>4</v>
      </c>
      <c r="AU194" s="665">
        <v>4</v>
      </c>
      <c r="AV194" s="187"/>
    </row>
    <row r="195" ht="39.95" customHeight="1" spans="1:48">
      <c r="A195" s="573">
        <f t="shared" si="35"/>
        <v>187</v>
      </c>
      <c r="B195" s="218"/>
      <c r="C195" s="219">
        <v>1</v>
      </c>
      <c r="D195" s="223"/>
      <c r="E195" s="223"/>
      <c r="F195" s="219"/>
      <c r="G195" s="223"/>
      <c r="H195" s="219"/>
      <c r="I195" s="219"/>
      <c r="J195" s="258"/>
      <c r="K195" s="258"/>
      <c r="L195" s="256" t="s">
        <v>937</v>
      </c>
      <c r="M195" s="795" t="s">
        <v>937</v>
      </c>
      <c r="N195" s="796" t="s">
        <v>938</v>
      </c>
      <c r="O195" s="797" t="s">
        <v>939</v>
      </c>
      <c r="P195" s="798"/>
      <c r="Q195" s="800" t="s">
        <v>400</v>
      </c>
      <c r="R195" s="801"/>
      <c r="S195" s="801" t="s">
        <v>99</v>
      </c>
      <c r="T195" s="795" t="s">
        <v>415</v>
      </c>
      <c r="U195" s="801" t="s">
        <v>474</v>
      </c>
      <c r="V195" s="607" t="s">
        <v>403</v>
      </c>
      <c r="W195" s="608" t="s">
        <v>402</v>
      </c>
      <c r="X195" s="802" t="s">
        <v>421</v>
      </c>
      <c r="Y195" s="796" t="s">
        <v>405</v>
      </c>
      <c r="Z195" s="795" t="s">
        <v>474</v>
      </c>
      <c r="AA195" s="800" t="s">
        <v>474</v>
      </c>
      <c r="AB195" s="804">
        <v>0.86</v>
      </c>
      <c r="AC195" s="801" t="s">
        <v>474</v>
      </c>
      <c r="AD195" s="614"/>
      <c r="AE195" s="614"/>
      <c r="AF195" s="614"/>
      <c r="AG195" s="614"/>
      <c r="AH195" s="614"/>
      <c r="AI195" s="614"/>
      <c r="AJ195" s="646"/>
      <c r="AK195" s="614"/>
      <c r="AL195" s="614"/>
      <c r="AM195" s="582" t="s">
        <v>423</v>
      </c>
      <c r="AN195" s="614" t="s">
        <v>940</v>
      </c>
      <c r="AO195" s="795"/>
      <c r="AP195" s="797"/>
      <c r="AQ195" s="222">
        <v>1</v>
      </c>
      <c r="AR195" s="222">
        <v>1</v>
      </c>
      <c r="AS195" s="222">
        <v>1</v>
      </c>
      <c r="AT195" s="222">
        <v>1</v>
      </c>
      <c r="AU195" s="665">
        <v>0</v>
      </c>
      <c r="AV195" s="187"/>
    </row>
    <row r="196" ht="39.95" customHeight="1" spans="1:48">
      <c r="A196" s="573">
        <f t="shared" si="35"/>
        <v>188</v>
      </c>
      <c r="B196" s="218"/>
      <c r="C196" s="219">
        <v>1</v>
      </c>
      <c r="D196" s="223"/>
      <c r="E196" s="223"/>
      <c r="F196" s="219"/>
      <c r="G196" s="223"/>
      <c r="H196" s="219"/>
      <c r="I196" s="219"/>
      <c r="J196" s="258"/>
      <c r="K196" s="258"/>
      <c r="L196" s="256" t="s">
        <v>941</v>
      </c>
      <c r="M196" s="795" t="s">
        <v>941</v>
      </c>
      <c r="N196" s="796" t="s">
        <v>942</v>
      </c>
      <c r="O196" s="797" t="s">
        <v>508</v>
      </c>
      <c r="P196" s="798"/>
      <c r="Q196" s="800" t="s">
        <v>400</v>
      </c>
      <c r="R196" s="801"/>
      <c r="S196" s="801" t="s">
        <v>99</v>
      </c>
      <c r="T196" s="795" t="s">
        <v>415</v>
      </c>
      <c r="U196" s="801" t="s">
        <v>474</v>
      </c>
      <c r="V196" s="607" t="s">
        <v>403</v>
      </c>
      <c r="W196" s="608" t="s">
        <v>402</v>
      </c>
      <c r="X196" s="802" t="s">
        <v>943</v>
      </c>
      <c r="Y196" s="795" t="s">
        <v>944</v>
      </c>
      <c r="Z196" s="795" t="s">
        <v>474</v>
      </c>
      <c r="AA196" s="800" t="s">
        <v>474</v>
      </c>
      <c r="AB196" s="804">
        <v>0.024</v>
      </c>
      <c r="AC196" s="801" t="s">
        <v>474</v>
      </c>
      <c r="AD196" s="582" t="s">
        <v>767</v>
      </c>
      <c r="AE196" s="582"/>
      <c r="AF196" s="630">
        <v>29</v>
      </c>
      <c r="AG196" s="630">
        <v>12</v>
      </c>
      <c r="AH196" s="630"/>
      <c r="AI196" s="729">
        <f>AG196/2*AG196/2*3.14*AF196*7860/1000000000</f>
        <v>0.0257663376</v>
      </c>
      <c r="AJ196" s="646">
        <f t="shared" si="36"/>
        <v>0.931447859318586</v>
      </c>
      <c r="AK196" s="614"/>
      <c r="AL196" s="614"/>
      <c r="AM196" s="582" t="s">
        <v>423</v>
      </c>
      <c r="AN196" s="614" t="s">
        <v>940</v>
      </c>
      <c r="AO196" s="795"/>
      <c r="AP196" s="797"/>
      <c r="AQ196" s="222">
        <v>1</v>
      </c>
      <c r="AR196" s="222">
        <v>1</v>
      </c>
      <c r="AS196" s="222">
        <v>1</v>
      </c>
      <c r="AT196" s="222">
        <v>1</v>
      </c>
      <c r="AU196" s="665">
        <v>0</v>
      </c>
      <c r="AV196" s="187"/>
    </row>
    <row r="197" ht="39.95" customHeight="1" spans="1:48">
      <c r="A197" s="573">
        <f t="shared" si="35"/>
        <v>189</v>
      </c>
      <c r="B197" s="218"/>
      <c r="C197" s="219">
        <v>1</v>
      </c>
      <c r="D197" s="223"/>
      <c r="E197" s="223"/>
      <c r="F197" s="219"/>
      <c r="G197" s="223"/>
      <c r="H197" s="219"/>
      <c r="I197" s="219"/>
      <c r="J197" s="258"/>
      <c r="K197" s="258"/>
      <c r="L197" s="256" t="s">
        <v>945</v>
      </c>
      <c r="M197" s="795" t="s">
        <v>945</v>
      </c>
      <c r="N197" s="796" t="s">
        <v>946</v>
      </c>
      <c r="O197" s="797" t="s">
        <v>508</v>
      </c>
      <c r="P197" s="798"/>
      <c r="Q197" s="800" t="s">
        <v>400</v>
      </c>
      <c r="R197" s="795"/>
      <c r="S197" s="801" t="s">
        <v>99</v>
      </c>
      <c r="T197" s="795" t="s">
        <v>415</v>
      </c>
      <c r="U197" s="801" t="s">
        <v>474</v>
      </c>
      <c r="V197" s="607" t="s">
        <v>403</v>
      </c>
      <c r="W197" s="608" t="s">
        <v>402</v>
      </c>
      <c r="X197" s="802" t="s">
        <v>521</v>
      </c>
      <c r="Y197" s="795" t="s">
        <v>474</v>
      </c>
      <c r="Z197" s="795" t="s">
        <v>474</v>
      </c>
      <c r="AA197" s="800" t="s">
        <v>474</v>
      </c>
      <c r="AB197" s="804">
        <v>0.001</v>
      </c>
      <c r="AC197" s="801" t="s">
        <v>474</v>
      </c>
      <c r="AD197" s="631" t="s">
        <v>452</v>
      </c>
      <c r="AE197" s="631" t="s">
        <v>453</v>
      </c>
      <c r="AF197" s="631"/>
      <c r="AG197" s="631"/>
      <c r="AH197" s="631"/>
      <c r="AI197" s="304">
        <f>AB197*1.02</f>
        <v>0.00102</v>
      </c>
      <c r="AJ197" s="646">
        <f t="shared" si="36"/>
        <v>0.980392156862745</v>
      </c>
      <c r="AK197" s="614"/>
      <c r="AL197" s="614"/>
      <c r="AM197" s="582" t="s">
        <v>423</v>
      </c>
      <c r="AN197" s="614" t="s">
        <v>940</v>
      </c>
      <c r="AO197" s="795"/>
      <c r="AP197" s="797"/>
      <c r="AQ197" s="222">
        <v>1</v>
      </c>
      <c r="AR197" s="222">
        <v>1</v>
      </c>
      <c r="AS197" s="222">
        <v>1</v>
      </c>
      <c r="AT197" s="222">
        <v>1</v>
      </c>
      <c r="AU197" s="665">
        <v>0</v>
      </c>
      <c r="AV197" s="187"/>
    </row>
    <row r="198" s="567" customFormat="1" ht="39.95" customHeight="1" spans="1:48">
      <c r="A198" s="574">
        <f t="shared" si="35"/>
        <v>190</v>
      </c>
      <c r="B198" s="575"/>
      <c r="C198" s="744">
        <v>1</v>
      </c>
      <c r="D198" s="745"/>
      <c r="E198" s="745"/>
      <c r="F198" s="744"/>
      <c r="G198" s="745"/>
      <c r="H198" s="744"/>
      <c r="I198" s="744"/>
      <c r="J198" s="760"/>
      <c r="K198" s="760"/>
      <c r="L198" s="753" t="s">
        <v>947</v>
      </c>
      <c r="M198" s="753" t="s">
        <v>947</v>
      </c>
      <c r="N198" s="754" t="s">
        <v>938</v>
      </c>
      <c r="O198" s="755" t="s">
        <v>649</v>
      </c>
      <c r="P198" s="799"/>
      <c r="Q198" s="673" t="s">
        <v>400</v>
      </c>
      <c r="R198" s="698"/>
      <c r="S198" s="698" t="s">
        <v>99</v>
      </c>
      <c r="T198" s="686" t="s">
        <v>415</v>
      </c>
      <c r="U198" s="698" t="s">
        <v>474</v>
      </c>
      <c r="V198" s="698" t="s">
        <v>403</v>
      </c>
      <c r="W198" s="803" t="s">
        <v>402</v>
      </c>
      <c r="X198" s="675" t="s">
        <v>421</v>
      </c>
      <c r="Y198" s="674" t="s">
        <v>405</v>
      </c>
      <c r="Z198" s="718" t="s">
        <v>474</v>
      </c>
      <c r="AA198" s="686" t="s">
        <v>474</v>
      </c>
      <c r="AB198" s="715">
        <v>0.71</v>
      </c>
      <c r="AC198" s="698" t="s">
        <v>474</v>
      </c>
      <c r="AD198" s="805" t="s">
        <v>406</v>
      </c>
      <c r="AE198" s="805"/>
      <c r="AF198" s="805"/>
      <c r="AG198" s="805"/>
      <c r="AH198" s="805"/>
      <c r="AI198" s="783"/>
      <c r="AJ198" s="807"/>
      <c r="AK198" s="808"/>
      <c r="AL198" s="808"/>
      <c r="AM198" s="586" t="s">
        <v>423</v>
      </c>
      <c r="AN198" s="808" t="s">
        <v>948</v>
      </c>
      <c r="AO198" s="809"/>
      <c r="AP198" s="810"/>
      <c r="AQ198" s="738">
        <v>0</v>
      </c>
      <c r="AR198" s="811">
        <v>0</v>
      </c>
      <c r="AS198" s="812">
        <v>0</v>
      </c>
      <c r="AT198" s="813">
        <v>0</v>
      </c>
      <c r="AU198" s="684">
        <v>1</v>
      </c>
      <c r="AV198" s="559"/>
    </row>
    <row r="199" s="567" customFormat="1" ht="39.95" customHeight="1" spans="1:48">
      <c r="A199" s="574">
        <f t="shared" si="35"/>
        <v>191</v>
      </c>
      <c r="B199" s="575"/>
      <c r="C199" s="744">
        <v>1</v>
      </c>
      <c r="D199" s="745"/>
      <c r="E199" s="745"/>
      <c r="F199" s="744"/>
      <c r="G199" s="745"/>
      <c r="H199" s="744"/>
      <c r="I199" s="744"/>
      <c r="J199" s="760"/>
      <c r="K199" s="760"/>
      <c r="L199" s="753" t="s">
        <v>949</v>
      </c>
      <c r="M199" s="753" t="s">
        <v>949</v>
      </c>
      <c r="N199" s="754" t="s">
        <v>942</v>
      </c>
      <c r="O199" s="755" t="s">
        <v>649</v>
      </c>
      <c r="P199" s="799"/>
      <c r="Q199" s="673" t="s">
        <v>400</v>
      </c>
      <c r="R199" s="698"/>
      <c r="S199" s="698" t="s">
        <v>99</v>
      </c>
      <c r="T199" s="686" t="s">
        <v>415</v>
      </c>
      <c r="U199" s="698" t="s">
        <v>474</v>
      </c>
      <c r="V199" s="698" t="s">
        <v>403</v>
      </c>
      <c r="W199" s="803" t="s">
        <v>402</v>
      </c>
      <c r="X199" s="675" t="s">
        <v>943</v>
      </c>
      <c r="Y199" s="686" t="s">
        <v>950</v>
      </c>
      <c r="Z199" s="718" t="s">
        <v>474</v>
      </c>
      <c r="AA199" s="686" t="s">
        <v>474</v>
      </c>
      <c r="AB199" s="715">
        <v>0.0226</v>
      </c>
      <c r="AC199" s="698" t="s">
        <v>474</v>
      </c>
      <c r="AD199" s="805"/>
      <c r="AE199" s="805"/>
      <c r="AF199" s="805"/>
      <c r="AG199" s="805"/>
      <c r="AH199" s="805"/>
      <c r="AI199" s="783"/>
      <c r="AJ199" s="807"/>
      <c r="AK199" s="808"/>
      <c r="AL199" s="808"/>
      <c r="AM199" s="586" t="s">
        <v>423</v>
      </c>
      <c r="AN199" s="808" t="s">
        <v>951</v>
      </c>
      <c r="AO199" s="809"/>
      <c r="AP199" s="810"/>
      <c r="AQ199" s="738">
        <v>0</v>
      </c>
      <c r="AR199" s="811">
        <v>0</v>
      </c>
      <c r="AS199" s="812">
        <v>0</v>
      </c>
      <c r="AT199" s="813">
        <v>0</v>
      </c>
      <c r="AU199" s="684">
        <v>1</v>
      </c>
      <c r="AV199" s="559"/>
    </row>
    <row r="200" s="567" customFormat="1" ht="39.95" customHeight="1" spans="1:48">
      <c r="A200" s="574">
        <f t="shared" si="35"/>
        <v>192</v>
      </c>
      <c r="B200" s="575"/>
      <c r="C200" s="744">
        <v>1</v>
      </c>
      <c r="D200" s="745"/>
      <c r="E200" s="745"/>
      <c r="F200" s="744"/>
      <c r="G200" s="745"/>
      <c r="H200" s="744"/>
      <c r="I200" s="744"/>
      <c r="J200" s="760"/>
      <c r="K200" s="760"/>
      <c r="L200" s="753" t="s">
        <v>952</v>
      </c>
      <c r="M200" s="753" t="s">
        <v>952</v>
      </c>
      <c r="N200" s="754" t="s">
        <v>953</v>
      </c>
      <c r="O200" s="755" t="s">
        <v>649</v>
      </c>
      <c r="P200" s="799"/>
      <c r="Q200" s="673" t="s">
        <v>400</v>
      </c>
      <c r="R200" s="686"/>
      <c r="S200" s="698" t="s">
        <v>99</v>
      </c>
      <c r="T200" s="686" t="s">
        <v>415</v>
      </c>
      <c r="U200" s="698" t="s">
        <v>474</v>
      </c>
      <c r="V200" s="698" t="s">
        <v>403</v>
      </c>
      <c r="W200" s="803" t="s">
        <v>402</v>
      </c>
      <c r="X200" s="675" t="s">
        <v>521</v>
      </c>
      <c r="Y200" s="686" t="s">
        <v>474</v>
      </c>
      <c r="Z200" s="718" t="s">
        <v>474</v>
      </c>
      <c r="AA200" s="686" t="s">
        <v>474</v>
      </c>
      <c r="AB200" s="715">
        <v>0.003</v>
      </c>
      <c r="AC200" s="698" t="s">
        <v>474</v>
      </c>
      <c r="AD200" s="805" t="s">
        <v>452</v>
      </c>
      <c r="AE200" s="805"/>
      <c r="AF200" s="805" t="s">
        <v>453</v>
      </c>
      <c r="AG200" s="805"/>
      <c r="AH200" s="805"/>
      <c r="AI200" s="783">
        <v>0.00306</v>
      </c>
      <c r="AJ200" s="807">
        <v>0.980392156862745</v>
      </c>
      <c r="AK200" s="808"/>
      <c r="AL200" s="808"/>
      <c r="AM200" s="586" t="s">
        <v>423</v>
      </c>
      <c r="AN200" s="808" t="s">
        <v>948</v>
      </c>
      <c r="AO200" s="809"/>
      <c r="AP200" s="810"/>
      <c r="AQ200" s="738">
        <v>0</v>
      </c>
      <c r="AR200" s="811">
        <v>0</v>
      </c>
      <c r="AS200" s="812">
        <v>0</v>
      </c>
      <c r="AT200" s="813">
        <v>0</v>
      </c>
      <c r="AU200" s="684">
        <v>1</v>
      </c>
      <c r="AV200" s="559"/>
    </row>
    <row r="201" s="567" customFormat="1" ht="39.95" customHeight="1" spans="1:48">
      <c r="A201" s="574">
        <f t="shared" si="35"/>
        <v>193</v>
      </c>
      <c r="B201" s="575"/>
      <c r="C201" s="744">
        <v>1</v>
      </c>
      <c r="D201" s="745"/>
      <c r="E201" s="745"/>
      <c r="F201" s="744"/>
      <c r="G201" s="745"/>
      <c r="H201" s="744"/>
      <c r="I201" s="744"/>
      <c r="J201" s="760"/>
      <c r="K201" s="760"/>
      <c r="L201" s="753" t="s">
        <v>954</v>
      </c>
      <c r="M201" s="753" t="s">
        <v>954</v>
      </c>
      <c r="N201" s="754" t="s">
        <v>204</v>
      </c>
      <c r="O201" s="755" t="s">
        <v>955</v>
      </c>
      <c r="P201" s="756"/>
      <c r="Q201" s="765" t="s">
        <v>400</v>
      </c>
      <c r="R201" s="766"/>
      <c r="S201" s="766" t="s">
        <v>99</v>
      </c>
      <c r="T201" s="753" t="s">
        <v>415</v>
      </c>
      <c r="U201" s="766" t="s">
        <v>474</v>
      </c>
      <c r="V201" s="766" t="s">
        <v>403</v>
      </c>
      <c r="W201" s="766" t="s">
        <v>402</v>
      </c>
      <c r="X201" s="767" t="s">
        <v>513</v>
      </c>
      <c r="Y201" s="777" t="s">
        <v>956</v>
      </c>
      <c r="Z201" s="754" t="s">
        <v>474</v>
      </c>
      <c r="AA201" s="778" t="s">
        <v>474</v>
      </c>
      <c r="AB201" s="779">
        <v>0.0009</v>
      </c>
      <c r="AC201" s="806"/>
      <c r="AD201" s="805"/>
      <c r="AE201" s="805"/>
      <c r="AF201" s="805"/>
      <c r="AG201" s="805"/>
      <c r="AH201" s="805"/>
      <c r="AI201" s="783"/>
      <c r="AJ201" s="807"/>
      <c r="AK201" s="808"/>
      <c r="AL201" s="808"/>
      <c r="AM201" s="586" t="s">
        <v>423</v>
      </c>
      <c r="AN201" s="808" t="s">
        <v>957</v>
      </c>
      <c r="AO201" s="809"/>
      <c r="AP201" s="810"/>
      <c r="AQ201" s="777">
        <v>0</v>
      </c>
      <c r="AR201" s="806">
        <v>0</v>
      </c>
      <c r="AS201" s="806">
        <v>0</v>
      </c>
      <c r="AT201" s="814">
        <v>0</v>
      </c>
      <c r="AU201" s="806">
        <v>2</v>
      </c>
      <c r="AV201" s="559"/>
    </row>
    <row r="202" spans="12:26">
      <c r="L202"/>
      <c r="S202" s="189"/>
      <c r="U202" s="189"/>
      <c r="V202" s="189"/>
      <c r="W202" s="189"/>
      <c r="X202" s="189"/>
      <c r="Y202" s="189"/>
      <c r="Z202" s="189"/>
    </row>
  </sheetData>
  <autoFilter ref="A8:AV201">
    <extLst/>
  </autoFilter>
  <mergeCells count="45">
    <mergeCell ref="A1:E1"/>
    <mergeCell ref="F1:K1"/>
    <mergeCell ref="M1:N1"/>
    <mergeCell ref="A2:N2"/>
    <mergeCell ref="A3:K3"/>
    <mergeCell ref="M3:N3"/>
    <mergeCell ref="A4:N4"/>
    <mergeCell ref="B7:K7"/>
    <mergeCell ref="AF7:AH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5:N6"/>
    <mergeCell ref="O1:AO6"/>
  </mergeCells>
  <conditionalFormatting sqref="AQ6">
    <cfRule type="duplicateValues" dxfId="7" priority="47"/>
  </conditionalFormatting>
  <conditionalFormatting sqref="AR6">
    <cfRule type="duplicateValues" dxfId="7" priority="45"/>
  </conditionalFormatting>
  <conditionalFormatting sqref="AS6">
    <cfRule type="duplicateValues" dxfId="7" priority="44"/>
  </conditionalFormatting>
  <conditionalFormatting sqref="AT6">
    <cfRule type="duplicateValues" dxfId="7" priority="46"/>
  </conditionalFormatting>
  <conditionalFormatting sqref="AU6">
    <cfRule type="duplicateValues" dxfId="7" priority="43"/>
  </conditionalFormatting>
  <conditionalFormatting sqref="V13:W13">
    <cfRule type="cellIs" dxfId="8" priority="42" operator="equal">
      <formula>"Y"</formula>
    </cfRule>
    <cfRule type="cellIs" dxfId="9" priority="41" operator="equal">
      <formula>"N"</formula>
    </cfRule>
  </conditionalFormatting>
  <conditionalFormatting sqref="M38">
    <cfRule type="duplicateValues" dxfId="7" priority="8"/>
    <cfRule type="duplicateValues" dxfId="7" priority="7"/>
    <cfRule type="duplicateValues" dxfId="7" priority="6"/>
  </conditionalFormatting>
  <conditionalFormatting sqref="V124:W124">
    <cfRule type="cellIs" dxfId="9" priority="15" operator="equal">
      <formula>"N"</formula>
    </cfRule>
    <cfRule type="cellIs" dxfId="8" priority="16" operator="equal">
      <formula>"Y"</formula>
    </cfRule>
  </conditionalFormatting>
  <conditionalFormatting sqref="V125:W125">
    <cfRule type="cellIs" dxfId="9" priority="33" operator="equal">
      <formula>"N"</formula>
    </cfRule>
    <cfRule type="cellIs" dxfId="8" priority="34" operator="equal">
      <formula>"Y"</formula>
    </cfRule>
  </conditionalFormatting>
  <conditionalFormatting sqref="V126:W126">
    <cfRule type="cellIs" dxfId="9" priority="31" operator="equal">
      <formula>"N"</formula>
    </cfRule>
    <cfRule type="cellIs" dxfId="8" priority="32" operator="equal">
      <formula>"Y"</formula>
    </cfRule>
  </conditionalFormatting>
  <conditionalFormatting sqref="V127:W127">
    <cfRule type="cellIs" dxfId="9" priority="29" operator="equal">
      <formula>"N"</formula>
    </cfRule>
    <cfRule type="cellIs" dxfId="8" priority="30" operator="equal">
      <formula>"Y"</formula>
    </cfRule>
  </conditionalFormatting>
  <conditionalFormatting sqref="V128:W128">
    <cfRule type="cellIs" dxfId="9" priority="35" operator="equal">
      <formula>"N"</formula>
    </cfRule>
    <cfRule type="cellIs" dxfId="8" priority="36" operator="equal">
      <formula>"Y"</formula>
    </cfRule>
  </conditionalFormatting>
  <conditionalFormatting sqref="V129:W129">
    <cfRule type="cellIs" dxfId="9" priority="37" operator="equal">
      <formula>"N"</formula>
    </cfRule>
    <cfRule type="cellIs" dxfId="8" priority="38" operator="equal">
      <formula>"Y"</formula>
    </cfRule>
  </conditionalFormatting>
  <conditionalFormatting sqref="V171:W171">
    <cfRule type="cellIs" dxfId="9" priority="48" operator="equal">
      <formula>"N"</formula>
    </cfRule>
    <cfRule type="cellIs" dxfId="8" priority="49" operator="equal">
      <formula>"Y"</formula>
    </cfRule>
  </conditionalFormatting>
  <conditionalFormatting sqref="V186:W186">
    <cfRule type="cellIs" dxfId="9" priority="3" operator="equal">
      <formula>"N"</formula>
    </cfRule>
    <cfRule type="cellIs" dxfId="8" priority="4" operator="equal">
      <formula>"Y"</formula>
    </cfRule>
  </conditionalFormatting>
  <conditionalFormatting sqref="V198:W198">
    <cfRule type="cellIs" dxfId="9" priority="23" operator="equal">
      <formula>"N"</formula>
    </cfRule>
    <cfRule type="cellIs" dxfId="8" priority="24" operator="equal">
      <formula>"Y"</formula>
    </cfRule>
  </conditionalFormatting>
  <conditionalFormatting sqref="V199:W199">
    <cfRule type="cellIs" dxfId="9" priority="21" operator="equal">
      <formula>"N"</formula>
    </cfRule>
    <cfRule type="cellIs" dxfId="8" priority="22" operator="equal">
      <formula>"Y"</formula>
    </cfRule>
  </conditionalFormatting>
  <conditionalFormatting sqref="V200:W200">
    <cfRule type="cellIs" dxfId="9" priority="19" operator="equal">
      <formula>"N"</formula>
    </cfRule>
    <cfRule type="cellIs" dxfId="8" priority="20" operator="equal">
      <formula>"Y"</formula>
    </cfRule>
  </conditionalFormatting>
  <conditionalFormatting sqref="V201:W201">
    <cfRule type="cellIs" dxfId="9" priority="17" operator="equal">
      <formula>"N"</formula>
    </cfRule>
    <cfRule type="cellIs" dxfId="8" priority="18" operator="equal">
      <formula>"Y"</formula>
    </cfRule>
  </conditionalFormatting>
  <conditionalFormatting sqref="M1:M183 M187:M1048576">
    <cfRule type="duplicateValues" dxfId="7" priority="5"/>
  </conditionalFormatting>
  <conditionalFormatting sqref="M1:M37 M39:M183 M187:M1048576">
    <cfRule type="duplicateValues" dxfId="7" priority="12"/>
    <cfRule type="duplicateValues" dxfId="7" priority="13"/>
    <cfRule type="duplicateValues" dxfId="7" priority="14"/>
  </conditionalFormatting>
  <conditionalFormatting sqref="V184:W185">
    <cfRule type="cellIs" dxfId="8" priority="1" operator="equal">
      <formula>"Y"</formula>
    </cfRule>
    <cfRule type="cellIs" dxfId="9" priority="2" operator="equal">
      <formula>"N"</formula>
    </cfRule>
  </conditionalFormatting>
  <dataValidations count="2">
    <dataValidation type="list" allowBlank="1" showInputMessage="1" showErrorMessage="1" sqref="V9:W9 V10:W10 V13:W13 V14:W14 V15:W15 V20:W20 V23:W23 V28:W28 V33:W33 V34:W34 V37:W37 V38:W38 V41:W41 V63:W63 V111:W111 V124:W124 V132:W132 V135:W135 V140:W140 V141:W141 V142:W142 V145:W145 V146:W146 V171:W171 V175:W175 V193:W193 V11:W12 V21:W22 V35:W36 V39:W40 V133:W134 V143:W144 V191:W192 V16:W19 V24:W27 V84:W87 V136:W139 V176:W179 V180:W183 V125:W129 V94:W110 V147:W170 V172:W174 V184:W186 V29:W32 V88:W93 V112:W123 V42:W62 V64:W83 V130:W131 V187:W190 V194:W197 V198:W201">
      <formula1>"Y,N"</formula1>
    </dataValidation>
    <dataValidation type="list" allowBlank="1" showInputMessage="1" showErrorMessage="1" sqref="P143">
      <formula1>"A,B,C,"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65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E182"/>
  <sheetViews>
    <sheetView view="pageBreakPreview" zoomScale="55" zoomScaleNormal="40" topLeftCell="A51" workbookViewId="0">
      <selection activeCell="Q62" sqref="Q62:R62"/>
    </sheetView>
  </sheetViews>
  <sheetFormatPr defaultColWidth="9" defaultRowHeight="16.5"/>
  <cols>
    <col min="1" max="1" width="4.10909090909091" style="416" customWidth="1"/>
    <col min="2" max="2" width="7.62727272727273" style="416" customWidth="1"/>
    <col min="3" max="3" width="8.75454545454545" style="416" customWidth="1"/>
    <col min="4" max="4" width="9.75454545454545" style="416" customWidth="1"/>
    <col min="5" max="5" width="8.75454545454545" style="416" customWidth="1"/>
    <col min="6" max="6" width="11.3727272727273" style="416" customWidth="1"/>
    <col min="7" max="7" width="31.6272727272727" style="416" customWidth="1"/>
    <col min="8" max="8" width="4.87272727272727" style="416" customWidth="1"/>
    <col min="9" max="9" width="4.62727272727273" style="416" customWidth="1"/>
    <col min="10" max="10" width="8.5" style="416" customWidth="1"/>
    <col min="11" max="11" width="0.127272727272727" style="416" customWidth="1"/>
    <col min="12" max="12" width="25.6272727272727" style="416" customWidth="1"/>
    <col min="13" max="13" width="10.8727272727273" style="416" customWidth="1"/>
    <col min="14" max="14" width="3.5" style="416" customWidth="1"/>
    <col min="15" max="15" width="6.37272727272727" style="416" customWidth="1"/>
    <col min="16" max="16" width="5" style="416" customWidth="1"/>
    <col min="17" max="17" width="5.87272727272727" style="416" customWidth="1"/>
    <col min="18" max="19" width="7.87272727272727" style="416" customWidth="1"/>
    <col min="20" max="20" width="6.12727272727273" style="416" customWidth="1"/>
    <col min="21" max="21" width="13.1272727272727" style="416" customWidth="1"/>
    <col min="22" max="22" width="31.8727272727273" style="416" customWidth="1"/>
    <col min="23" max="23" width="4.62727272727273" style="416" customWidth="1"/>
    <col min="24" max="24" width="8" style="416" customWidth="1"/>
    <col min="25" max="25" width="11.5" style="416" customWidth="1"/>
    <col min="26" max="26" width="11.6272727272727" style="416" customWidth="1"/>
    <col min="27" max="27" width="13.1272727272727" style="416" customWidth="1"/>
    <col min="28" max="28" width="10" style="416" customWidth="1"/>
    <col min="29" max="29" width="11.2545454545455" style="416" customWidth="1"/>
    <col min="30" max="250" width="9" style="416"/>
    <col min="251" max="251" width="3.12727272727273" style="416" customWidth="1"/>
    <col min="252" max="252" width="7.62727272727273" style="416" customWidth="1"/>
    <col min="253" max="253" width="4.12727272727273" style="416" customWidth="1"/>
    <col min="254" max="254" width="17" style="416" customWidth="1"/>
    <col min="255" max="255" width="3.62727272727273" style="416" customWidth="1"/>
    <col min="256" max="256" width="9.12727272727273" style="416" customWidth="1"/>
    <col min="257" max="257" width="3.62727272727273" style="416" customWidth="1"/>
    <col min="258" max="258" width="4.62727272727273" style="416" customWidth="1"/>
    <col min="259" max="259" width="9.62727272727273" style="416" customWidth="1"/>
    <col min="260" max="260" width="10.1272727272727" style="416" customWidth="1"/>
    <col min="261" max="261" width="10.2545454545455" style="416" customWidth="1"/>
    <col min="262" max="262" width="4.62727272727273" style="416" customWidth="1"/>
    <col min="263" max="263" width="5" style="416" customWidth="1"/>
    <col min="264" max="264" width="11.1272727272727" style="416" customWidth="1"/>
    <col min="265" max="265" width="16.1272727272727" style="416" customWidth="1"/>
    <col min="266" max="266" width="4.75454545454545" style="416" customWidth="1"/>
    <col min="267" max="267" width="3.62727272727273" style="416" customWidth="1"/>
    <col min="268" max="268" width="5.12727272727273" style="416" customWidth="1"/>
    <col min="269" max="269" width="3.12727272727273" style="416" customWidth="1"/>
    <col min="270" max="270" width="4.62727272727273" style="416" customWidth="1"/>
    <col min="271" max="271" width="5" style="416" customWidth="1"/>
    <col min="272" max="273" width="9.75454545454545" style="416" customWidth="1"/>
    <col min="274" max="275" width="7.87272727272727" style="416" customWidth="1"/>
    <col min="276" max="506" width="9" style="416"/>
    <col min="507" max="507" width="3.12727272727273" style="416" customWidth="1"/>
    <col min="508" max="508" width="7.62727272727273" style="416" customWidth="1"/>
    <col min="509" max="509" width="4.12727272727273" style="416" customWidth="1"/>
    <col min="510" max="510" width="17" style="416" customWidth="1"/>
    <col min="511" max="511" width="3.62727272727273" style="416" customWidth="1"/>
    <col min="512" max="512" width="9.12727272727273" style="416" customWidth="1"/>
    <col min="513" max="513" width="3.62727272727273" style="416" customWidth="1"/>
    <col min="514" max="514" width="4.62727272727273" style="416" customWidth="1"/>
    <col min="515" max="515" width="9.62727272727273" style="416" customWidth="1"/>
    <col min="516" max="516" width="10.1272727272727" style="416" customWidth="1"/>
    <col min="517" max="517" width="10.2545454545455" style="416" customWidth="1"/>
    <col min="518" max="518" width="4.62727272727273" style="416" customWidth="1"/>
    <col min="519" max="519" width="5" style="416" customWidth="1"/>
    <col min="520" max="520" width="11.1272727272727" style="416" customWidth="1"/>
    <col min="521" max="521" width="16.1272727272727" style="416" customWidth="1"/>
    <col min="522" max="522" width="4.75454545454545" style="416" customWidth="1"/>
    <col min="523" max="523" width="3.62727272727273" style="416" customWidth="1"/>
    <col min="524" max="524" width="5.12727272727273" style="416" customWidth="1"/>
    <col min="525" max="525" width="3.12727272727273" style="416" customWidth="1"/>
    <col min="526" max="526" width="4.62727272727273" style="416" customWidth="1"/>
    <col min="527" max="527" width="5" style="416" customWidth="1"/>
    <col min="528" max="529" width="9.75454545454545" style="416" customWidth="1"/>
    <col min="530" max="531" width="7.87272727272727" style="416" customWidth="1"/>
    <col min="532" max="762" width="9" style="416"/>
    <col min="763" max="763" width="3.12727272727273" style="416" customWidth="1"/>
    <col min="764" max="764" width="7.62727272727273" style="416" customWidth="1"/>
    <col min="765" max="765" width="4.12727272727273" style="416" customWidth="1"/>
    <col min="766" max="766" width="17" style="416" customWidth="1"/>
    <col min="767" max="767" width="3.62727272727273" style="416" customWidth="1"/>
    <col min="768" max="768" width="9.12727272727273" style="416" customWidth="1"/>
    <col min="769" max="769" width="3.62727272727273" style="416" customWidth="1"/>
    <col min="770" max="770" width="4.62727272727273" style="416" customWidth="1"/>
    <col min="771" max="771" width="9.62727272727273" style="416" customWidth="1"/>
    <col min="772" max="772" width="10.1272727272727" style="416" customWidth="1"/>
    <col min="773" max="773" width="10.2545454545455" style="416" customWidth="1"/>
    <col min="774" max="774" width="4.62727272727273" style="416" customWidth="1"/>
    <col min="775" max="775" width="5" style="416" customWidth="1"/>
    <col min="776" max="776" width="11.1272727272727" style="416" customWidth="1"/>
    <col min="777" max="777" width="16.1272727272727" style="416" customWidth="1"/>
    <col min="778" max="778" width="4.75454545454545" style="416" customWidth="1"/>
    <col min="779" max="779" width="3.62727272727273" style="416" customWidth="1"/>
    <col min="780" max="780" width="5.12727272727273" style="416" customWidth="1"/>
    <col min="781" max="781" width="3.12727272727273" style="416" customWidth="1"/>
    <col min="782" max="782" width="4.62727272727273" style="416" customWidth="1"/>
    <col min="783" max="783" width="5" style="416" customWidth="1"/>
    <col min="784" max="785" width="9.75454545454545" style="416" customWidth="1"/>
    <col min="786" max="787" width="7.87272727272727" style="416" customWidth="1"/>
    <col min="788" max="1018" width="9" style="416"/>
    <col min="1019" max="1019" width="3.12727272727273" style="416" customWidth="1"/>
    <col min="1020" max="1020" width="7.62727272727273" style="416" customWidth="1"/>
    <col min="1021" max="1021" width="4.12727272727273" style="416" customWidth="1"/>
    <col min="1022" max="1022" width="17" style="416" customWidth="1"/>
    <col min="1023" max="1023" width="3.62727272727273" style="416" customWidth="1"/>
    <col min="1024" max="1024" width="9.12727272727273" style="416" customWidth="1"/>
    <col min="1025" max="1025" width="3.62727272727273" style="416" customWidth="1"/>
    <col min="1026" max="1026" width="4.62727272727273" style="416" customWidth="1"/>
    <col min="1027" max="1027" width="9.62727272727273" style="416" customWidth="1"/>
    <col min="1028" max="1028" width="10.1272727272727" style="416" customWidth="1"/>
    <col min="1029" max="1029" width="10.2545454545455" style="416" customWidth="1"/>
    <col min="1030" max="1030" width="4.62727272727273" style="416" customWidth="1"/>
    <col min="1031" max="1031" width="5" style="416" customWidth="1"/>
    <col min="1032" max="1032" width="11.1272727272727" style="416" customWidth="1"/>
    <col min="1033" max="1033" width="16.1272727272727" style="416" customWidth="1"/>
    <col min="1034" max="1034" width="4.75454545454545" style="416" customWidth="1"/>
    <col min="1035" max="1035" width="3.62727272727273" style="416" customWidth="1"/>
    <col min="1036" max="1036" width="5.12727272727273" style="416" customWidth="1"/>
    <col min="1037" max="1037" width="3.12727272727273" style="416" customWidth="1"/>
    <col min="1038" max="1038" width="4.62727272727273" style="416" customWidth="1"/>
    <col min="1039" max="1039" width="5" style="416" customWidth="1"/>
    <col min="1040" max="1041" width="9.75454545454545" style="416" customWidth="1"/>
    <col min="1042" max="1043" width="7.87272727272727" style="416" customWidth="1"/>
    <col min="1044" max="1274" width="9" style="416"/>
    <col min="1275" max="1275" width="3.12727272727273" style="416" customWidth="1"/>
    <col min="1276" max="1276" width="7.62727272727273" style="416" customWidth="1"/>
    <col min="1277" max="1277" width="4.12727272727273" style="416" customWidth="1"/>
    <col min="1278" max="1278" width="17" style="416" customWidth="1"/>
    <col min="1279" max="1279" width="3.62727272727273" style="416" customWidth="1"/>
    <col min="1280" max="1280" width="9.12727272727273" style="416" customWidth="1"/>
    <col min="1281" max="1281" width="3.62727272727273" style="416" customWidth="1"/>
    <col min="1282" max="1282" width="4.62727272727273" style="416" customWidth="1"/>
    <col min="1283" max="1283" width="9.62727272727273" style="416" customWidth="1"/>
    <col min="1284" max="1284" width="10.1272727272727" style="416" customWidth="1"/>
    <col min="1285" max="1285" width="10.2545454545455" style="416" customWidth="1"/>
    <col min="1286" max="1286" width="4.62727272727273" style="416" customWidth="1"/>
    <col min="1287" max="1287" width="5" style="416" customWidth="1"/>
    <col min="1288" max="1288" width="11.1272727272727" style="416" customWidth="1"/>
    <col min="1289" max="1289" width="16.1272727272727" style="416" customWidth="1"/>
    <col min="1290" max="1290" width="4.75454545454545" style="416" customWidth="1"/>
    <col min="1291" max="1291" width="3.62727272727273" style="416" customWidth="1"/>
    <col min="1292" max="1292" width="5.12727272727273" style="416" customWidth="1"/>
    <col min="1293" max="1293" width="3.12727272727273" style="416" customWidth="1"/>
    <col min="1294" max="1294" width="4.62727272727273" style="416" customWidth="1"/>
    <col min="1295" max="1295" width="5" style="416" customWidth="1"/>
    <col min="1296" max="1297" width="9.75454545454545" style="416" customWidth="1"/>
    <col min="1298" max="1299" width="7.87272727272727" style="416" customWidth="1"/>
    <col min="1300" max="1530" width="9" style="416"/>
    <col min="1531" max="1531" width="3.12727272727273" style="416" customWidth="1"/>
    <col min="1532" max="1532" width="7.62727272727273" style="416" customWidth="1"/>
    <col min="1533" max="1533" width="4.12727272727273" style="416" customWidth="1"/>
    <col min="1534" max="1534" width="17" style="416" customWidth="1"/>
    <col min="1535" max="1535" width="3.62727272727273" style="416" customWidth="1"/>
    <col min="1536" max="1536" width="9.12727272727273" style="416" customWidth="1"/>
    <col min="1537" max="1537" width="3.62727272727273" style="416" customWidth="1"/>
    <col min="1538" max="1538" width="4.62727272727273" style="416" customWidth="1"/>
    <col min="1539" max="1539" width="9.62727272727273" style="416" customWidth="1"/>
    <col min="1540" max="1540" width="10.1272727272727" style="416" customWidth="1"/>
    <col min="1541" max="1541" width="10.2545454545455" style="416" customWidth="1"/>
    <col min="1542" max="1542" width="4.62727272727273" style="416" customWidth="1"/>
    <col min="1543" max="1543" width="5" style="416" customWidth="1"/>
    <col min="1544" max="1544" width="11.1272727272727" style="416" customWidth="1"/>
    <col min="1545" max="1545" width="16.1272727272727" style="416" customWidth="1"/>
    <col min="1546" max="1546" width="4.75454545454545" style="416" customWidth="1"/>
    <col min="1547" max="1547" width="3.62727272727273" style="416" customWidth="1"/>
    <col min="1548" max="1548" width="5.12727272727273" style="416" customWidth="1"/>
    <col min="1549" max="1549" width="3.12727272727273" style="416" customWidth="1"/>
    <col min="1550" max="1550" width="4.62727272727273" style="416" customWidth="1"/>
    <col min="1551" max="1551" width="5" style="416" customWidth="1"/>
    <col min="1552" max="1553" width="9.75454545454545" style="416" customWidth="1"/>
    <col min="1554" max="1555" width="7.87272727272727" style="416" customWidth="1"/>
    <col min="1556" max="1786" width="9" style="416"/>
    <col min="1787" max="1787" width="3.12727272727273" style="416" customWidth="1"/>
    <col min="1788" max="1788" width="7.62727272727273" style="416" customWidth="1"/>
    <col min="1789" max="1789" width="4.12727272727273" style="416" customWidth="1"/>
    <col min="1790" max="1790" width="17" style="416" customWidth="1"/>
    <col min="1791" max="1791" width="3.62727272727273" style="416" customWidth="1"/>
    <col min="1792" max="1792" width="9.12727272727273" style="416" customWidth="1"/>
    <col min="1793" max="1793" width="3.62727272727273" style="416" customWidth="1"/>
    <col min="1794" max="1794" width="4.62727272727273" style="416" customWidth="1"/>
    <col min="1795" max="1795" width="9.62727272727273" style="416" customWidth="1"/>
    <col min="1796" max="1796" width="10.1272727272727" style="416" customWidth="1"/>
    <col min="1797" max="1797" width="10.2545454545455" style="416" customWidth="1"/>
    <col min="1798" max="1798" width="4.62727272727273" style="416" customWidth="1"/>
    <col min="1799" max="1799" width="5" style="416" customWidth="1"/>
    <col min="1800" max="1800" width="11.1272727272727" style="416" customWidth="1"/>
    <col min="1801" max="1801" width="16.1272727272727" style="416" customWidth="1"/>
    <col min="1802" max="1802" width="4.75454545454545" style="416" customWidth="1"/>
    <col min="1803" max="1803" width="3.62727272727273" style="416" customWidth="1"/>
    <col min="1804" max="1804" width="5.12727272727273" style="416" customWidth="1"/>
    <col min="1805" max="1805" width="3.12727272727273" style="416" customWidth="1"/>
    <col min="1806" max="1806" width="4.62727272727273" style="416" customWidth="1"/>
    <col min="1807" max="1807" width="5" style="416" customWidth="1"/>
    <col min="1808" max="1809" width="9.75454545454545" style="416" customWidth="1"/>
    <col min="1810" max="1811" width="7.87272727272727" style="416" customWidth="1"/>
    <col min="1812" max="2042" width="9" style="416"/>
    <col min="2043" max="2043" width="3.12727272727273" style="416" customWidth="1"/>
    <col min="2044" max="2044" width="7.62727272727273" style="416" customWidth="1"/>
    <col min="2045" max="2045" width="4.12727272727273" style="416" customWidth="1"/>
    <col min="2046" max="2046" width="17" style="416" customWidth="1"/>
    <col min="2047" max="2047" width="3.62727272727273" style="416" customWidth="1"/>
    <col min="2048" max="2048" width="9.12727272727273" style="416" customWidth="1"/>
    <col min="2049" max="2049" width="3.62727272727273" style="416" customWidth="1"/>
    <col min="2050" max="2050" width="4.62727272727273" style="416" customWidth="1"/>
    <col min="2051" max="2051" width="9.62727272727273" style="416" customWidth="1"/>
    <col min="2052" max="2052" width="10.1272727272727" style="416" customWidth="1"/>
    <col min="2053" max="2053" width="10.2545454545455" style="416" customWidth="1"/>
    <col min="2054" max="2054" width="4.62727272727273" style="416" customWidth="1"/>
    <col min="2055" max="2055" width="5" style="416" customWidth="1"/>
    <col min="2056" max="2056" width="11.1272727272727" style="416" customWidth="1"/>
    <col min="2057" max="2057" width="16.1272727272727" style="416" customWidth="1"/>
    <col min="2058" max="2058" width="4.75454545454545" style="416" customWidth="1"/>
    <col min="2059" max="2059" width="3.62727272727273" style="416" customWidth="1"/>
    <col min="2060" max="2060" width="5.12727272727273" style="416" customWidth="1"/>
    <col min="2061" max="2061" width="3.12727272727273" style="416" customWidth="1"/>
    <col min="2062" max="2062" width="4.62727272727273" style="416" customWidth="1"/>
    <col min="2063" max="2063" width="5" style="416" customWidth="1"/>
    <col min="2064" max="2065" width="9.75454545454545" style="416" customWidth="1"/>
    <col min="2066" max="2067" width="7.87272727272727" style="416" customWidth="1"/>
    <col min="2068" max="2298" width="9" style="416"/>
    <col min="2299" max="2299" width="3.12727272727273" style="416" customWidth="1"/>
    <col min="2300" max="2300" width="7.62727272727273" style="416" customWidth="1"/>
    <col min="2301" max="2301" width="4.12727272727273" style="416" customWidth="1"/>
    <col min="2302" max="2302" width="17" style="416" customWidth="1"/>
    <col min="2303" max="2303" width="3.62727272727273" style="416" customWidth="1"/>
    <col min="2304" max="2304" width="9.12727272727273" style="416" customWidth="1"/>
    <col min="2305" max="2305" width="3.62727272727273" style="416" customWidth="1"/>
    <col min="2306" max="2306" width="4.62727272727273" style="416" customWidth="1"/>
    <col min="2307" max="2307" width="9.62727272727273" style="416" customWidth="1"/>
    <col min="2308" max="2308" width="10.1272727272727" style="416" customWidth="1"/>
    <col min="2309" max="2309" width="10.2545454545455" style="416" customWidth="1"/>
    <col min="2310" max="2310" width="4.62727272727273" style="416" customWidth="1"/>
    <col min="2311" max="2311" width="5" style="416" customWidth="1"/>
    <col min="2312" max="2312" width="11.1272727272727" style="416" customWidth="1"/>
    <col min="2313" max="2313" width="16.1272727272727" style="416" customWidth="1"/>
    <col min="2314" max="2314" width="4.75454545454545" style="416" customWidth="1"/>
    <col min="2315" max="2315" width="3.62727272727273" style="416" customWidth="1"/>
    <col min="2316" max="2316" width="5.12727272727273" style="416" customWidth="1"/>
    <col min="2317" max="2317" width="3.12727272727273" style="416" customWidth="1"/>
    <col min="2318" max="2318" width="4.62727272727273" style="416" customWidth="1"/>
    <col min="2319" max="2319" width="5" style="416" customWidth="1"/>
    <col min="2320" max="2321" width="9.75454545454545" style="416" customWidth="1"/>
    <col min="2322" max="2323" width="7.87272727272727" style="416" customWidth="1"/>
    <col min="2324" max="2554" width="9" style="416"/>
    <col min="2555" max="2555" width="3.12727272727273" style="416" customWidth="1"/>
    <col min="2556" max="2556" width="7.62727272727273" style="416" customWidth="1"/>
    <col min="2557" max="2557" width="4.12727272727273" style="416" customWidth="1"/>
    <col min="2558" max="2558" width="17" style="416" customWidth="1"/>
    <col min="2559" max="2559" width="3.62727272727273" style="416" customWidth="1"/>
    <col min="2560" max="2560" width="9.12727272727273" style="416" customWidth="1"/>
    <col min="2561" max="2561" width="3.62727272727273" style="416" customWidth="1"/>
    <col min="2562" max="2562" width="4.62727272727273" style="416" customWidth="1"/>
    <col min="2563" max="2563" width="9.62727272727273" style="416" customWidth="1"/>
    <col min="2564" max="2564" width="10.1272727272727" style="416" customWidth="1"/>
    <col min="2565" max="2565" width="10.2545454545455" style="416" customWidth="1"/>
    <col min="2566" max="2566" width="4.62727272727273" style="416" customWidth="1"/>
    <col min="2567" max="2567" width="5" style="416" customWidth="1"/>
    <col min="2568" max="2568" width="11.1272727272727" style="416" customWidth="1"/>
    <col min="2569" max="2569" width="16.1272727272727" style="416" customWidth="1"/>
    <col min="2570" max="2570" width="4.75454545454545" style="416" customWidth="1"/>
    <col min="2571" max="2571" width="3.62727272727273" style="416" customWidth="1"/>
    <col min="2572" max="2572" width="5.12727272727273" style="416" customWidth="1"/>
    <col min="2573" max="2573" width="3.12727272727273" style="416" customWidth="1"/>
    <col min="2574" max="2574" width="4.62727272727273" style="416" customWidth="1"/>
    <col min="2575" max="2575" width="5" style="416" customWidth="1"/>
    <col min="2576" max="2577" width="9.75454545454545" style="416" customWidth="1"/>
    <col min="2578" max="2579" width="7.87272727272727" style="416" customWidth="1"/>
    <col min="2580" max="2810" width="9" style="416"/>
    <col min="2811" max="2811" width="3.12727272727273" style="416" customWidth="1"/>
    <col min="2812" max="2812" width="7.62727272727273" style="416" customWidth="1"/>
    <col min="2813" max="2813" width="4.12727272727273" style="416" customWidth="1"/>
    <col min="2814" max="2814" width="17" style="416" customWidth="1"/>
    <col min="2815" max="2815" width="3.62727272727273" style="416" customWidth="1"/>
    <col min="2816" max="2816" width="9.12727272727273" style="416" customWidth="1"/>
    <col min="2817" max="2817" width="3.62727272727273" style="416" customWidth="1"/>
    <col min="2818" max="2818" width="4.62727272727273" style="416" customWidth="1"/>
    <col min="2819" max="2819" width="9.62727272727273" style="416" customWidth="1"/>
    <col min="2820" max="2820" width="10.1272727272727" style="416" customWidth="1"/>
    <col min="2821" max="2821" width="10.2545454545455" style="416" customWidth="1"/>
    <col min="2822" max="2822" width="4.62727272727273" style="416" customWidth="1"/>
    <col min="2823" max="2823" width="5" style="416" customWidth="1"/>
    <col min="2824" max="2824" width="11.1272727272727" style="416" customWidth="1"/>
    <col min="2825" max="2825" width="16.1272727272727" style="416" customWidth="1"/>
    <col min="2826" max="2826" width="4.75454545454545" style="416" customWidth="1"/>
    <col min="2827" max="2827" width="3.62727272727273" style="416" customWidth="1"/>
    <col min="2828" max="2828" width="5.12727272727273" style="416" customWidth="1"/>
    <col min="2829" max="2829" width="3.12727272727273" style="416" customWidth="1"/>
    <col min="2830" max="2830" width="4.62727272727273" style="416" customWidth="1"/>
    <col min="2831" max="2831" width="5" style="416" customWidth="1"/>
    <col min="2832" max="2833" width="9.75454545454545" style="416" customWidth="1"/>
    <col min="2834" max="2835" width="7.87272727272727" style="416" customWidth="1"/>
    <col min="2836" max="3066" width="9" style="416"/>
    <col min="3067" max="3067" width="3.12727272727273" style="416" customWidth="1"/>
    <col min="3068" max="3068" width="7.62727272727273" style="416" customWidth="1"/>
    <col min="3069" max="3069" width="4.12727272727273" style="416" customWidth="1"/>
    <col min="3070" max="3070" width="17" style="416" customWidth="1"/>
    <col min="3071" max="3071" width="3.62727272727273" style="416" customWidth="1"/>
    <col min="3072" max="3072" width="9.12727272727273" style="416" customWidth="1"/>
    <col min="3073" max="3073" width="3.62727272727273" style="416" customWidth="1"/>
    <col min="3074" max="3074" width="4.62727272727273" style="416" customWidth="1"/>
    <col min="3075" max="3075" width="9.62727272727273" style="416" customWidth="1"/>
    <col min="3076" max="3076" width="10.1272727272727" style="416" customWidth="1"/>
    <col min="3077" max="3077" width="10.2545454545455" style="416" customWidth="1"/>
    <col min="3078" max="3078" width="4.62727272727273" style="416" customWidth="1"/>
    <col min="3079" max="3079" width="5" style="416" customWidth="1"/>
    <col min="3080" max="3080" width="11.1272727272727" style="416" customWidth="1"/>
    <col min="3081" max="3081" width="16.1272727272727" style="416" customWidth="1"/>
    <col min="3082" max="3082" width="4.75454545454545" style="416" customWidth="1"/>
    <col min="3083" max="3083" width="3.62727272727273" style="416" customWidth="1"/>
    <col min="3084" max="3084" width="5.12727272727273" style="416" customWidth="1"/>
    <col min="3085" max="3085" width="3.12727272727273" style="416" customWidth="1"/>
    <col min="3086" max="3086" width="4.62727272727273" style="416" customWidth="1"/>
    <col min="3087" max="3087" width="5" style="416" customWidth="1"/>
    <col min="3088" max="3089" width="9.75454545454545" style="416" customWidth="1"/>
    <col min="3090" max="3091" width="7.87272727272727" style="416" customWidth="1"/>
    <col min="3092" max="3322" width="9" style="416"/>
    <col min="3323" max="3323" width="3.12727272727273" style="416" customWidth="1"/>
    <col min="3324" max="3324" width="7.62727272727273" style="416" customWidth="1"/>
    <col min="3325" max="3325" width="4.12727272727273" style="416" customWidth="1"/>
    <col min="3326" max="3326" width="17" style="416" customWidth="1"/>
    <col min="3327" max="3327" width="3.62727272727273" style="416" customWidth="1"/>
    <col min="3328" max="3328" width="9.12727272727273" style="416" customWidth="1"/>
    <col min="3329" max="3329" width="3.62727272727273" style="416" customWidth="1"/>
    <col min="3330" max="3330" width="4.62727272727273" style="416" customWidth="1"/>
    <col min="3331" max="3331" width="9.62727272727273" style="416" customWidth="1"/>
    <col min="3332" max="3332" width="10.1272727272727" style="416" customWidth="1"/>
    <col min="3333" max="3333" width="10.2545454545455" style="416" customWidth="1"/>
    <col min="3334" max="3334" width="4.62727272727273" style="416" customWidth="1"/>
    <col min="3335" max="3335" width="5" style="416" customWidth="1"/>
    <col min="3336" max="3336" width="11.1272727272727" style="416" customWidth="1"/>
    <col min="3337" max="3337" width="16.1272727272727" style="416" customWidth="1"/>
    <col min="3338" max="3338" width="4.75454545454545" style="416" customWidth="1"/>
    <col min="3339" max="3339" width="3.62727272727273" style="416" customWidth="1"/>
    <col min="3340" max="3340" width="5.12727272727273" style="416" customWidth="1"/>
    <col min="3341" max="3341" width="3.12727272727273" style="416" customWidth="1"/>
    <col min="3342" max="3342" width="4.62727272727273" style="416" customWidth="1"/>
    <col min="3343" max="3343" width="5" style="416" customWidth="1"/>
    <col min="3344" max="3345" width="9.75454545454545" style="416" customWidth="1"/>
    <col min="3346" max="3347" width="7.87272727272727" style="416" customWidth="1"/>
    <col min="3348" max="3578" width="9" style="416"/>
    <col min="3579" max="3579" width="3.12727272727273" style="416" customWidth="1"/>
    <col min="3580" max="3580" width="7.62727272727273" style="416" customWidth="1"/>
    <col min="3581" max="3581" width="4.12727272727273" style="416" customWidth="1"/>
    <col min="3582" max="3582" width="17" style="416" customWidth="1"/>
    <col min="3583" max="3583" width="3.62727272727273" style="416" customWidth="1"/>
    <col min="3584" max="3584" width="9.12727272727273" style="416" customWidth="1"/>
    <col min="3585" max="3585" width="3.62727272727273" style="416" customWidth="1"/>
    <col min="3586" max="3586" width="4.62727272727273" style="416" customWidth="1"/>
    <col min="3587" max="3587" width="9.62727272727273" style="416" customWidth="1"/>
    <col min="3588" max="3588" width="10.1272727272727" style="416" customWidth="1"/>
    <col min="3589" max="3589" width="10.2545454545455" style="416" customWidth="1"/>
    <col min="3590" max="3590" width="4.62727272727273" style="416" customWidth="1"/>
    <col min="3591" max="3591" width="5" style="416" customWidth="1"/>
    <col min="3592" max="3592" width="11.1272727272727" style="416" customWidth="1"/>
    <col min="3593" max="3593" width="16.1272727272727" style="416" customWidth="1"/>
    <col min="3594" max="3594" width="4.75454545454545" style="416" customWidth="1"/>
    <col min="3595" max="3595" width="3.62727272727273" style="416" customWidth="1"/>
    <col min="3596" max="3596" width="5.12727272727273" style="416" customWidth="1"/>
    <col min="3597" max="3597" width="3.12727272727273" style="416" customWidth="1"/>
    <col min="3598" max="3598" width="4.62727272727273" style="416" customWidth="1"/>
    <col min="3599" max="3599" width="5" style="416" customWidth="1"/>
    <col min="3600" max="3601" width="9.75454545454545" style="416" customWidth="1"/>
    <col min="3602" max="3603" width="7.87272727272727" style="416" customWidth="1"/>
    <col min="3604" max="3834" width="9" style="416"/>
    <col min="3835" max="3835" width="3.12727272727273" style="416" customWidth="1"/>
    <col min="3836" max="3836" width="7.62727272727273" style="416" customWidth="1"/>
    <col min="3837" max="3837" width="4.12727272727273" style="416" customWidth="1"/>
    <col min="3838" max="3838" width="17" style="416" customWidth="1"/>
    <col min="3839" max="3839" width="3.62727272727273" style="416" customWidth="1"/>
    <col min="3840" max="3840" width="9.12727272727273" style="416" customWidth="1"/>
    <col min="3841" max="3841" width="3.62727272727273" style="416" customWidth="1"/>
    <col min="3842" max="3842" width="4.62727272727273" style="416" customWidth="1"/>
    <col min="3843" max="3843" width="9.62727272727273" style="416" customWidth="1"/>
    <col min="3844" max="3844" width="10.1272727272727" style="416" customWidth="1"/>
    <col min="3845" max="3845" width="10.2545454545455" style="416" customWidth="1"/>
    <col min="3846" max="3846" width="4.62727272727273" style="416" customWidth="1"/>
    <col min="3847" max="3847" width="5" style="416" customWidth="1"/>
    <col min="3848" max="3848" width="11.1272727272727" style="416" customWidth="1"/>
    <col min="3849" max="3849" width="16.1272727272727" style="416" customWidth="1"/>
    <col min="3850" max="3850" width="4.75454545454545" style="416" customWidth="1"/>
    <col min="3851" max="3851" width="3.62727272727273" style="416" customWidth="1"/>
    <col min="3852" max="3852" width="5.12727272727273" style="416" customWidth="1"/>
    <col min="3853" max="3853" width="3.12727272727273" style="416" customWidth="1"/>
    <col min="3854" max="3854" width="4.62727272727273" style="416" customWidth="1"/>
    <col min="3855" max="3855" width="5" style="416" customWidth="1"/>
    <col min="3856" max="3857" width="9.75454545454545" style="416" customWidth="1"/>
    <col min="3858" max="3859" width="7.87272727272727" style="416" customWidth="1"/>
    <col min="3860" max="4090" width="9" style="416"/>
    <col min="4091" max="4091" width="3.12727272727273" style="416" customWidth="1"/>
    <col min="4092" max="4092" width="7.62727272727273" style="416" customWidth="1"/>
    <col min="4093" max="4093" width="4.12727272727273" style="416" customWidth="1"/>
    <col min="4094" max="4094" width="17" style="416" customWidth="1"/>
    <col min="4095" max="4095" width="3.62727272727273" style="416" customWidth="1"/>
    <col min="4096" max="4096" width="9.12727272727273" style="416" customWidth="1"/>
    <col min="4097" max="4097" width="3.62727272727273" style="416" customWidth="1"/>
    <col min="4098" max="4098" width="4.62727272727273" style="416" customWidth="1"/>
    <col min="4099" max="4099" width="9.62727272727273" style="416" customWidth="1"/>
    <col min="4100" max="4100" width="10.1272727272727" style="416" customWidth="1"/>
    <col min="4101" max="4101" width="10.2545454545455" style="416" customWidth="1"/>
    <col min="4102" max="4102" width="4.62727272727273" style="416" customWidth="1"/>
    <col min="4103" max="4103" width="5" style="416" customWidth="1"/>
    <col min="4104" max="4104" width="11.1272727272727" style="416" customWidth="1"/>
    <col min="4105" max="4105" width="16.1272727272727" style="416" customWidth="1"/>
    <col min="4106" max="4106" width="4.75454545454545" style="416" customWidth="1"/>
    <col min="4107" max="4107" width="3.62727272727273" style="416" customWidth="1"/>
    <col min="4108" max="4108" width="5.12727272727273" style="416" customWidth="1"/>
    <col min="4109" max="4109" width="3.12727272727273" style="416" customWidth="1"/>
    <col min="4110" max="4110" width="4.62727272727273" style="416" customWidth="1"/>
    <col min="4111" max="4111" width="5" style="416" customWidth="1"/>
    <col min="4112" max="4113" width="9.75454545454545" style="416" customWidth="1"/>
    <col min="4114" max="4115" width="7.87272727272727" style="416" customWidth="1"/>
    <col min="4116" max="4346" width="9" style="416"/>
    <col min="4347" max="4347" width="3.12727272727273" style="416" customWidth="1"/>
    <col min="4348" max="4348" width="7.62727272727273" style="416" customWidth="1"/>
    <col min="4349" max="4349" width="4.12727272727273" style="416" customWidth="1"/>
    <col min="4350" max="4350" width="17" style="416" customWidth="1"/>
    <col min="4351" max="4351" width="3.62727272727273" style="416" customWidth="1"/>
    <col min="4352" max="4352" width="9.12727272727273" style="416" customWidth="1"/>
    <col min="4353" max="4353" width="3.62727272727273" style="416" customWidth="1"/>
    <col min="4354" max="4354" width="4.62727272727273" style="416" customWidth="1"/>
    <col min="4355" max="4355" width="9.62727272727273" style="416" customWidth="1"/>
    <col min="4356" max="4356" width="10.1272727272727" style="416" customWidth="1"/>
    <col min="4357" max="4357" width="10.2545454545455" style="416" customWidth="1"/>
    <col min="4358" max="4358" width="4.62727272727273" style="416" customWidth="1"/>
    <col min="4359" max="4359" width="5" style="416" customWidth="1"/>
    <col min="4360" max="4360" width="11.1272727272727" style="416" customWidth="1"/>
    <col min="4361" max="4361" width="16.1272727272727" style="416" customWidth="1"/>
    <col min="4362" max="4362" width="4.75454545454545" style="416" customWidth="1"/>
    <col min="4363" max="4363" width="3.62727272727273" style="416" customWidth="1"/>
    <col min="4364" max="4364" width="5.12727272727273" style="416" customWidth="1"/>
    <col min="4365" max="4365" width="3.12727272727273" style="416" customWidth="1"/>
    <col min="4366" max="4366" width="4.62727272727273" style="416" customWidth="1"/>
    <col min="4367" max="4367" width="5" style="416" customWidth="1"/>
    <col min="4368" max="4369" width="9.75454545454545" style="416" customWidth="1"/>
    <col min="4370" max="4371" width="7.87272727272727" style="416" customWidth="1"/>
    <col min="4372" max="4602" width="9" style="416"/>
    <col min="4603" max="4603" width="3.12727272727273" style="416" customWidth="1"/>
    <col min="4604" max="4604" width="7.62727272727273" style="416" customWidth="1"/>
    <col min="4605" max="4605" width="4.12727272727273" style="416" customWidth="1"/>
    <col min="4606" max="4606" width="17" style="416" customWidth="1"/>
    <col min="4607" max="4607" width="3.62727272727273" style="416" customWidth="1"/>
    <col min="4608" max="4608" width="9.12727272727273" style="416" customWidth="1"/>
    <col min="4609" max="4609" width="3.62727272727273" style="416" customWidth="1"/>
    <col min="4610" max="4610" width="4.62727272727273" style="416" customWidth="1"/>
    <col min="4611" max="4611" width="9.62727272727273" style="416" customWidth="1"/>
    <col min="4612" max="4612" width="10.1272727272727" style="416" customWidth="1"/>
    <col min="4613" max="4613" width="10.2545454545455" style="416" customWidth="1"/>
    <col min="4614" max="4614" width="4.62727272727273" style="416" customWidth="1"/>
    <col min="4615" max="4615" width="5" style="416" customWidth="1"/>
    <col min="4616" max="4616" width="11.1272727272727" style="416" customWidth="1"/>
    <col min="4617" max="4617" width="16.1272727272727" style="416" customWidth="1"/>
    <col min="4618" max="4618" width="4.75454545454545" style="416" customWidth="1"/>
    <col min="4619" max="4619" width="3.62727272727273" style="416" customWidth="1"/>
    <col min="4620" max="4620" width="5.12727272727273" style="416" customWidth="1"/>
    <col min="4621" max="4621" width="3.12727272727273" style="416" customWidth="1"/>
    <col min="4622" max="4622" width="4.62727272727273" style="416" customWidth="1"/>
    <col min="4623" max="4623" width="5" style="416" customWidth="1"/>
    <col min="4624" max="4625" width="9.75454545454545" style="416" customWidth="1"/>
    <col min="4626" max="4627" width="7.87272727272727" style="416" customWidth="1"/>
    <col min="4628" max="4858" width="9" style="416"/>
    <col min="4859" max="4859" width="3.12727272727273" style="416" customWidth="1"/>
    <col min="4860" max="4860" width="7.62727272727273" style="416" customWidth="1"/>
    <col min="4861" max="4861" width="4.12727272727273" style="416" customWidth="1"/>
    <col min="4862" max="4862" width="17" style="416" customWidth="1"/>
    <col min="4863" max="4863" width="3.62727272727273" style="416" customWidth="1"/>
    <col min="4864" max="4864" width="9.12727272727273" style="416" customWidth="1"/>
    <col min="4865" max="4865" width="3.62727272727273" style="416" customWidth="1"/>
    <col min="4866" max="4866" width="4.62727272727273" style="416" customWidth="1"/>
    <col min="4867" max="4867" width="9.62727272727273" style="416" customWidth="1"/>
    <col min="4868" max="4868" width="10.1272727272727" style="416" customWidth="1"/>
    <col min="4869" max="4869" width="10.2545454545455" style="416" customWidth="1"/>
    <col min="4870" max="4870" width="4.62727272727273" style="416" customWidth="1"/>
    <col min="4871" max="4871" width="5" style="416" customWidth="1"/>
    <col min="4872" max="4872" width="11.1272727272727" style="416" customWidth="1"/>
    <col min="4873" max="4873" width="16.1272727272727" style="416" customWidth="1"/>
    <col min="4874" max="4874" width="4.75454545454545" style="416" customWidth="1"/>
    <col min="4875" max="4875" width="3.62727272727273" style="416" customWidth="1"/>
    <col min="4876" max="4876" width="5.12727272727273" style="416" customWidth="1"/>
    <col min="4877" max="4877" width="3.12727272727273" style="416" customWidth="1"/>
    <col min="4878" max="4878" width="4.62727272727273" style="416" customWidth="1"/>
    <col min="4879" max="4879" width="5" style="416" customWidth="1"/>
    <col min="4880" max="4881" width="9.75454545454545" style="416" customWidth="1"/>
    <col min="4882" max="4883" width="7.87272727272727" style="416" customWidth="1"/>
    <col min="4884" max="5114" width="9" style="416"/>
    <col min="5115" max="5115" width="3.12727272727273" style="416" customWidth="1"/>
    <col min="5116" max="5116" width="7.62727272727273" style="416" customWidth="1"/>
    <col min="5117" max="5117" width="4.12727272727273" style="416" customWidth="1"/>
    <col min="5118" max="5118" width="17" style="416" customWidth="1"/>
    <col min="5119" max="5119" width="3.62727272727273" style="416" customWidth="1"/>
    <col min="5120" max="5120" width="9.12727272727273" style="416" customWidth="1"/>
    <col min="5121" max="5121" width="3.62727272727273" style="416" customWidth="1"/>
    <col min="5122" max="5122" width="4.62727272727273" style="416" customWidth="1"/>
    <col min="5123" max="5123" width="9.62727272727273" style="416" customWidth="1"/>
    <col min="5124" max="5124" width="10.1272727272727" style="416" customWidth="1"/>
    <col min="5125" max="5125" width="10.2545454545455" style="416" customWidth="1"/>
    <col min="5126" max="5126" width="4.62727272727273" style="416" customWidth="1"/>
    <col min="5127" max="5127" width="5" style="416" customWidth="1"/>
    <col min="5128" max="5128" width="11.1272727272727" style="416" customWidth="1"/>
    <col min="5129" max="5129" width="16.1272727272727" style="416" customWidth="1"/>
    <col min="5130" max="5130" width="4.75454545454545" style="416" customWidth="1"/>
    <col min="5131" max="5131" width="3.62727272727273" style="416" customWidth="1"/>
    <col min="5132" max="5132" width="5.12727272727273" style="416" customWidth="1"/>
    <col min="5133" max="5133" width="3.12727272727273" style="416" customWidth="1"/>
    <col min="5134" max="5134" width="4.62727272727273" style="416" customWidth="1"/>
    <col min="5135" max="5135" width="5" style="416" customWidth="1"/>
    <col min="5136" max="5137" width="9.75454545454545" style="416" customWidth="1"/>
    <col min="5138" max="5139" width="7.87272727272727" style="416" customWidth="1"/>
    <col min="5140" max="5370" width="9" style="416"/>
    <col min="5371" max="5371" width="3.12727272727273" style="416" customWidth="1"/>
    <col min="5372" max="5372" width="7.62727272727273" style="416" customWidth="1"/>
    <col min="5373" max="5373" width="4.12727272727273" style="416" customWidth="1"/>
    <col min="5374" max="5374" width="17" style="416" customWidth="1"/>
    <col min="5375" max="5375" width="3.62727272727273" style="416" customWidth="1"/>
    <col min="5376" max="5376" width="9.12727272727273" style="416" customWidth="1"/>
    <col min="5377" max="5377" width="3.62727272727273" style="416" customWidth="1"/>
    <col min="5378" max="5378" width="4.62727272727273" style="416" customWidth="1"/>
    <col min="5379" max="5379" width="9.62727272727273" style="416" customWidth="1"/>
    <col min="5380" max="5380" width="10.1272727272727" style="416" customWidth="1"/>
    <col min="5381" max="5381" width="10.2545454545455" style="416" customWidth="1"/>
    <col min="5382" max="5382" width="4.62727272727273" style="416" customWidth="1"/>
    <col min="5383" max="5383" width="5" style="416" customWidth="1"/>
    <col min="5384" max="5384" width="11.1272727272727" style="416" customWidth="1"/>
    <col min="5385" max="5385" width="16.1272727272727" style="416" customWidth="1"/>
    <col min="5386" max="5386" width="4.75454545454545" style="416" customWidth="1"/>
    <col min="5387" max="5387" width="3.62727272727273" style="416" customWidth="1"/>
    <col min="5388" max="5388" width="5.12727272727273" style="416" customWidth="1"/>
    <col min="5389" max="5389" width="3.12727272727273" style="416" customWidth="1"/>
    <col min="5390" max="5390" width="4.62727272727273" style="416" customWidth="1"/>
    <col min="5391" max="5391" width="5" style="416" customWidth="1"/>
    <col min="5392" max="5393" width="9.75454545454545" style="416" customWidth="1"/>
    <col min="5394" max="5395" width="7.87272727272727" style="416" customWidth="1"/>
    <col min="5396" max="5626" width="9" style="416"/>
    <col min="5627" max="5627" width="3.12727272727273" style="416" customWidth="1"/>
    <col min="5628" max="5628" width="7.62727272727273" style="416" customWidth="1"/>
    <col min="5629" max="5629" width="4.12727272727273" style="416" customWidth="1"/>
    <col min="5630" max="5630" width="17" style="416" customWidth="1"/>
    <col min="5631" max="5631" width="3.62727272727273" style="416" customWidth="1"/>
    <col min="5632" max="5632" width="9.12727272727273" style="416" customWidth="1"/>
    <col min="5633" max="5633" width="3.62727272727273" style="416" customWidth="1"/>
    <col min="5634" max="5634" width="4.62727272727273" style="416" customWidth="1"/>
    <col min="5635" max="5635" width="9.62727272727273" style="416" customWidth="1"/>
    <col min="5636" max="5636" width="10.1272727272727" style="416" customWidth="1"/>
    <col min="5637" max="5637" width="10.2545454545455" style="416" customWidth="1"/>
    <col min="5638" max="5638" width="4.62727272727273" style="416" customWidth="1"/>
    <col min="5639" max="5639" width="5" style="416" customWidth="1"/>
    <col min="5640" max="5640" width="11.1272727272727" style="416" customWidth="1"/>
    <col min="5641" max="5641" width="16.1272727272727" style="416" customWidth="1"/>
    <col min="5642" max="5642" width="4.75454545454545" style="416" customWidth="1"/>
    <col min="5643" max="5643" width="3.62727272727273" style="416" customWidth="1"/>
    <col min="5644" max="5644" width="5.12727272727273" style="416" customWidth="1"/>
    <col min="5645" max="5645" width="3.12727272727273" style="416" customWidth="1"/>
    <col min="5646" max="5646" width="4.62727272727273" style="416" customWidth="1"/>
    <col min="5647" max="5647" width="5" style="416" customWidth="1"/>
    <col min="5648" max="5649" width="9.75454545454545" style="416" customWidth="1"/>
    <col min="5650" max="5651" width="7.87272727272727" style="416" customWidth="1"/>
    <col min="5652" max="5882" width="9" style="416"/>
    <col min="5883" max="5883" width="3.12727272727273" style="416" customWidth="1"/>
    <col min="5884" max="5884" width="7.62727272727273" style="416" customWidth="1"/>
    <col min="5885" max="5885" width="4.12727272727273" style="416" customWidth="1"/>
    <col min="5886" max="5886" width="17" style="416" customWidth="1"/>
    <col min="5887" max="5887" width="3.62727272727273" style="416" customWidth="1"/>
    <col min="5888" max="5888" width="9.12727272727273" style="416" customWidth="1"/>
    <col min="5889" max="5889" width="3.62727272727273" style="416" customWidth="1"/>
    <col min="5890" max="5890" width="4.62727272727273" style="416" customWidth="1"/>
    <col min="5891" max="5891" width="9.62727272727273" style="416" customWidth="1"/>
    <col min="5892" max="5892" width="10.1272727272727" style="416" customWidth="1"/>
    <col min="5893" max="5893" width="10.2545454545455" style="416" customWidth="1"/>
    <col min="5894" max="5894" width="4.62727272727273" style="416" customWidth="1"/>
    <col min="5895" max="5895" width="5" style="416" customWidth="1"/>
    <col min="5896" max="5896" width="11.1272727272727" style="416" customWidth="1"/>
    <col min="5897" max="5897" width="16.1272727272727" style="416" customWidth="1"/>
    <col min="5898" max="5898" width="4.75454545454545" style="416" customWidth="1"/>
    <col min="5899" max="5899" width="3.62727272727273" style="416" customWidth="1"/>
    <col min="5900" max="5900" width="5.12727272727273" style="416" customWidth="1"/>
    <col min="5901" max="5901" width="3.12727272727273" style="416" customWidth="1"/>
    <col min="5902" max="5902" width="4.62727272727273" style="416" customWidth="1"/>
    <col min="5903" max="5903" width="5" style="416" customWidth="1"/>
    <col min="5904" max="5905" width="9.75454545454545" style="416" customWidth="1"/>
    <col min="5906" max="5907" width="7.87272727272727" style="416" customWidth="1"/>
    <col min="5908" max="6138" width="9" style="416"/>
    <col min="6139" max="6139" width="3.12727272727273" style="416" customWidth="1"/>
    <col min="6140" max="6140" width="7.62727272727273" style="416" customWidth="1"/>
    <col min="6141" max="6141" width="4.12727272727273" style="416" customWidth="1"/>
    <col min="6142" max="6142" width="17" style="416" customWidth="1"/>
    <col min="6143" max="6143" width="3.62727272727273" style="416" customWidth="1"/>
    <col min="6144" max="6144" width="9.12727272727273" style="416" customWidth="1"/>
    <col min="6145" max="6145" width="3.62727272727273" style="416" customWidth="1"/>
    <col min="6146" max="6146" width="4.62727272727273" style="416" customWidth="1"/>
    <col min="6147" max="6147" width="9.62727272727273" style="416" customWidth="1"/>
    <col min="6148" max="6148" width="10.1272727272727" style="416" customWidth="1"/>
    <col min="6149" max="6149" width="10.2545454545455" style="416" customWidth="1"/>
    <col min="6150" max="6150" width="4.62727272727273" style="416" customWidth="1"/>
    <col min="6151" max="6151" width="5" style="416" customWidth="1"/>
    <col min="6152" max="6152" width="11.1272727272727" style="416" customWidth="1"/>
    <col min="6153" max="6153" width="16.1272727272727" style="416" customWidth="1"/>
    <col min="6154" max="6154" width="4.75454545454545" style="416" customWidth="1"/>
    <col min="6155" max="6155" width="3.62727272727273" style="416" customWidth="1"/>
    <col min="6156" max="6156" width="5.12727272727273" style="416" customWidth="1"/>
    <col min="6157" max="6157" width="3.12727272727273" style="416" customWidth="1"/>
    <col min="6158" max="6158" width="4.62727272727273" style="416" customWidth="1"/>
    <col min="6159" max="6159" width="5" style="416" customWidth="1"/>
    <col min="6160" max="6161" width="9.75454545454545" style="416" customWidth="1"/>
    <col min="6162" max="6163" width="7.87272727272727" style="416" customWidth="1"/>
    <col min="6164" max="6394" width="9" style="416"/>
    <col min="6395" max="6395" width="3.12727272727273" style="416" customWidth="1"/>
    <col min="6396" max="6396" width="7.62727272727273" style="416" customWidth="1"/>
    <col min="6397" max="6397" width="4.12727272727273" style="416" customWidth="1"/>
    <col min="6398" max="6398" width="17" style="416" customWidth="1"/>
    <col min="6399" max="6399" width="3.62727272727273" style="416" customWidth="1"/>
    <col min="6400" max="6400" width="9.12727272727273" style="416" customWidth="1"/>
    <col min="6401" max="6401" width="3.62727272727273" style="416" customWidth="1"/>
    <col min="6402" max="6402" width="4.62727272727273" style="416" customWidth="1"/>
    <col min="6403" max="6403" width="9.62727272727273" style="416" customWidth="1"/>
    <col min="6404" max="6404" width="10.1272727272727" style="416" customWidth="1"/>
    <col min="6405" max="6405" width="10.2545454545455" style="416" customWidth="1"/>
    <col min="6406" max="6406" width="4.62727272727273" style="416" customWidth="1"/>
    <col min="6407" max="6407" width="5" style="416" customWidth="1"/>
    <col min="6408" max="6408" width="11.1272727272727" style="416" customWidth="1"/>
    <col min="6409" max="6409" width="16.1272727272727" style="416" customWidth="1"/>
    <col min="6410" max="6410" width="4.75454545454545" style="416" customWidth="1"/>
    <col min="6411" max="6411" width="3.62727272727273" style="416" customWidth="1"/>
    <col min="6412" max="6412" width="5.12727272727273" style="416" customWidth="1"/>
    <col min="6413" max="6413" width="3.12727272727273" style="416" customWidth="1"/>
    <col min="6414" max="6414" width="4.62727272727273" style="416" customWidth="1"/>
    <col min="6415" max="6415" width="5" style="416" customWidth="1"/>
    <col min="6416" max="6417" width="9.75454545454545" style="416" customWidth="1"/>
    <col min="6418" max="6419" width="7.87272727272727" style="416" customWidth="1"/>
    <col min="6420" max="6650" width="9" style="416"/>
    <col min="6651" max="6651" width="3.12727272727273" style="416" customWidth="1"/>
    <col min="6652" max="6652" width="7.62727272727273" style="416" customWidth="1"/>
    <col min="6653" max="6653" width="4.12727272727273" style="416" customWidth="1"/>
    <col min="6654" max="6654" width="17" style="416" customWidth="1"/>
    <col min="6655" max="6655" width="3.62727272727273" style="416" customWidth="1"/>
    <col min="6656" max="6656" width="9.12727272727273" style="416" customWidth="1"/>
    <col min="6657" max="6657" width="3.62727272727273" style="416" customWidth="1"/>
    <col min="6658" max="6658" width="4.62727272727273" style="416" customWidth="1"/>
    <col min="6659" max="6659" width="9.62727272727273" style="416" customWidth="1"/>
    <col min="6660" max="6660" width="10.1272727272727" style="416" customWidth="1"/>
    <col min="6661" max="6661" width="10.2545454545455" style="416" customWidth="1"/>
    <col min="6662" max="6662" width="4.62727272727273" style="416" customWidth="1"/>
    <col min="6663" max="6663" width="5" style="416" customWidth="1"/>
    <col min="6664" max="6664" width="11.1272727272727" style="416" customWidth="1"/>
    <col min="6665" max="6665" width="16.1272727272727" style="416" customWidth="1"/>
    <col min="6666" max="6666" width="4.75454545454545" style="416" customWidth="1"/>
    <col min="6667" max="6667" width="3.62727272727273" style="416" customWidth="1"/>
    <col min="6668" max="6668" width="5.12727272727273" style="416" customWidth="1"/>
    <col min="6669" max="6669" width="3.12727272727273" style="416" customWidth="1"/>
    <col min="6670" max="6670" width="4.62727272727273" style="416" customWidth="1"/>
    <col min="6671" max="6671" width="5" style="416" customWidth="1"/>
    <col min="6672" max="6673" width="9.75454545454545" style="416" customWidth="1"/>
    <col min="6674" max="6675" width="7.87272727272727" style="416" customWidth="1"/>
    <col min="6676" max="6906" width="9" style="416"/>
    <col min="6907" max="6907" width="3.12727272727273" style="416" customWidth="1"/>
    <col min="6908" max="6908" width="7.62727272727273" style="416" customWidth="1"/>
    <col min="6909" max="6909" width="4.12727272727273" style="416" customWidth="1"/>
    <col min="6910" max="6910" width="17" style="416" customWidth="1"/>
    <col min="6911" max="6911" width="3.62727272727273" style="416" customWidth="1"/>
    <col min="6912" max="6912" width="9.12727272727273" style="416" customWidth="1"/>
    <col min="6913" max="6913" width="3.62727272727273" style="416" customWidth="1"/>
    <col min="6914" max="6914" width="4.62727272727273" style="416" customWidth="1"/>
    <col min="6915" max="6915" width="9.62727272727273" style="416" customWidth="1"/>
    <col min="6916" max="6916" width="10.1272727272727" style="416" customWidth="1"/>
    <col min="6917" max="6917" width="10.2545454545455" style="416" customWidth="1"/>
    <col min="6918" max="6918" width="4.62727272727273" style="416" customWidth="1"/>
    <col min="6919" max="6919" width="5" style="416" customWidth="1"/>
    <col min="6920" max="6920" width="11.1272727272727" style="416" customWidth="1"/>
    <col min="6921" max="6921" width="16.1272727272727" style="416" customWidth="1"/>
    <col min="6922" max="6922" width="4.75454545454545" style="416" customWidth="1"/>
    <col min="6923" max="6923" width="3.62727272727273" style="416" customWidth="1"/>
    <col min="6924" max="6924" width="5.12727272727273" style="416" customWidth="1"/>
    <col min="6925" max="6925" width="3.12727272727273" style="416" customWidth="1"/>
    <col min="6926" max="6926" width="4.62727272727273" style="416" customWidth="1"/>
    <col min="6927" max="6927" width="5" style="416" customWidth="1"/>
    <col min="6928" max="6929" width="9.75454545454545" style="416" customWidth="1"/>
    <col min="6930" max="6931" width="7.87272727272727" style="416" customWidth="1"/>
    <col min="6932" max="7162" width="9" style="416"/>
    <col min="7163" max="7163" width="3.12727272727273" style="416" customWidth="1"/>
    <col min="7164" max="7164" width="7.62727272727273" style="416" customWidth="1"/>
    <col min="7165" max="7165" width="4.12727272727273" style="416" customWidth="1"/>
    <col min="7166" max="7166" width="17" style="416" customWidth="1"/>
    <col min="7167" max="7167" width="3.62727272727273" style="416" customWidth="1"/>
    <col min="7168" max="7168" width="9.12727272727273" style="416" customWidth="1"/>
    <col min="7169" max="7169" width="3.62727272727273" style="416" customWidth="1"/>
    <col min="7170" max="7170" width="4.62727272727273" style="416" customWidth="1"/>
    <col min="7171" max="7171" width="9.62727272727273" style="416" customWidth="1"/>
    <col min="7172" max="7172" width="10.1272727272727" style="416" customWidth="1"/>
    <col min="7173" max="7173" width="10.2545454545455" style="416" customWidth="1"/>
    <col min="7174" max="7174" width="4.62727272727273" style="416" customWidth="1"/>
    <col min="7175" max="7175" width="5" style="416" customWidth="1"/>
    <col min="7176" max="7176" width="11.1272727272727" style="416" customWidth="1"/>
    <col min="7177" max="7177" width="16.1272727272727" style="416" customWidth="1"/>
    <col min="7178" max="7178" width="4.75454545454545" style="416" customWidth="1"/>
    <col min="7179" max="7179" width="3.62727272727273" style="416" customWidth="1"/>
    <col min="7180" max="7180" width="5.12727272727273" style="416" customWidth="1"/>
    <col min="7181" max="7181" width="3.12727272727273" style="416" customWidth="1"/>
    <col min="7182" max="7182" width="4.62727272727273" style="416" customWidth="1"/>
    <col min="7183" max="7183" width="5" style="416" customWidth="1"/>
    <col min="7184" max="7185" width="9.75454545454545" style="416" customWidth="1"/>
    <col min="7186" max="7187" width="7.87272727272727" style="416" customWidth="1"/>
    <col min="7188" max="7418" width="9" style="416"/>
    <col min="7419" max="7419" width="3.12727272727273" style="416" customWidth="1"/>
    <col min="7420" max="7420" width="7.62727272727273" style="416" customWidth="1"/>
    <col min="7421" max="7421" width="4.12727272727273" style="416" customWidth="1"/>
    <col min="7422" max="7422" width="17" style="416" customWidth="1"/>
    <col min="7423" max="7423" width="3.62727272727273" style="416" customWidth="1"/>
    <col min="7424" max="7424" width="9.12727272727273" style="416" customWidth="1"/>
    <col min="7425" max="7425" width="3.62727272727273" style="416" customWidth="1"/>
    <col min="7426" max="7426" width="4.62727272727273" style="416" customWidth="1"/>
    <col min="7427" max="7427" width="9.62727272727273" style="416" customWidth="1"/>
    <col min="7428" max="7428" width="10.1272727272727" style="416" customWidth="1"/>
    <col min="7429" max="7429" width="10.2545454545455" style="416" customWidth="1"/>
    <col min="7430" max="7430" width="4.62727272727273" style="416" customWidth="1"/>
    <col min="7431" max="7431" width="5" style="416" customWidth="1"/>
    <col min="7432" max="7432" width="11.1272727272727" style="416" customWidth="1"/>
    <col min="7433" max="7433" width="16.1272727272727" style="416" customWidth="1"/>
    <col min="7434" max="7434" width="4.75454545454545" style="416" customWidth="1"/>
    <col min="7435" max="7435" width="3.62727272727273" style="416" customWidth="1"/>
    <col min="7436" max="7436" width="5.12727272727273" style="416" customWidth="1"/>
    <col min="7437" max="7437" width="3.12727272727273" style="416" customWidth="1"/>
    <col min="7438" max="7438" width="4.62727272727273" style="416" customWidth="1"/>
    <col min="7439" max="7439" width="5" style="416" customWidth="1"/>
    <col min="7440" max="7441" width="9.75454545454545" style="416" customWidth="1"/>
    <col min="7442" max="7443" width="7.87272727272727" style="416" customWidth="1"/>
    <col min="7444" max="7674" width="9" style="416"/>
    <col min="7675" max="7675" width="3.12727272727273" style="416" customWidth="1"/>
    <col min="7676" max="7676" width="7.62727272727273" style="416" customWidth="1"/>
    <col min="7677" max="7677" width="4.12727272727273" style="416" customWidth="1"/>
    <col min="7678" max="7678" width="17" style="416" customWidth="1"/>
    <col min="7679" max="7679" width="3.62727272727273" style="416" customWidth="1"/>
    <col min="7680" max="7680" width="9.12727272727273" style="416" customWidth="1"/>
    <col min="7681" max="7681" width="3.62727272727273" style="416" customWidth="1"/>
    <col min="7682" max="7682" width="4.62727272727273" style="416" customWidth="1"/>
    <col min="7683" max="7683" width="9.62727272727273" style="416" customWidth="1"/>
    <col min="7684" max="7684" width="10.1272727272727" style="416" customWidth="1"/>
    <col min="7685" max="7685" width="10.2545454545455" style="416" customWidth="1"/>
    <col min="7686" max="7686" width="4.62727272727273" style="416" customWidth="1"/>
    <col min="7687" max="7687" width="5" style="416" customWidth="1"/>
    <col min="7688" max="7688" width="11.1272727272727" style="416" customWidth="1"/>
    <col min="7689" max="7689" width="16.1272727272727" style="416" customWidth="1"/>
    <col min="7690" max="7690" width="4.75454545454545" style="416" customWidth="1"/>
    <col min="7691" max="7691" width="3.62727272727273" style="416" customWidth="1"/>
    <col min="7692" max="7692" width="5.12727272727273" style="416" customWidth="1"/>
    <col min="7693" max="7693" width="3.12727272727273" style="416" customWidth="1"/>
    <col min="7694" max="7694" width="4.62727272727273" style="416" customWidth="1"/>
    <col min="7695" max="7695" width="5" style="416" customWidth="1"/>
    <col min="7696" max="7697" width="9.75454545454545" style="416" customWidth="1"/>
    <col min="7698" max="7699" width="7.87272727272727" style="416" customWidth="1"/>
    <col min="7700" max="7930" width="9" style="416"/>
    <col min="7931" max="7931" width="3.12727272727273" style="416" customWidth="1"/>
    <col min="7932" max="7932" width="7.62727272727273" style="416" customWidth="1"/>
    <col min="7933" max="7933" width="4.12727272727273" style="416" customWidth="1"/>
    <col min="7934" max="7934" width="17" style="416" customWidth="1"/>
    <col min="7935" max="7935" width="3.62727272727273" style="416" customWidth="1"/>
    <col min="7936" max="7936" width="9.12727272727273" style="416" customWidth="1"/>
    <col min="7937" max="7937" width="3.62727272727273" style="416" customWidth="1"/>
    <col min="7938" max="7938" width="4.62727272727273" style="416" customWidth="1"/>
    <col min="7939" max="7939" width="9.62727272727273" style="416" customWidth="1"/>
    <col min="7940" max="7940" width="10.1272727272727" style="416" customWidth="1"/>
    <col min="7941" max="7941" width="10.2545454545455" style="416" customWidth="1"/>
    <col min="7942" max="7942" width="4.62727272727273" style="416" customWidth="1"/>
    <col min="7943" max="7943" width="5" style="416" customWidth="1"/>
    <col min="7944" max="7944" width="11.1272727272727" style="416" customWidth="1"/>
    <col min="7945" max="7945" width="16.1272727272727" style="416" customWidth="1"/>
    <col min="7946" max="7946" width="4.75454545454545" style="416" customWidth="1"/>
    <col min="7947" max="7947" width="3.62727272727273" style="416" customWidth="1"/>
    <col min="7948" max="7948" width="5.12727272727273" style="416" customWidth="1"/>
    <col min="7949" max="7949" width="3.12727272727273" style="416" customWidth="1"/>
    <col min="7950" max="7950" width="4.62727272727273" style="416" customWidth="1"/>
    <col min="7951" max="7951" width="5" style="416" customWidth="1"/>
    <col min="7952" max="7953" width="9.75454545454545" style="416" customWidth="1"/>
    <col min="7954" max="7955" width="7.87272727272727" style="416" customWidth="1"/>
    <col min="7956" max="8186" width="9" style="416"/>
    <col min="8187" max="8187" width="3.12727272727273" style="416" customWidth="1"/>
    <col min="8188" max="8188" width="7.62727272727273" style="416" customWidth="1"/>
    <col min="8189" max="8189" width="4.12727272727273" style="416" customWidth="1"/>
    <col min="8190" max="8190" width="17" style="416" customWidth="1"/>
    <col min="8191" max="8191" width="3.62727272727273" style="416" customWidth="1"/>
    <col min="8192" max="8192" width="9.12727272727273" style="416" customWidth="1"/>
    <col min="8193" max="8193" width="3.62727272727273" style="416" customWidth="1"/>
    <col min="8194" max="8194" width="4.62727272727273" style="416" customWidth="1"/>
    <col min="8195" max="8195" width="9.62727272727273" style="416" customWidth="1"/>
    <col min="8196" max="8196" width="10.1272727272727" style="416" customWidth="1"/>
    <col min="8197" max="8197" width="10.2545454545455" style="416" customWidth="1"/>
    <col min="8198" max="8198" width="4.62727272727273" style="416" customWidth="1"/>
    <col min="8199" max="8199" width="5" style="416" customWidth="1"/>
    <col min="8200" max="8200" width="11.1272727272727" style="416" customWidth="1"/>
    <col min="8201" max="8201" width="16.1272727272727" style="416" customWidth="1"/>
    <col min="8202" max="8202" width="4.75454545454545" style="416" customWidth="1"/>
    <col min="8203" max="8203" width="3.62727272727273" style="416" customWidth="1"/>
    <col min="8204" max="8204" width="5.12727272727273" style="416" customWidth="1"/>
    <col min="8205" max="8205" width="3.12727272727273" style="416" customWidth="1"/>
    <col min="8206" max="8206" width="4.62727272727273" style="416" customWidth="1"/>
    <col min="8207" max="8207" width="5" style="416" customWidth="1"/>
    <col min="8208" max="8209" width="9.75454545454545" style="416" customWidth="1"/>
    <col min="8210" max="8211" width="7.87272727272727" style="416" customWidth="1"/>
    <col min="8212" max="8442" width="9" style="416"/>
    <col min="8443" max="8443" width="3.12727272727273" style="416" customWidth="1"/>
    <col min="8444" max="8444" width="7.62727272727273" style="416" customWidth="1"/>
    <col min="8445" max="8445" width="4.12727272727273" style="416" customWidth="1"/>
    <col min="8446" max="8446" width="17" style="416" customWidth="1"/>
    <col min="8447" max="8447" width="3.62727272727273" style="416" customWidth="1"/>
    <col min="8448" max="8448" width="9.12727272727273" style="416" customWidth="1"/>
    <col min="8449" max="8449" width="3.62727272727273" style="416" customWidth="1"/>
    <col min="8450" max="8450" width="4.62727272727273" style="416" customWidth="1"/>
    <col min="8451" max="8451" width="9.62727272727273" style="416" customWidth="1"/>
    <col min="8452" max="8452" width="10.1272727272727" style="416" customWidth="1"/>
    <col min="8453" max="8453" width="10.2545454545455" style="416" customWidth="1"/>
    <col min="8454" max="8454" width="4.62727272727273" style="416" customWidth="1"/>
    <col min="8455" max="8455" width="5" style="416" customWidth="1"/>
    <col min="8456" max="8456" width="11.1272727272727" style="416" customWidth="1"/>
    <col min="8457" max="8457" width="16.1272727272727" style="416" customWidth="1"/>
    <col min="8458" max="8458" width="4.75454545454545" style="416" customWidth="1"/>
    <col min="8459" max="8459" width="3.62727272727273" style="416" customWidth="1"/>
    <col min="8460" max="8460" width="5.12727272727273" style="416" customWidth="1"/>
    <col min="8461" max="8461" width="3.12727272727273" style="416" customWidth="1"/>
    <col min="8462" max="8462" width="4.62727272727273" style="416" customWidth="1"/>
    <col min="8463" max="8463" width="5" style="416" customWidth="1"/>
    <col min="8464" max="8465" width="9.75454545454545" style="416" customWidth="1"/>
    <col min="8466" max="8467" width="7.87272727272727" style="416" customWidth="1"/>
    <col min="8468" max="8698" width="9" style="416"/>
    <col min="8699" max="8699" width="3.12727272727273" style="416" customWidth="1"/>
    <col min="8700" max="8700" width="7.62727272727273" style="416" customWidth="1"/>
    <col min="8701" max="8701" width="4.12727272727273" style="416" customWidth="1"/>
    <col min="8702" max="8702" width="17" style="416" customWidth="1"/>
    <col min="8703" max="8703" width="3.62727272727273" style="416" customWidth="1"/>
    <col min="8704" max="8704" width="9.12727272727273" style="416" customWidth="1"/>
    <col min="8705" max="8705" width="3.62727272727273" style="416" customWidth="1"/>
    <col min="8706" max="8706" width="4.62727272727273" style="416" customWidth="1"/>
    <col min="8707" max="8707" width="9.62727272727273" style="416" customWidth="1"/>
    <col min="8708" max="8708" width="10.1272727272727" style="416" customWidth="1"/>
    <col min="8709" max="8709" width="10.2545454545455" style="416" customWidth="1"/>
    <col min="8710" max="8710" width="4.62727272727273" style="416" customWidth="1"/>
    <col min="8711" max="8711" width="5" style="416" customWidth="1"/>
    <col min="8712" max="8712" width="11.1272727272727" style="416" customWidth="1"/>
    <col min="8713" max="8713" width="16.1272727272727" style="416" customWidth="1"/>
    <col min="8714" max="8714" width="4.75454545454545" style="416" customWidth="1"/>
    <col min="8715" max="8715" width="3.62727272727273" style="416" customWidth="1"/>
    <col min="8716" max="8716" width="5.12727272727273" style="416" customWidth="1"/>
    <col min="8717" max="8717" width="3.12727272727273" style="416" customWidth="1"/>
    <col min="8718" max="8718" width="4.62727272727273" style="416" customWidth="1"/>
    <col min="8719" max="8719" width="5" style="416" customWidth="1"/>
    <col min="8720" max="8721" width="9.75454545454545" style="416" customWidth="1"/>
    <col min="8722" max="8723" width="7.87272727272727" style="416" customWidth="1"/>
    <col min="8724" max="8954" width="9" style="416"/>
    <col min="8955" max="8955" width="3.12727272727273" style="416" customWidth="1"/>
    <col min="8956" max="8956" width="7.62727272727273" style="416" customWidth="1"/>
    <col min="8957" max="8957" width="4.12727272727273" style="416" customWidth="1"/>
    <col min="8958" max="8958" width="17" style="416" customWidth="1"/>
    <col min="8959" max="8959" width="3.62727272727273" style="416" customWidth="1"/>
    <col min="8960" max="8960" width="9.12727272727273" style="416" customWidth="1"/>
    <col min="8961" max="8961" width="3.62727272727273" style="416" customWidth="1"/>
    <col min="8962" max="8962" width="4.62727272727273" style="416" customWidth="1"/>
    <col min="8963" max="8963" width="9.62727272727273" style="416" customWidth="1"/>
    <col min="8964" max="8964" width="10.1272727272727" style="416" customWidth="1"/>
    <col min="8965" max="8965" width="10.2545454545455" style="416" customWidth="1"/>
    <col min="8966" max="8966" width="4.62727272727273" style="416" customWidth="1"/>
    <col min="8967" max="8967" width="5" style="416" customWidth="1"/>
    <col min="8968" max="8968" width="11.1272727272727" style="416" customWidth="1"/>
    <col min="8969" max="8969" width="16.1272727272727" style="416" customWidth="1"/>
    <col min="8970" max="8970" width="4.75454545454545" style="416" customWidth="1"/>
    <col min="8971" max="8971" width="3.62727272727273" style="416" customWidth="1"/>
    <col min="8972" max="8972" width="5.12727272727273" style="416" customWidth="1"/>
    <col min="8973" max="8973" width="3.12727272727273" style="416" customWidth="1"/>
    <col min="8974" max="8974" width="4.62727272727273" style="416" customWidth="1"/>
    <col min="8975" max="8975" width="5" style="416" customWidth="1"/>
    <col min="8976" max="8977" width="9.75454545454545" style="416" customWidth="1"/>
    <col min="8978" max="8979" width="7.87272727272727" style="416" customWidth="1"/>
    <col min="8980" max="9210" width="9" style="416"/>
    <col min="9211" max="9211" width="3.12727272727273" style="416" customWidth="1"/>
    <col min="9212" max="9212" width="7.62727272727273" style="416" customWidth="1"/>
    <col min="9213" max="9213" width="4.12727272727273" style="416" customWidth="1"/>
    <col min="9214" max="9214" width="17" style="416" customWidth="1"/>
    <col min="9215" max="9215" width="3.62727272727273" style="416" customWidth="1"/>
    <col min="9216" max="9216" width="9.12727272727273" style="416" customWidth="1"/>
    <col min="9217" max="9217" width="3.62727272727273" style="416" customWidth="1"/>
    <col min="9218" max="9218" width="4.62727272727273" style="416" customWidth="1"/>
    <col min="9219" max="9219" width="9.62727272727273" style="416" customWidth="1"/>
    <col min="9220" max="9220" width="10.1272727272727" style="416" customWidth="1"/>
    <col min="9221" max="9221" width="10.2545454545455" style="416" customWidth="1"/>
    <col min="9222" max="9222" width="4.62727272727273" style="416" customWidth="1"/>
    <col min="9223" max="9223" width="5" style="416" customWidth="1"/>
    <col min="9224" max="9224" width="11.1272727272727" style="416" customWidth="1"/>
    <col min="9225" max="9225" width="16.1272727272727" style="416" customWidth="1"/>
    <col min="9226" max="9226" width="4.75454545454545" style="416" customWidth="1"/>
    <col min="9227" max="9227" width="3.62727272727273" style="416" customWidth="1"/>
    <col min="9228" max="9228" width="5.12727272727273" style="416" customWidth="1"/>
    <col min="9229" max="9229" width="3.12727272727273" style="416" customWidth="1"/>
    <col min="9230" max="9230" width="4.62727272727273" style="416" customWidth="1"/>
    <col min="9231" max="9231" width="5" style="416" customWidth="1"/>
    <col min="9232" max="9233" width="9.75454545454545" style="416" customWidth="1"/>
    <col min="9234" max="9235" width="7.87272727272727" style="416" customWidth="1"/>
    <col min="9236" max="9466" width="9" style="416"/>
    <col min="9467" max="9467" width="3.12727272727273" style="416" customWidth="1"/>
    <col min="9468" max="9468" width="7.62727272727273" style="416" customWidth="1"/>
    <col min="9469" max="9469" width="4.12727272727273" style="416" customWidth="1"/>
    <col min="9470" max="9470" width="17" style="416" customWidth="1"/>
    <col min="9471" max="9471" width="3.62727272727273" style="416" customWidth="1"/>
    <col min="9472" max="9472" width="9.12727272727273" style="416" customWidth="1"/>
    <col min="9473" max="9473" width="3.62727272727273" style="416" customWidth="1"/>
    <col min="9474" max="9474" width="4.62727272727273" style="416" customWidth="1"/>
    <col min="9475" max="9475" width="9.62727272727273" style="416" customWidth="1"/>
    <col min="9476" max="9476" width="10.1272727272727" style="416" customWidth="1"/>
    <col min="9477" max="9477" width="10.2545454545455" style="416" customWidth="1"/>
    <col min="9478" max="9478" width="4.62727272727273" style="416" customWidth="1"/>
    <col min="9479" max="9479" width="5" style="416" customWidth="1"/>
    <col min="9480" max="9480" width="11.1272727272727" style="416" customWidth="1"/>
    <col min="9481" max="9481" width="16.1272727272727" style="416" customWidth="1"/>
    <col min="9482" max="9482" width="4.75454545454545" style="416" customWidth="1"/>
    <col min="9483" max="9483" width="3.62727272727273" style="416" customWidth="1"/>
    <col min="9484" max="9484" width="5.12727272727273" style="416" customWidth="1"/>
    <col min="9485" max="9485" width="3.12727272727273" style="416" customWidth="1"/>
    <col min="9486" max="9486" width="4.62727272727273" style="416" customWidth="1"/>
    <col min="9487" max="9487" width="5" style="416" customWidth="1"/>
    <col min="9488" max="9489" width="9.75454545454545" style="416" customWidth="1"/>
    <col min="9490" max="9491" width="7.87272727272727" style="416" customWidth="1"/>
    <col min="9492" max="9722" width="9" style="416"/>
    <col min="9723" max="9723" width="3.12727272727273" style="416" customWidth="1"/>
    <col min="9724" max="9724" width="7.62727272727273" style="416" customWidth="1"/>
    <col min="9725" max="9725" width="4.12727272727273" style="416" customWidth="1"/>
    <col min="9726" max="9726" width="17" style="416" customWidth="1"/>
    <col min="9727" max="9727" width="3.62727272727273" style="416" customWidth="1"/>
    <col min="9728" max="9728" width="9.12727272727273" style="416" customWidth="1"/>
    <col min="9729" max="9729" width="3.62727272727273" style="416" customWidth="1"/>
    <col min="9730" max="9730" width="4.62727272727273" style="416" customWidth="1"/>
    <col min="9731" max="9731" width="9.62727272727273" style="416" customWidth="1"/>
    <col min="9732" max="9732" width="10.1272727272727" style="416" customWidth="1"/>
    <col min="9733" max="9733" width="10.2545454545455" style="416" customWidth="1"/>
    <col min="9734" max="9734" width="4.62727272727273" style="416" customWidth="1"/>
    <col min="9735" max="9735" width="5" style="416" customWidth="1"/>
    <col min="9736" max="9736" width="11.1272727272727" style="416" customWidth="1"/>
    <col min="9737" max="9737" width="16.1272727272727" style="416" customWidth="1"/>
    <col min="9738" max="9738" width="4.75454545454545" style="416" customWidth="1"/>
    <col min="9739" max="9739" width="3.62727272727273" style="416" customWidth="1"/>
    <col min="9740" max="9740" width="5.12727272727273" style="416" customWidth="1"/>
    <col min="9741" max="9741" width="3.12727272727273" style="416" customWidth="1"/>
    <col min="9742" max="9742" width="4.62727272727273" style="416" customWidth="1"/>
    <col min="9743" max="9743" width="5" style="416" customWidth="1"/>
    <col min="9744" max="9745" width="9.75454545454545" style="416" customWidth="1"/>
    <col min="9746" max="9747" width="7.87272727272727" style="416" customWidth="1"/>
    <col min="9748" max="9978" width="9" style="416"/>
    <col min="9979" max="9979" width="3.12727272727273" style="416" customWidth="1"/>
    <col min="9980" max="9980" width="7.62727272727273" style="416" customWidth="1"/>
    <col min="9981" max="9981" width="4.12727272727273" style="416" customWidth="1"/>
    <col min="9982" max="9982" width="17" style="416" customWidth="1"/>
    <col min="9983" max="9983" width="3.62727272727273" style="416" customWidth="1"/>
    <col min="9984" max="9984" width="9.12727272727273" style="416" customWidth="1"/>
    <col min="9985" max="9985" width="3.62727272727273" style="416" customWidth="1"/>
    <col min="9986" max="9986" width="4.62727272727273" style="416" customWidth="1"/>
    <col min="9987" max="9987" width="9.62727272727273" style="416" customWidth="1"/>
    <col min="9988" max="9988" width="10.1272727272727" style="416" customWidth="1"/>
    <col min="9989" max="9989" width="10.2545454545455" style="416" customWidth="1"/>
    <col min="9990" max="9990" width="4.62727272727273" style="416" customWidth="1"/>
    <col min="9991" max="9991" width="5" style="416" customWidth="1"/>
    <col min="9992" max="9992" width="11.1272727272727" style="416" customWidth="1"/>
    <col min="9993" max="9993" width="16.1272727272727" style="416" customWidth="1"/>
    <col min="9994" max="9994" width="4.75454545454545" style="416" customWidth="1"/>
    <col min="9995" max="9995" width="3.62727272727273" style="416" customWidth="1"/>
    <col min="9996" max="9996" width="5.12727272727273" style="416" customWidth="1"/>
    <col min="9997" max="9997" width="3.12727272727273" style="416" customWidth="1"/>
    <col min="9998" max="9998" width="4.62727272727273" style="416" customWidth="1"/>
    <col min="9999" max="9999" width="5" style="416" customWidth="1"/>
    <col min="10000" max="10001" width="9.75454545454545" style="416" customWidth="1"/>
    <col min="10002" max="10003" width="7.87272727272727" style="416" customWidth="1"/>
    <col min="10004" max="10234" width="9" style="416"/>
    <col min="10235" max="10235" width="3.12727272727273" style="416" customWidth="1"/>
    <col min="10236" max="10236" width="7.62727272727273" style="416" customWidth="1"/>
    <col min="10237" max="10237" width="4.12727272727273" style="416" customWidth="1"/>
    <col min="10238" max="10238" width="17" style="416" customWidth="1"/>
    <col min="10239" max="10239" width="3.62727272727273" style="416" customWidth="1"/>
    <col min="10240" max="10240" width="9.12727272727273" style="416" customWidth="1"/>
    <col min="10241" max="10241" width="3.62727272727273" style="416" customWidth="1"/>
    <col min="10242" max="10242" width="4.62727272727273" style="416" customWidth="1"/>
    <col min="10243" max="10243" width="9.62727272727273" style="416" customWidth="1"/>
    <col min="10244" max="10244" width="10.1272727272727" style="416" customWidth="1"/>
    <col min="10245" max="10245" width="10.2545454545455" style="416" customWidth="1"/>
    <col min="10246" max="10246" width="4.62727272727273" style="416" customWidth="1"/>
    <col min="10247" max="10247" width="5" style="416" customWidth="1"/>
    <col min="10248" max="10248" width="11.1272727272727" style="416" customWidth="1"/>
    <col min="10249" max="10249" width="16.1272727272727" style="416" customWidth="1"/>
    <col min="10250" max="10250" width="4.75454545454545" style="416" customWidth="1"/>
    <col min="10251" max="10251" width="3.62727272727273" style="416" customWidth="1"/>
    <col min="10252" max="10252" width="5.12727272727273" style="416" customWidth="1"/>
    <col min="10253" max="10253" width="3.12727272727273" style="416" customWidth="1"/>
    <col min="10254" max="10254" width="4.62727272727273" style="416" customWidth="1"/>
    <col min="10255" max="10255" width="5" style="416" customWidth="1"/>
    <col min="10256" max="10257" width="9.75454545454545" style="416" customWidth="1"/>
    <col min="10258" max="10259" width="7.87272727272727" style="416" customWidth="1"/>
    <col min="10260" max="10490" width="9" style="416"/>
    <col min="10491" max="10491" width="3.12727272727273" style="416" customWidth="1"/>
    <col min="10492" max="10492" width="7.62727272727273" style="416" customWidth="1"/>
    <col min="10493" max="10493" width="4.12727272727273" style="416" customWidth="1"/>
    <col min="10494" max="10494" width="17" style="416" customWidth="1"/>
    <col min="10495" max="10495" width="3.62727272727273" style="416" customWidth="1"/>
    <col min="10496" max="10496" width="9.12727272727273" style="416" customWidth="1"/>
    <col min="10497" max="10497" width="3.62727272727273" style="416" customWidth="1"/>
    <col min="10498" max="10498" width="4.62727272727273" style="416" customWidth="1"/>
    <col min="10499" max="10499" width="9.62727272727273" style="416" customWidth="1"/>
    <col min="10500" max="10500" width="10.1272727272727" style="416" customWidth="1"/>
    <col min="10501" max="10501" width="10.2545454545455" style="416" customWidth="1"/>
    <col min="10502" max="10502" width="4.62727272727273" style="416" customWidth="1"/>
    <col min="10503" max="10503" width="5" style="416" customWidth="1"/>
    <col min="10504" max="10504" width="11.1272727272727" style="416" customWidth="1"/>
    <col min="10505" max="10505" width="16.1272727272727" style="416" customWidth="1"/>
    <col min="10506" max="10506" width="4.75454545454545" style="416" customWidth="1"/>
    <col min="10507" max="10507" width="3.62727272727273" style="416" customWidth="1"/>
    <col min="10508" max="10508" width="5.12727272727273" style="416" customWidth="1"/>
    <col min="10509" max="10509" width="3.12727272727273" style="416" customWidth="1"/>
    <col min="10510" max="10510" width="4.62727272727273" style="416" customWidth="1"/>
    <col min="10511" max="10511" width="5" style="416" customWidth="1"/>
    <col min="10512" max="10513" width="9.75454545454545" style="416" customWidth="1"/>
    <col min="10514" max="10515" width="7.87272727272727" style="416" customWidth="1"/>
    <col min="10516" max="10746" width="9" style="416"/>
    <col min="10747" max="10747" width="3.12727272727273" style="416" customWidth="1"/>
    <col min="10748" max="10748" width="7.62727272727273" style="416" customWidth="1"/>
    <col min="10749" max="10749" width="4.12727272727273" style="416" customWidth="1"/>
    <col min="10750" max="10750" width="17" style="416" customWidth="1"/>
    <col min="10751" max="10751" width="3.62727272727273" style="416" customWidth="1"/>
    <col min="10752" max="10752" width="9.12727272727273" style="416" customWidth="1"/>
    <col min="10753" max="10753" width="3.62727272727273" style="416" customWidth="1"/>
    <col min="10754" max="10754" width="4.62727272727273" style="416" customWidth="1"/>
    <col min="10755" max="10755" width="9.62727272727273" style="416" customWidth="1"/>
    <col min="10756" max="10756" width="10.1272727272727" style="416" customWidth="1"/>
    <col min="10757" max="10757" width="10.2545454545455" style="416" customWidth="1"/>
    <col min="10758" max="10758" width="4.62727272727273" style="416" customWidth="1"/>
    <col min="10759" max="10759" width="5" style="416" customWidth="1"/>
    <col min="10760" max="10760" width="11.1272727272727" style="416" customWidth="1"/>
    <col min="10761" max="10761" width="16.1272727272727" style="416" customWidth="1"/>
    <col min="10762" max="10762" width="4.75454545454545" style="416" customWidth="1"/>
    <col min="10763" max="10763" width="3.62727272727273" style="416" customWidth="1"/>
    <col min="10764" max="10764" width="5.12727272727273" style="416" customWidth="1"/>
    <col min="10765" max="10765" width="3.12727272727273" style="416" customWidth="1"/>
    <col min="10766" max="10766" width="4.62727272727273" style="416" customWidth="1"/>
    <col min="10767" max="10767" width="5" style="416" customWidth="1"/>
    <col min="10768" max="10769" width="9.75454545454545" style="416" customWidth="1"/>
    <col min="10770" max="10771" width="7.87272727272727" style="416" customWidth="1"/>
    <col min="10772" max="11002" width="9" style="416"/>
    <col min="11003" max="11003" width="3.12727272727273" style="416" customWidth="1"/>
    <col min="11004" max="11004" width="7.62727272727273" style="416" customWidth="1"/>
    <col min="11005" max="11005" width="4.12727272727273" style="416" customWidth="1"/>
    <col min="11006" max="11006" width="17" style="416" customWidth="1"/>
    <col min="11007" max="11007" width="3.62727272727273" style="416" customWidth="1"/>
    <col min="11008" max="11008" width="9.12727272727273" style="416" customWidth="1"/>
    <col min="11009" max="11009" width="3.62727272727273" style="416" customWidth="1"/>
    <col min="11010" max="11010" width="4.62727272727273" style="416" customWidth="1"/>
    <col min="11011" max="11011" width="9.62727272727273" style="416" customWidth="1"/>
    <col min="11012" max="11012" width="10.1272727272727" style="416" customWidth="1"/>
    <col min="11013" max="11013" width="10.2545454545455" style="416" customWidth="1"/>
    <col min="11014" max="11014" width="4.62727272727273" style="416" customWidth="1"/>
    <col min="11015" max="11015" width="5" style="416" customWidth="1"/>
    <col min="11016" max="11016" width="11.1272727272727" style="416" customWidth="1"/>
    <col min="11017" max="11017" width="16.1272727272727" style="416" customWidth="1"/>
    <col min="11018" max="11018" width="4.75454545454545" style="416" customWidth="1"/>
    <col min="11019" max="11019" width="3.62727272727273" style="416" customWidth="1"/>
    <col min="11020" max="11020" width="5.12727272727273" style="416" customWidth="1"/>
    <col min="11021" max="11021" width="3.12727272727273" style="416" customWidth="1"/>
    <col min="11022" max="11022" width="4.62727272727273" style="416" customWidth="1"/>
    <col min="11023" max="11023" width="5" style="416" customWidth="1"/>
    <col min="11024" max="11025" width="9.75454545454545" style="416" customWidth="1"/>
    <col min="11026" max="11027" width="7.87272727272727" style="416" customWidth="1"/>
    <col min="11028" max="11258" width="9" style="416"/>
    <col min="11259" max="11259" width="3.12727272727273" style="416" customWidth="1"/>
    <col min="11260" max="11260" width="7.62727272727273" style="416" customWidth="1"/>
    <col min="11261" max="11261" width="4.12727272727273" style="416" customWidth="1"/>
    <col min="11262" max="11262" width="17" style="416" customWidth="1"/>
    <col min="11263" max="11263" width="3.62727272727273" style="416" customWidth="1"/>
    <col min="11264" max="11264" width="9.12727272727273" style="416" customWidth="1"/>
    <col min="11265" max="11265" width="3.62727272727273" style="416" customWidth="1"/>
    <col min="11266" max="11266" width="4.62727272727273" style="416" customWidth="1"/>
    <col min="11267" max="11267" width="9.62727272727273" style="416" customWidth="1"/>
    <col min="11268" max="11268" width="10.1272727272727" style="416" customWidth="1"/>
    <col min="11269" max="11269" width="10.2545454545455" style="416" customWidth="1"/>
    <col min="11270" max="11270" width="4.62727272727273" style="416" customWidth="1"/>
    <col min="11271" max="11271" width="5" style="416" customWidth="1"/>
    <col min="11272" max="11272" width="11.1272727272727" style="416" customWidth="1"/>
    <col min="11273" max="11273" width="16.1272727272727" style="416" customWidth="1"/>
    <col min="11274" max="11274" width="4.75454545454545" style="416" customWidth="1"/>
    <col min="11275" max="11275" width="3.62727272727273" style="416" customWidth="1"/>
    <col min="11276" max="11276" width="5.12727272727273" style="416" customWidth="1"/>
    <col min="11277" max="11277" width="3.12727272727273" style="416" customWidth="1"/>
    <col min="11278" max="11278" width="4.62727272727273" style="416" customWidth="1"/>
    <col min="11279" max="11279" width="5" style="416" customWidth="1"/>
    <col min="11280" max="11281" width="9.75454545454545" style="416" customWidth="1"/>
    <col min="11282" max="11283" width="7.87272727272727" style="416" customWidth="1"/>
    <col min="11284" max="11514" width="9" style="416"/>
    <col min="11515" max="11515" width="3.12727272727273" style="416" customWidth="1"/>
    <col min="11516" max="11516" width="7.62727272727273" style="416" customWidth="1"/>
    <col min="11517" max="11517" width="4.12727272727273" style="416" customWidth="1"/>
    <col min="11518" max="11518" width="17" style="416" customWidth="1"/>
    <col min="11519" max="11519" width="3.62727272727273" style="416" customWidth="1"/>
    <col min="11520" max="11520" width="9.12727272727273" style="416" customWidth="1"/>
    <col min="11521" max="11521" width="3.62727272727273" style="416" customWidth="1"/>
    <col min="11522" max="11522" width="4.62727272727273" style="416" customWidth="1"/>
    <col min="11523" max="11523" width="9.62727272727273" style="416" customWidth="1"/>
    <col min="11524" max="11524" width="10.1272727272727" style="416" customWidth="1"/>
    <col min="11525" max="11525" width="10.2545454545455" style="416" customWidth="1"/>
    <col min="11526" max="11526" width="4.62727272727273" style="416" customWidth="1"/>
    <col min="11527" max="11527" width="5" style="416" customWidth="1"/>
    <col min="11528" max="11528" width="11.1272727272727" style="416" customWidth="1"/>
    <col min="11529" max="11529" width="16.1272727272727" style="416" customWidth="1"/>
    <col min="11530" max="11530" width="4.75454545454545" style="416" customWidth="1"/>
    <col min="11531" max="11531" width="3.62727272727273" style="416" customWidth="1"/>
    <col min="11532" max="11532" width="5.12727272727273" style="416" customWidth="1"/>
    <col min="11533" max="11533" width="3.12727272727273" style="416" customWidth="1"/>
    <col min="11534" max="11534" width="4.62727272727273" style="416" customWidth="1"/>
    <col min="11535" max="11535" width="5" style="416" customWidth="1"/>
    <col min="11536" max="11537" width="9.75454545454545" style="416" customWidth="1"/>
    <col min="11538" max="11539" width="7.87272727272727" style="416" customWidth="1"/>
    <col min="11540" max="11770" width="9" style="416"/>
    <col min="11771" max="11771" width="3.12727272727273" style="416" customWidth="1"/>
    <col min="11772" max="11772" width="7.62727272727273" style="416" customWidth="1"/>
    <col min="11773" max="11773" width="4.12727272727273" style="416" customWidth="1"/>
    <col min="11774" max="11774" width="17" style="416" customWidth="1"/>
    <col min="11775" max="11775" width="3.62727272727273" style="416" customWidth="1"/>
    <col min="11776" max="11776" width="9.12727272727273" style="416" customWidth="1"/>
    <col min="11777" max="11777" width="3.62727272727273" style="416" customWidth="1"/>
    <col min="11778" max="11778" width="4.62727272727273" style="416" customWidth="1"/>
    <col min="11779" max="11779" width="9.62727272727273" style="416" customWidth="1"/>
    <col min="11780" max="11780" width="10.1272727272727" style="416" customWidth="1"/>
    <col min="11781" max="11781" width="10.2545454545455" style="416" customWidth="1"/>
    <col min="11782" max="11782" width="4.62727272727273" style="416" customWidth="1"/>
    <col min="11783" max="11783" width="5" style="416" customWidth="1"/>
    <col min="11784" max="11784" width="11.1272727272727" style="416" customWidth="1"/>
    <col min="11785" max="11785" width="16.1272727272727" style="416" customWidth="1"/>
    <col min="11786" max="11786" width="4.75454545454545" style="416" customWidth="1"/>
    <col min="11787" max="11787" width="3.62727272727273" style="416" customWidth="1"/>
    <col min="11788" max="11788" width="5.12727272727273" style="416" customWidth="1"/>
    <col min="11789" max="11789" width="3.12727272727273" style="416" customWidth="1"/>
    <col min="11790" max="11790" width="4.62727272727273" style="416" customWidth="1"/>
    <col min="11791" max="11791" width="5" style="416" customWidth="1"/>
    <col min="11792" max="11793" width="9.75454545454545" style="416" customWidth="1"/>
    <col min="11794" max="11795" width="7.87272727272727" style="416" customWidth="1"/>
    <col min="11796" max="12026" width="9" style="416"/>
    <col min="12027" max="12027" width="3.12727272727273" style="416" customWidth="1"/>
    <col min="12028" max="12028" width="7.62727272727273" style="416" customWidth="1"/>
    <col min="12029" max="12029" width="4.12727272727273" style="416" customWidth="1"/>
    <col min="12030" max="12030" width="17" style="416" customWidth="1"/>
    <col min="12031" max="12031" width="3.62727272727273" style="416" customWidth="1"/>
    <col min="12032" max="12032" width="9.12727272727273" style="416" customWidth="1"/>
    <col min="12033" max="12033" width="3.62727272727273" style="416" customWidth="1"/>
    <col min="12034" max="12034" width="4.62727272727273" style="416" customWidth="1"/>
    <col min="12035" max="12035" width="9.62727272727273" style="416" customWidth="1"/>
    <col min="12036" max="12036" width="10.1272727272727" style="416" customWidth="1"/>
    <col min="12037" max="12037" width="10.2545454545455" style="416" customWidth="1"/>
    <col min="12038" max="12038" width="4.62727272727273" style="416" customWidth="1"/>
    <col min="12039" max="12039" width="5" style="416" customWidth="1"/>
    <col min="12040" max="12040" width="11.1272727272727" style="416" customWidth="1"/>
    <col min="12041" max="12041" width="16.1272727272727" style="416" customWidth="1"/>
    <col min="12042" max="12042" width="4.75454545454545" style="416" customWidth="1"/>
    <col min="12043" max="12043" width="3.62727272727273" style="416" customWidth="1"/>
    <col min="12044" max="12044" width="5.12727272727273" style="416" customWidth="1"/>
    <col min="12045" max="12045" width="3.12727272727273" style="416" customWidth="1"/>
    <col min="12046" max="12046" width="4.62727272727273" style="416" customWidth="1"/>
    <col min="12047" max="12047" width="5" style="416" customWidth="1"/>
    <col min="12048" max="12049" width="9.75454545454545" style="416" customWidth="1"/>
    <col min="12050" max="12051" width="7.87272727272727" style="416" customWidth="1"/>
    <col min="12052" max="12282" width="9" style="416"/>
    <col min="12283" max="12283" width="3.12727272727273" style="416" customWidth="1"/>
    <col min="12284" max="12284" width="7.62727272727273" style="416" customWidth="1"/>
    <col min="12285" max="12285" width="4.12727272727273" style="416" customWidth="1"/>
    <col min="12286" max="12286" width="17" style="416" customWidth="1"/>
    <col min="12287" max="12287" width="3.62727272727273" style="416" customWidth="1"/>
    <col min="12288" max="12288" width="9.12727272727273" style="416" customWidth="1"/>
    <col min="12289" max="12289" width="3.62727272727273" style="416" customWidth="1"/>
    <col min="12290" max="12290" width="4.62727272727273" style="416" customWidth="1"/>
    <col min="12291" max="12291" width="9.62727272727273" style="416" customWidth="1"/>
    <col min="12292" max="12292" width="10.1272727272727" style="416" customWidth="1"/>
    <col min="12293" max="12293" width="10.2545454545455" style="416" customWidth="1"/>
    <col min="12294" max="12294" width="4.62727272727273" style="416" customWidth="1"/>
    <col min="12295" max="12295" width="5" style="416" customWidth="1"/>
    <col min="12296" max="12296" width="11.1272727272727" style="416" customWidth="1"/>
    <col min="12297" max="12297" width="16.1272727272727" style="416" customWidth="1"/>
    <col min="12298" max="12298" width="4.75454545454545" style="416" customWidth="1"/>
    <col min="12299" max="12299" width="3.62727272727273" style="416" customWidth="1"/>
    <col min="12300" max="12300" width="5.12727272727273" style="416" customWidth="1"/>
    <col min="12301" max="12301" width="3.12727272727273" style="416" customWidth="1"/>
    <col min="12302" max="12302" width="4.62727272727273" style="416" customWidth="1"/>
    <col min="12303" max="12303" width="5" style="416" customWidth="1"/>
    <col min="12304" max="12305" width="9.75454545454545" style="416" customWidth="1"/>
    <col min="12306" max="12307" width="7.87272727272727" style="416" customWidth="1"/>
    <col min="12308" max="12538" width="9" style="416"/>
    <col min="12539" max="12539" width="3.12727272727273" style="416" customWidth="1"/>
    <col min="12540" max="12540" width="7.62727272727273" style="416" customWidth="1"/>
    <col min="12541" max="12541" width="4.12727272727273" style="416" customWidth="1"/>
    <col min="12542" max="12542" width="17" style="416" customWidth="1"/>
    <col min="12543" max="12543" width="3.62727272727273" style="416" customWidth="1"/>
    <col min="12544" max="12544" width="9.12727272727273" style="416" customWidth="1"/>
    <col min="12545" max="12545" width="3.62727272727273" style="416" customWidth="1"/>
    <col min="12546" max="12546" width="4.62727272727273" style="416" customWidth="1"/>
    <col min="12547" max="12547" width="9.62727272727273" style="416" customWidth="1"/>
    <col min="12548" max="12548" width="10.1272727272727" style="416" customWidth="1"/>
    <col min="12549" max="12549" width="10.2545454545455" style="416" customWidth="1"/>
    <col min="12550" max="12550" width="4.62727272727273" style="416" customWidth="1"/>
    <col min="12551" max="12551" width="5" style="416" customWidth="1"/>
    <col min="12552" max="12552" width="11.1272727272727" style="416" customWidth="1"/>
    <col min="12553" max="12553" width="16.1272727272727" style="416" customWidth="1"/>
    <col min="12554" max="12554" width="4.75454545454545" style="416" customWidth="1"/>
    <col min="12555" max="12555" width="3.62727272727273" style="416" customWidth="1"/>
    <col min="12556" max="12556" width="5.12727272727273" style="416" customWidth="1"/>
    <col min="12557" max="12557" width="3.12727272727273" style="416" customWidth="1"/>
    <col min="12558" max="12558" width="4.62727272727273" style="416" customWidth="1"/>
    <col min="12559" max="12559" width="5" style="416" customWidth="1"/>
    <col min="12560" max="12561" width="9.75454545454545" style="416" customWidth="1"/>
    <col min="12562" max="12563" width="7.87272727272727" style="416" customWidth="1"/>
    <col min="12564" max="12794" width="9" style="416"/>
    <col min="12795" max="12795" width="3.12727272727273" style="416" customWidth="1"/>
    <col min="12796" max="12796" width="7.62727272727273" style="416" customWidth="1"/>
    <col min="12797" max="12797" width="4.12727272727273" style="416" customWidth="1"/>
    <col min="12798" max="12798" width="17" style="416" customWidth="1"/>
    <col min="12799" max="12799" width="3.62727272727273" style="416" customWidth="1"/>
    <col min="12800" max="12800" width="9.12727272727273" style="416" customWidth="1"/>
    <col min="12801" max="12801" width="3.62727272727273" style="416" customWidth="1"/>
    <col min="12802" max="12802" width="4.62727272727273" style="416" customWidth="1"/>
    <col min="12803" max="12803" width="9.62727272727273" style="416" customWidth="1"/>
    <col min="12804" max="12804" width="10.1272727272727" style="416" customWidth="1"/>
    <col min="12805" max="12805" width="10.2545454545455" style="416" customWidth="1"/>
    <col min="12806" max="12806" width="4.62727272727273" style="416" customWidth="1"/>
    <col min="12807" max="12807" width="5" style="416" customWidth="1"/>
    <col min="12808" max="12808" width="11.1272727272727" style="416" customWidth="1"/>
    <col min="12809" max="12809" width="16.1272727272727" style="416" customWidth="1"/>
    <col min="12810" max="12810" width="4.75454545454545" style="416" customWidth="1"/>
    <col min="12811" max="12811" width="3.62727272727273" style="416" customWidth="1"/>
    <col min="12812" max="12812" width="5.12727272727273" style="416" customWidth="1"/>
    <col min="12813" max="12813" width="3.12727272727273" style="416" customWidth="1"/>
    <col min="12814" max="12814" width="4.62727272727273" style="416" customWidth="1"/>
    <col min="12815" max="12815" width="5" style="416" customWidth="1"/>
    <col min="12816" max="12817" width="9.75454545454545" style="416" customWidth="1"/>
    <col min="12818" max="12819" width="7.87272727272727" style="416" customWidth="1"/>
    <col min="12820" max="13050" width="9" style="416"/>
    <col min="13051" max="13051" width="3.12727272727273" style="416" customWidth="1"/>
    <col min="13052" max="13052" width="7.62727272727273" style="416" customWidth="1"/>
    <col min="13053" max="13053" width="4.12727272727273" style="416" customWidth="1"/>
    <col min="13054" max="13054" width="17" style="416" customWidth="1"/>
    <col min="13055" max="13055" width="3.62727272727273" style="416" customWidth="1"/>
    <col min="13056" max="13056" width="9.12727272727273" style="416" customWidth="1"/>
    <col min="13057" max="13057" width="3.62727272727273" style="416" customWidth="1"/>
    <col min="13058" max="13058" width="4.62727272727273" style="416" customWidth="1"/>
    <col min="13059" max="13059" width="9.62727272727273" style="416" customWidth="1"/>
    <col min="13060" max="13060" width="10.1272727272727" style="416" customWidth="1"/>
    <col min="13061" max="13061" width="10.2545454545455" style="416" customWidth="1"/>
    <col min="13062" max="13062" width="4.62727272727273" style="416" customWidth="1"/>
    <col min="13063" max="13063" width="5" style="416" customWidth="1"/>
    <col min="13064" max="13064" width="11.1272727272727" style="416" customWidth="1"/>
    <col min="13065" max="13065" width="16.1272727272727" style="416" customWidth="1"/>
    <col min="13066" max="13066" width="4.75454545454545" style="416" customWidth="1"/>
    <col min="13067" max="13067" width="3.62727272727273" style="416" customWidth="1"/>
    <col min="13068" max="13068" width="5.12727272727273" style="416" customWidth="1"/>
    <col min="13069" max="13069" width="3.12727272727273" style="416" customWidth="1"/>
    <col min="13070" max="13070" width="4.62727272727273" style="416" customWidth="1"/>
    <col min="13071" max="13071" width="5" style="416" customWidth="1"/>
    <col min="13072" max="13073" width="9.75454545454545" style="416" customWidth="1"/>
    <col min="13074" max="13075" width="7.87272727272727" style="416" customWidth="1"/>
    <col min="13076" max="13306" width="9" style="416"/>
    <col min="13307" max="13307" width="3.12727272727273" style="416" customWidth="1"/>
    <col min="13308" max="13308" width="7.62727272727273" style="416" customWidth="1"/>
    <col min="13309" max="13309" width="4.12727272727273" style="416" customWidth="1"/>
    <col min="13310" max="13310" width="17" style="416" customWidth="1"/>
    <col min="13311" max="13311" width="3.62727272727273" style="416" customWidth="1"/>
    <col min="13312" max="13312" width="9.12727272727273" style="416" customWidth="1"/>
    <col min="13313" max="13313" width="3.62727272727273" style="416" customWidth="1"/>
    <col min="13314" max="13314" width="4.62727272727273" style="416" customWidth="1"/>
    <col min="13315" max="13315" width="9.62727272727273" style="416" customWidth="1"/>
    <col min="13316" max="13316" width="10.1272727272727" style="416" customWidth="1"/>
    <col min="13317" max="13317" width="10.2545454545455" style="416" customWidth="1"/>
    <col min="13318" max="13318" width="4.62727272727273" style="416" customWidth="1"/>
    <col min="13319" max="13319" width="5" style="416" customWidth="1"/>
    <col min="13320" max="13320" width="11.1272727272727" style="416" customWidth="1"/>
    <col min="13321" max="13321" width="16.1272727272727" style="416" customWidth="1"/>
    <col min="13322" max="13322" width="4.75454545454545" style="416" customWidth="1"/>
    <col min="13323" max="13323" width="3.62727272727273" style="416" customWidth="1"/>
    <col min="13324" max="13324" width="5.12727272727273" style="416" customWidth="1"/>
    <col min="13325" max="13325" width="3.12727272727273" style="416" customWidth="1"/>
    <col min="13326" max="13326" width="4.62727272727273" style="416" customWidth="1"/>
    <col min="13327" max="13327" width="5" style="416" customWidth="1"/>
    <col min="13328" max="13329" width="9.75454545454545" style="416" customWidth="1"/>
    <col min="13330" max="13331" width="7.87272727272727" style="416" customWidth="1"/>
    <col min="13332" max="13562" width="9" style="416"/>
    <col min="13563" max="13563" width="3.12727272727273" style="416" customWidth="1"/>
    <col min="13564" max="13564" width="7.62727272727273" style="416" customWidth="1"/>
    <col min="13565" max="13565" width="4.12727272727273" style="416" customWidth="1"/>
    <col min="13566" max="13566" width="17" style="416" customWidth="1"/>
    <col min="13567" max="13567" width="3.62727272727273" style="416" customWidth="1"/>
    <col min="13568" max="13568" width="9.12727272727273" style="416" customWidth="1"/>
    <col min="13569" max="13569" width="3.62727272727273" style="416" customWidth="1"/>
    <col min="13570" max="13570" width="4.62727272727273" style="416" customWidth="1"/>
    <col min="13571" max="13571" width="9.62727272727273" style="416" customWidth="1"/>
    <col min="13572" max="13572" width="10.1272727272727" style="416" customWidth="1"/>
    <col min="13573" max="13573" width="10.2545454545455" style="416" customWidth="1"/>
    <col min="13574" max="13574" width="4.62727272727273" style="416" customWidth="1"/>
    <col min="13575" max="13575" width="5" style="416" customWidth="1"/>
    <col min="13576" max="13576" width="11.1272727272727" style="416" customWidth="1"/>
    <col min="13577" max="13577" width="16.1272727272727" style="416" customWidth="1"/>
    <col min="13578" max="13578" width="4.75454545454545" style="416" customWidth="1"/>
    <col min="13579" max="13579" width="3.62727272727273" style="416" customWidth="1"/>
    <col min="13580" max="13580" width="5.12727272727273" style="416" customWidth="1"/>
    <col min="13581" max="13581" width="3.12727272727273" style="416" customWidth="1"/>
    <col min="13582" max="13582" width="4.62727272727273" style="416" customWidth="1"/>
    <col min="13583" max="13583" width="5" style="416" customWidth="1"/>
    <col min="13584" max="13585" width="9.75454545454545" style="416" customWidth="1"/>
    <col min="13586" max="13587" width="7.87272727272727" style="416" customWidth="1"/>
    <col min="13588" max="13818" width="9" style="416"/>
    <col min="13819" max="13819" width="3.12727272727273" style="416" customWidth="1"/>
    <col min="13820" max="13820" width="7.62727272727273" style="416" customWidth="1"/>
    <col min="13821" max="13821" width="4.12727272727273" style="416" customWidth="1"/>
    <col min="13822" max="13822" width="17" style="416" customWidth="1"/>
    <col min="13823" max="13823" width="3.62727272727273" style="416" customWidth="1"/>
    <col min="13824" max="13824" width="9.12727272727273" style="416" customWidth="1"/>
    <col min="13825" max="13825" width="3.62727272727273" style="416" customWidth="1"/>
    <col min="13826" max="13826" width="4.62727272727273" style="416" customWidth="1"/>
    <col min="13827" max="13827" width="9.62727272727273" style="416" customWidth="1"/>
    <col min="13828" max="13828" width="10.1272727272727" style="416" customWidth="1"/>
    <col min="13829" max="13829" width="10.2545454545455" style="416" customWidth="1"/>
    <col min="13830" max="13830" width="4.62727272727273" style="416" customWidth="1"/>
    <col min="13831" max="13831" width="5" style="416" customWidth="1"/>
    <col min="13832" max="13832" width="11.1272727272727" style="416" customWidth="1"/>
    <col min="13833" max="13833" width="16.1272727272727" style="416" customWidth="1"/>
    <col min="13834" max="13834" width="4.75454545454545" style="416" customWidth="1"/>
    <col min="13835" max="13835" width="3.62727272727273" style="416" customWidth="1"/>
    <col min="13836" max="13836" width="5.12727272727273" style="416" customWidth="1"/>
    <col min="13837" max="13837" width="3.12727272727273" style="416" customWidth="1"/>
    <col min="13838" max="13838" width="4.62727272727273" style="416" customWidth="1"/>
    <col min="13839" max="13839" width="5" style="416" customWidth="1"/>
    <col min="13840" max="13841" width="9.75454545454545" style="416" customWidth="1"/>
    <col min="13842" max="13843" width="7.87272727272727" style="416" customWidth="1"/>
    <col min="13844" max="14074" width="9" style="416"/>
    <col min="14075" max="14075" width="3.12727272727273" style="416" customWidth="1"/>
    <col min="14076" max="14076" width="7.62727272727273" style="416" customWidth="1"/>
    <col min="14077" max="14077" width="4.12727272727273" style="416" customWidth="1"/>
    <col min="14078" max="14078" width="17" style="416" customWidth="1"/>
    <col min="14079" max="14079" width="3.62727272727273" style="416" customWidth="1"/>
    <col min="14080" max="14080" width="9.12727272727273" style="416" customWidth="1"/>
    <col min="14081" max="14081" width="3.62727272727273" style="416" customWidth="1"/>
    <col min="14082" max="14082" width="4.62727272727273" style="416" customWidth="1"/>
    <col min="14083" max="14083" width="9.62727272727273" style="416" customWidth="1"/>
    <col min="14084" max="14084" width="10.1272727272727" style="416" customWidth="1"/>
    <col min="14085" max="14085" width="10.2545454545455" style="416" customWidth="1"/>
    <col min="14086" max="14086" width="4.62727272727273" style="416" customWidth="1"/>
    <col min="14087" max="14087" width="5" style="416" customWidth="1"/>
    <col min="14088" max="14088" width="11.1272727272727" style="416" customWidth="1"/>
    <col min="14089" max="14089" width="16.1272727272727" style="416" customWidth="1"/>
    <col min="14090" max="14090" width="4.75454545454545" style="416" customWidth="1"/>
    <col min="14091" max="14091" width="3.62727272727273" style="416" customWidth="1"/>
    <col min="14092" max="14092" width="5.12727272727273" style="416" customWidth="1"/>
    <col min="14093" max="14093" width="3.12727272727273" style="416" customWidth="1"/>
    <col min="14094" max="14094" width="4.62727272727273" style="416" customWidth="1"/>
    <col min="14095" max="14095" width="5" style="416" customWidth="1"/>
    <col min="14096" max="14097" width="9.75454545454545" style="416" customWidth="1"/>
    <col min="14098" max="14099" width="7.87272727272727" style="416" customWidth="1"/>
    <col min="14100" max="14330" width="9" style="416"/>
    <col min="14331" max="14331" width="3.12727272727273" style="416" customWidth="1"/>
    <col min="14332" max="14332" width="7.62727272727273" style="416" customWidth="1"/>
    <col min="14333" max="14333" width="4.12727272727273" style="416" customWidth="1"/>
    <col min="14334" max="14334" width="17" style="416" customWidth="1"/>
    <col min="14335" max="14335" width="3.62727272727273" style="416" customWidth="1"/>
    <col min="14336" max="14336" width="9.12727272727273" style="416" customWidth="1"/>
    <col min="14337" max="14337" width="3.62727272727273" style="416" customWidth="1"/>
    <col min="14338" max="14338" width="4.62727272727273" style="416" customWidth="1"/>
    <col min="14339" max="14339" width="9.62727272727273" style="416" customWidth="1"/>
    <col min="14340" max="14340" width="10.1272727272727" style="416" customWidth="1"/>
    <col min="14341" max="14341" width="10.2545454545455" style="416" customWidth="1"/>
    <col min="14342" max="14342" width="4.62727272727273" style="416" customWidth="1"/>
    <col min="14343" max="14343" width="5" style="416" customWidth="1"/>
    <col min="14344" max="14344" width="11.1272727272727" style="416" customWidth="1"/>
    <col min="14345" max="14345" width="16.1272727272727" style="416" customWidth="1"/>
    <col min="14346" max="14346" width="4.75454545454545" style="416" customWidth="1"/>
    <col min="14347" max="14347" width="3.62727272727273" style="416" customWidth="1"/>
    <col min="14348" max="14348" width="5.12727272727273" style="416" customWidth="1"/>
    <col min="14349" max="14349" width="3.12727272727273" style="416" customWidth="1"/>
    <col min="14350" max="14350" width="4.62727272727273" style="416" customWidth="1"/>
    <col min="14351" max="14351" width="5" style="416" customWidth="1"/>
    <col min="14352" max="14353" width="9.75454545454545" style="416" customWidth="1"/>
    <col min="14354" max="14355" width="7.87272727272727" style="416" customWidth="1"/>
    <col min="14356" max="14586" width="9" style="416"/>
    <col min="14587" max="14587" width="3.12727272727273" style="416" customWidth="1"/>
    <col min="14588" max="14588" width="7.62727272727273" style="416" customWidth="1"/>
    <col min="14589" max="14589" width="4.12727272727273" style="416" customWidth="1"/>
    <col min="14590" max="14590" width="17" style="416" customWidth="1"/>
    <col min="14591" max="14591" width="3.62727272727273" style="416" customWidth="1"/>
    <col min="14592" max="14592" width="9.12727272727273" style="416" customWidth="1"/>
    <col min="14593" max="14593" width="3.62727272727273" style="416" customWidth="1"/>
    <col min="14594" max="14594" width="4.62727272727273" style="416" customWidth="1"/>
    <col min="14595" max="14595" width="9.62727272727273" style="416" customWidth="1"/>
    <col min="14596" max="14596" width="10.1272727272727" style="416" customWidth="1"/>
    <col min="14597" max="14597" width="10.2545454545455" style="416" customWidth="1"/>
    <col min="14598" max="14598" width="4.62727272727273" style="416" customWidth="1"/>
    <col min="14599" max="14599" width="5" style="416" customWidth="1"/>
    <col min="14600" max="14600" width="11.1272727272727" style="416" customWidth="1"/>
    <col min="14601" max="14601" width="16.1272727272727" style="416" customWidth="1"/>
    <col min="14602" max="14602" width="4.75454545454545" style="416" customWidth="1"/>
    <col min="14603" max="14603" width="3.62727272727273" style="416" customWidth="1"/>
    <col min="14604" max="14604" width="5.12727272727273" style="416" customWidth="1"/>
    <col min="14605" max="14605" width="3.12727272727273" style="416" customWidth="1"/>
    <col min="14606" max="14606" width="4.62727272727273" style="416" customWidth="1"/>
    <col min="14607" max="14607" width="5" style="416" customWidth="1"/>
    <col min="14608" max="14609" width="9.75454545454545" style="416" customWidth="1"/>
    <col min="14610" max="14611" width="7.87272727272727" style="416" customWidth="1"/>
    <col min="14612" max="14842" width="9" style="416"/>
    <col min="14843" max="14843" width="3.12727272727273" style="416" customWidth="1"/>
    <col min="14844" max="14844" width="7.62727272727273" style="416" customWidth="1"/>
    <col min="14845" max="14845" width="4.12727272727273" style="416" customWidth="1"/>
    <col min="14846" max="14846" width="17" style="416" customWidth="1"/>
    <col min="14847" max="14847" width="3.62727272727273" style="416" customWidth="1"/>
    <col min="14848" max="14848" width="9.12727272727273" style="416" customWidth="1"/>
    <col min="14849" max="14849" width="3.62727272727273" style="416" customWidth="1"/>
    <col min="14850" max="14850" width="4.62727272727273" style="416" customWidth="1"/>
    <col min="14851" max="14851" width="9.62727272727273" style="416" customWidth="1"/>
    <col min="14852" max="14852" width="10.1272727272727" style="416" customWidth="1"/>
    <col min="14853" max="14853" width="10.2545454545455" style="416" customWidth="1"/>
    <col min="14854" max="14854" width="4.62727272727273" style="416" customWidth="1"/>
    <col min="14855" max="14855" width="5" style="416" customWidth="1"/>
    <col min="14856" max="14856" width="11.1272727272727" style="416" customWidth="1"/>
    <col min="14857" max="14857" width="16.1272727272727" style="416" customWidth="1"/>
    <col min="14858" max="14858" width="4.75454545454545" style="416" customWidth="1"/>
    <col min="14859" max="14859" width="3.62727272727273" style="416" customWidth="1"/>
    <col min="14860" max="14860" width="5.12727272727273" style="416" customWidth="1"/>
    <col min="14861" max="14861" width="3.12727272727273" style="416" customWidth="1"/>
    <col min="14862" max="14862" width="4.62727272727273" style="416" customWidth="1"/>
    <col min="14863" max="14863" width="5" style="416" customWidth="1"/>
    <col min="14864" max="14865" width="9.75454545454545" style="416" customWidth="1"/>
    <col min="14866" max="14867" width="7.87272727272727" style="416" customWidth="1"/>
    <col min="14868" max="15098" width="9" style="416"/>
    <col min="15099" max="15099" width="3.12727272727273" style="416" customWidth="1"/>
    <col min="15100" max="15100" width="7.62727272727273" style="416" customWidth="1"/>
    <col min="15101" max="15101" width="4.12727272727273" style="416" customWidth="1"/>
    <col min="15102" max="15102" width="17" style="416" customWidth="1"/>
    <col min="15103" max="15103" width="3.62727272727273" style="416" customWidth="1"/>
    <col min="15104" max="15104" width="9.12727272727273" style="416" customWidth="1"/>
    <col min="15105" max="15105" width="3.62727272727273" style="416" customWidth="1"/>
    <col min="15106" max="15106" width="4.62727272727273" style="416" customWidth="1"/>
    <col min="15107" max="15107" width="9.62727272727273" style="416" customWidth="1"/>
    <col min="15108" max="15108" width="10.1272727272727" style="416" customWidth="1"/>
    <col min="15109" max="15109" width="10.2545454545455" style="416" customWidth="1"/>
    <col min="15110" max="15110" width="4.62727272727273" style="416" customWidth="1"/>
    <col min="15111" max="15111" width="5" style="416" customWidth="1"/>
    <col min="15112" max="15112" width="11.1272727272727" style="416" customWidth="1"/>
    <col min="15113" max="15113" width="16.1272727272727" style="416" customWidth="1"/>
    <col min="15114" max="15114" width="4.75454545454545" style="416" customWidth="1"/>
    <col min="15115" max="15115" width="3.62727272727273" style="416" customWidth="1"/>
    <col min="15116" max="15116" width="5.12727272727273" style="416" customWidth="1"/>
    <col min="15117" max="15117" width="3.12727272727273" style="416" customWidth="1"/>
    <col min="15118" max="15118" width="4.62727272727273" style="416" customWidth="1"/>
    <col min="15119" max="15119" width="5" style="416" customWidth="1"/>
    <col min="15120" max="15121" width="9.75454545454545" style="416" customWidth="1"/>
    <col min="15122" max="15123" width="7.87272727272727" style="416" customWidth="1"/>
    <col min="15124" max="15354" width="9" style="416"/>
    <col min="15355" max="15355" width="3.12727272727273" style="416" customWidth="1"/>
    <col min="15356" max="15356" width="7.62727272727273" style="416" customWidth="1"/>
    <col min="15357" max="15357" width="4.12727272727273" style="416" customWidth="1"/>
    <col min="15358" max="15358" width="17" style="416" customWidth="1"/>
    <col min="15359" max="15359" width="3.62727272727273" style="416" customWidth="1"/>
    <col min="15360" max="15360" width="9.12727272727273" style="416" customWidth="1"/>
    <col min="15361" max="15361" width="3.62727272727273" style="416" customWidth="1"/>
    <col min="15362" max="15362" width="4.62727272727273" style="416" customWidth="1"/>
    <col min="15363" max="15363" width="9.62727272727273" style="416" customWidth="1"/>
    <col min="15364" max="15364" width="10.1272727272727" style="416" customWidth="1"/>
    <col min="15365" max="15365" width="10.2545454545455" style="416" customWidth="1"/>
    <col min="15366" max="15366" width="4.62727272727273" style="416" customWidth="1"/>
    <col min="15367" max="15367" width="5" style="416" customWidth="1"/>
    <col min="15368" max="15368" width="11.1272727272727" style="416" customWidth="1"/>
    <col min="15369" max="15369" width="16.1272727272727" style="416" customWidth="1"/>
    <col min="15370" max="15370" width="4.75454545454545" style="416" customWidth="1"/>
    <col min="15371" max="15371" width="3.62727272727273" style="416" customWidth="1"/>
    <col min="15372" max="15372" width="5.12727272727273" style="416" customWidth="1"/>
    <col min="15373" max="15373" width="3.12727272727273" style="416" customWidth="1"/>
    <col min="15374" max="15374" width="4.62727272727273" style="416" customWidth="1"/>
    <col min="15375" max="15375" width="5" style="416" customWidth="1"/>
    <col min="15376" max="15377" width="9.75454545454545" style="416" customWidth="1"/>
    <col min="15378" max="15379" width="7.87272727272727" style="416" customWidth="1"/>
    <col min="15380" max="15610" width="9" style="416"/>
    <col min="15611" max="15611" width="3.12727272727273" style="416" customWidth="1"/>
    <col min="15612" max="15612" width="7.62727272727273" style="416" customWidth="1"/>
    <col min="15613" max="15613" width="4.12727272727273" style="416" customWidth="1"/>
    <col min="15614" max="15614" width="17" style="416" customWidth="1"/>
    <col min="15615" max="15615" width="3.62727272727273" style="416" customWidth="1"/>
    <col min="15616" max="15616" width="9.12727272727273" style="416" customWidth="1"/>
    <col min="15617" max="15617" width="3.62727272727273" style="416" customWidth="1"/>
    <col min="15618" max="15618" width="4.62727272727273" style="416" customWidth="1"/>
    <col min="15619" max="15619" width="9.62727272727273" style="416" customWidth="1"/>
    <col min="15620" max="15620" width="10.1272727272727" style="416" customWidth="1"/>
    <col min="15621" max="15621" width="10.2545454545455" style="416" customWidth="1"/>
    <col min="15622" max="15622" width="4.62727272727273" style="416" customWidth="1"/>
    <col min="15623" max="15623" width="5" style="416" customWidth="1"/>
    <col min="15624" max="15624" width="11.1272727272727" style="416" customWidth="1"/>
    <col min="15625" max="15625" width="16.1272727272727" style="416" customWidth="1"/>
    <col min="15626" max="15626" width="4.75454545454545" style="416" customWidth="1"/>
    <col min="15627" max="15627" width="3.62727272727273" style="416" customWidth="1"/>
    <col min="15628" max="15628" width="5.12727272727273" style="416" customWidth="1"/>
    <col min="15629" max="15629" width="3.12727272727273" style="416" customWidth="1"/>
    <col min="15630" max="15630" width="4.62727272727273" style="416" customWidth="1"/>
    <col min="15631" max="15631" width="5" style="416" customWidth="1"/>
    <col min="15632" max="15633" width="9.75454545454545" style="416" customWidth="1"/>
    <col min="15634" max="15635" width="7.87272727272727" style="416" customWidth="1"/>
    <col min="15636" max="15866" width="9" style="416"/>
    <col min="15867" max="15867" width="3.12727272727273" style="416" customWidth="1"/>
    <col min="15868" max="15868" width="7.62727272727273" style="416" customWidth="1"/>
    <col min="15869" max="15869" width="4.12727272727273" style="416" customWidth="1"/>
    <col min="15870" max="15870" width="17" style="416" customWidth="1"/>
    <col min="15871" max="15871" width="3.62727272727273" style="416" customWidth="1"/>
    <col min="15872" max="15872" width="9.12727272727273" style="416" customWidth="1"/>
    <col min="15873" max="15873" width="3.62727272727273" style="416" customWidth="1"/>
    <col min="15874" max="15874" width="4.62727272727273" style="416" customWidth="1"/>
    <col min="15875" max="15875" width="9.62727272727273" style="416" customWidth="1"/>
    <col min="15876" max="15876" width="10.1272727272727" style="416" customWidth="1"/>
    <col min="15877" max="15877" width="10.2545454545455" style="416" customWidth="1"/>
    <col min="15878" max="15878" width="4.62727272727273" style="416" customWidth="1"/>
    <col min="15879" max="15879" width="5" style="416" customWidth="1"/>
    <col min="15880" max="15880" width="11.1272727272727" style="416" customWidth="1"/>
    <col min="15881" max="15881" width="16.1272727272727" style="416" customWidth="1"/>
    <col min="15882" max="15882" width="4.75454545454545" style="416" customWidth="1"/>
    <col min="15883" max="15883" width="3.62727272727273" style="416" customWidth="1"/>
    <col min="15884" max="15884" width="5.12727272727273" style="416" customWidth="1"/>
    <col min="15885" max="15885" width="3.12727272727273" style="416" customWidth="1"/>
    <col min="15886" max="15886" width="4.62727272727273" style="416" customWidth="1"/>
    <col min="15887" max="15887" width="5" style="416" customWidth="1"/>
    <col min="15888" max="15889" width="9.75454545454545" style="416" customWidth="1"/>
    <col min="15890" max="15891" width="7.87272727272727" style="416" customWidth="1"/>
    <col min="15892" max="16122" width="9" style="416"/>
    <col min="16123" max="16123" width="3.12727272727273" style="416" customWidth="1"/>
    <col min="16124" max="16124" width="7.62727272727273" style="416" customWidth="1"/>
    <col min="16125" max="16125" width="4.12727272727273" style="416" customWidth="1"/>
    <col min="16126" max="16126" width="17" style="416" customWidth="1"/>
    <col min="16127" max="16127" width="3.62727272727273" style="416" customWidth="1"/>
    <col min="16128" max="16128" width="9.12727272727273" style="416" customWidth="1"/>
    <col min="16129" max="16129" width="3.62727272727273" style="416" customWidth="1"/>
    <col min="16130" max="16130" width="4.62727272727273" style="416" customWidth="1"/>
    <col min="16131" max="16131" width="9.62727272727273" style="416" customWidth="1"/>
    <col min="16132" max="16132" width="10.1272727272727" style="416" customWidth="1"/>
    <col min="16133" max="16133" width="10.2545454545455" style="416" customWidth="1"/>
    <col min="16134" max="16134" width="4.62727272727273" style="416" customWidth="1"/>
    <col min="16135" max="16135" width="5" style="416" customWidth="1"/>
    <col min="16136" max="16136" width="11.1272727272727" style="416" customWidth="1"/>
    <col min="16137" max="16137" width="16.1272727272727" style="416" customWidth="1"/>
    <col min="16138" max="16138" width="4.75454545454545" style="416" customWidth="1"/>
    <col min="16139" max="16139" width="3.62727272727273" style="416" customWidth="1"/>
    <col min="16140" max="16140" width="5.12727272727273" style="416" customWidth="1"/>
    <col min="16141" max="16141" width="3.12727272727273" style="416" customWidth="1"/>
    <col min="16142" max="16142" width="4.62727272727273" style="416" customWidth="1"/>
    <col min="16143" max="16143" width="5" style="416" customWidth="1"/>
    <col min="16144" max="16145" width="9.75454545454545" style="416" customWidth="1"/>
    <col min="16146" max="16147" width="7.87272727272727" style="416" customWidth="1"/>
    <col min="16148" max="16384" width="9" style="416"/>
  </cols>
  <sheetData>
    <row r="1" s="412" customFormat="1" ht="30.75" customHeight="1" spans="1:31">
      <c r="A1" s="417"/>
      <c r="B1" s="418"/>
      <c r="C1" s="418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94"/>
      <c r="V1" s="494"/>
      <c r="W1" s="494"/>
      <c r="X1" s="494"/>
      <c r="Y1" s="511" t="s">
        <v>958</v>
      </c>
      <c r="Z1" s="511"/>
      <c r="AA1" s="511"/>
      <c r="AB1" s="511"/>
      <c r="AC1" s="512"/>
      <c r="AD1" s="513"/>
      <c r="AE1" s="495"/>
    </row>
    <row r="2" s="412" customFormat="1" ht="34.5" customHeight="1" spans="1:30">
      <c r="A2" s="420" t="s">
        <v>60</v>
      </c>
      <c r="B2" s="421"/>
      <c r="C2" s="422"/>
      <c r="D2" s="423"/>
      <c r="E2" s="423"/>
      <c r="F2" s="423"/>
      <c r="G2" s="424" t="s">
        <v>61</v>
      </c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95"/>
      <c r="V2" s="495"/>
      <c r="W2" s="495"/>
      <c r="X2" s="495"/>
      <c r="Y2" s="514"/>
      <c r="Z2" s="514"/>
      <c r="AA2" s="514"/>
      <c r="AB2" s="514"/>
      <c r="AC2" s="515"/>
      <c r="AD2" s="495"/>
    </row>
    <row r="3" s="413" customFormat="1" ht="28.5" customHeight="1" spans="1:31">
      <c r="A3" s="425" t="s">
        <v>62</v>
      </c>
      <c r="B3" s="426"/>
      <c r="C3" s="427" t="s">
        <v>959</v>
      </c>
      <c r="D3" s="428"/>
      <c r="E3" s="429"/>
      <c r="F3" s="430"/>
      <c r="G3" s="431" t="s">
        <v>960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96"/>
      <c r="W3" s="497" t="s">
        <v>65</v>
      </c>
      <c r="X3" s="498"/>
      <c r="Y3" s="516" t="s">
        <v>66</v>
      </c>
      <c r="Z3" s="516" t="s">
        <v>67</v>
      </c>
      <c r="AA3" s="516" t="s">
        <v>68</v>
      </c>
      <c r="AB3" s="517" t="s">
        <v>69</v>
      </c>
      <c r="AC3" s="518" t="s">
        <v>70</v>
      </c>
      <c r="AD3" s="519"/>
      <c r="AE3" s="520"/>
    </row>
    <row r="4" s="413" customFormat="1" ht="36" customHeight="1" spans="1:31">
      <c r="A4" s="432"/>
      <c r="B4" s="433"/>
      <c r="C4" s="434"/>
      <c r="D4" s="435"/>
      <c r="E4" s="436"/>
      <c r="F4" s="437"/>
      <c r="G4" s="438" t="s">
        <v>71</v>
      </c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99"/>
      <c r="V4" s="500"/>
      <c r="W4" s="501"/>
      <c r="X4" s="502"/>
      <c r="Y4" s="521"/>
      <c r="Z4" s="521"/>
      <c r="AA4" s="522"/>
      <c r="AB4" s="523" t="s">
        <v>72</v>
      </c>
      <c r="AC4" s="524"/>
      <c r="AD4" s="519"/>
      <c r="AE4" s="520"/>
    </row>
    <row r="5" ht="36.75" customHeight="1" spans="1:29">
      <c r="A5" s="440" t="s">
        <v>73</v>
      </c>
      <c r="B5" s="441"/>
      <c r="C5" s="441"/>
      <c r="D5" s="442"/>
      <c r="E5" s="443" t="s">
        <v>74</v>
      </c>
      <c r="F5" s="444" t="s">
        <v>75</v>
      </c>
      <c r="G5" s="445"/>
      <c r="H5" s="445"/>
      <c r="I5" s="443"/>
      <c r="J5" s="486" t="s">
        <v>76</v>
      </c>
      <c r="K5" s="486"/>
      <c r="L5" s="486"/>
      <c r="M5" s="486"/>
      <c r="N5" s="486"/>
      <c r="O5" s="444" t="s">
        <v>77</v>
      </c>
      <c r="P5" s="445"/>
      <c r="Q5" s="445"/>
      <c r="R5" s="445"/>
      <c r="S5" s="445"/>
      <c r="T5" s="445"/>
      <c r="U5" s="445"/>
      <c r="V5" s="443"/>
      <c r="W5" s="486" t="s">
        <v>78</v>
      </c>
      <c r="X5" s="486"/>
      <c r="Y5" s="525" t="s">
        <v>79</v>
      </c>
      <c r="Z5" s="526"/>
      <c r="AA5" s="527"/>
      <c r="AB5" s="525" t="s">
        <v>4</v>
      </c>
      <c r="AC5" s="528"/>
    </row>
    <row r="6" ht="38" customHeight="1" spans="1:29">
      <c r="A6" s="446"/>
      <c r="B6" s="447"/>
      <c r="C6" s="447"/>
      <c r="D6" s="448"/>
      <c r="E6" s="449">
        <v>1</v>
      </c>
      <c r="F6" s="450" t="s">
        <v>961</v>
      </c>
      <c r="G6" s="451"/>
      <c r="H6" s="451"/>
      <c r="I6" s="487"/>
      <c r="J6" s="488" t="s">
        <v>962</v>
      </c>
      <c r="K6" s="488"/>
      <c r="L6" s="488"/>
      <c r="M6" s="488"/>
      <c r="N6" s="488"/>
      <c r="O6" s="489" t="s">
        <v>963</v>
      </c>
      <c r="P6" s="490"/>
      <c r="Q6" s="490"/>
      <c r="R6" s="490"/>
      <c r="S6" s="490"/>
      <c r="T6" s="490"/>
      <c r="U6" s="490"/>
      <c r="V6" s="503"/>
      <c r="W6" s="504">
        <v>1</v>
      </c>
      <c r="X6" s="505"/>
      <c r="Y6" s="529">
        <v>2010</v>
      </c>
      <c r="Z6" s="530"/>
      <c r="AA6" s="531"/>
      <c r="AB6" s="532" t="s">
        <v>20</v>
      </c>
      <c r="AC6" s="533"/>
    </row>
    <row r="7" ht="38" customHeight="1" spans="1:29">
      <c r="A7" s="452"/>
      <c r="B7" s="453"/>
      <c r="C7" s="453"/>
      <c r="D7" s="454"/>
      <c r="E7" s="455">
        <v>2</v>
      </c>
      <c r="F7" s="450" t="s">
        <v>964</v>
      </c>
      <c r="G7" s="451"/>
      <c r="H7" s="451"/>
      <c r="I7" s="487"/>
      <c r="J7" s="488" t="s">
        <v>962</v>
      </c>
      <c r="K7" s="488"/>
      <c r="L7" s="488"/>
      <c r="M7" s="488"/>
      <c r="N7" s="488"/>
      <c r="O7" s="489" t="s">
        <v>963</v>
      </c>
      <c r="P7" s="490"/>
      <c r="Q7" s="490"/>
      <c r="R7" s="490"/>
      <c r="S7" s="490"/>
      <c r="T7" s="490"/>
      <c r="U7" s="490"/>
      <c r="V7" s="503"/>
      <c r="W7" s="504">
        <v>1</v>
      </c>
      <c r="X7" s="505"/>
      <c r="Y7" s="529">
        <v>2010</v>
      </c>
      <c r="Z7" s="530"/>
      <c r="AA7" s="531"/>
      <c r="AB7" s="532" t="s">
        <v>22</v>
      </c>
      <c r="AC7" s="533"/>
    </row>
    <row r="8" ht="38" customHeight="1" spans="1:29">
      <c r="A8" s="452"/>
      <c r="B8" s="453"/>
      <c r="C8" s="453"/>
      <c r="D8" s="454"/>
      <c r="E8" s="456">
        <v>3</v>
      </c>
      <c r="F8" s="450" t="s">
        <v>965</v>
      </c>
      <c r="G8" s="451"/>
      <c r="H8" s="451"/>
      <c r="I8" s="487"/>
      <c r="J8" s="488" t="s">
        <v>962</v>
      </c>
      <c r="K8" s="488"/>
      <c r="L8" s="488"/>
      <c r="M8" s="488"/>
      <c r="N8" s="488"/>
      <c r="O8" s="489" t="s">
        <v>963</v>
      </c>
      <c r="P8" s="490"/>
      <c r="Q8" s="490"/>
      <c r="R8" s="490"/>
      <c r="S8" s="490"/>
      <c r="T8" s="490"/>
      <c r="U8" s="490"/>
      <c r="V8" s="503"/>
      <c r="W8" s="504">
        <v>1</v>
      </c>
      <c r="X8" s="505"/>
      <c r="Y8" s="529">
        <v>2010</v>
      </c>
      <c r="Z8" s="530"/>
      <c r="AA8" s="531"/>
      <c r="AB8" s="532" t="s">
        <v>966</v>
      </c>
      <c r="AC8" s="533"/>
    </row>
    <row r="9" ht="38" customHeight="1" spans="1:29">
      <c r="A9" s="452"/>
      <c r="B9" s="453"/>
      <c r="C9" s="453"/>
      <c r="D9" s="454"/>
      <c r="E9" s="456">
        <v>4</v>
      </c>
      <c r="F9" s="450" t="s">
        <v>967</v>
      </c>
      <c r="G9" s="451"/>
      <c r="H9" s="451"/>
      <c r="I9" s="487"/>
      <c r="J9" s="488" t="s">
        <v>962</v>
      </c>
      <c r="K9" s="488"/>
      <c r="L9" s="488"/>
      <c r="M9" s="488"/>
      <c r="N9" s="488"/>
      <c r="O9" s="489" t="s">
        <v>963</v>
      </c>
      <c r="P9" s="490"/>
      <c r="Q9" s="490"/>
      <c r="R9" s="490"/>
      <c r="S9" s="490"/>
      <c r="T9" s="490"/>
      <c r="U9" s="490"/>
      <c r="V9" s="503"/>
      <c r="W9" s="504">
        <v>1</v>
      </c>
      <c r="X9" s="505"/>
      <c r="Y9" s="529">
        <v>1895</v>
      </c>
      <c r="Z9" s="530"/>
      <c r="AA9" s="531"/>
      <c r="AB9" s="532" t="str">
        <f>AB6</f>
        <v>织物通风面套</v>
      </c>
      <c r="AC9" s="533"/>
    </row>
    <row r="10" ht="38" customHeight="1" spans="1:29">
      <c r="A10" s="452"/>
      <c r="B10" s="453"/>
      <c r="C10" s="453"/>
      <c r="D10" s="454"/>
      <c r="E10" s="456">
        <v>5</v>
      </c>
      <c r="F10" s="450" t="s">
        <v>968</v>
      </c>
      <c r="G10" s="451"/>
      <c r="H10" s="451"/>
      <c r="I10" s="487"/>
      <c r="J10" s="488" t="s">
        <v>962</v>
      </c>
      <c r="K10" s="488"/>
      <c r="L10" s="488"/>
      <c r="M10" s="488"/>
      <c r="N10" s="488"/>
      <c r="O10" s="489" t="s">
        <v>963</v>
      </c>
      <c r="P10" s="490"/>
      <c r="Q10" s="490"/>
      <c r="R10" s="490"/>
      <c r="S10" s="490"/>
      <c r="T10" s="490"/>
      <c r="U10" s="490"/>
      <c r="V10" s="503"/>
      <c r="W10" s="504">
        <v>1</v>
      </c>
      <c r="X10" s="505"/>
      <c r="Y10" s="529">
        <v>1895</v>
      </c>
      <c r="Z10" s="530"/>
      <c r="AA10" s="531"/>
      <c r="AB10" s="532" t="str">
        <f>AB7</f>
        <v>织物非通风面套</v>
      </c>
      <c r="AC10" s="533"/>
    </row>
    <row r="11" ht="38" customHeight="1" spans="1:30">
      <c r="A11" s="452"/>
      <c r="B11" s="453"/>
      <c r="C11" s="453"/>
      <c r="D11" s="454"/>
      <c r="E11" s="456">
        <v>6</v>
      </c>
      <c r="F11" s="450" t="s">
        <v>969</v>
      </c>
      <c r="G11" s="451"/>
      <c r="H11" s="451"/>
      <c r="I11" s="487"/>
      <c r="J11" s="488" t="s">
        <v>962</v>
      </c>
      <c r="K11" s="488"/>
      <c r="L11" s="488"/>
      <c r="M11" s="488"/>
      <c r="N11" s="488"/>
      <c r="O11" s="489" t="s">
        <v>963</v>
      </c>
      <c r="P11" s="490"/>
      <c r="Q11" s="490"/>
      <c r="R11" s="490"/>
      <c r="S11" s="490"/>
      <c r="T11" s="490"/>
      <c r="U11" s="490"/>
      <c r="V11" s="503"/>
      <c r="W11" s="506">
        <v>1</v>
      </c>
      <c r="X11" s="506"/>
      <c r="Y11" s="534">
        <v>2010</v>
      </c>
      <c r="Z11" s="535"/>
      <c r="AA11" s="536"/>
      <c r="AB11" s="537" t="s">
        <v>970</v>
      </c>
      <c r="AC11" s="538"/>
      <c r="AD11" s="415"/>
    </row>
    <row r="12" ht="38" customHeight="1" spans="1:30">
      <c r="A12" s="452"/>
      <c r="B12" s="453"/>
      <c r="C12" s="453"/>
      <c r="D12" s="454"/>
      <c r="E12" s="457">
        <v>7</v>
      </c>
      <c r="F12" s="458" t="s">
        <v>971</v>
      </c>
      <c r="G12" s="459"/>
      <c r="H12" s="459"/>
      <c r="I12" s="491"/>
      <c r="J12" s="492" t="s">
        <v>962</v>
      </c>
      <c r="K12" s="492"/>
      <c r="L12" s="492"/>
      <c r="M12" s="492"/>
      <c r="N12" s="492"/>
      <c r="O12" s="489" t="s">
        <v>963</v>
      </c>
      <c r="P12" s="490"/>
      <c r="Q12" s="490"/>
      <c r="R12" s="490"/>
      <c r="S12" s="490"/>
      <c r="T12" s="490"/>
      <c r="U12" s="490"/>
      <c r="V12" s="503"/>
      <c r="W12" s="507">
        <v>1</v>
      </c>
      <c r="X12" s="507"/>
      <c r="Y12" s="534">
        <v>1895</v>
      </c>
      <c r="Z12" s="535"/>
      <c r="AA12" s="536"/>
      <c r="AB12" s="539" t="s">
        <v>970</v>
      </c>
      <c r="AC12" s="540"/>
      <c r="AD12" s="415"/>
    </row>
    <row r="13" s="414" customFormat="1" ht="38" customHeight="1" spans="1:30">
      <c r="A13" s="452"/>
      <c r="B13" s="453"/>
      <c r="C13" s="453"/>
      <c r="D13" s="454"/>
      <c r="E13" s="457">
        <v>8</v>
      </c>
      <c r="F13" s="458" t="s">
        <v>972</v>
      </c>
      <c r="G13" s="459"/>
      <c r="H13" s="459"/>
      <c r="I13" s="491"/>
      <c r="J13" s="492" t="s">
        <v>962</v>
      </c>
      <c r="K13" s="492"/>
      <c r="L13" s="492"/>
      <c r="M13" s="492"/>
      <c r="N13" s="492"/>
      <c r="O13" s="489" t="s">
        <v>963</v>
      </c>
      <c r="P13" s="490"/>
      <c r="Q13" s="490"/>
      <c r="R13" s="490"/>
      <c r="S13" s="490"/>
      <c r="T13" s="490"/>
      <c r="U13" s="490"/>
      <c r="V13" s="503"/>
      <c r="W13" s="506">
        <v>1</v>
      </c>
      <c r="X13" s="506"/>
      <c r="Y13" s="534">
        <v>2010</v>
      </c>
      <c r="Z13" s="535"/>
      <c r="AA13" s="536"/>
      <c r="AB13" s="541" t="s">
        <v>973</v>
      </c>
      <c r="AC13" s="542"/>
      <c r="AD13" s="543"/>
    </row>
    <row r="14" s="414" customFormat="1" ht="38" customHeight="1" spans="1:30">
      <c r="A14" s="460"/>
      <c r="B14" s="461"/>
      <c r="C14" s="461"/>
      <c r="D14" s="462"/>
      <c r="E14" s="457">
        <v>9</v>
      </c>
      <c r="F14" s="458" t="s">
        <v>974</v>
      </c>
      <c r="G14" s="459"/>
      <c r="H14" s="459"/>
      <c r="I14" s="491"/>
      <c r="J14" s="492" t="s">
        <v>962</v>
      </c>
      <c r="K14" s="492"/>
      <c r="L14" s="492"/>
      <c r="M14" s="492"/>
      <c r="N14" s="492"/>
      <c r="O14" s="489" t="s">
        <v>963</v>
      </c>
      <c r="P14" s="490"/>
      <c r="Q14" s="490"/>
      <c r="R14" s="490"/>
      <c r="S14" s="490"/>
      <c r="T14" s="490"/>
      <c r="U14" s="490"/>
      <c r="V14" s="503"/>
      <c r="W14" s="507">
        <v>1</v>
      </c>
      <c r="X14" s="507"/>
      <c r="Y14" s="534">
        <v>1895</v>
      </c>
      <c r="Z14" s="535"/>
      <c r="AA14" s="536"/>
      <c r="AB14" s="541" t="s">
        <v>973</v>
      </c>
      <c r="AC14" s="542"/>
      <c r="AD14" s="543"/>
    </row>
    <row r="15" s="414" customFormat="1" ht="29.25" customHeight="1" spans="1:29">
      <c r="A15" s="463" t="s">
        <v>90</v>
      </c>
      <c r="B15" s="464"/>
      <c r="C15" s="464"/>
      <c r="D15" s="465"/>
      <c r="E15" s="466"/>
      <c r="F15" s="467"/>
      <c r="G15" s="467"/>
      <c r="H15" s="467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7"/>
      <c r="AA15" s="467"/>
      <c r="AB15" s="467"/>
      <c r="AC15" s="544"/>
    </row>
    <row r="16" s="414" customFormat="1" ht="33.75" customHeight="1" spans="1:29">
      <c r="A16" s="468" t="s">
        <v>91</v>
      </c>
      <c r="B16" s="469" t="s">
        <v>92</v>
      </c>
      <c r="C16" s="469"/>
      <c r="D16" s="469" t="s">
        <v>93</v>
      </c>
      <c r="E16" s="469" t="s">
        <v>2</v>
      </c>
      <c r="F16" s="469"/>
      <c r="G16" s="469" t="s">
        <v>94</v>
      </c>
      <c r="H16" s="469" t="s">
        <v>95</v>
      </c>
      <c r="I16" s="469"/>
      <c r="J16" s="469"/>
      <c r="K16" s="469"/>
      <c r="L16" s="469" t="s">
        <v>96</v>
      </c>
      <c r="M16" s="469" t="s">
        <v>97</v>
      </c>
      <c r="N16" s="469"/>
      <c r="O16" s="469"/>
      <c r="P16" s="469" t="s">
        <v>91</v>
      </c>
      <c r="Q16" s="469" t="s">
        <v>98</v>
      </c>
      <c r="R16" s="469"/>
      <c r="S16" s="469" t="s">
        <v>93</v>
      </c>
      <c r="T16" s="469" t="s">
        <v>2</v>
      </c>
      <c r="U16" s="469"/>
      <c r="V16" s="469" t="s">
        <v>94</v>
      </c>
      <c r="W16" s="469" t="s">
        <v>95</v>
      </c>
      <c r="X16" s="469"/>
      <c r="Y16" s="469"/>
      <c r="Z16" s="469" t="s">
        <v>96</v>
      </c>
      <c r="AA16" s="469"/>
      <c r="AB16" s="469" t="s">
        <v>97</v>
      </c>
      <c r="AC16" s="469"/>
    </row>
    <row r="17" s="414" customFormat="1" ht="25.5" customHeight="1" spans="1:30">
      <c r="A17" s="470">
        <v>1</v>
      </c>
      <c r="B17" s="470">
        <v>20180425</v>
      </c>
      <c r="C17" s="470"/>
      <c r="D17" s="470" t="s">
        <v>99</v>
      </c>
      <c r="E17" s="470"/>
      <c r="F17" s="470"/>
      <c r="G17" s="471"/>
      <c r="H17" s="470" t="s">
        <v>100</v>
      </c>
      <c r="I17" s="470"/>
      <c r="J17" s="470"/>
      <c r="K17" s="470"/>
      <c r="L17" s="470"/>
      <c r="M17" s="470"/>
      <c r="N17" s="470"/>
      <c r="O17" s="470"/>
      <c r="P17" s="470">
        <v>22</v>
      </c>
      <c r="Q17" s="470">
        <v>20181224</v>
      </c>
      <c r="R17" s="470"/>
      <c r="S17" s="477" t="s">
        <v>258</v>
      </c>
      <c r="T17" s="470" t="s">
        <v>975</v>
      </c>
      <c r="U17" s="470"/>
      <c r="V17" s="471" t="s">
        <v>976</v>
      </c>
      <c r="W17" s="470" t="s">
        <v>123</v>
      </c>
      <c r="X17" s="470"/>
      <c r="Y17" s="470"/>
      <c r="Z17" s="470" t="s">
        <v>124</v>
      </c>
      <c r="AA17" s="545"/>
      <c r="AB17" s="470"/>
      <c r="AC17" s="470"/>
      <c r="AD17" s="543"/>
    </row>
    <row r="18" s="414" customFormat="1" ht="26.1" customHeight="1" spans="1:30">
      <c r="A18" s="470">
        <v>2</v>
      </c>
      <c r="B18" s="470">
        <v>20180808</v>
      </c>
      <c r="C18" s="470"/>
      <c r="D18" s="472" t="s">
        <v>107</v>
      </c>
      <c r="E18" s="470" t="s">
        <v>21</v>
      </c>
      <c r="F18" s="470"/>
      <c r="G18" s="473" t="s">
        <v>977</v>
      </c>
      <c r="H18" s="470" t="s">
        <v>108</v>
      </c>
      <c r="I18" s="470"/>
      <c r="J18" s="470"/>
      <c r="K18" s="470"/>
      <c r="L18" s="470" t="s">
        <v>978</v>
      </c>
      <c r="M18" s="470" t="s">
        <v>110</v>
      </c>
      <c r="N18" s="470"/>
      <c r="O18" s="470"/>
      <c r="P18" s="470">
        <v>23</v>
      </c>
      <c r="Q18" s="470">
        <v>20181224</v>
      </c>
      <c r="R18" s="470"/>
      <c r="S18" s="477" t="s">
        <v>258</v>
      </c>
      <c r="T18" s="470" t="s">
        <v>979</v>
      </c>
      <c r="U18" s="470"/>
      <c r="V18" s="473" t="s">
        <v>980</v>
      </c>
      <c r="W18" s="470" t="s">
        <v>108</v>
      </c>
      <c r="X18" s="470"/>
      <c r="Y18" s="470"/>
      <c r="Z18" s="470" t="s">
        <v>978</v>
      </c>
      <c r="AA18" s="545"/>
      <c r="AB18" s="470"/>
      <c r="AC18" s="470"/>
      <c r="AD18" s="543"/>
    </row>
    <row r="19" s="414" customFormat="1" ht="26.1" customHeight="1" spans="1:30">
      <c r="A19" s="470">
        <v>3</v>
      </c>
      <c r="B19" s="470">
        <v>20180808</v>
      </c>
      <c r="C19" s="470"/>
      <c r="D19" s="472" t="s">
        <v>107</v>
      </c>
      <c r="E19" s="470" t="s">
        <v>25</v>
      </c>
      <c r="F19" s="470"/>
      <c r="G19" s="473" t="s">
        <v>981</v>
      </c>
      <c r="H19" s="470" t="s">
        <v>108</v>
      </c>
      <c r="I19" s="470"/>
      <c r="J19" s="470"/>
      <c r="K19" s="470"/>
      <c r="L19" s="470"/>
      <c r="M19" s="470"/>
      <c r="N19" s="470"/>
      <c r="O19" s="470"/>
      <c r="P19" s="470">
        <v>24</v>
      </c>
      <c r="Q19" s="470">
        <v>20181224</v>
      </c>
      <c r="R19" s="470"/>
      <c r="S19" s="477" t="s">
        <v>258</v>
      </c>
      <c r="T19" s="470" t="s">
        <v>23</v>
      </c>
      <c r="U19" s="470"/>
      <c r="V19" s="473" t="s">
        <v>982</v>
      </c>
      <c r="W19" s="470" t="s">
        <v>123</v>
      </c>
      <c r="X19" s="470"/>
      <c r="Y19" s="470"/>
      <c r="Z19" s="470" t="s">
        <v>124</v>
      </c>
      <c r="AA19" s="545"/>
      <c r="AB19" s="470"/>
      <c r="AC19" s="470"/>
      <c r="AD19" s="543"/>
    </row>
    <row r="20" s="414" customFormat="1" ht="26.1" customHeight="1" spans="1:30">
      <c r="A20" s="470">
        <v>4</v>
      </c>
      <c r="B20" s="470">
        <v>20180808</v>
      </c>
      <c r="C20" s="470"/>
      <c r="D20" s="472" t="s">
        <v>107</v>
      </c>
      <c r="E20" s="470" t="s">
        <v>30</v>
      </c>
      <c r="F20" s="470"/>
      <c r="G20" s="473" t="s">
        <v>981</v>
      </c>
      <c r="H20" s="470" t="s">
        <v>108</v>
      </c>
      <c r="I20" s="470"/>
      <c r="J20" s="470"/>
      <c r="K20" s="470"/>
      <c r="L20" s="470"/>
      <c r="M20" s="470"/>
      <c r="N20" s="470"/>
      <c r="O20" s="470"/>
      <c r="P20" s="470">
        <v>25</v>
      </c>
      <c r="Q20" s="470">
        <v>20181224</v>
      </c>
      <c r="R20" s="470"/>
      <c r="S20" s="477" t="s">
        <v>258</v>
      </c>
      <c r="T20" s="470" t="s">
        <v>983</v>
      </c>
      <c r="U20" s="470"/>
      <c r="V20" s="473" t="s">
        <v>984</v>
      </c>
      <c r="W20" s="470" t="s">
        <v>123</v>
      </c>
      <c r="X20" s="470"/>
      <c r="Y20" s="470"/>
      <c r="Z20" s="470"/>
      <c r="AA20" s="545"/>
      <c r="AB20" s="470"/>
      <c r="AC20" s="470"/>
      <c r="AD20" s="543"/>
    </row>
    <row r="21" s="414" customFormat="1" ht="26.1" customHeight="1" spans="1:30">
      <c r="A21" s="470">
        <v>5</v>
      </c>
      <c r="B21" s="470">
        <v>20180808</v>
      </c>
      <c r="C21" s="470"/>
      <c r="D21" s="472" t="s">
        <v>107</v>
      </c>
      <c r="E21" s="470" t="s">
        <v>32</v>
      </c>
      <c r="F21" s="470"/>
      <c r="G21" s="473" t="s">
        <v>33</v>
      </c>
      <c r="H21" s="470" t="s">
        <v>108</v>
      </c>
      <c r="I21" s="470"/>
      <c r="J21" s="470"/>
      <c r="K21" s="470"/>
      <c r="L21" s="470"/>
      <c r="M21" s="470"/>
      <c r="N21" s="470"/>
      <c r="O21" s="470"/>
      <c r="P21" s="470">
        <v>26</v>
      </c>
      <c r="Q21" s="470">
        <v>20181224</v>
      </c>
      <c r="R21" s="470"/>
      <c r="S21" s="477" t="s">
        <v>258</v>
      </c>
      <c r="T21" s="470" t="s">
        <v>985</v>
      </c>
      <c r="U21" s="470"/>
      <c r="V21" s="473" t="s">
        <v>986</v>
      </c>
      <c r="W21" s="470" t="s">
        <v>123</v>
      </c>
      <c r="X21" s="470"/>
      <c r="Y21" s="470"/>
      <c r="Z21" s="470"/>
      <c r="AA21" s="545"/>
      <c r="AB21" s="470"/>
      <c r="AC21" s="470"/>
      <c r="AD21" s="543"/>
    </row>
    <row r="22" s="414" customFormat="1" ht="26.1" customHeight="1" spans="1:30">
      <c r="A22" s="470">
        <v>6</v>
      </c>
      <c r="B22" s="470">
        <v>20180808</v>
      </c>
      <c r="C22" s="470"/>
      <c r="D22" s="472" t="s">
        <v>107</v>
      </c>
      <c r="E22" s="470" t="s">
        <v>37</v>
      </c>
      <c r="F22" s="470"/>
      <c r="G22" s="473" t="s">
        <v>987</v>
      </c>
      <c r="H22" s="470" t="s">
        <v>108</v>
      </c>
      <c r="I22" s="470"/>
      <c r="J22" s="470"/>
      <c r="K22" s="470"/>
      <c r="L22" s="470"/>
      <c r="M22" s="470"/>
      <c r="N22" s="470"/>
      <c r="O22" s="470"/>
      <c r="P22" s="470">
        <v>27</v>
      </c>
      <c r="Q22" s="470">
        <v>20181224</v>
      </c>
      <c r="R22" s="470"/>
      <c r="S22" s="477" t="s">
        <v>258</v>
      </c>
      <c r="T22" s="470" t="s">
        <v>988</v>
      </c>
      <c r="U22" s="470"/>
      <c r="V22" s="473" t="s">
        <v>989</v>
      </c>
      <c r="W22" s="470" t="s">
        <v>123</v>
      </c>
      <c r="X22" s="470"/>
      <c r="Y22" s="470"/>
      <c r="Z22" s="470"/>
      <c r="AA22" s="545"/>
      <c r="AB22" s="470"/>
      <c r="AC22" s="470"/>
      <c r="AD22" s="543"/>
    </row>
    <row r="23" s="414" customFormat="1" ht="26.1" customHeight="1" spans="1:30">
      <c r="A23" s="470">
        <v>7</v>
      </c>
      <c r="B23" s="470">
        <v>20180808</v>
      </c>
      <c r="C23" s="470"/>
      <c r="D23" s="472" t="s">
        <v>107</v>
      </c>
      <c r="E23" s="470" t="s">
        <v>40</v>
      </c>
      <c r="F23" s="470"/>
      <c r="G23" s="473" t="s">
        <v>987</v>
      </c>
      <c r="H23" s="470" t="s">
        <v>108</v>
      </c>
      <c r="I23" s="470"/>
      <c r="J23" s="470"/>
      <c r="K23" s="470"/>
      <c r="L23" s="470"/>
      <c r="M23" s="470"/>
      <c r="N23" s="470"/>
      <c r="O23" s="470"/>
      <c r="P23" s="470">
        <v>28</v>
      </c>
      <c r="Q23" s="470">
        <v>20181224</v>
      </c>
      <c r="R23" s="470"/>
      <c r="S23" s="477" t="s">
        <v>258</v>
      </c>
      <c r="T23" s="470" t="s">
        <v>990</v>
      </c>
      <c r="U23" s="470"/>
      <c r="V23" s="473" t="s">
        <v>981</v>
      </c>
      <c r="W23" s="470" t="s">
        <v>108</v>
      </c>
      <c r="X23" s="470"/>
      <c r="Y23" s="470"/>
      <c r="Z23" s="470" t="s">
        <v>978</v>
      </c>
      <c r="AA23" s="545"/>
      <c r="AB23" s="470"/>
      <c r="AC23" s="470"/>
      <c r="AD23" s="543"/>
    </row>
    <row r="24" s="414" customFormat="1" ht="26.1" customHeight="1" spans="1:30">
      <c r="A24" s="470">
        <v>8</v>
      </c>
      <c r="B24" s="470">
        <v>20180808</v>
      </c>
      <c r="C24" s="470"/>
      <c r="D24" s="472" t="s">
        <v>107</v>
      </c>
      <c r="E24" s="470" t="s">
        <v>991</v>
      </c>
      <c r="F24" s="470"/>
      <c r="G24" s="473" t="s">
        <v>992</v>
      </c>
      <c r="H24" s="470" t="s">
        <v>123</v>
      </c>
      <c r="I24" s="470"/>
      <c r="J24" s="470"/>
      <c r="K24" s="471"/>
      <c r="L24" s="470" t="s">
        <v>993</v>
      </c>
      <c r="M24" s="470"/>
      <c r="N24" s="470"/>
      <c r="O24" s="470"/>
      <c r="P24" s="470">
        <v>29</v>
      </c>
      <c r="Q24" s="470">
        <v>20181224</v>
      </c>
      <c r="R24" s="470"/>
      <c r="S24" s="477" t="s">
        <v>258</v>
      </c>
      <c r="T24" s="470" t="s">
        <v>994</v>
      </c>
      <c r="U24" s="470"/>
      <c r="V24" s="483" t="s">
        <v>995</v>
      </c>
      <c r="W24" s="470" t="s">
        <v>996</v>
      </c>
      <c r="X24" s="470"/>
      <c r="Y24" s="470"/>
      <c r="Z24" s="546" t="s">
        <v>997</v>
      </c>
      <c r="AA24" s="547"/>
      <c r="AB24" s="470"/>
      <c r="AC24" s="470"/>
      <c r="AD24" s="543"/>
    </row>
    <row r="25" s="414" customFormat="1" ht="26.1" customHeight="1" spans="1:30">
      <c r="A25" s="470">
        <v>9</v>
      </c>
      <c r="B25" s="470">
        <v>20180808</v>
      </c>
      <c r="C25" s="470"/>
      <c r="D25" s="472" t="s">
        <v>107</v>
      </c>
      <c r="E25" s="470" t="s">
        <v>998</v>
      </c>
      <c r="F25" s="470"/>
      <c r="G25" s="473" t="s">
        <v>999</v>
      </c>
      <c r="H25" s="470" t="s">
        <v>123</v>
      </c>
      <c r="I25" s="470"/>
      <c r="J25" s="470"/>
      <c r="K25" s="471"/>
      <c r="L25" s="470"/>
      <c r="M25" s="470"/>
      <c r="N25" s="470"/>
      <c r="O25" s="470"/>
      <c r="P25" s="470">
        <v>30</v>
      </c>
      <c r="Q25" s="470">
        <v>20181224</v>
      </c>
      <c r="R25" s="470"/>
      <c r="S25" s="477" t="s">
        <v>258</v>
      </c>
      <c r="T25" s="470" t="s">
        <v>1000</v>
      </c>
      <c r="U25" s="470"/>
      <c r="V25" s="473" t="s">
        <v>1001</v>
      </c>
      <c r="W25" s="470" t="s">
        <v>108</v>
      </c>
      <c r="X25" s="470"/>
      <c r="Y25" s="470"/>
      <c r="Z25" s="470" t="s">
        <v>978</v>
      </c>
      <c r="AA25" s="545"/>
      <c r="AB25" s="470"/>
      <c r="AC25" s="470"/>
      <c r="AD25" s="543"/>
    </row>
    <row r="26" s="414" customFormat="1" ht="26.1" customHeight="1" spans="1:30">
      <c r="A26" s="470">
        <v>10</v>
      </c>
      <c r="B26" s="470">
        <v>20180808</v>
      </c>
      <c r="C26" s="470"/>
      <c r="D26" s="472" t="s">
        <v>107</v>
      </c>
      <c r="E26" s="470" t="s">
        <v>1002</v>
      </c>
      <c r="F26" s="470"/>
      <c r="G26" s="473" t="s">
        <v>1003</v>
      </c>
      <c r="H26" s="470" t="s">
        <v>123</v>
      </c>
      <c r="I26" s="470"/>
      <c r="J26" s="470"/>
      <c r="K26" s="471"/>
      <c r="L26" s="470"/>
      <c r="M26" s="470"/>
      <c r="N26" s="470"/>
      <c r="O26" s="470"/>
      <c r="P26" s="470">
        <v>31</v>
      </c>
      <c r="Q26" s="470">
        <v>20181224</v>
      </c>
      <c r="R26" s="470"/>
      <c r="S26" s="477" t="s">
        <v>258</v>
      </c>
      <c r="T26" s="470" t="s">
        <v>38</v>
      </c>
      <c r="U26" s="470"/>
      <c r="V26" s="473" t="s">
        <v>1004</v>
      </c>
      <c r="W26" s="470" t="s">
        <v>123</v>
      </c>
      <c r="X26" s="470"/>
      <c r="Y26" s="470"/>
      <c r="Z26" s="470" t="s">
        <v>124</v>
      </c>
      <c r="AA26" s="545"/>
      <c r="AB26" s="470"/>
      <c r="AC26" s="470"/>
      <c r="AD26" s="543"/>
    </row>
    <row r="27" s="414" customFormat="1" ht="26.1" customHeight="1" spans="1:30">
      <c r="A27" s="470">
        <v>11</v>
      </c>
      <c r="B27" s="470">
        <v>20180808</v>
      </c>
      <c r="C27" s="470"/>
      <c r="D27" s="472" t="s">
        <v>107</v>
      </c>
      <c r="E27" s="470" t="s">
        <v>197</v>
      </c>
      <c r="F27" s="470"/>
      <c r="G27" s="474" t="s">
        <v>198</v>
      </c>
      <c r="H27" s="470" t="s">
        <v>123</v>
      </c>
      <c r="I27" s="470"/>
      <c r="J27" s="470"/>
      <c r="K27" s="471"/>
      <c r="L27" s="470"/>
      <c r="M27" s="470"/>
      <c r="N27" s="470"/>
      <c r="O27" s="470"/>
      <c r="P27" s="470">
        <v>32</v>
      </c>
      <c r="Q27" s="470">
        <v>20181224</v>
      </c>
      <c r="R27" s="470"/>
      <c r="S27" s="477" t="s">
        <v>258</v>
      </c>
      <c r="T27" s="470" t="s">
        <v>1005</v>
      </c>
      <c r="U27" s="470"/>
      <c r="V27" s="471" t="s">
        <v>1006</v>
      </c>
      <c r="W27" s="470" t="s">
        <v>123</v>
      </c>
      <c r="X27" s="470"/>
      <c r="Y27" s="470"/>
      <c r="Z27" s="470"/>
      <c r="AA27" s="545"/>
      <c r="AB27" s="470"/>
      <c r="AC27" s="470"/>
      <c r="AD27" s="543"/>
    </row>
    <row r="28" s="414" customFormat="1" ht="26.1" customHeight="1" spans="1:30">
      <c r="A28" s="470">
        <v>12</v>
      </c>
      <c r="B28" s="470">
        <v>20180808</v>
      </c>
      <c r="C28" s="470"/>
      <c r="D28" s="472" t="s">
        <v>107</v>
      </c>
      <c r="E28" s="470" t="s">
        <v>1007</v>
      </c>
      <c r="F28" s="470"/>
      <c r="G28" s="474" t="s">
        <v>1008</v>
      </c>
      <c r="H28" s="470" t="s">
        <v>123</v>
      </c>
      <c r="I28" s="470"/>
      <c r="J28" s="470"/>
      <c r="K28" s="471"/>
      <c r="L28" s="470"/>
      <c r="M28" s="470"/>
      <c r="N28" s="470"/>
      <c r="O28" s="470"/>
      <c r="P28" s="470">
        <v>33</v>
      </c>
      <c r="Q28" s="470">
        <v>20181224</v>
      </c>
      <c r="R28" s="470"/>
      <c r="S28" s="477" t="s">
        <v>258</v>
      </c>
      <c r="T28" s="470" t="s">
        <v>1009</v>
      </c>
      <c r="U28" s="470"/>
      <c r="V28" s="473" t="s">
        <v>1006</v>
      </c>
      <c r="W28" s="470" t="s">
        <v>123</v>
      </c>
      <c r="X28" s="470"/>
      <c r="Y28" s="470"/>
      <c r="Z28" s="470"/>
      <c r="AA28" s="545"/>
      <c r="AB28" s="470"/>
      <c r="AC28" s="470"/>
      <c r="AD28" s="543"/>
    </row>
    <row r="29" s="414" customFormat="1" ht="26.1" customHeight="1" spans="1:30">
      <c r="A29" s="470">
        <v>13</v>
      </c>
      <c r="B29" s="470">
        <v>20180808</v>
      </c>
      <c r="C29" s="470"/>
      <c r="D29" s="472" t="s">
        <v>107</v>
      </c>
      <c r="E29" s="470" t="s">
        <v>1010</v>
      </c>
      <c r="F29" s="470"/>
      <c r="G29" s="474" t="s">
        <v>1011</v>
      </c>
      <c r="H29" s="470" t="s">
        <v>123</v>
      </c>
      <c r="I29" s="470"/>
      <c r="J29" s="470"/>
      <c r="K29" s="471"/>
      <c r="L29" s="470"/>
      <c r="M29" s="470"/>
      <c r="N29" s="470"/>
      <c r="O29" s="470"/>
      <c r="P29" s="470">
        <v>34</v>
      </c>
      <c r="Q29" s="470">
        <v>20190328</v>
      </c>
      <c r="R29" s="470"/>
      <c r="S29" s="477" t="s">
        <v>258</v>
      </c>
      <c r="T29" s="470" t="s">
        <v>1012</v>
      </c>
      <c r="U29" s="470"/>
      <c r="V29" s="473" t="s">
        <v>1013</v>
      </c>
      <c r="W29" s="470" t="s">
        <v>1014</v>
      </c>
      <c r="X29" s="470"/>
      <c r="Y29" s="470"/>
      <c r="Z29" s="470" t="s">
        <v>1015</v>
      </c>
      <c r="AA29" s="545"/>
      <c r="AB29" s="470"/>
      <c r="AC29" s="470"/>
      <c r="AD29" s="543"/>
    </row>
    <row r="30" s="414" customFormat="1" ht="26.1" customHeight="1" spans="1:30">
      <c r="A30" s="470">
        <v>14</v>
      </c>
      <c r="B30" s="470">
        <v>20180808</v>
      </c>
      <c r="C30" s="470"/>
      <c r="D30" s="472" t="s">
        <v>107</v>
      </c>
      <c r="E30" s="470" t="s">
        <v>1016</v>
      </c>
      <c r="F30" s="470"/>
      <c r="G30" s="474" t="s">
        <v>1017</v>
      </c>
      <c r="H30" s="470" t="s">
        <v>123</v>
      </c>
      <c r="I30" s="470"/>
      <c r="J30" s="470"/>
      <c r="K30" s="471"/>
      <c r="L30" s="470"/>
      <c r="M30" s="470"/>
      <c r="N30" s="470"/>
      <c r="O30" s="470"/>
      <c r="P30" s="470">
        <v>35</v>
      </c>
      <c r="Q30" s="470">
        <v>20190328</v>
      </c>
      <c r="R30" s="470"/>
      <c r="S30" s="477" t="s">
        <v>258</v>
      </c>
      <c r="T30" s="470" t="s">
        <v>1018</v>
      </c>
      <c r="U30" s="470"/>
      <c r="V30" s="473" t="s">
        <v>1019</v>
      </c>
      <c r="W30" s="470"/>
      <c r="X30" s="470"/>
      <c r="Y30" s="470"/>
      <c r="Z30" s="470"/>
      <c r="AA30" s="545"/>
      <c r="AB30" s="470"/>
      <c r="AC30" s="470"/>
      <c r="AD30" s="543"/>
    </row>
    <row r="31" s="414" customFormat="1" ht="26.1" customHeight="1" spans="1:30">
      <c r="A31" s="470">
        <v>15</v>
      </c>
      <c r="B31" s="470">
        <v>20180808</v>
      </c>
      <c r="C31" s="470"/>
      <c r="D31" s="472" t="s">
        <v>107</v>
      </c>
      <c r="E31" s="470" t="s">
        <v>1020</v>
      </c>
      <c r="F31" s="470"/>
      <c r="G31" s="474" t="s">
        <v>1021</v>
      </c>
      <c r="H31" s="470" t="s">
        <v>123</v>
      </c>
      <c r="I31" s="470"/>
      <c r="J31" s="470"/>
      <c r="K31" s="471"/>
      <c r="L31" s="470"/>
      <c r="M31" s="470"/>
      <c r="N31" s="470"/>
      <c r="O31" s="470"/>
      <c r="P31" s="470">
        <v>36</v>
      </c>
      <c r="Q31" s="470">
        <v>20190328</v>
      </c>
      <c r="R31" s="470"/>
      <c r="S31" s="477" t="s">
        <v>258</v>
      </c>
      <c r="T31" s="470" t="s">
        <v>1022</v>
      </c>
      <c r="U31" s="470"/>
      <c r="V31" s="471" t="s">
        <v>1023</v>
      </c>
      <c r="W31" s="470" t="s">
        <v>1014</v>
      </c>
      <c r="X31" s="470"/>
      <c r="Y31" s="470"/>
      <c r="Z31" s="470" t="s">
        <v>1015</v>
      </c>
      <c r="AA31" s="545"/>
      <c r="AB31" s="470"/>
      <c r="AC31" s="470"/>
      <c r="AD31" s="543"/>
    </row>
    <row r="32" s="414" customFormat="1" ht="26.1" customHeight="1" spans="1:30">
      <c r="A32" s="470">
        <v>16</v>
      </c>
      <c r="B32" s="470">
        <v>20180808</v>
      </c>
      <c r="C32" s="470"/>
      <c r="D32" s="472" t="s">
        <v>107</v>
      </c>
      <c r="E32" s="470" t="s">
        <v>1024</v>
      </c>
      <c r="F32" s="470"/>
      <c r="G32" s="474" t="s">
        <v>1025</v>
      </c>
      <c r="H32" s="470" t="s">
        <v>123</v>
      </c>
      <c r="I32" s="470"/>
      <c r="J32" s="470"/>
      <c r="K32" s="471"/>
      <c r="L32" s="470"/>
      <c r="M32" s="470"/>
      <c r="N32" s="470"/>
      <c r="O32" s="470"/>
      <c r="P32" s="470">
        <v>37</v>
      </c>
      <c r="Q32" s="470">
        <v>20190328</v>
      </c>
      <c r="R32" s="470"/>
      <c r="S32" s="477" t="s">
        <v>258</v>
      </c>
      <c r="T32" s="478" t="s">
        <v>1026</v>
      </c>
      <c r="U32" s="478"/>
      <c r="V32" s="479" t="s">
        <v>1027</v>
      </c>
      <c r="W32" s="470"/>
      <c r="X32" s="470"/>
      <c r="Y32" s="470"/>
      <c r="Z32" s="470"/>
      <c r="AA32" s="545"/>
      <c r="AB32" s="470"/>
      <c r="AC32" s="470"/>
      <c r="AD32" s="543"/>
    </row>
    <row r="33" s="414" customFormat="1" ht="26.1" customHeight="1" spans="1:30">
      <c r="A33" s="470">
        <v>17</v>
      </c>
      <c r="B33" s="470">
        <v>20180808</v>
      </c>
      <c r="C33" s="470"/>
      <c r="D33" s="472" t="s">
        <v>107</v>
      </c>
      <c r="E33" s="470" t="s">
        <v>1028</v>
      </c>
      <c r="F33" s="470"/>
      <c r="G33" s="474" t="s">
        <v>1029</v>
      </c>
      <c r="H33" s="470" t="s">
        <v>123</v>
      </c>
      <c r="I33" s="470"/>
      <c r="J33" s="470"/>
      <c r="K33" s="471"/>
      <c r="L33" s="470"/>
      <c r="M33" s="470"/>
      <c r="N33" s="470"/>
      <c r="O33" s="470"/>
      <c r="P33" s="470">
        <v>38</v>
      </c>
      <c r="Q33" s="470">
        <v>20190328</v>
      </c>
      <c r="R33" s="470"/>
      <c r="S33" s="477" t="s">
        <v>258</v>
      </c>
      <c r="T33" s="478" t="s">
        <v>1030</v>
      </c>
      <c r="U33" s="478"/>
      <c r="V33" s="479" t="s">
        <v>1031</v>
      </c>
      <c r="W33" s="470"/>
      <c r="X33" s="470"/>
      <c r="Y33" s="470"/>
      <c r="Z33" s="470"/>
      <c r="AA33" s="545"/>
      <c r="AB33" s="470"/>
      <c r="AC33" s="470"/>
      <c r="AD33" s="543"/>
    </row>
    <row r="34" ht="26.1" customHeight="1" spans="1:30">
      <c r="A34" s="470">
        <v>18</v>
      </c>
      <c r="B34" s="470">
        <v>20180808</v>
      </c>
      <c r="C34" s="470"/>
      <c r="D34" s="472" t="s">
        <v>107</v>
      </c>
      <c r="E34" s="470" t="s">
        <v>1032</v>
      </c>
      <c r="F34" s="470"/>
      <c r="G34" s="474" t="s">
        <v>1033</v>
      </c>
      <c r="H34" s="470" t="s">
        <v>123</v>
      </c>
      <c r="I34" s="470"/>
      <c r="J34" s="470"/>
      <c r="K34" s="470" t="s">
        <v>993</v>
      </c>
      <c r="L34" s="470"/>
      <c r="M34" s="470" t="s">
        <v>110</v>
      </c>
      <c r="N34" s="470"/>
      <c r="O34" s="470"/>
      <c r="P34" s="470">
        <v>39</v>
      </c>
      <c r="Q34" s="470">
        <v>20190328</v>
      </c>
      <c r="R34" s="470"/>
      <c r="S34" s="477" t="s">
        <v>258</v>
      </c>
      <c r="T34" s="478" t="s">
        <v>1034</v>
      </c>
      <c r="U34" s="478"/>
      <c r="V34" s="479" t="s">
        <v>1035</v>
      </c>
      <c r="W34" s="470"/>
      <c r="X34" s="470"/>
      <c r="Y34" s="470"/>
      <c r="Z34" s="470"/>
      <c r="AA34" s="545"/>
      <c r="AB34" s="470"/>
      <c r="AC34" s="470"/>
      <c r="AD34" s="543"/>
    </row>
    <row r="35" ht="26.1" customHeight="1" spans="1:30">
      <c r="A35" s="470">
        <v>19</v>
      </c>
      <c r="B35" s="470">
        <v>20180808</v>
      </c>
      <c r="C35" s="470"/>
      <c r="D35" s="472" t="s">
        <v>107</v>
      </c>
      <c r="E35" s="470" t="s">
        <v>1036</v>
      </c>
      <c r="F35" s="470"/>
      <c r="G35" s="474" t="s">
        <v>1037</v>
      </c>
      <c r="H35" s="470" t="s">
        <v>123</v>
      </c>
      <c r="I35" s="470"/>
      <c r="J35" s="470"/>
      <c r="K35" s="470"/>
      <c r="L35" s="470"/>
      <c r="M35" s="470"/>
      <c r="N35" s="470"/>
      <c r="O35" s="470"/>
      <c r="P35" s="470">
        <v>40</v>
      </c>
      <c r="Q35" s="470">
        <v>20190328</v>
      </c>
      <c r="R35" s="470"/>
      <c r="S35" s="477" t="s">
        <v>258</v>
      </c>
      <c r="T35" s="478" t="s">
        <v>1038</v>
      </c>
      <c r="U35" s="478"/>
      <c r="V35" s="479" t="s">
        <v>1035</v>
      </c>
      <c r="W35" s="470"/>
      <c r="X35" s="470"/>
      <c r="Y35" s="470"/>
      <c r="Z35" s="470"/>
      <c r="AA35" s="545"/>
      <c r="AB35" s="470"/>
      <c r="AC35" s="470"/>
      <c r="AD35" s="543"/>
    </row>
    <row r="36" ht="26.1" customHeight="1" spans="1:30">
      <c r="A36" s="470">
        <v>20</v>
      </c>
      <c r="B36" s="470">
        <v>20180808</v>
      </c>
      <c r="C36" s="470"/>
      <c r="D36" s="475" t="s">
        <v>107</v>
      </c>
      <c r="E36" s="470" t="s">
        <v>242</v>
      </c>
      <c r="F36" s="470"/>
      <c r="G36" s="474" t="s">
        <v>243</v>
      </c>
      <c r="H36" s="476" t="s">
        <v>244</v>
      </c>
      <c r="I36" s="476"/>
      <c r="J36" s="476"/>
      <c r="K36" s="476" t="s">
        <v>245</v>
      </c>
      <c r="L36" s="476"/>
      <c r="M36" s="470" t="s">
        <v>246</v>
      </c>
      <c r="N36" s="470"/>
      <c r="O36" s="470"/>
      <c r="P36" s="470">
        <v>41</v>
      </c>
      <c r="Q36" s="470">
        <v>20190328</v>
      </c>
      <c r="R36" s="470"/>
      <c r="S36" s="477" t="s">
        <v>258</v>
      </c>
      <c r="T36" s="478" t="s">
        <v>1039</v>
      </c>
      <c r="U36" s="478"/>
      <c r="V36" s="479" t="s">
        <v>1040</v>
      </c>
      <c r="W36" s="470"/>
      <c r="X36" s="470"/>
      <c r="Y36" s="470"/>
      <c r="Z36" s="470"/>
      <c r="AA36" s="545"/>
      <c r="AB36" s="470"/>
      <c r="AC36" s="470"/>
      <c r="AD36" s="543"/>
    </row>
    <row r="37" ht="26.1" customHeight="1" spans="1:30">
      <c r="A37" s="470">
        <v>21</v>
      </c>
      <c r="B37" s="470" t="s">
        <v>1041</v>
      </c>
      <c r="C37" s="470"/>
      <c r="D37" s="475" t="s">
        <v>107</v>
      </c>
      <c r="E37" s="470" t="s">
        <v>252</v>
      </c>
      <c r="F37" s="470"/>
      <c r="G37" s="474" t="s">
        <v>253</v>
      </c>
      <c r="H37" s="476"/>
      <c r="I37" s="476"/>
      <c r="J37" s="476"/>
      <c r="K37" s="476"/>
      <c r="L37" s="476"/>
      <c r="M37" s="470"/>
      <c r="N37" s="470"/>
      <c r="O37" s="470"/>
      <c r="P37" s="470">
        <v>42</v>
      </c>
      <c r="Q37" s="470">
        <v>20190328</v>
      </c>
      <c r="R37" s="470"/>
      <c r="S37" s="477" t="s">
        <v>258</v>
      </c>
      <c r="T37" s="478" t="s">
        <v>1042</v>
      </c>
      <c r="U37" s="478"/>
      <c r="V37" s="479" t="s">
        <v>1040</v>
      </c>
      <c r="W37" s="470"/>
      <c r="X37" s="470"/>
      <c r="Y37" s="470"/>
      <c r="Z37" s="470"/>
      <c r="AA37" s="545"/>
      <c r="AB37" s="470"/>
      <c r="AC37" s="470"/>
      <c r="AD37" s="543"/>
    </row>
    <row r="38" s="415" customFormat="1" ht="26.1" customHeight="1" spans="1:29">
      <c r="A38" s="470">
        <v>43</v>
      </c>
      <c r="B38" s="470">
        <v>20190402</v>
      </c>
      <c r="C38" s="470"/>
      <c r="D38" s="477" t="s">
        <v>258</v>
      </c>
      <c r="E38" s="478" t="s">
        <v>1043</v>
      </c>
      <c r="F38" s="478"/>
      <c r="G38" s="479" t="s">
        <v>1044</v>
      </c>
      <c r="H38" s="470" t="s">
        <v>164</v>
      </c>
      <c r="I38" s="470"/>
      <c r="J38" s="470"/>
      <c r="K38" s="476" t="s">
        <v>1045</v>
      </c>
      <c r="L38" s="476"/>
      <c r="M38" s="470" t="s">
        <v>1046</v>
      </c>
      <c r="N38" s="470"/>
      <c r="O38" s="470"/>
      <c r="P38" s="470">
        <v>74</v>
      </c>
      <c r="Q38" s="470">
        <v>20220606</v>
      </c>
      <c r="R38" s="470"/>
      <c r="S38" s="508" t="s">
        <v>154</v>
      </c>
      <c r="T38" s="470" t="s">
        <v>969</v>
      </c>
      <c r="U38" s="470"/>
      <c r="V38" s="484" t="s">
        <v>962</v>
      </c>
      <c r="W38" s="470" t="s">
        <v>312</v>
      </c>
      <c r="X38" s="470"/>
      <c r="Y38" s="470"/>
      <c r="Z38" s="470" t="s">
        <v>110</v>
      </c>
      <c r="AA38" s="470"/>
      <c r="AB38" s="470"/>
      <c r="AC38" s="470"/>
    </row>
    <row r="39" s="415" customFormat="1" ht="26.1" customHeight="1" spans="1:29">
      <c r="A39" s="470">
        <v>44</v>
      </c>
      <c r="B39" s="470">
        <v>20190402</v>
      </c>
      <c r="C39" s="470"/>
      <c r="D39" s="477" t="s">
        <v>258</v>
      </c>
      <c r="E39" s="478" t="s">
        <v>1047</v>
      </c>
      <c r="F39" s="478"/>
      <c r="G39" s="479" t="s">
        <v>1048</v>
      </c>
      <c r="H39" s="470"/>
      <c r="I39" s="470"/>
      <c r="J39" s="470"/>
      <c r="K39" s="476"/>
      <c r="L39" s="476"/>
      <c r="M39" s="470"/>
      <c r="N39" s="470"/>
      <c r="O39" s="470"/>
      <c r="P39" s="470">
        <v>75</v>
      </c>
      <c r="Q39" s="470">
        <v>20220606</v>
      </c>
      <c r="R39" s="470"/>
      <c r="S39" s="508" t="s">
        <v>154</v>
      </c>
      <c r="T39" s="470" t="s">
        <v>1049</v>
      </c>
      <c r="U39" s="470"/>
      <c r="V39" s="484" t="s">
        <v>19</v>
      </c>
      <c r="W39" s="470" t="s">
        <v>312</v>
      </c>
      <c r="X39" s="470"/>
      <c r="Y39" s="470"/>
      <c r="Z39" s="470"/>
      <c r="AA39" s="470"/>
      <c r="AB39" s="470"/>
      <c r="AC39" s="470"/>
    </row>
    <row r="40" ht="26.1" customHeight="1" spans="1:31">
      <c r="A40" s="470">
        <v>45</v>
      </c>
      <c r="B40" s="470">
        <v>20190402</v>
      </c>
      <c r="C40" s="470"/>
      <c r="D40" s="477" t="s">
        <v>258</v>
      </c>
      <c r="E40" s="478" t="s">
        <v>1050</v>
      </c>
      <c r="F40" s="478"/>
      <c r="G40" s="479" t="s">
        <v>1051</v>
      </c>
      <c r="H40" s="470"/>
      <c r="I40" s="470"/>
      <c r="J40" s="470"/>
      <c r="K40" s="476"/>
      <c r="L40" s="476"/>
      <c r="M40" s="470"/>
      <c r="N40" s="470"/>
      <c r="O40" s="470"/>
      <c r="P40" s="470">
        <v>76</v>
      </c>
      <c r="Q40" s="470">
        <v>20220606</v>
      </c>
      <c r="R40" s="470"/>
      <c r="S40" s="508" t="s">
        <v>154</v>
      </c>
      <c r="T40" s="470" t="s">
        <v>1052</v>
      </c>
      <c r="U40" s="470"/>
      <c r="V40" s="484" t="s">
        <v>26</v>
      </c>
      <c r="W40" s="470" t="s">
        <v>312</v>
      </c>
      <c r="X40" s="470"/>
      <c r="Y40" s="470"/>
      <c r="Z40" s="470"/>
      <c r="AA40" s="470"/>
      <c r="AB40" s="470"/>
      <c r="AC40" s="470"/>
      <c r="AE40" s="415"/>
    </row>
    <row r="41" ht="26.1" customHeight="1" spans="1:31">
      <c r="A41" s="470">
        <v>46</v>
      </c>
      <c r="B41" s="470">
        <v>20190402</v>
      </c>
      <c r="C41" s="470"/>
      <c r="D41" s="477" t="s">
        <v>258</v>
      </c>
      <c r="E41" s="478">
        <v>330102304100</v>
      </c>
      <c r="F41" s="478"/>
      <c r="G41" s="479" t="s">
        <v>1053</v>
      </c>
      <c r="H41" s="470"/>
      <c r="I41" s="470"/>
      <c r="J41" s="470"/>
      <c r="K41" s="476"/>
      <c r="L41" s="476"/>
      <c r="M41" s="470"/>
      <c r="N41" s="470"/>
      <c r="O41" s="470"/>
      <c r="P41" s="470">
        <v>77</v>
      </c>
      <c r="Q41" s="470">
        <v>20220606</v>
      </c>
      <c r="R41" s="470"/>
      <c r="S41" s="508" t="s">
        <v>154</v>
      </c>
      <c r="T41" s="470" t="s">
        <v>1054</v>
      </c>
      <c r="U41" s="470"/>
      <c r="V41" s="484" t="s">
        <v>36</v>
      </c>
      <c r="W41" s="470" t="s">
        <v>312</v>
      </c>
      <c r="X41" s="470"/>
      <c r="Y41" s="470"/>
      <c r="Z41" s="470"/>
      <c r="AA41" s="470"/>
      <c r="AB41" s="470"/>
      <c r="AC41" s="470"/>
      <c r="AE41" s="415"/>
    </row>
    <row r="42" ht="26.1" customHeight="1" spans="1:29">
      <c r="A42" s="470">
        <v>47</v>
      </c>
      <c r="B42" s="470">
        <v>20190402</v>
      </c>
      <c r="C42" s="470"/>
      <c r="D42" s="477" t="s">
        <v>258</v>
      </c>
      <c r="E42" s="478" t="s">
        <v>1055</v>
      </c>
      <c r="F42" s="478"/>
      <c r="G42" s="479" t="s">
        <v>1056</v>
      </c>
      <c r="H42" s="470" t="s">
        <v>123</v>
      </c>
      <c r="I42" s="470"/>
      <c r="J42" s="470"/>
      <c r="K42" s="476"/>
      <c r="L42" s="476"/>
      <c r="M42" s="470"/>
      <c r="N42" s="470"/>
      <c r="O42" s="470"/>
      <c r="P42" s="470">
        <v>78</v>
      </c>
      <c r="Q42" s="470">
        <v>20220606</v>
      </c>
      <c r="R42" s="470"/>
      <c r="S42" s="508" t="s">
        <v>154</v>
      </c>
      <c r="T42" s="470" t="s">
        <v>1057</v>
      </c>
      <c r="U42" s="470"/>
      <c r="V42" s="484" t="s">
        <v>263</v>
      </c>
      <c r="W42" s="470" t="s">
        <v>312</v>
      </c>
      <c r="X42" s="470"/>
      <c r="Y42" s="470"/>
      <c r="Z42" s="470"/>
      <c r="AA42" s="470"/>
      <c r="AB42" s="470"/>
      <c r="AC42" s="470"/>
    </row>
    <row r="43" ht="26.1" customHeight="1" spans="1:29">
      <c r="A43" s="470">
        <v>48</v>
      </c>
      <c r="B43" s="470">
        <v>20190402</v>
      </c>
      <c r="C43" s="470"/>
      <c r="D43" s="477" t="s">
        <v>258</v>
      </c>
      <c r="E43" s="478" t="s">
        <v>1058</v>
      </c>
      <c r="F43" s="478"/>
      <c r="G43" s="479" t="s">
        <v>1059</v>
      </c>
      <c r="H43" s="470"/>
      <c r="I43" s="470"/>
      <c r="J43" s="470"/>
      <c r="K43" s="476"/>
      <c r="L43" s="476"/>
      <c r="M43" s="470"/>
      <c r="N43" s="470"/>
      <c r="O43" s="470"/>
      <c r="P43" s="493">
        <v>79</v>
      </c>
      <c r="Q43" s="470">
        <v>20220606</v>
      </c>
      <c r="R43" s="470"/>
      <c r="S43" s="508" t="s">
        <v>154</v>
      </c>
      <c r="T43" s="470" t="s">
        <v>1060</v>
      </c>
      <c r="U43" s="470"/>
      <c r="V43" s="484" t="s">
        <v>266</v>
      </c>
      <c r="W43" s="470" t="s">
        <v>312</v>
      </c>
      <c r="X43" s="470"/>
      <c r="Y43" s="470"/>
      <c r="Z43" s="470"/>
      <c r="AA43" s="470"/>
      <c r="AB43" s="470"/>
      <c r="AC43" s="470"/>
    </row>
    <row r="44" ht="26.1" customHeight="1" spans="1:29">
      <c r="A44" s="470">
        <v>49</v>
      </c>
      <c r="B44" s="470">
        <v>20190402</v>
      </c>
      <c r="C44" s="470"/>
      <c r="D44" s="477" t="s">
        <v>258</v>
      </c>
      <c r="E44" s="478" t="s">
        <v>1061</v>
      </c>
      <c r="F44" s="478"/>
      <c r="G44" s="479" t="s">
        <v>1062</v>
      </c>
      <c r="H44" s="470"/>
      <c r="I44" s="470"/>
      <c r="J44" s="470"/>
      <c r="K44" s="476"/>
      <c r="L44" s="476"/>
      <c r="M44" s="470"/>
      <c r="N44" s="470"/>
      <c r="O44" s="470"/>
      <c r="P44" s="493">
        <v>80</v>
      </c>
      <c r="Q44" s="470">
        <v>20220606</v>
      </c>
      <c r="R44" s="470"/>
      <c r="S44" s="508" t="s">
        <v>154</v>
      </c>
      <c r="T44" s="470" t="s">
        <v>1063</v>
      </c>
      <c r="U44" s="470"/>
      <c r="V44" s="484" t="s">
        <v>1064</v>
      </c>
      <c r="W44" s="470" t="s">
        <v>312</v>
      </c>
      <c r="X44" s="470"/>
      <c r="Y44" s="470"/>
      <c r="Z44" s="470"/>
      <c r="AA44" s="470"/>
      <c r="AB44" s="470"/>
      <c r="AC44" s="470"/>
    </row>
    <row r="45" ht="26.1" customHeight="1" spans="1:29">
      <c r="A45" s="470">
        <v>50</v>
      </c>
      <c r="B45" s="470">
        <v>20190530</v>
      </c>
      <c r="C45" s="470"/>
      <c r="D45" s="480" t="s">
        <v>306</v>
      </c>
      <c r="E45" s="470" t="s">
        <v>961</v>
      </c>
      <c r="F45" s="470"/>
      <c r="G45" s="481" t="s">
        <v>976</v>
      </c>
      <c r="H45" s="470" t="s">
        <v>108</v>
      </c>
      <c r="I45" s="470"/>
      <c r="J45" s="470"/>
      <c r="K45" s="470" t="s">
        <v>110</v>
      </c>
      <c r="L45" s="470"/>
      <c r="M45" s="470"/>
      <c r="N45" s="470"/>
      <c r="O45" s="470"/>
      <c r="P45" s="493">
        <v>81</v>
      </c>
      <c r="Q45" s="470">
        <v>20220606</v>
      </c>
      <c r="R45" s="470"/>
      <c r="S45" s="508" t="s">
        <v>154</v>
      </c>
      <c r="T45" s="470" t="s">
        <v>1065</v>
      </c>
      <c r="U45" s="470"/>
      <c r="V45" s="484" t="s">
        <v>1066</v>
      </c>
      <c r="W45" s="470" t="s">
        <v>312</v>
      </c>
      <c r="X45" s="470"/>
      <c r="Y45" s="470"/>
      <c r="Z45" s="470"/>
      <c r="AA45" s="470"/>
      <c r="AB45" s="470"/>
      <c r="AC45" s="470"/>
    </row>
    <row r="46" ht="26.1" customHeight="1" spans="1:29">
      <c r="A46" s="470">
        <v>51</v>
      </c>
      <c r="B46" s="470">
        <v>20190530</v>
      </c>
      <c r="C46" s="470"/>
      <c r="D46" s="480" t="s">
        <v>306</v>
      </c>
      <c r="E46" s="470" t="s">
        <v>964</v>
      </c>
      <c r="F46" s="470"/>
      <c r="G46" s="474" t="s">
        <v>1067</v>
      </c>
      <c r="H46" s="470" t="s">
        <v>108</v>
      </c>
      <c r="I46" s="470"/>
      <c r="J46" s="470"/>
      <c r="K46" s="470"/>
      <c r="L46" s="470"/>
      <c r="M46" s="470"/>
      <c r="N46" s="470"/>
      <c r="O46" s="470"/>
      <c r="P46" s="493">
        <v>82</v>
      </c>
      <c r="Q46" s="470">
        <v>20220606</v>
      </c>
      <c r="R46" s="470"/>
      <c r="S46" s="508" t="s">
        <v>154</v>
      </c>
      <c r="T46" s="470" t="s">
        <v>1068</v>
      </c>
      <c r="U46" s="470"/>
      <c r="V46" s="484" t="s">
        <v>1069</v>
      </c>
      <c r="W46" s="470" t="s">
        <v>312</v>
      </c>
      <c r="X46" s="470"/>
      <c r="Y46" s="470"/>
      <c r="Z46" s="470"/>
      <c r="AA46" s="470"/>
      <c r="AB46" s="470"/>
      <c r="AC46" s="470"/>
    </row>
    <row r="47" ht="26.1" customHeight="1" spans="1:29">
      <c r="A47" s="470">
        <v>52</v>
      </c>
      <c r="B47" s="470">
        <v>20190530</v>
      </c>
      <c r="C47" s="470"/>
      <c r="D47" s="480" t="s">
        <v>306</v>
      </c>
      <c r="E47" s="470" t="s">
        <v>18</v>
      </c>
      <c r="F47" s="470"/>
      <c r="G47" s="482" t="s">
        <v>19</v>
      </c>
      <c r="H47" s="470" t="s">
        <v>312</v>
      </c>
      <c r="I47" s="470"/>
      <c r="J47" s="470"/>
      <c r="K47" s="470"/>
      <c r="L47" s="470"/>
      <c r="M47" s="470"/>
      <c r="N47" s="470"/>
      <c r="O47" s="470"/>
      <c r="P47" s="493">
        <v>83</v>
      </c>
      <c r="Q47" s="470">
        <v>20220606</v>
      </c>
      <c r="R47" s="470"/>
      <c r="S47" s="508" t="s">
        <v>154</v>
      </c>
      <c r="T47" s="470" t="s">
        <v>1070</v>
      </c>
      <c r="U47" s="470"/>
      <c r="V47" s="484" t="s">
        <v>1071</v>
      </c>
      <c r="W47" s="470" t="s">
        <v>312</v>
      </c>
      <c r="X47" s="470"/>
      <c r="Y47" s="470"/>
      <c r="Z47" s="470"/>
      <c r="AA47" s="470"/>
      <c r="AB47" s="470"/>
      <c r="AC47" s="470"/>
    </row>
    <row r="48" ht="26.1" customHeight="1" spans="1:29">
      <c r="A48" s="470">
        <v>53</v>
      </c>
      <c r="B48" s="470">
        <v>20190530</v>
      </c>
      <c r="C48" s="470"/>
      <c r="D48" s="480" t="s">
        <v>306</v>
      </c>
      <c r="E48" s="470" t="s">
        <v>1072</v>
      </c>
      <c r="F48" s="470"/>
      <c r="G48" s="482" t="s">
        <v>19</v>
      </c>
      <c r="H48" s="470" t="s">
        <v>312</v>
      </c>
      <c r="I48" s="470"/>
      <c r="J48" s="470"/>
      <c r="K48" s="470"/>
      <c r="L48" s="470"/>
      <c r="M48" s="470"/>
      <c r="N48" s="470"/>
      <c r="O48" s="470"/>
      <c r="P48" s="493">
        <v>84</v>
      </c>
      <c r="Q48" s="470">
        <v>20220606</v>
      </c>
      <c r="R48" s="470"/>
      <c r="S48" s="508" t="s">
        <v>154</v>
      </c>
      <c r="T48" s="470" t="s">
        <v>1073</v>
      </c>
      <c r="U48" s="470"/>
      <c r="V48" s="484" t="s">
        <v>1074</v>
      </c>
      <c r="W48" s="470" t="s">
        <v>312</v>
      </c>
      <c r="X48" s="470"/>
      <c r="Y48" s="470"/>
      <c r="Z48" s="470"/>
      <c r="AA48" s="470"/>
      <c r="AB48" s="470"/>
      <c r="AC48" s="470"/>
    </row>
    <row r="49" ht="26.1" customHeight="1" spans="1:29">
      <c r="A49" s="470">
        <v>54</v>
      </c>
      <c r="B49" s="470">
        <v>20190530</v>
      </c>
      <c r="C49" s="470"/>
      <c r="D49" s="480" t="s">
        <v>306</v>
      </c>
      <c r="E49" s="470" t="s">
        <v>1075</v>
      </c>
      <c r="F49" s="470"/>
      <c r="G49" s="473" t="s">
        <v>984</v>
      </c>
      <c r="H49" s="470" t="s">
        <v>312</v>
      </c>
      <c r="I49" s="470"/>
      <c r="J49" s="470"/>
      <c r="K49" s="470"/>
      <c r="L49" s="470"/>
      <c r="M49" s="470"/>
      <c r="N49" s="470"/>
      <c r="O49" s="470"/>
      <c r="P49" s="493">
        <v>85</v>
      </c>
      <c r="Q49" s="470">
        <v>20220622</v>
      </c>
      <c r="R49" s="470"/>
      <c r="S49" s="509" t="s">
        <v>161</v>
      </c>
      <c r="T49" s="470" t="s">
        <v>971</v>
      </c>
      <c r="U49" s="470"/>
      <c r="V49" s="484" t="s">
        <v>1076</v>
      </c>
      <c r="W49" s="470" t="s">
        <v>312</v>
      </c>
      <c r="X49" s="470"/>
      <c r="Y49" s="470"/>
      <c r="Z49" s="493" t="s">
        <v>110</v>
      </c>
      <c r="AA49" s="493"/>
      <c r="AB49" s="493" t="s">
        <v>1077</v>
      </c>
      <c r="AC49" s="493"/>
    </row>
    <row r="50" ht="26.1" customHeight="1" spans="1:30">
      <c r="A50" s="470">
        <v>55</v>
      </c>
      <c r="B50" s="470">
        <v>20190530</v>
      </c>
      <c r="C50" s="470"/>
      <c r="D50" s="480" t="s">
        <v>306</v>
      </c>
      <c r="E50" s="470" t="s">
        <v>1078</v>
      </c>
      <c r="F50" s="470"/>
      <c r="G50" s="473" t="s">
        <v>1064</v>
      </c>
      <c r="H50" s="470" t="s">
        <v>312</v>
      </c>
      <c r="I50" s="470"/>
      <c r="J50" s="470"/>
      <c r="K50" s="470"/>
      <c r="L50" s="470"/>
      <c r="M50" s="470"/>
      <c r="N50" s="470"/>
      <c r="O50" s="470"/>
      <c r="P50" s="493">
        <v>86</v>
      </c>
      <c r="Q50" s="470">
        <v>20220622</v>
      </c>
      <c r="R50" s="470"/>
      <c r="S50" s="509" t="s">
        <v>161</v>
      </c>
      <c r="T50" s="470" t="s">
        <v>1079</v>
      </c>
      <c r="U50" s="470"/>
      <c r="V50" s="484" t="s">
        <v>26</v>
      </c>
      <c r="W50" s="470" t="s">
        <v>312</v>
      </c>
      <c r="X50" s="470"/>
      <c r="Y50" s="470"/>
      <c r="Z50" s="493"/>
      <c r="AA50" s="493"/>
      <c r="AB50" s="493"/>
      <c r="AC50" s="493"/>
      <c r="AD50" s="416" t="s">
        <v>1080</v>
      </c>
    </row>
    <row r="51" ht="26.1" customHeight="1" spans="1:29">
      <c r="A51" s="470">
        <v>56</v>
      </c>
      <c r="B51" s="470">
        <v>20190530</v>
      </c>
      <c r="C51" s="470"/>
      <c r="D51" s="480" t="s">
        <v>306</v>
      </c>
      <c r="E51" s="470" t="s">
        <v>1081</v>
      </c>
      <c r="F51" s="470"/>
      <c r="G51" s="473" t="s">
        <v>986</v>
      </c>
      <c r="H51" s="470" t="s">
        <v>312</v>
      </c>
      <c r="I51" s="470"/>
      <c r="J51" s="470"/>
      <c r="K51" s="470"/>
      <c r="L51" s="470"/>
      <c r="M51" s="470"/>
      <c r="N51" s="470"/>
      <c r="O51" s="470"/>
      <c r="P51" s="493">
        <v>87</v>
      </c>
      <c r="Q51" s="470">
        <v>20220622</v>
      </c>
      <c r="R51" s="470"/>
      <c r="S51" s="509" t="s">
        <v>161</v>
      </c>
      <c r="T51" s="470" t="s">
        <v>1082</v>
      </c>
      <c r="U51" s="470"/>
      <c r="V51" s="484" t="s">
        <v>36</v>
      </c>
      <c r="W51" s="470" t="s">
        <v>312</v>
      </c>
      <c r="X51" s="470"/>
      <c r="Y51" s="470"/>
      <c r="Z51" s="493"/>
      <c r="AA51" s="493"/>
      <c r="AB51" s="493"/>
      <c r="AC51" s="493"/>
    </row>
    <row r="52" ht="26.1" customHeight="1" spans="1:29">
      <c r="A52" s="470">
        <v>57</v>
      </c>
      <c r="B52" s="470">
        <v>20190530</v>
      </c>
      <c r="C52" s="470"/>
      <c r="D52" s="480" t="s">
        <v>306</v>
      </c>
      <c r="E52" s="470" t="s">
        <v>1083</v>
      </c>
      <c r="F52" s="470"/>
      <c r="G52" s="471" t="s">
        <v>1066</v>
      </c>
      <c r="H52" s="470" t="s">
        <v>312</v>
      </c>
      <c r="I52" s="470"/>
      <c r="J52" s="470"/>
      <c r="K52" s="470"/>
      <c r="L52" s="470"/>
      <c r="M52" s="470"/>
      <c r="N52" s="470"/>
      <c r="O52" s="470"/>
      <c r="P52" s="493">
        <v>88</v>
      </c>
      <c r="Q52" s="470">
        <v>20220622</v>
      </c>
      <c r="R52" s="470"/>
      <c r="S52" s="509" t="s">
        <v>161</v>
      </c>
      <c r="T52" s="470" t="s">
        <v>1084</v>
      </c>
      <c r="U52" s="470"/>
      <c r="V52" s="484" t="s">
        <v>1071</v>
      </c>
      <c r="W52" s="470" t="s">
        <v>312</v>
      </c>
      <c r="X52" s="470"/>
      <c r="Y52" s="470"/>
      <c r="Z52" s="493"/>
      <c r="AA52" s="493"/>
      <c r="AB52" s="493"/>
      <c r="AC52" s="493"/>
    </row>
    <row r="53" ht="26.1" customHeight="1" spans="1:29">
      <c r="A53" s="470">
        <v>58</v>
      </c>
      <c r="B53" s="470">
        <v>20190530</v>
      </c>
      <c r="C53" s="470"/>
      <c r="D53" s="480" t="s">
        <v>306</v>
      </c>
      <c r="E53" s="478" t="s">
        <v>1085</v>
      </c>
      <c r="F53" s="478"/>
      <c r="G53" s="479" t="s">
        <v>989</v>
      </c>
      <c r="H53" s="470" t="s">
        <v>312</v>
      </c>
      <c r="I53" s="470"/>
      <c r="J53" s="470"/>
      <c r="K53" s="470"/>
      <c r="L53" s="470"/>
      <c r="M53" s="470"/>
      <c r="N53" s="470"/>
      <c r="O53" s="470"/>
      <c r="P53" s="493">
        <v>89</v>
      </c>
      <c r="Q53" s="470">
        <v>20220622</v>
      </c>
      <c r="R53" s="470"/>
      <c r="S53" s="509" t="s">
        <v>161</v>
      </c>
      <c r="T53" s="470" t="s">
        <v>1086</v>
      </c>
      <c r="U53" s="470"/>
      <c r="V53" s="484" t="s">
        <v>1074</v>
      </c>
      <c r="W53" s="470" t="s">
        <v>312</v>
      </c>
      <c r="X53" s="470"/>
      <c r="Y53" s="470"/>
      <c r="Z53" s="493"/>
      <c r="AA53" s="493"/>
      <c r="AB53" s="493"/>
      <c r="AC53" s="493"/>
    </row>
    <row r="54" ht="26.1" customHeight="1" spans="1:29">
      <c r="A54" s="470">
        <v>59</v>
      </c>
      <c r="B54" s="470">
        <v>20190530</v>
      </c>
      <c r="C54" s="470"/>
      <c r="D54" s="480" t="s">
        <v>306</v>
      </c>
      <c r="E54" s="478" t="s">
        <v>1087</v>
      </c>
      <c r="F54" s="478"/>
      <c r="G54" s="479" t="s">
        <v>1069</v>
      </c>
      <c r="H54" s="470" t="s">
        <v>312</v>
      </c>
      <c r="I54" s="470"/>
      <c r="J54" s="470"/>
      <c r="K54" s="470"/>
      <c r="L54" s="470"/>
      <c r="M54" s="470"/>
      <c r="N54" s="470"/>
      <c r="O54" s="470"/>
      <c r="P54" s="493">
        <v>90</v>
      </c>
      <c r="Q54" s="470">
        <v>20221010</v>
      </c>
      <c r="R54" s="470"/>
      <c r="S54" s="510" t="s">
        <v>248</v>
      </c>
      <c r="T54" s="493" t="s">
        <v>972</v>
      </c>
      <c r="U54" s="493"/>
      <c r="V54" s="484" t="s">
        <v>1088</v>
      </c>
      <c r="W54" s="470" t="s">
        <v>312</v>
      </c>
      <c r="X54" s="470"/>
      <c r="Y54" s="470"/>
      <c r="Z54" s="548" t="s">
        <v>1089</v>
      </c>
      <c r="AA54" s="549"/>
      <c r="AB54" s="550"/>
      <c r="AC54" s="549"/>
    </row>
    <row r="55" ht="26.1" customHeight="1" spans="1:29">
      <c r="A55" s="470">
        <v>60</v>
      </c>
      <c r="B55" s="470">
        <v>20190530</v>
      </c>
      <c r="C55" s="470"/>
      <c r="D55" s="480" t="s">
        <v>306</v>
      </c>
      <c r="E55" s="478" t="s">
        <v>1090</v>
      </c>
      <c r="F55" s="478"/>
      <c r="G55" s="479" t="s">
        <v>1091</v>
      </c>
      <c r="H55" s="470" t="s">
        <v>164</v>
      </c>
      <c r="I55" s="470"/>
      <c r="J55" s="470"/>
      <c r="K55" s="470" t="s">
        <v>1092</v>
      </c>
      <c r="L55" s="470"/>
      <c r="M55" s="470" t="s">
        <v>1093</v>
      </c>
      <c r="N55" s="470"/>
      <c r="O55" s="470"/>
      <c r="P55" s="493">
        <v>91</v>
      </c>
      <c r="Q55" s="470">
        <v>20221010</v>
      </c>
      <c r="R55" s="470"/>
      <c r="S55" s="510" t="s">
        <v>248</v>
      </c>
      <c r="T55" s="493" t="s">
        <v>974</v>
      </c>
      <c r="U55" s="493"/>
      <c r="V55" s="484" t="s">
        <v>1076</v>
      </c>
      <c r="W55" s="470" t="s">
        <v>312</v>
      </c>
      <c r="X55" s="470"/>
      <c r="Y55" s="470"/>
      <c r="Z55" s="551"/>
      <c r="AA55" s="552"/>
      <c r="AB55" s="551"/>
      <c r="AC55" s="552"/>
    </row>
    <row r="56" ht="26.1" customHeight="1" spans="1:29">
      <c r="A56" s="470">
        <v>61</v>
      </c>
      <c r="B56" s="470">
        <v>20190530</v>
      </c>
      <c r="C56" s="470"/>
      <c r="D56" s="480" t="s">
        <v>306</v>
      </c>
      <c r="E56" s="478" t="s">
        <v>25</v>
      </c>
      <c r="F56" s="478"/>
      <c r="G56" s="479" t="s">
        <v>26</v>
      </c>
      <c r="H56" s="470" t="s">
        <v>312</v>
      </c>
      <c r="I56" s="470"/>
      <c r="J56" s="470"/>
      <c r="K56" s="470" t="s">
        <v>110</v>
      </c>
      <c r="L56" s="470"/>
      <c r="M56" s="470"/>
      <c r="N56" s="470"/>
      <c r="O56" s="470"/>
      <c r="P56" s="493">
        <v>92</v>
      </c>
      <c r="Q56" s="470">
        <v>20221010</v>
      </c>
      <c r="R56" s="470"/>
      <c r="S56" s="510" t="s">
        <v>248</v>
      </c>
      <c r="T56" s="493" t="s">
        <v>1094</v>
      </c>
      <c r="U56" s="493"/>
      <c r="V56" s="484" t="s">
        <v>19</v>
      </c>
      <c r="W56" s="470" t="s">
        <v>312</v>
      </c>
      <c r="X56" s="470"/>
      <c r="Y56" s="470"/>
      <c r="Z56" s="551"/>
      <c r="AA56" s="552"/>
      <c r="AB56" s="551"/>
      <c r="AC56" s="552"/>
    </row>
    <row r="57" ht="26.1" customHeight="1" spans="1:29">
      <c r="A57" s="470">
        <v>62</v>
      </c>
      <c r="B57" s="470">
        <v>20190530</v>
      </c>
      <c r="C57" s="470"/>
      <c r="D57" s="480" t="s">
        <v>306</v>
      </c>
      <c r="E57" s="478" t="s">
        <v>1095</v>
      </c>
      <c r="F57" s="478"/>
      <c r="G57" s="479" t="s">
        <v>1071</v>
      </c>
      <c r="H57" s="470" t="s">
        <v>312</v>
      </c>
      <c r="I57" s="470"/>
      <c r="J57" s="470"/>
      <c r="K57" s="470"/>
      <c r="L57" s="470"/>
      <c r="M57" s="470"/>
      <c r="N57" s="470"/>
      <c r="O57" s="470"/>
      <c r="P57" s="493">
        <v>93</v>
      </c>
      <c r="Q57" s="470">
        <v>20221010</v>
      </c>
      <c r="R57" s="470"/>
      <c r="S57" s="510" t="s">
        <v>248</v>
      </c>
      <c r="T57" s="493" t="s">
        <v>262</v>
      </c>
      <c r="U57" s="493"/>
      <c r="V57" s="484" t="s">
        <v>263</v>
      </c>
      <c r="W57" s="470" t="s">
        <v>312</v>
      </c>
      <c r="X57" s="470"/>
      <c r="Y57" s="470"/>
      <c r="Z57" s="551"/>
      <c r="AA57" s="552"/>
      <c r="AB57" s="551"/>
      <c r="AC57" s="552"/>
    </row>
    <row r="58" ht="26.1" customHeight="1" spans="1:29">
      <c r="A58" s="470">
        <v>63</v>
      </c>
      <c r="B58" s="470">
        <v>20190530</v>
      </c>
      <c r="C58" s="470"/>
      <c r="D58" s="480" t="s">
        <v>306</v>
      </c>
      <c r="E58" s="478" t="s">
        <v>1096</v>
      </c>
      <c r="F58" s="478"/>
      <c r="G58" s="479" t="s">
        <v>1097</v>
      </c>
      <c r="H58" s="470" t="s">
        <v>104</v>
      </c>
      <c r="I58" s="470"/>
      <c r="J58" s="470"/>
      <c r="K58" s="470" t="s">
        <v>1098</v>
      </c>
      <c r="L58" s="470"/>
      <c r="M58" s="470"/>
      <c r="N58" s="470"/>
      <c r="O58" s="470"/>
      <c r="P58" s="493">
        <v>94</v>
      </c>
      <c r="Q58" s="470">
        <v>20221010</v>
      </c>
      <c r="R58" s="470"/>
      <c r="S58" s="510" t="s">
        <v>248</v>
      </c>
      <c r="T58" s="493" t="s">
        <v>265</v>
      </c>
      <c r="U58" s="493"/>
      <c r="V58" s="484" t="s">
        <v>266</v>
      </c>
      <c r="W58" s="470" t="s">
        <v>312</v>
      </c>
      <c r="X58" s="470"/>
      <c r="Y58" s="470"/>
      <c r="Z58" s="551"/>
      <c r="AA58" s="552"/>
      <c r="AB58" s="551"/>
      <c r="AC58" s="552"/>
    </row>
    <row r="59" ht="26.1" customHeight="1" spans="1:29">
      <c r="A59" s="470">
        <v>64</v>
      </c>
      <c r="B59" s="470">
        <v>20190530</v>
      </c>
      <c r="C59" s="470"/>
      <c r="D59" s="480" t="s">
        <v>306</v>
      </c>
      <c r="E59" s="470" t="s">
        <v>35</v>
      </c>
      <c r="F59" s="470"/>
      <c r="G59" s="483" t="s">
        <v>36</v>
      </c>
      <c r="H59" s="470" t="s">
        <v>312</v>
      </c>
      <c r="I59" s="470"/>
      <c r="J59" s="470"/>
      <c r="K59" s="470" t="s">
        <v>110</v>
      </c>
      <c r="L59" s="470"/>
      <c r="M59" s="470"/>
      <c r="N59" s="470"/>
      <c r="O59" s="470"/>
      <c r="P59" s="493">
        <v>95</v>
      </c>
      <c r="Q59" s="470">
        <v>20221010</v>
      </c>
      <c r="R59" s="470"/>
      <c r="S59" s="510" t="s">
        <v>248</v>
      </c>
      <c r="T59" s="493" t="s">
        <v>1099</v>
      </c>
      <c r="U59" s="493"/>
      <c r="V59" s="484" t="s">
        <v>1064</v>
      </c>
      <c r="W59" s="470" t="s">
        <v>312</v>
      </c>
      <c r="X59" s="470"/>
      <c r="Y59" s="470"/>
      <c r="Z59" s="551"/>
      <c r="AA59" s="552"/>
      <c r="AB59" s="551"/>
      <c r="AC59" s="552"/>
    </row>
    <row r="60" ht="26.1" customHeight="1" spans="1:29">
      <c r="A60" s="470">
        <v>65</v>
      </c>
      <c r="B60" s="470">
        <v>20190530</v>
      </c>
      <c r="C60" s="470"/>
      <c r="D60" s="480" t="s">
        <v>306</v>
      </c>
      <c r="E60" s="470" t="s">
        <v>37</v>
      </c>
      <c r="F60" s="470"/>
      <c r="G60" s="483" t="s">
        <v>36</v>
      </c>
      <c r="H60" s="470" t="s">
        <v>312</v>
      </c>
      <c r="I60" s="470"/>
      <c r="J60" s="470"/>
      <c r="K60" s="470"/>
      <c r="L60" s="470"/>
      <c r="M60" s="470"/>
      <c r="N60" s="470"/>
      <c r="O60" s="470"/>
      <c r="P60" s="493">
        <v>96</v>
      </c>
      <c r="Q60" s="470">
        <v>20221010</v>
      </c>
      <c r="R60" s="470"/>
      <c r="S60" s="510" t="s">
        <v>248</v>
      </c>
      <c r="T60" s="493" t="s">
        <v>1100</v>
      </c>
      <c r="U60" s="493"/>
      <c r="V60" s="484" t="s">
        <v>1066</v>
      </c>
      <c r="W60" s="470" t="s">
        <v>312</v>
      </c>
      <c r="X60" s="470"/>
      <c r="Y60" s="470"/>
      <c r="Z60" s="551"/>
      <c r="AA60" s="552"/>
      <c r="AB60" s="551"/>
      <c r="AC60" s="552"/>
    </row>
    <row r="61" ht="26.1" customHeight="1" spans="1:29">
      <c r="A61" s="470">
        <v>66</v>
      </c>
      <c r="B61" s="470">
        <v>20190530</v>
      </c>
      <c r="C61" s="470"/>
      <c r="D61" s="480" t="s">
        <v>306</v>
      </c>
      <c r="E61" s="470" t="s">
        <v>1101</v>
      </c>
      <c r="F61" s="470"/>
      <c r="G61" s="484" t="s">
        <v>1006</v>
      </c>
      <c r="H61" s="470" t="s">
        <v>312</v>
      </c>
      <c r="I61" s="470"/>
      <c r="J61" s="470"/>
      <c r="K61" s="470"/>
      <c r="L61" s="470"/>
      <c r="M61" s="470"/>
      <c r="N61" s="470"/>
      <c r="O61" s="470"/>
      <c r="P61" s="493">
        <v>97</v>
      </c>
      <c r="Q61" s="470">
        <v>20221010</v>
      </c>
      <c r="R61" s="470"/>
      <c r="S61" s="510" t="s">
        <v>248</v>
      </c>
      <c r="T61" s="493" t="s">
        <v>1102</v>
      </c>
      <c r="U61" s="493"/>
      <c r="V61" s="484" t="s">
        <v>1066</v>
      </c>
      <c r="W61" s="470" t="s">
        <v>312</v>
      </c>
      <c r="X61" s="470"/>
      <c r="Y61" s="470"/>
      <c r="Z61" s="551"/>
      <c r="AA61" s="552"/>
      <c r="AB61" s="551"/>
      <c r="AC61" s="552"/>
    </row>
    <row r="62" ht="26.1" customHeight="1" spans="1:29">
      <c r="A62" s="470">
        <v>67</v>
      </c>
      <c r="B62" s="470">
        <v>20190530</v>
      </c>
      <c r="C62" s="470"/>
      <c r="D62" s="480" t="s">
        <v>306</v>
      </c>
      <c r="E62" s="470" t="s">
        <v>1103</v>
      </c>
      <c r="F62" s="470"/>
      <c r="G62" s="484" t="s">
        <v>1074</v>
      </c>
      <c r="H62" s="470" t="s">
        <v>312</v>
      </c>
      <c r="I62" s="470"/>
      <c r="J62" s="470"/>
      <c r="K62" s="470"/>
      <c r="L62" s="470"/>
      <c r="M62" s="470"/>
      <c r="N62" s="470"/>
      <c r="O62" s="470"/>
      <c r="P62" s="493">
        <v>98</v>
      </c>
      <c r="Q62" s="470">
        <v>20221010</v>
      </c>
      <c r="R62" s="470"/>
      <c r="S62" s="510" t="s">
        <v>248</v>
      </c>
      <c r="T62" s="493" t="s">
        <v>1104</v>
      </c>
      <c r="U62" s="493"/>
      <c r="V62" s="484" t="s">
        <v>26</v>
      </c>
      <c r="W62" s="470" t="s">
        <v>312</v>
      </c>
      <c r="X62" s="470"/>
      <c r="Y62" s="470"/>
      <c r="Z62" s="551"/>
      <c r="AA62" s="552"/>
      <c r="AB62" s="551"/>
      <c r="AC62" s="552"/>
    </row>
    <row r="63" ht="26.1" customHeight="1" spans="1:29">
      <c r="A63" s="470">
        <v>68</v>
      </c>
      <c r="B63" s="470">
        <v>20190530</v>
      </c>
      <c r="C63" s="470"/>
      <c r="D63" s="480" t="s">
        <v>306</v>
      </c>
      <c r="E63" s="470" t="s">
        <v>1030</v>
      </c>
      <c r="F63" s="470"/>
      <c r="G63" s="484" t="s">
        <v>1031</v>
      </c>
      <c r="H63" s="470" t="s">
        <v>164</v>
      </c>
      <c r="I63" s="470"/>
      <c r="J63" s="470"/>
      <c r="K63" s="470" t="s">
        <v>1105</v>
      </c>
      <c r="L63" s="470"/>
      <c r="M63" s="470"/>
      <c r="N63" s="470"/>
      <c r="O63" s="470"/>
      <c r="P63" s="493">
        <v>99</v>
      </c>
      <c r="Q63" s="470">
        <v>20221010</v>
      </c>
      <c r="R63" s="470"/>
      <c r="S63" s="510" t="s">
        <v>248</v>
      </c>
      <c r="T63" s="493" t="s">
        <v>1106</v>
      </c>
      <c r="U63" s="493"/>
      <c r="V63" s="484" t="s">
        <v>26</v>
      </c>
      <c r="W63" s="470" t="s">
        <v>312</v>
      </c>
      <c r="X63" s="470"/>
      <c r="Y63" s="470"/>
      <c r="Z63" s="551"/>
      <c r="AA63" s="552"/>
      <c r="AB63" s="551"/>
      <c r="AC63" s="552"/>
    </row>
    <row r="64" ht="26.1" customHeight="1" spans="1:29">
      <c r="A64" s="470">
        <v>69</v>
      </c>
      <c r="B64" s="470">
        <v>20190715</v>
      </c>
      <c r="C64" s="470"/>
      <c r="D64" s="485" t="s">
        <v>101</v>
      </c>
      <c r="E64" s="470" t="s">
        <v>1107</v>
      </c>
      <c r="F64" s="470"/>
      <c r="G64" s="484" t="s">
        <v>1108</v>
      </c>
      <c r="H64" s="470" t="s">
        <v>164</v>
      </c>
      <c r="I64" s="470"/>
      <c r="J64" s="470"/>
      <c r="K64" s="470" t="s">
        <v>1109</v>
      </c>
      <c r="L64" s="470"/>
      <c r="M64" s="470" t="s">
        <v>1110</v>
      </c>
      <c r="N64" s="470"/>
      <c r="O64" s="470"/>
      <c r="P64" s="493">
        <v>100</v>
      </c>
      <c r="Q64" s="470">
        <v>20221010</v>
      </c>
      <c r="R64" s="470"/>
      <c r="S64" s="510" t="s">
        <v>248</v>
      </c>
      <c r="T64" s="493" t="s">
        <v>1111</v>
      </c>
      <c r="U64" s="493"/>
      <c r="V64" s="484" t="s">
        <v>1071</v>
      </c>
      <c r="W64" s="470" t="s">
        <v>312</v>
      </c>
      <c r="X64" s="470"/>
      <c r="Y64" s="470"/>
      <c r="Z64" s="551"/>
      <c r="AA64" s="552"/>
      <c r="AB64" s="551"/>
      <c r="AC64" s="552"/>
    </row>
    <row r="65" ht="26.1" customHeight="1" spans="1:29">
      <c r="A65" s="470">
        <v>70</v>
      </c>
      <c r="B65" s="470">
        <v>20190715</v>
      </c>
      <c r="C65" s="470"/>
      <c r="D65" s="485" t="s">
        <v>101</v>
      </c>
      <c r="E65" s="470" t="s">
        <v>1112</v>
      </c>
      <c r="F65" s="470"/>
      <c r="G65" s="484" t="s">
        <v>1108</v>
      </c>
      <c r="H65" s="470"/>
      <c r="I65" s="470"/>
      <c r="J65" s="470"/>
      <c r="K65" s="470"/>
      <c r="L65" s="470"/>
      <c r="M65" s="470"/>
      <c r="N65" s="470"/>
      <c r="O65" s="470"/>
      <c r="P65" s="493">
        <v>101</v>
      </c>
      <c r="Q65" s="470">
        <v>20221010</v>
      </c>
      <c r="R65" s="470"/>
      <c r="S65" s="510" t="s">
        <v>248</v>
      </c>
      <c r="T65" s="493" t="s">
        <v>1113</v>
      </c>
      <c r="U65" s="493"/>
      <c r="V65" s="484" t="s">
        <v>1071</v>
      </c>
      <c r="W65" s="470" t="s">
        <v>312</v>
      </c>
      <c r="X65" s="470"/>
      <c r="Y65" s="470"/>
      <c r="Z65" s="551"/>
      <c r="AA65" s="552"/>
      <c r="AB65" s="551"/>
      <c r="AC65" s="552"/>
    </row>
    <row r="66" ht="26.1" customHeight="1" spans="1:29">
      <c r="A66" s="470">
        <v>71</v>
      </c>
      <c r="B66" s="470">
        <v>20191113</v>
      </c>
      <c r="C66" s="470"/>
      <c r="D66" s="553" t="s">
        <v>116</v>
      </c>
      <c r="E66" s="470" t="s">
        <v>968</v>
      </c>
      <c r="F66" s="470"/>
      <c r="G66" s="484" t="s">
        <v>1076</v>
      </c>
      <c r="H66" s="470" t="s">
        <v>312</v>
      </c>
      <c r="I66" s="470"/>
      <c r="J66" s="470"/>
      <c r="K66" s="470" t="s">
        <v>110</v>
      </c>
      <c r="L66" s="470"/>
      <c r="M66" s="470"/>
      <c r="N66" s="470"/>
      <c r="O66" s="470"/>
      <c r="P66" s="493">
        <v>102</v>
      </c>
      <c r="Q66" s="470">
        <v>20221010</v>
      </c>
      <c r="R66" s="470"/>
      <c r="S66" s="510" t="s">
        <v>248</v>
      </c>
      <c r="T66" s="493" t="s">
        <v>1114</v>
      </c>
      <c r="U66" s="493"/>
      <c r="V66" s="484" t="s">
        <v>1115</v>
      </c>
      <c r="W66" s="470" t="s">
        <v>312</v>
      </c>
      <c r="X66" s="470"/>
      <c r="Y66" s="470"/>
      <c r="Z66" s="551"/>
      <c r="AA66" s="552"/>
      <c r="AB66" s="551"/>
      <c r="AC66" s="552"/>
    </row>
    <row r="67" ht="26.1" customHeight="1" spans="1:30">
      <c r="A67" s="470">
        <v>72</v>
      </c>
      <c r="B67" s="470">
        <v>20191113</v>
      </c>
      <c r="C67" s="470"/>
      <c r="D67" s="553" t="s">
        <v>116</v>
      </c>
      <c r="E67" s="470" t="s">
        <v>1116</v>
      </c>
      <c r="F67" s="470"/>
      <c r="G67" s="484" t="s">
        <v>1117</v>
      </c>
      <c r="H67" s="470" t="s">
        <v>312</v>
      </c>
      <c r="I67" s="470"/>
      <c r="J67" s="470"/>
      <c r="K67" s="470"/>
      <c r="L67" s="470"/>
      <c r="M67" s="470"/>
      <c r="N67" s="470"/>
      <c r="O67" s="470"/>
      <c r="P67" s="493">
        <v>103</v>
      </c>
      <c r="Q67" s="470">
        <v>20221010</v>
      </c>
      <c r="R67" s="470"/>
      <c r="S67" s="510" t="s">
        <v>248</v>
      </c>
      <c r="T67" s="493" t="s">
        <v>1118</v>
      </c>
      <c r="U67" s="493"/>
      <c r="V67" s="484" t="s">
        <v>1117</v>
      </c>
      <c r="W67" s="470" t="s">
        <v>312</v>
      </c>
      <c r="X67" s="470"/>
      <c r="Y67" s="470"/>
      <c r="Z67" s="551"/>
      <c r="AA67" s="552"/>
      <c r="AB67" s="551"/>
      <c r="AC67" s="552"/>
      <c r="AD67" s="415"/>
    </row>
    <row r="68" ht="26.1" customHeight="1" spans="1:30">
      <c r="A68" s="470">
        <v>73</v>
      </c>
      <c r="B68" s="470">
        <v>20191113</v>
      </c>
      <c r="C68" s="470"/>
      <c r="D68" s="553" t="s">
        <v>116</v>
      </c>
      <c r="E68" s="470" t="s">
        <v>1119</v>
      </c>
      <c r="F68" s="470"/>
      <c r="G68" s="484" t="s">
        <v>1006</v>
      </c>
      <c r="H68" s="470" t="s">
        <v>312</v>
      </c>
      <c r="I68" s="470"/>
      <c r="J68" s="470"/>
      <c r="K68" s="470"/>
      <c r="L68" s="470"/>
      <c r="M68" s="470"/>
      <c r="N68" s="470"/>
      <c r="O68" s="470"/>
      <c r="P68" s="493">
        <v>104</v>
      </c>
      <c r="Q68" s="470">
        <v>20221010</v>
      </c>
      <c r="R68" s="470"/>
      <c r="S68" s="510" t="s">
        <v>248</v>
      </c>
      <c r="T68" s="493" t="s">
        <v>1120</v>
      </c>
      <c r="U68" s="493"/>
      <c r="V68" s="484" t="s">
        <v>1074</v>
      </c>
      <c r="W68" s="470" t="s">
        <v>312</v>
      </c>
      <c r="X68" s="470"/>
      <c r="Y68" s="470"/>
      <c r="Z68" s="551"/>
      <c r="AA68" s="552"/>
      <c r="AB68" s="551"/>
      <c r="AC68" s="552"/>
      <c r="AD68" s="415"/>
    </row>
    <row r="69" ht="26.1" customHeight="1" spans="1:30">
      <c r="A69" s="470"/>
      <c r="B69" s="470">
        <v>20221104</v>
      </c>
      <c r="C69" s="470"/>
      <c r="D69" s="470" t="s">
        <v>255</v>
      </c>
      <c r="E69" s="470" t="s">
        <v>1121</v>
      </c>
      <c r="F69" s="470"/>
      <c r="G69" s="471" t="s">
        <v>1122</v>
      </c>
      <c r="H69" s="470" t="s">
        <v>1014</v>
      </c>
      <c r="I69" s="470"/>
      <c r="J69" s="470"/>
      <c r="K69" s="470" t="s">
        <v>1123</v>
      </c>
      <c r="L69" s="470"/>
      <c r="M69" s="470" t="s">
        <v>1124</v>
      </c>
      <c r="N69" s="470"/>
      <c r="O69" s="470"/>
      <c r="P69" s="493">
        <v>105</v>
      </c>
      <c r="Q69" s="470">
        <v>20221010</v>
      </c>
      <c r="R69" s="470"/>
      <c r="S69" s="510" t="s">
        <v>248</v>
      </c>
      <c r="T69" s="493" t="s">
        <v>1125</v>
      </c>
      <c r="U69" s="493"/>
      <c r="V69" s="484" t="s">
        <v>1074</v>
      </c>
      <c r="W69" s="470" t="s">
        <v>312</v>
      </c>
      <c r="X69" s="470"/>
      <c r="Y69" s="470"/>
      <c r="Z69" s="557"/>
      <c r="AA69" s="558"/>
      <c r="AB69" s="557"/>
      <c r="AC69" s="558"/>
      <c r="AD69" s="415"/>
    </row>
    <row r="70" ht="26.1" customHeight="1" spans="1:30">
      <c r="A70" s="554"/>
      <c r="B70" s="555"/>
      <c r="C70" s="555"/>
      <c r="D70" s="554"/>
      <c r="E70" s="554"/>
      <c r="F70" s="554"/>
      <c r="G70" s="415"/>
      <c r="H70" s="555"/>
      <c r="I70" s="555"/>
      <c r="J70" s="555"/>
      <c r="K70" s="554"/>
      <c r="L70" s="554"/>
      <c r="M70" s="554"/>
      <c r="N70" s="554"/>
      <c r="O70" s="554"/>
      <c r="P70" s="415"/>
      <c r="Q70" s="415"/>
      <c r="R70" s="415"/>
      <c r="S70" s="415"/>
      <c r="T70" s="415"/>
      <c r="U70" s="415"/>
      <c r="V70" s="415"/>
      <c r="W70" s="415"/>
      <c r="X70" s="415"/>
      <c r="Y70" s="415"/>
      <c r="Z70" s="554"/>
      <c r="AA70" s="554"/>
      <c r="AB70" s="554"/>
      <c r="AC70" s="554"/>
      <c r="AD70" s="415"/>
    </row>
    <row r="71" ht="26.1" customHeight="1" spans="1:30">
      <c r="A71" s="554"/>
      <c r="B71" s="555"/>
      <c r="C71" s="555"/>
      <c r="D71" s="554"/>
      <c r="E71" s="554"/>
      <c r="F71" s="554"/>
      <c r="G71" s="415"/>
      <c r="H71" s="555"/>
      <c r="I71" s="555"/>
      <c r="J71" s="555"/>
      <c r="K71" s="554"/>
      <c r="L71" s="554"/>
      <c r="M71" s="554"/>
      <c r="N71" s="554"/>
      <c r="O71" s="554"/>
      <c r="P71" s="415"/>
      <c r="Q71" s="415"/>
      <c r="R71" s="415"/>
      <c r="S71" s="415"/>
      <c r="T71" s="415"/>
      <c r="U71" s="415"/>
      <c r="V71" s="415"/>
      <c r="W71" s="415"/>
      <c r="X71" s="415"/>
      <c r="Y71" s="415"/>
      <c r="Z71" s="554"/>
      <c r="AA71" s="554"/>
      <c r="AB71" s="554"/>
      <c r="AC71" s="554"/>
      <c r="AD71" s="415"/>
    </row>
    <row r="72" ht="26.1" customHeight="1" spans="1:30">
      <c r="A72" s="554"/>
      <c r="B72" s="555"/>
      <c r="C72" s="555"/>
      <c r="D72" s="554"/>
      <c r="E72" s="554"/>
      <c r="F72" s="554"/>
      <c r="G72" s="415"/>
      <c r="H72" s="555"/>
      <c r="I72" s="555"/>
      <c r="J72" s="555"/>
      <c r="K72" s="554"/>
      <c r="L72" s="554"/>
      <c r="M72" s="554"/>
      <c r="N72" s="554"/>
      <c r="O72" s="554"/>
      <c r="P72" s="554"/>
      <c r="Q72" s="555"/>
      <c r="R72" s="555"/>
      <c r="S72" s="554"/>
      <c r="T72" s="554"/>
      <c r="U72" s="554"/>
      <c r="V72" s="415"/>
      <c r="W72" s="555"/>
      <c r="X72" s="555"/>
      <c r="Y72" s="555"/>
      <c r="Z72" s="554"/>
      <c r="AA72" s="554"/>
      <c r="AB72" s="554"/>
      <c r="AC72" s="554"/>
      <c r="AD72" s="415"/>
    </row>
    <row r="73" spans="16:30">
      <c r="P73" s="415"/>
      <c r="Q73" s="415"/>
      <c r="R73" s="415"/>
      <c r="S73" s="415"/>
      <c r="T73" s="415"/>
      <c r="U73" s="415"/>
      <c r="V73" s="415"/>
      <c r="W73" s="415"/>
      <c r="X73" s="415"/>
      <c r="Y73" s="415"/>
      <c r="Z73" s="415"/>
      <c r="AA73" s="415"/>
      <c r="AB73" s="415"/>
      <c r="AC73" s="415"/>
      <c r="AD73" s="415"/>
    </row>
    <row r="74" spans="16:30">
      <c r="P74" s="415"/>
      <c r="Q74" s="415"/>
      <c r="R74" s="415"/>
      <c r="S74" s="415"/>
      <c r="T74" s="415"/>
      <c r="U74" s="415"/>
      <c r="V74" s="415"/>
      <c r="W74" s="415"/>
      <c r="X74" s="415"/>
      <c r="Y74" s="415"/>
      <c r="Z74" s="415"/>
      <c r="AA74" s="415"/>
      <c r="AB74" s="415"/>
      <c r="AC74" s="415"/>
      <c r="AD74" s="415"/>
    </row>
    <row r="75" spans="16:30">
      <c r="P75" s="415"/>
      <c r="Q75" s="415"/>
      <c r="R75" s="415"/>
      <c r="S75" s="415"/>
      <c r="T75" s="415"/>
      <c r="U75" s="415"/>
      <c r="V75" s="415"/>
      <c r="W75" s="415"/>
      <c r="X75" s="415"/>
      <c r="Y75" s="415"/>
      <c r="Z75" s="415"/>
      <c r="AA75" s="415"/>
      <c r="AB75" s="415"/>
      <c r="AC75" s="415"/>
      <c r="AD75" s="415"/>
    </row>
    <row r="76" spans="1:15">
      <c r="A76" s="554"/>
      <c r="B76" s="555"/>
      <c r="C76" s="555"/>
      <c r="D76" s="554"/>
      <c r="E76" s="554"/>
      <c r="F76" s="554"/>
      <c r="G76" s="415"/>
      <c r="H76" s="555"/>
      <c r="I76" s="555"/>
      <c r="J76" s="555"/>
      <c r="K76" s="554"/>
      <c r="L76" s="554"/>
      <c r="M76" s="554"/>
      <c r="N76" s="554"/>
      <c r="O76" s="554"/>
    </row>
    <row r="78" spans="13:13">
      <c r="M78" s="556"/>
    </row>
    <row r="182" spans="12:12">
      <c r="L182" s="416" t="s">
        <v>1030</v>
      </c>
    </row>
  </sheetData>
  <mergeCells count="481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F11:I11"/>
    <mergeCell ref="J11:N11"/>
    <mergeCell ref="O11:V11"/>
    <mergeCell ref="W11:X11"/>
    <mergeCell ref="Y11:AA11"/>
    <mergeCell ref="AB11:AC11"/>
    <mergeCell ref="F12:I12"/>
    <mergeCell ref="J12:N12"/>
    <mergeCell ref="O12:V12"/>
    <mergeCell ref="W12:X12"/>
    <mergeCell ref="Y12:AA12"/>
    <mergeCell ref="AB12:AC12"/>
    <mergeCell ref="F13:I13"/>
    <mergeCell ref="J13:N13"/>
    <mergeCell ref="O13:V13"/>
    <mergeCell ref="W13:X13"/>
    <mergeCell ref="Y13:AA13"/>
    <mergeCell ref="AB13:AC13"/>
    <mergeCell ref="F14:I14"/>
    <mergeCell ref="J14:N14"/>
    <mergeCell ref="O14:V14"/>
    <mergeCell ref="W14:X14"/>
    <mergeCell ref="Y14:AA14"/>
    <mergeCell ref="AB14:AC14"/>
    <mergeCell ref="A15:D15"/>
    <mergeCell ref="E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Q18:R18"/>
    <mergeCell ref="T18:U18"/>
    <mergeCell ref="W18:Y18"/>
    <mergeCell ref="Z18:AA18"/>
    <mergeCell ref="AB18:AC18"/>
    <mergeCell ref="B19:C19"/>
    <mergeCell ref="E19:F19"/>
    <mergeCell ref="H19:K19"/>
    <mergeCell ref="Q19:R19"/>
    <mergeCell ref="T19:U19"/>
    <mergeCell ref="W19:Y19"/>
    <mergeCell ref="AB19:AC19"/>
    <mergeCell ref="B20:C20"/>
    <mergeCell ref="E20:F20"/>
    <mergeCell ref="H20:K20"/>
    <mergeCell ref="Q20:R20"/>
    <mergeCell ref="T20:U20"/>
    <mergeCell ref="W20:Y20"/>
    <mergeCell ref="AB20:AC20"/>
    <mergeCell ref="B21:C21"/>
    <mergeCell ref="E21:F21"/>
    <mergeCell ref="H21:K21"/>
    <mergeCell ref="Q21:R21"/>
    <mergeCell ref="T21:U21"/>
    <mergeCell ref="W21:Y21"/>
    <mergeCell ref="AB21:AC21"/>
    <mergeCell ref="B22:C22"/>
    <mergeCell ref="E22:F22"/>
    <mergeCell ref="H22:K22"/>
    <mergeCell ref="Q22:R22"/>
    <mergeCell ref="T22:U22"/>
    <mergeCell ref="W22:Y22"/>
    <mergeCell ref="AB22:AC22"/>
    <mergeCell ref="B23:C23"/>
    <mergeCell ref="E23:F23"/>
    <mergeCell ref="H23:K23"/>
    <mergeCell ref="Q23:R23"/>
    <mergeCell ref="T23:U23"/>
    <mergeCell ref="W23:Y23"/>
    <mergeCell ref="Z23:AA23"/>
    <mergeCell ref="AB23:AC23"/>
    <mergeCell ref="B24:C24"/>
    <mergeCell ref="E24:F24"/>
    <mergeCell ref="H24:J24"/>
    <mergeCell ref="Q24:R24"/>
    <mergeCell ref="T24:U24"/>
    <mergeCell ref="W24:Y24"/>
    <mergeCell ref="Z24:AA24"/>
    <mergeCell ref="AB24:AC24"/>
    <mergeCell ref="B25:C25"/>
    <mergeCell ref="E25:F25"/>
    <mergeCell ref="H25:J25"/>
    <mergeCell ref="Q25:R25"/>
    <mergeCell ref="T25:U25"/>
    <mergeCell ref="W25:Y25"/>
    <mergeCell ref="Z25:AA25"/>
    <mergeCell ref="AB25:AC25"/>
    <mergeCell ref="B26:C26"/>
    <mergeCell ref="E26:F26"/>
    <mergeCell ref="H26:J26"/>
    <mergeCell ref="Q26:R26"/>
    <mergeCell ref="T26:U26"/>
    <mergeCell ref="W26:Y26"/>
    <mergeCell ref="AB26:AC26"/>
    <mergeCell ref="B27:C27"/>
    <mergeCell ref="E27:F27"/>
    <mergeCell ref="H27:J27"/>
    <mergeCell ref="Q27:R27"/>
    <mergeCell ref="T27:U27"/>
    <mergeCell ref="W27:Y27"/>
    <mergeCell ref="AB27:AC27"/>
    <mergeCell ref="B28:C28"/>
    <mergeCell ref="E28:F28"/>
    <mergeCell ref="H28:J28"/>
    <mergeCell ref="Q28:R28"/>
    <mergeCell ref="T28:U28"/>
    <mergeCell ref="W28:Y28"/>
    <mergeCell ref="AB28:AC28"/>
    <mergeCell ref="B29:C29"/>
    <mergeCell ref="E29:F29"/>
    <mergeCell ref="H29:J29"/>
    <mergeCell ref="Q29:R29"/>
    <mergeCell ref="T29:U29"/>
    <mergeCell ref="AB29:AC29"/>
    <mergeCell ref="B30:C30"/>
    <mergeCell ref="E30:F30"/>
    <mergeCell ref="H30:J30"/>
    <mergeCell ref="Q30:R30"/>
    <mergeCell ref="T30:U30"/>
    <mergeCell ref="AB30:AC30"/>
    <mergeCell ref="B31:C31"/>
    <mergeCell ref="E31:F31"/>
    <mergeCell ref="H31:J31"/>
    <mergeCell ref="Q31:R31"/>
    <mergeCell ref="T31:U31"/>
    <mergeCell ref="AB31:AC31"/>
    <mergeCell ref="B32:C32"/>
    <mergeCell ref="E32:F32"/>
    <mergeCell ref="H32:J32"/>
    <mergeCell ref="Q32:R32"/>
    <mergeCell ref="T32:U32"/>
    <mergeCell ref="AB32:AC32"/>
    <mergeCell ref="B33:C33"/>
    <mergeCell ref="E33:F33"/>
    <mergeCell ref="H33:J33"/>
    <mergeCell ref="Q33:R33"/>
    <mergeCell ref="T33:U33"/>
    <mergeCell ref="AB33:AC33"/>
    <mergeCell ref="B34:C34"/>
    <mergeCell ref="E34:F34"/>
    <mergeCell ref="H34:J34"/>
    <mergeCell ref="Q34:R34"/>
    <mergeCell ref="T34:U34"/>
    <mergeCell ref="AB34:AC34"/>
    <mergeCell ref="B35:C35"/>
    <mergeCell ref="E35:F35"/>
    <mergeCell ref="H35:J35"/>
    <mergeCell ref="Q35:R35"/>
    <mergeCell ref="T35:U35"/>
    <mergeCell ref="AB35:AC35"/>
    <mergeCell ref="B36:C36"/>
    <mergeCell ref="E36:F36"/>
    <mergeCell ref="Q36:R36"/>
    <mergeCell ref="T36:U36"/>
    <mergeCell ref="AB36:AC36"/>
    <mergeCell ref="B37:C37"/>
    <mergeCell ref="E37:F37"/>
    <mergeCell ref="Q37:R37"/>
    <mergeCell ref="T37:U37"/>
    <mergeCell ref="AB37:AC37"/>
    <mergeCell ref="B38:C38"/>
    <mergeCell ref="E38:F38"/>
    <mergeCell ref="Q38:R38"/>
    <mergeCell ref="T38:U38"/>
    <mergeCell ref="W38:Y38"/>
    <mergeCell ref="B39:C39"/>
    <mergeCell ref="E39:F39"/>
    <mergeCell ref="Q39:R39"/>
    <mergeCell ref="T39:U39"/>
    <mergeCell ref="W39:Y39"/>
    <mergeCell ref="B40:C40"/>
    <mergeCell ref="E40:F40"/>
    <mergeCell ref="Q40:R40"/>
    <mergeCell ref="T40:U40"/>
    <mergeCell ref="W40:Y40"/>
    <mergeCell ref="B41:C41"/>
    <mergeCell ref="E41:F41"/>
    <mergeCell ref="Q41:R41"/>
    <mergeCell ref="T41:U41"/>
    <mergeCell ref="W41:Y41"/>
    <mergeCell ref="B42:C42"/>
    <mergeCell ref="E42:F42"/>
    <mergeCell ref="Q42:R42"/>
    <mergeCell ref="T42:U42"/>
    <mergeCell ref="W42:Y42"/>
    <mergeCell ref="B43:C43"/>
    <mergeCell ref="E43:F43"/>
    <mergeCell ref="Q43:R43"/>
    <mergeCell ref="T43:U43"/>
    <mergeCell ref="W43:Y43"/>
    <mergeCell ref="B44:C44"/>
    <mergeCell ref="E44:F44"/>
    <mergeCell ref="Q44:R44"/>
    <mergeCell ref="T44:U44"/>
    <mergeCell ref="W44:Y44"/>
    <mergeCell ref="B45:C45"/>
    <mergeCell ref="E45:F45"/>
    <mergeCell ref="H45:J45"/>
    <mergeCell ref="Q45:R45"/>
    <mergeCell ref="T45:U45"/>
    <mergeCell ref="W45:Y45"/>
    <mergeCell ref="B46:C46"/>
    <mergeCell ref="E46:F46"/>
    <mergeCell ref="H46:J46"/>
    <mergeCell ref="Q46:R46"/>
    <mergeCell ref="T46:U46"/>
    <mergeCell ref="W46:Y46"/>
    <mergeCell ref="B47:C47"/>
    <mergeCell ref="E47:F47"/>
    <mergeCell ref="H47:J47"/>
    <mergeCell ref="Q47:R47"/>
    <mergeCell ref="T47:U47"/>
    <mergeCell ref="W47:Y47"/>
    <mergeCell ref="B48:C48"/>
    <mergeCell ref="E48:F48"/>
    <mergeCell ref="H48:J48"/>
    <mergeCell ref="Q48:R48"/>
    <mergeCell ref="T48:U48"/>
    <mergeCell ref="W48:Y48"/>
    <mergeCell ref="B49:C49"/>
    <mergeCell ref="E49:F49"/>
    <mergeCell ref="H49:J49"/>
    <mergeCell ref="Q49:R49"/>
    <mergeCell ref="T49:U49"/>
    <mergeCell ref="W49:Y49"/>
    <mergeCell ref="B50:C50"/>
    <mergeCell ref="E50:F50"/>
    <mergeCell ref="H50:J50"/>
    <mergeCell ref="Q50:R50"/>
    <mergeCell ref="T50:U50"/>
    <mergeCell ref="W50:Y50"/>
    <mergeCell ref="B51:C51"/>
    <mergeCell ref="E51:F51"/>
    <mergeCell ref="H51:J51"/>
    <mergeCell ref="Q51:R51"/>
    <mergeCell ref="T51:U51"/>
    <mergeCell ref="W51:Y51"/>
    <mergeCell ref="B52:C52"/>
    <mergeCell ref="E52:F52"/>
    <mergeCell ref="H52:J52"/>
    <mergeCell ref="Q52:R52"/>
    <mergeCell ref="T52:U52"/>
    <mergeCell ref="W52:Y52"/>
    <mergeCell ref="B53:C53"/>
    <mergeCell ref="E53:F53"/>
    <mergeCell ref="H53:J53"/>
    <mergeCell ref="Q53:R53"/>
    <mergeCell ref="T53:U53"/>
    <mergeCell ref="W53:Y53"/>
    <mergeCell ref="B54:C54"/>
    <mergeCell ref="E54:F54"/>
    <mergeCell ref="H54:J54"/>
    <mergeCell ref="Q54:R54"/>
    <mergeCell ref="T54:U54"/>
    <mergeCell ref="W54:Y54"/>
    <mergeCell ref="B55:C55"/>
    <mergeCell ref="E55:F55"/>
    <mergeCell ref="H55:J55"/>
    <mergeCell ref="K55:L55"/>
    <mergeCell ref="M55:O55"/>
    <mergeCell ref="Q55:R55"/>
    <mergeCell ref="T55:U55"/>
    <mergeCell ref="W55:Y55"/>
    <mergeCell ref="B56:C56"/>
    <mergeCell ref="E56:F56"/>
    <mergeCell ref="H56:J56"/>
    <mergeCell ref="Q56:R56"/>
    <mergeCell ref="T56:U56"/>
    <mergeCell ref="W56:Y56"/>
    <mergeCell ref="B57:C57"/>
    <mergeCell ref="E57:F57"/>
    <mergeCell ref="H57:J57"/>
    <mergeCell ref="Q57:R57"/>
    <mergeCell ref="T57:U57"/>
    <mergeCell ref="W57:Y57"/>
    <mergeCell ref="B58:C58"/>
    <mergeCell ref="E58:F58"/>
    <mergeCell ref="H58:J58"/>
    <mergeCell ref="K58:L58"/>
    <mergeCell ref="M58:O58"/>
    <mergeCell ref="Q58:R58"/>
    <mergeCell ref="T58:U58"/>
    <mergeCell ref="W58:Y58"/>
    <mergeCell ref="B59:C59"/>
    <mergeCell ref="E59:F59"/>
    <mergeCell ref="H59:J59"/>
    <mergeCell ref="Q59:R59"/>
    <mergeCell ref="T59:U59"/>
    <mergeCell ref="W59:Y59"/>
    <mergeCell ref="B60:C60"/>
    <mergeCell ref="E60:F60"/>
    <mergeCell ref="H60:J60"/>
    <mergeCell ref="Q60:R60"/>
    <mergeCell ref="T60:U60"/>
    <mergeCell ref="W60:Y60"/>
    <mergeCell ref="B61:C61"/>
    <mergeCell ref="E61:F61"/>
    <mergeCell ref="H61:J61"/>
    <mergeCell ref="Q61:R61"/>
    <mergeCell ref="T61:U61"/>
    <mergeCell ref="W61:Y61"/>
    <mergeCell ref="B62:C62"/>
    <mergeCell ref="E62:F62"/>
    <mergeCell ref="H62:J62"/>
    <mergeCell ref="Q62:R62"/>
    <mergeCell ref="T62:U62"/>
    <mergeCell ref="W62:Y62"/>
    <mergeCell ref="B63:C63"/>
    <mergeCell ref="E63:F63"/>
    <mergeCell ref="H63:J63"/>
    <mergeCell ref="K63:L63"/>
    <mergeCell ref="M63:O63"/>
    <mergeCell ref="Q63:R63"/>
    <mergeCell ref="T63:U63"/>
    <mergeCell ref="W63:Y63"/>
    <mergeCell ref="B64:C64"/>
    <mergeCell ref="E64:F64"/>
    <mergeCell ref="Q64:R64"/>
    <mergeCell ref="T64:U64"/>
    <mergeCell ref="W64:Y64"/>
    <mergeCell ref="B65:C65"/>
    <mergeCell ref="E65:F65"/>
    <mergeCell ref="Q65:R65"/>
    <mergeCell ref="T65:U65"/>
    <mergeCell ref="W65:Y65"/>
    <mergeCell ref="B66:C66"/>
    <mergeCell ref="E66:F66"/>
    <mergeCell ref="H66:J66"/>
    <mergeCell ref="Q66:R66"/>
    <mergeCell ref="T66:U66"/>
    <mergeCell ref="W66:Y66"/>
    <mergeCell ref="B67:C67"/>
    <mergeCell ref="E67:F67"/>
    <mergeCell ref="H67:J67"/>
    <mergeCell ref="Q67:R67"/>
    <mergeCell ref="T67:U67"/>
    <mergeCell ref="W67:Y67"/>
    <mergeCell ref="B68:C68"/>
    <mergeCell ref="E68:F68"/>
    <mergeCell ref="H68:J68"/>
    <mergeCell ref="Q68:R68"/>
    <mergeCell ref="T68:U68"/>
    <mergeCell ref="W68:Y68"/>
    <mergeCell ref="B69:C69"/>
    <mergeCell ref="E69:F69"/>
    <mergeCell ref="H69:J69"/>
    <mergeCell ref="K69:L69"/>
    <mergeCell ref="M69:O69"/>
    <mergeCell ref="Q69:R69"/>
    <mergeCell ref="T69:U69"/>
    <mergeCell ref="W69:Y69"/>
    <mergeCell ref="B70:C70"/>
    <mergeCell ref="E70:F70"/>
    <mergeCell ref="H70:J70"/>
    <mergeCell ref="K70:L70"/>
    <mergeCell ref="M70:O70"/>
    <mergeCell ref="Z70:AA70"/>
    <mergeCell ref="AB70:AC70"/>
    <mergeCell ref="B71:C71"/>
    <mergeCell ref="E71:F71"/>
    <mergeCell ref="H71:J71"/>
    <mergeCell ref="K71:L71"/>
    <mergeCell ref="M71:O71"/>
    <mergeCell ref="Z71:AA71"/>
    <mergeCell ref="AB71:AC71"/>
    <mergeCell ref="B72:C72"/>
    <mergeCell ref="E72:F72"/>
    <mergeCell ref="H72:J72"/>
    <mergeCell ref="K72:L72"/>
    <mergeCell ref="M72:O72"/>
    <mergeCell ref="Q72:R72"/>
    <mergeCell ref="T72:U72"/>
    <mergeCell ref="W72:Y72"/>
    <mergeCell ref="Z72:AA72"/>
    <mergeCell ref="AB72:AC72"/>
    <mergeCell ref="B76:C76"/>
    <mergeCell ref="E76:F76"/>
    <mergeCell ref="H76:J76"/>
    <mergeCell ref="K76:L76"/>
    <mergeCell ref="M76:O76"/>
    <mergeCell ref="L18:L23"/>
    <mergeCell ref="L24:L33"/>
    <mergeCell ref="Y1:AC2"/>
    <mergeCell ref="A3:B4"/>
    <mergeCell ref="C3:E4"/>
    <mergeCell ref="A6:D14"/>
    <mergeCell ref="M18:O33"/>
    <mergeCell ref="Z19:AA22"/>
    <mergeCell ref="Z26:AA28"/>
    <mergeCell ref="W29:Y30"/>
    <mergeCell ref="Z29:AA30"/>
    <mergeCell ref="W31:Y37"/>
    <mergeCell ref="Z31:AA37"/>
    <mergeCell ref="K34:L35"/>
    <mergeCell ref="M34:O35"/>
    <mergeCell ref="H36:J37"/>
    <mergeCell ref="K36:L37"/>
    <mergeCell ref="M36:O37"/>
    <mergeCell ref="H38:J41"/>
    <mergeCell ref="K38:L44"/>
    <mergeCell ref="M38:O44"/>
    <mergeCell ref="Z38:AA48"/>
    <mergeCell ref="AB38:AC48"/>
    <mergeCell ref="H42:J44"/>
    <mergeCell ref="K45:L54"/>
    <mergeCell ref="M45:O54"/>
    <mergeCell ref="Z49:AA53"/>
    <mergeCell ref="AB49:AC53"/>
    <mergeCell ref="Z54:AA69"/>
    <mergeCell ref="AB54:AC69"/>
    <mergeCell ref="K56:L57"/>
    <mergeCell ref="M56:O57"/>
    <mergeCell ref="K59:L62"/>
    <mergeCell ref="M59:O62"/>
    <mergeCell ref="H64:J65"/>
    <mergeCell ref="K64:L65"/>
    <mergeCell ref="M64:O65"/>
    <mergeCell ref="K66:L68"/>
    <mergeCell ref="M66:O68"/>
  </mergeCells>
  <pageMargins left="0.747916666666667" right="0.707638888888889" top="0.94375" bottom="0.747916666666667" header="0.313888888888889" footer="0.313888888888889"/>
  <pageSetup paperSize="8" scale="63" orientation="landscape"/>
  <headerFooter/>
  <rowBreaks count="4" manualBreakCount="4">
    <brk id="37" max="28" man="1"/>
    <brk id="69" max="28" man="1"/>
    <brk id="114" max="16383" man="1"/>
    <brk id="11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X207"/>
  <sheetViews>
    <sheetView view="pageBreakPreview" zoomScale="55" zoomScaleNormal="100" workbookViewId="0">
      <pane ySplit="8" topLeftCell="A9" activePane="bottomLeft" state="frozen"/>
      <selection/>
      <selection pane="bottomLeft" activeCell="O1" sqref="O1:AN6"/>
    </sheetView>
  </sheetViews>
  <sheetFormatPr defaultColWidth="9" defaultRowHeight="16.5"/>
  <cols>
    <col min="1" max="1" width="4.5" style="189" customWidth="1"/>
    <col min="2" max="11" width="2.62727272727273" style="189" customWidth="1"/>
    <col min="12" max="12" width="17.0090909090909" style="189" customWidth="1"/>
    <col min="13" max="13" width="17.5" style="197" customWidth="1"/>
    <col min="14" max="14" width="26.1272727272727" style="197" customWidth="1"/>
    <col min="15" max="15" width="15.5" style="198" hidden="1" customWidth="1" outlineLevel="1"/>
    <col min="16" max="17" width="5.62727272727273" style="189" hidden="1" customWidth="1" outlineLevel="1"/>
    <col min="18" max="18" width="7.37272727272727" style="189" customWidth="1" collapsed="1"/>
    <col min="19" max="19" width="6.12727272727273" style="199" hidden="1" customWidth="1" outlineLevel="1"/>
    <col min="20" max="20" width="15.5" style="189" hidden="1" customWidth="1" outlineLevel="1"/>
    <col min="21" max="21" width="8.12727272727273" style="200" hidden="1" customWidth="1" outlineLevel="1"/>
    <col min="22" max="23" width="8.12727272727273" style="199" hidden="1" customWidth="1" outlineLevel="1"/>
    <col min="24" max="24" width="8.12727272727273" style="199" customWidth="1" collapsed="1"/>
    <col min="25" max="25" width="18.1272727272727" style="199" customWidth="1" outlineLevel="1"/>
    <col min="26" max="26" width="11.2545454545455" style="199" customWidth="1" outlineLevel="1"/>
    <col min="27" max="27" width="11.3727272727273" style="189" customWidth="1" outlineLevel="1"/>
    <col min="28" max="28" width="8.87272727272727" style="201" customWidth="1"/>
    <col min="29" max="29" width="5.12727272727273" style="189" customWidth="1"/>
    <col min="30" max="30" width="11.7363636363636" style="189" customWidth="1"/>
    <col min="31" max="31" width="11.7363636363636" style="189" hidden="1" customWidth="1" outlineLevel="1"/>
    <col min="32" max="35" width="11.7363636363636" style="202" hidden="1" customWidth="1" outlineLevel="1"/>
    <col min="36" max="36" width="11.7363636363636" style="203" hidden="1" customWidth="1" outlineLevel="1"/>
    <col min="37" max="38" width="11.7363636363636" style="202" hidden="1" customWidth="1" outlineLevel="1"/>
    <col min="39" max="39" width="11.7363636363636" style="189" customWidth="1" collapsed="1"/>
    <col min="40" max="40" width="11.7363636363636" style="189" customWidth="1"/>
    <col min="41" max="41" width="10" style="189" customWidth="1"/>
    <col min="42" max="45" width="9.62727272727273" style="189" customWidth="1"/>
    <col min="46" max="46" width="9.62727272727273" style="190" customWidth="1"/>
    <col min="47" max="49" width="9" style="204"/>
    <col min="50" max="50" width="9" style="205"/>
    <col min="51" max="16384" width="9" style="189"/>
  </cols>
  <sheetData>
    <row r="1" ht="33.75" customHeight="1" spans="1:50">
      <c r="A1" s="206" t="s">
        <v>345</v>
      </c>
      <c r="B1" s="207"/>
      <c r="C1" s="207"/>
      <c r="D1" s="207"/>
      <c r="E1" s="207"/>
      <c r="F1" s="208" t="s">
        <v>346</v>
      </c>
      <c r="G1" s="208"/>
      <c r="H1" s="208"/>
      <c r="I1" s="208"/>
      <c r="J1" s="208"/>
      <c r="K1" s="208"/>
      <c r="L1" s="208"/>
      <c r="M1" s="232" t="s">
        <v>347</v>
      </c>
      <c r="N1" s="232"/>
      <c r="O1" s="233" t="s">
        <v>1126</v>
      </c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89"/>
      <c r="AC1" s="233"/>
      <c r="AD1" s="233"/>
      <c r="AE1" s="233"/>
      <c r="AF1" s="290"/>
      <c r="AG1" s="290"/>
      <c r="AH1" s="290"/>
      <c r="AI1" s="290"/>
      <c r="AJ1" s="309"/>
      <c r="AK1" s="290"/>
      <c r="AL1" s="290"/>
      <c r="AM1" s="233"/>
      <c r="AN1" s="233"/>
      <c r="AO1" s="217" t="s">
        <v>2</v>
      </c>
      <c r="AP1" s="268" t="s">
        <v>961</v>
      </c>
      <c r="AQ1" s="268" t="s">
        <v>964</v>
      </c>
      <c r="AR1" s="323" t="s">
        <v>965</v>
      </c>
      <c r="AS1" s="323" t="s">
        <v>969</v>
      </c>
      <c r="AT1" s="324" t="s">
        <v>972</v>
      </c>
      <c r="AU1" s="268" t="s">
        <v>968</v>
      </c>
      <c r="AV1" s="268" t="s">
        <v>967</v>
      </c>
      <c r="AW1" s="268" t="s">
        <v>971</v>
      </c>
      <c r="AX1" s="360" t="s">
        <v>1127</v>
      </c>
    </row>
    <row r="2" ht="33.75" customHeight="1" spans="1:50">
      <c r="A2" s="209" t="s">
        <v>351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34"/>
      <c r="N2" s="234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89"/>
      <c r="AC2" s="233"/>
      <c r="AD2" s="233"/>
      <c r="AE2" s="233"/>
      <c r="AF2" s="290"/>
      <c r="AG2" s="290"/>
      <c r="AH2" s="290"/>
      <c r="AI2" s="290"/>
      <c r="AJ2" s="309"/>
      <c r="AK2" s="290"/>
      <c r="AL2" s="290"/>
      <c r="AM2" s="233"/>
      <c r="AN2" s="233"/>
      <c r="AO2" s="217" t="s">
        <v>352</v>
      </c>
      <c r="AP2" s="325" t="s">
        <v>962</v>
      </c>
      <c r="AQ2" s="325" t="s">
        <v>962</v>
      </c>
      <c r="AR2" s="326" t="s">
        <v>962</v>
      </c>
      <c r="AS2" s="326" t="s">
        <v>962</v>
      </c>
      <c r="AT2" s="327" t="s">
        <v>962</v>
      </c>
      <c r="AU2" s="328" t="s">
        <v>962</v>
      </c>
      <c r="AV2" s="328" t="s">
        <v>962</v>
      </c>
      <c r="AW2" s="328" t="s">
        <v>962</v>
      </c>
      <c r="AX2" s="361" t="s">
        <v>962</v>
      </c>
    </row>
    <row r="3" ht="33.75" customHeight="1" spans="1:50">
      <c r="A3" s="210" t="s">
        <v>353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32" t="s">
        <v>1128</v>
      </c>
      <c r="N3" s="232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89"/>
      <c r="AC3" s="233"/>
      <c r="AD3" s="233"/>
      <c r="AE3" s="233"/>
      <c r="AF3" s="290"/>
      <c r="AG3" s="290"/>
      <c r="AH3" s="290"/>
      <c r="AI3" s="290"/>
      <c r="AJ3" s="309"/>
      <c r="AK3" s="290"/>
      <c r="AL3" s="290"/>
      <c r="AM3" s="233"/>
      <c r="AN3" s="233"/>
      <c r="AO3" s="217" t="s">
        <v>355</v>
      </c>
      <c r="AP3" s="329" t="s">
        <v>1129</v>
      </c>
      <c r="AQ3" s="329" t="s">
        <v>1129</v>
      </c>
      <c r="AR3" s="330" t="s">
        <v>1129</v>
      </c>
      <c r="AS3" s="330" t="s">
        <v>1129</v>
      </c>
      <c r="AT3" s="331" t="s">
        <v>1129</v>
      </c>
      <c r="AU3" s="222" t="s">
        <v>1130</v>
      </c>
      <c r="AV3" s="222" t="s">
        <v>1130</v>
      </c>
      <c r="AW3" s="222" t="s">
        <v>1130</v>
      </c>
      <c r="AX3" s="302" t="s">
        <v>1130</v>
      </c>
    </row>
    <row r="4" ht="33.75" customHeight="1" spans="1:50">
      <c r="A4" s="212" t="s">
        <v>1131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32"/>
      <c r="N4" s="232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89"/>
      <c r="AC4" s="233"/>
      <c r="AD4" s="233"/>
      <c r="AE4" s="233"/>
      <c r="AF4" s="290"/>
      <c r="AG4" s="290"/>
      <c r="AH4" s="290"/>
      <c r="AI4" s="290"/>
      <c r="AJ4" s="309"/>
      <c r="AK4" s="290"/>
      <c r="AL4" s="290"/>
      <c r="AM4" s="233"/>
      <c r="AN4" s="233"/>
      <c r="AO4" s="217" t="s">
        <v>79</v>
      </c>
      <c r="AP4" s="329">
        <v>2010</v>
      </c>
      <c r="AQ4" s="329">
        <v>2010</v>
      </c>
      <c r="AR4" s="330">
        <v>2010</v>
      </c>
      <c r="AS4" s="330">
        <v>2010</v>
      </c>
      <c r="AT4" s="331">
        <v>2010</v>
      </c>
      <c r="AU4" s="332">
        <v>1895</v>
      </c>
      <c r="AV4" s="332">
        <v>1895</v>
      </c>
      <c r="AW4" s="332">
        <v>1895</v>
      </c>
      <c r="AX4" s="362">
        <v>1895</v>
      </c>
    </row>
    <row r="5" ht="30" customHeight="1" spans="1:50">
      <c r="A5" s="214" t="s">
        <v>1132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35"/>
      <c r="N5" s="235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89"/>
      <c r="AC5" s="233"/>
      <c r="AD5" s="233"/>
      <c r="AE5" s="233"/>
      <c r="AF5" s="290"/>
      <c r="AG5" s="290"/>
      <c r="AH5" s="290"/>
      <c r="AI5" s="290"/>
      <c r="AJ5" s="309"/>
      <c r="AK5" s="290"/>
      <c r="AL5" s="290"/>
      <c r="AM5" s="233"/>
      <c r="AN5" s="233"/>
      <c r="AO5" s="320" t="s">
        <v>362</v>
      </c>
      <c r="AP5" s="221" t="e">
        <f>AB9</f>
        <v>#REF!</v>
      </c>
      <c r="AQ5" s="221" t="e">
        <f>AB10</f>
        <v>#REF!</v>
      </c>
      <c r="AR5" s="221" t="e">
        <f>AB11</f>
        <v>#REF!</v>
      </c>
      <c r="AS5" s="221">
        <v>14.7283</v>
      </c>
      <c r="AT5" s="253">
        <v>14.7283</v>
      </c>
      <c r="AU5" s="258" t="e">
        <f>AB14</f>
        <v>#REF!</v>
      </c>
      <c r="AV5" s="258" t="e">
        <f>AB15</f>
        <v>#REF!</v>
      </c>
      <c r="AW5" s="258">
        <f>AB16</f>
        <v>13.6452</v>
      </c>
      <c r="AX5" s="261">
        <v>13.6452</v>
      </c>
    </row>
    <row r="6" ht="30" customHeight="1" spans="1:50">
      <c r="A6" s="214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35"/>
      <c r="N6" s="235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89"/>
      <c r="AC6" s="233"/>
      <c r="AD6" s="233"/>
      <c r="AE6" s="233"/>
      <c r="AF6" s="290"/>
      <c r="AG6" s="290"/>
      <c r="AH6" s="290"/>
      <c r="AI6" s="290"/>
      <c r="AJ6" s="309"/>
      <c r="AK6" s="290"/>
      <c r="AL6" s="290"/>
      <c r="AM6" s="233"/>
      <c r="AN6" s="233"/>
      <c r="AO6" s="320" t="s">
        <v>363</v>
      </c>
      <c r="AP6" s="333"/>
      <c r="AQ6" s="334"/>
      <c r="AR6" s="334"/>
      <c r="AS6" s="334"/>
      <c r="AT6" s="335"/>
      <c r="AU6" s="336"/>
      <c r="AV6" s="336"/>
      <c r="AW6" s="336"/>
      <c r="AX6" s="352"/>
    </row>
    <row r="7" ht="24.95" customHeight="1" spans="1:50">
      <c r="A7" s="216" t="s">
        <v>1</v>
      </c>
      <c r="B7" s="217" t="s">
        <v>368</v>
      </c>
      <c r="C7" s="217"/>
      <c r="D7" s="217"/>
      <c r="E7" s="217"/>
      <c r="F7" s="217"/>
      <c r="G7" s="217"/>
      <c r="H7" s="217"/>
      <c r="I7" s="217"/>
      <c r="J7" s="217"/>
      <c r="K7" s="217"/>
      <c r="L7" s="236" t="s">
        <v>1133</v>
      </c>
      <c r="M7" s="237" t="s">
        <v>2</v>
      </c>
      <c r="N7" s="238" t="s">
        <v>352</v>
      </c>
      <c r="O7" s="217" t="s">
        <v>370</v>
      </c>
      <c r="P7" s="217" t="s">
        <v>371</v>
      </c>
      <c r="Q7" s="217" t="s">
        <v>372</v>
      </c>
      <c r="R7" s="217" t="s">
        <v>73</v>
      </c>
      <c r="S7" s="272" t="s">
        <v>373</v>
      </c>
      <c r="T7" s="273" t="s">
        <v>374</v>
      </c>
      <c r="U7" s="274" t="s">
        <v>375</v>
      </c>
      <c r="V7" s="272" t="s">
        <v>376</v>
      </c>
      <c r="W7" s="275" t="s">
        <v>377</v>
      </c>
      <c r="X7" s="275" t="s">
        <v>378</v>
      </c>
      <c r="Y7" s="291" t="s">
        <v>379</v>
      </c>
      <c r="Z7" s="291" t="s">
        <v>380</v>
      </c>
      <c r="AA7" s="217" t="s">
        <v>381</v>
      </c>
      <c r="AB7" s="292" t="s">
        <v>382</v>
      </c>
      <c r="AC7" s="217" t="s">
        <v>383</v>
      </c>
      <c r="AD7" s="293" t="s">
        <v>384</v>
      </c>
      <c r="AE7" s="294" t="s">
        <v>385</v>
      </c>
      <c r="AF7" s="295" t="s">
        <v>386</v>
      </c>
      <c r="AG7" s="295"/>
      <c r="AH7" s="310"/>
      <c r="AI7" s="311" t="s">
        <v>387</v>
      </c>
      <c r="AJ7" s="312" t="s">
        <v>388</v>
      </c>
      <c r="AK7" s="311" t="s">
        <v>389</v>
      </c>
      <c r="AL7" s="311" t="s">
        <v>390</v>
      </c>
      <c r="AM7" s="313" t="s">
        <v>391</v>
      </c>
      <c r="AN7" s="313" t="s">
        <v>392</v>
      </c>
      <c r="AO7" s="337" t="s">
        <v>393</v>
      </c>
      <c r="AP7" s="217" t="s">
        <v>394</v>
      </c>
      <c r="AQ7" s="217" t="s">
        <v>394</v>
      </c>
      <c r="AR7" s="338" t="s">
        <v>394</v>
      </c>
      <c r="AS7" s="338" t="s">
        <v>394</v>
      </c>
      <c r="AT7" s="339" t="s">
        <v>394</v>
      </c>
      <c r="AU7" s="336" t="s">
        <v>394</v>
      </c>
      <c r="AV7" s="336" t="s">
        <v>394</v>
      </c>
      <c r="AW7" s="336" t="s">
        <v>394</v>
      </c>
      <c r="AX7" s="352" t="s">
        <v>394</v>
      </c>
    </row>
    <row r="8" s="187" customFormat="1" ht="24.95" customHeight="1" spans="1:50">
      <c r="A8" s="216"/>
      <c r="B8" s="218">
        <v>0</v>
      </c>
      <c r="C8" s="218">
        <v>1</v>
      </c>
      <c r="D8" s="218">
        <v>2</v>
      </c>
      <c r="E8" s="218">
        <v>3</v>
      </c>
      <c r="F8" s="218">
        <v>4</v>
      </c>
      <c r="G8" s="218">
        <v>5</v>
      </c>
      <c r="H8" s="218">
        <v>6</v>
      </c>
      <c r="I8" s="218">
        <v>7</v>
      </c>
      <c r="J8" s="218">
        <v>8</v>
      </c>
      <c r="K8" s="239">
        <v>9</v>
      </c>
      <c r="L8" s="240"/>
      <c r="M8" s="237"/>
      <c r="N8" s="238"/>
      <c r="O8" s="217"/>
      <c r="P8" s="217"/>
      <c r="Q8" s="217"/>
      <c r="R8" s="217"/>
      <c r="S8" s="272"/>
      <c r="T8" s="273"/>
      <c r="U8" s="274"/>
      <c r="V8" s="272"/>
      <c r="W8" s="275"/>
      <c r="X8" s="275"/>
      <c r="Y8" s="291"/>
      <c r="Z8" s="291"/>
      <c r="AA8" s="217"/>
      <c r="AB8" s="292"/>
      <c r="AC8" s="217"/>
      <c r="AD8" s="296"/>
      <c r="AE8" s="297"/>
      <c r="AF8" s="298" t="s">
        <v>395</v>
      </c>
      <c r="AG8" s="314" t="s">
        <v>396</v>
      </c>
      <c r="AH8" s="314" t="s">
        <v>397</v>
      </c>
      <c r="AI8" s="315"/>
      <c r="AJ8" s="316"/>
      <c r="AK8" s="315"/>
      <c r="AL8" s="315"/>
      <c r="AM8" s="313"/>
      <c r="AN8" s="313"/>
      <c r="AO8" s="337"/>
      <c r="AP8" s="217"/>
      <c r="AQ8" s="217"/>
      <c r="AR8" s="338"/>
      <c r="AS8" s="338"/>
      <c r="AT8" s="339"/>
      <c r="AU8" s="336"/>
      <c r="AV8" s="336"/>
      <c r="AW8" s="336"/>
      <c r="AX8" s="352"/>
    </row>
    <row r="9" s="187" customFormat="1" ht="39.95" customHeight="1" spans="1:50">
      <c r="A9" s="216">
        <f t="shared" ref="A9:A72" si="0">ROW(9:9)-8</f>
        <v>1</v>
      </c>
      <c r="B9" s="219">
        <v>0</v>
      </c>
      <c r="C9" s="219"/>
      <c r="D9" s="219"/>
      <c r="E9" s="219"/>
      <c r="F9" s="219"/>
      <c r="G9" s="219"/>
      <c r="H9" s="219"/>
      <c r="I9" s="219"/>
      <c r="J9" s="218"/>
      <c r="K9" s="239"/>
      <c r="L9" s="241"/>
      <c r="M9" s="242" t="s">
        <v>961</v>
      </c>
      <c r="N9" s="243" t="s">
        <v>1088</v>
      </c>
      <c r="O9" s="244" t="s">
        <v>1134</v>
      </c>
      <c r="P9" s="245" t="s">
        <v>99</v>
      </c>
      <c r="Q9" s="245" t="s">
        <v>400</v>
      </c>
      <c r="R9" s="217"/>
      <c r="S9" s="276" t="s">
        <v>401</v>
      </c>
      <c r="T9" s="277" t="s">
        <v>965</v>
      </c>
      <c r="U9" s="276" t="s">
        <v>401</v>
      </c>
      <c r="V9" s="276" t="s">
        <v>403</v>
      </c>
      <c r="W9" s="278" t="s">
        <v>402</v>
      </c>
      <c r="X9" s="278" t="s">
        <v>404</v>
      </c>
      <c r="Y9" s="222" t="s">
        <v>405</v>
      </c>
      <c r="Z9" s="260" t="s">
        <v>31</v>
      </c>
      <c r="AA9" s="217" t="s">
        <v>31</v>
      </c>
      <c r="AB9" s="299" t="e">
        <f>AB18+AB90+AB150+AB153+AB195+AB196+AB197+AB199+AB200+AB202</f>
        <v>#REF!</v>
      </c>
      <c r="AC9" s="245" t="s">
        <v>31</v>
      </c>
      <c r="AD9" s="300" t="s">
        <v>406</v>
      </c>
      <c r="AE9" s="300"/>
      <c r="AF9" s="301"/>
      <c r="AG9" s="301"/>
      <c r="AH9" s="317"/>
      <c r="AI9" s="317"/>
      <c r="AJ9" s="318"/>
      <c r="AK9" s="317"/>
      <c r="AL9" s="317"/>
      <c r="AM9" s="319" t="s">
        <v>416</v>
      </c>
      <c r="AN9" s="319"/>
      <c r="AO9" s="340"/>
      <c r="AP9" s="222">
        <v>1</v>
      </c>
      <c r="AQ9" s="341">
        <v>0</v>
      </c>
      <c r="AR9" s="341">
        <v>0</v>
      </c>
      <c r="AS9" s="341">
        <v>0</v>
      </c>
      <c r="AT9" s="342">
        <v>0</v>
      </c>
      <c r="AU9" s="343">
        <v>0</v>
      </c>
      <c r="AV9" s="343">
        <v>0</v>
      </c>
      <c r="AW9" s="343">
        <v>0</v>
      </c>
      <c r="AX9" s="345">
        <v>0</v>
      </c>
    </row>
    <row r="10" s="187" customFormat="1" ht="39.95" customHeight="1" spans="1:50">
      <c r="A10" s="216">
        <f t="shared" si="0"/>
        <v>2</v>
      </c>
      <c r="B10" s="219">
        <v>0</v>
      </c>
      <c r="C10" s="219"/>
      <c r="D10" s="219"/>
      <c r="E10" s="219"/>
      <c r="F10" s="219"/>
      <c r="G10" s="219"/>
      <c r="H10" s="219"/>
      <c r="I10" s="219"/>
      <c r="J10" s="218"/>
      <c r="K10" s="239"/>
      <c r="L10" s="241"/>
      <c r="M10" s="242" t="s">
        <v>964</v>
      </c>
      <c r="N10" s="243" t="s">
        <v>1088</v>
      </c>
      <c r="O10" s="244" t="s">
        <v>1135</v>
      </c>
      <c r="P10" s="245" t="s">
        <v>99</v>
      </c>
      <c r="Q10" s="245" t="s">
        <v>400</v>
      </c>
      <c r="R10" s="217"/>
      <c r="S10" s="276" t="s">
        <v>401</v>
      </c>
      <c r="T10" s="277" t="s">
        <v>965</v>
      </c>
      <c r="U10" s="276" t="s">
        <v>401</v>
      </c>
      <c r="V10" s="276" t="s">
        <v>403</v>
      </c>
      <c r="W10" s="278" t="s">
        <v>402</v>
      </c>
      <c r="X10" s="278" t="s">
        <v>404</v>
      </c>
      <c r="Y10" s="222" t="s">
        <v>405</v>
      </c>
      <c r="Z10" s="260" t="s">
        <v>31</v>
      </c>
      <c r="AA10" s="217" t="s">
        <v>31</v>
      </c>
      <c r="AB10" s="299" t="e">
        <f>AB9</f>
        <v>#REF!</v>
      </c>
      <c r="AC10" s="245" t="s">
        <v>31</v>
      </c>
      <c r="AD10" s="300" t="s">
        <v>406</v>
      </c>
      <c r="AE10" s="300"/>
      <c r="AF10" s="301"/>
      <c r="AG10" s="301"/>
      <c r="AH10" s="317"/>
      <c r="AI10" s="317"/>
      <c r="AJ10" s="318"/>
      <c r="AK10" s="317"/>
      <c r="AL10" s="317"/>
      <c r="AM10" s="319" t="s">
        <v>416</v>
      </c>
      <c r="AN10" s="319"/>
      <c r="AO10" s="340"/>
      <c r="AP10" s="222">
        <v>0</v>
      </c>
      <c r="AQ10" s="341">
        <v>1</v>
      </c>
      <c r="AR10" s="341">
        <v>0</v>
      </c>
      <c r="AS10" s="341">
        <v>0</v>
      </c>
      <c r="AT10" s="342">
        <v>0</v>
      </c>
      <c r="AU10" s="343">
        <v>0</v>
      </c>
      <c r="AV10" s="343">
        <v>0</v>
      </c>
      <c r="AW10" s="343">
        <v>0</v>
      </c>
      <c r="AX10" s="345">
        <v>0</v>
      </c>
    </row>
    <row r="11" s="187" customFormat="1" ht="39.95" customHeight="1" spans="1:50">
      <c r="A11" s="216">
        <f t="shared" si="0"/>
        <v>3</v>
      </c>
      <c r="B11" s="219">
        <v>0</v>
      </c>
      <c r="C11" s="219"/>
      <c r="D11" s="219"/>
      <c r="E11" s="219"/>
      <c r="F11" s="219"/>
      <c r="G11" s="219"/>
      <c r="H11" s="219"/>
      <c r="I11" s="219"/>
      <c r="J11" s="218"/>
      <c r="K11" s="239"/>
      <c r="L11" s="241"/>
      <c r="M11" s="242" t="s">
        <v>965</v>
      </c>
      <c r="N11" s="243" t="s">
        <v>1088</v>
      </c>
      <c r="O11" s="244" t="s">
        <v>1136</v>
      </c>
      <c r="P11" s="245" t="s">
        <v>99</v>
      </c>
      <c r="Q11" s="245" t="s">
        <v>400</v>
      </c>
      <c r="R11" s="217"/>
      <c r="S11" s="276" t="s">
        <v>401</v>
      </c>
      <c r="T11" s="277" t="s">
        <v>965</v>
      </c>
      <c r="U11" s="276" t="s">
        <v>401</v>
      </c>
      <c r="V11" s="276" t="s">
        <v>403</v>
      </c>
      <c r="W11" s="278" t="s">
        <v>402</v>
      </c>
      <c r="X11" s="278" t="s">
        <v>404</v>
      </c>
      <c r="Y11" s="222" t="s">
        <v>405</v>
      </c>
      <c r="Z11" s="260" t="s">
        <v>31</v>
      </c>
      <c r="AA11" s="217" t="s">
        <v>31</v>
      </c>
      <c r="AB11" s="299" t="e">
        <f t="shared" ref="AB11:AB13" si="1">AB9</f>
        <v>#REF!</v>
      </c>
      <c r="AC11" s="245" t="s">
        <v>31</v>
      </c>
      <c r="AD11" s="300" t="s">
        <v>406</v>
      </c>
      <c r="AE11" s="300"/>
      <c r="AF11" s="301"/>
      <c r="AG11" s="301"/>
      <c r="AH11" s="317"/>
      <c r="AI11" s="317"/>
      <c r="AJ11" s="318"/>
      <c r="AK11" s="317"/>
      <c r="AL11" s="317"/>
      <c r="AM11" s="319" t="s">
        <v>416</v>
      </c>
      <c r="AN11" s="319"/>
      <c r="AO11" s="340"/>
      <c r="AP11" s="222">
        <v>0</v>
      </c>
      <c r="AQ11" s="341">
        <v>0</v>
      </c>
      <c r="AR11" s="341">
        <v>1</v>
      </c>
      <c r="AS11" s="341">
        <v>0</v>
      </c>
      <c r="AT11" s="342">
        <v>0</v>
      </c>
      <c r="AU11" s="343">
        <v>0</v>
      </c>
      <c r="AV11" s="343">
        <v>0</v>
      </c>
      <c r="AW11" s="343">
        <v>0</v>
      </c>
      <c r="AX11" s="345">
        <v>0</v>
      </c>
    </row>
    <row r="12" s="187" customFormat="1" ht="76.5" customHeight="1" spans="1:50">
      <c r="A12" s="216">
        <f t="shared" si="0"/>
        <v>4</v>
      </c>
      <c r="B12" s="219">
        <v>0</v>
      </c>
      <c r="C12" s="219"/>
      <c r="D12" s="219"/>
      <c r="E12" s="219"/>
      <c r="F12" s="219"/>
      <c r="G12" s="219"/>
      <c r="H12" s="219"/>
      <c r="I12" s="219"/>
      <c r="J12" s="218"/>
      <c r="K12" s="239"/>
      <c r="L12" s="239"/>
      <c r="M12" s="242" t="s">
        <v>969</v>
      </c>
      <c r="N12" s="243" t="s">
        <v>1137</v>
      </c>
      <c r="O12" s="244" t="s">
        <v>1138</v>
      </c>
      <c r="P12" s="245" t="s">
        <v>99</v>
      </c>
      <c r="Q12" s="245" t="s">
        <v>400</v>
      </c>
      <c r="R12" s="217"/>
      <c r="S12" s="276" t="s">
        <v>401</v>
      </c>
      <c r="T12" s="277" t="s">
        <v>965</v>
      </c>
      <c r="U12" s="276" t="s">
        <v>401</v>
      </c>
      <c r="V12" s="276" t="s">
        <v>402</v>
      </c>
      <c r="W12" s="278" t="s">
        <v>403</v>
      </c>
      <c r="X12" s="278" t="s">
        <v>404</v>
      </c>
      <c r="Y12" s="222" t="s">
        <v>405</v>
      </c>
      <c r="Z12" s="260" t="s">
        <v>31</v>
      </c>
      <c r="AA12" s="217" t="s">
        <v>31</v>
      </c>
      <c r="AB12" s="299" t="e">
        <f t="shared" si="1"/>
        <v>#REF!</v>
      </c>
      <c r="AC12" s="245"/>
      <c r="AD12" s="300" t="s">
        <v>406</v>
      </c>
      <c r="AE12" s="300"/>
      <c r="AF12" s="301"/>
      <c r="AG12" s="301"/>
      <c r="AH12" s="317"/>
      <c r="AI12" s="317"/>
      <c r="AJ12" s="318"/>
      <c r="AK12" s="317"/>
      <c r="AL12" s="317"/>
      <c r="AM12" s="319" t="s">
        <v>416</v>
      </c>
      <c r="AN12" s="319"/>
      <c r="AO12" s="340"/>
      <c r="AP12" s="222">
        <v>0</v>
      </c>
      <c r="AQ12" s="341">
        <v>0</v>
      </c>
      <c r="AR12" s="341">
        <v>0</v>
      </c>
      <c r="AS12" s="341">
        <v>1</v>
      </c>
      <c r="AT12" s="342">
        <v>0</v>
      </c>
      <c r="AU12" s="343">
        <v>0</v>
      </c>
      <c r="AV12" s="343">
        <v>0</v>
      </c>
      <c r="AW12" s="343">
        <v>0</v>
      </c>
      <c r="AX12" s="345">
        <v>0</v>
      </c>
    </row>
    <row r="13" s="188" customFormat="1" ht="76.5" customHeight="1" spans="1:50">
      <c r="A13" s="216">
        <f t="shared" si="0"/>
        <v>5</v>
      </c>
      <c r="B13" s="220">
        <v>0</v>
      </c>
      <c r="C13" s="220"/>
      <c r="D13" s="220"/>
      <c r="E13" s="220"/>
      <c r="F13" s="220"/>
      <c r="G13" s="220"/>
      <c r="H13" s="220"/>
      <c r="I13" s="220"/>
      <c r="J13" s="224"/>
      <c r="K13" s="246"/>
      <c r="L13" s="246"/>
      <c r="M13" s="247" t="s">
        <v>972</v>
      </c>
      <c r="N13" s="248" t="s">
        <v>1137</v>
      </c>
      <c r="O13" s="249" t="s">
        <v>1139</v>
      </c>
      <c r="P13" s="250" t="s">
        <v>99</v>
      </c>
      <c r="Q13" s="250" t="s">
        <v>400</v>
      </c>
      <c r="R13" s="279"/>
      <c r="S13" s="280" t="s">
        <v>401</v>
      </c>
      <c r="T13" s="254" t="s">
        <v>965</v>
      </c>
      <c r="U13" s="280" t="s">
        <v>401</v>
      </c>
      <c r="V13" s="280" t="s">
        <v>402</v>
      </c>
      <c r="W13" s="281" t="s">
        <v>403</v>
      </c>
      <c r="X13" s="281" t="s">
        <v>404</v>
      </c>
      <c r="Y13" s="302" t="s">
        <v>405</v>
      </c>
      <c r="Z13" s="266" t="s">
        <v>31</v>
      </c>
      <c r="AA13" s="279" t="s">
        <v>31</v>
      </c>
      <c r="AB13" s="303" t="e">
        <f t="shared" si="1"/>
        <v>#REF!</v>
      </c>
      <c r="AC13" s="250"/>
      <c r="AD13" s="300" t="s">
        <v>406</v>
      </c>
      <c r="AE13" s="300"/>
      <c r="AF13" s="301"/>
      <c r="AG13" s="301"/>
      <c r="AH13" s="317"/>
      <c r="AI13" s="317"/>
      <c r="AJ13" s="318"/>
      <c r="AK13" s="317"/>
      <c r="AL13" s="317"/>
      <c r="AM13" s="319" t="s">
        <v>416</v>
      </c>
      <c r="AN13" s="319"/>
      <c r="AO13" s="344"/>
      <c r="AP13" s="302">
        <v>0</v>
      </c>
      <c r="AQ13" s="342">
        <v>0</v>
      </c>
      <c r="AR13" s="342">
        <v>0</v>
      </c>
      <c r="AS13" s="342">
        <v>0</v>
      </c>
      <c r="AT13" s="342">
        <v>1</v>
      </c>
      <c r="AU13" s="345">
        <v>0</v>
      </c>
      <c r="AV13" s="345">
        <v>0</v>
      </c>
      <c r="AW13" s="345">
        <v>0</v>
      </c>
      <c r="AX13" s="345">
        <v>0</v>
      </c>
    </row>
    <row r="14" s="187" customFormat="1" ht="39.95" customHeight="1" spans="1:50">
      <c r="A14" s="216">
        <f t="shared" si="0"/>
        <v>6</v>
      </c>
      <c r="B14" s="219">
        <v>0</v>
      </c>
      <c r="C14" s="219"/>
      <c r="D14" s="219"/>
      <c r="E14" s="219"/>
      <c r="F14" s="219"/>
      <c r="G14" s="219"/>
      <c r="H14" s="219"/>
      <c r="I14" s="219"/>
      <c r="J14" s="218"/>
      <c r="K14" s="239"/>
      <c r="L14" s="239"/>
      <c r="M14" s="242" t="s">
        <v>968</v>
      </c>
      <c r="N14" s="243" t="s">
        <v>1076</v>
      </c>
      <c r="O14" s="244" t="str">
        <f>O9</f>
        <v>座椅总成，织物通风面套</v>
      </c>
      <c r="P14" s="245" t="s">
        <v>99</v>
      </c>
      <c r="Q14" s="245" t="s">
        <v>400</v>
      </c>
      <c r="R14" s="217"/>
      <c r="S14" s="276" t="s">
        <v>401</v>
      </c>
      <c r="T14" s="277" t="s">
        <v>967</v>
      </c>
      <c r="U14" s="276" t="s">
        <v>401</v>
      </c>
      <c r="V14" s="276" t="s">
        <v>403</v>
      </c>
      <c r="W14" s="278" t="s">
        <v>402</v>
      </c>
      <c r="X14" s="278" t="s">
        <v>404</v>
      </c>
      <c r="Y14" s="222" t="s">
        <v>405</v>
      </c>
      <c r="Z14" s="260" t="s">
        <v>31</v>
      </c>
      <c r="AA14" s="217" t="s">
        <v>31</v>
      </c>
      <c r="AB14" s="299" t="e">
        <f>AB18+AB94+AB150+AB158+AB195+AB196+AB198+AB199+AB201+AB203</f>
        <v>#REF!</v>
      </c>
      <c r="AC14" s="245" t="s">
        <v>31</v>
      </c>
      <c r="AD14" s="300" t="s">
        <v>406</v>
      </c>
      <c r="AE14" s="300"/>
      <c r="AF14" s="301"/>
      <c r="AG14" s="301"/>
      <c r="AH14" s="317"/>
      <c r="AI14" s="317"/>
      <c r="AJ14" s="318"/>
      <c r="AK14" s="317"/>
      <c r="AL14" s="317"/>
      <c r="AM14" s="319" t="s">
        <v>416</v>
      </c>
      <c r="AN14" s="319"/>
      <c r="AO14" s="340"/>
      <c r="AP14" s="222">
        <v>0</v>
      </c>
      <c r="AQ14" s="341">
        <v>0</v>
      </c>
      <c r="AR14" s="341">
        <v>0</v>
      </c>
      <c r="AS14" s="341">
        <v>0</v>
      </c>
      <c r="AT14" s="342">
        <v>0</v>
      </c>
      <c r="AU14" s="343">
        <v>1</v>
      </c>
      <c r="AV14" s="343">
        <v>0</v>
      </c>
      <c r="AW14" s="343">
        <v>0</v>
      </c>
      <c r="AX14" s="345">
        <v>0</v>
      </c>
    </row>
    <row r="15" s="187" customFormat="1" ht="39.95" customHeight="1" spans="1:50">
      <c r="A15" s="216">
        <f t="shared" si="0"/>
        <v>7</v>
      </c>
      <c r="B15" s="219">
        <v>0</v>
      </c>
      <c r="C15" s="219"/>
      <c r="D15" s="219"/>
      <c r="E15" s="219"/>
      <c r="F15" s="219"/>
      <c r="G15" s="219"/>
      <c r="H15" s="219"/>
      <c r="I15" s="219"/>
      <c r="J15" s="218"/>
      <c r="K15" s="239"/>
      <c r="L15" s="241"/>
      <c r="M15" s="242" t="s">
        <v>967</v>
      </c>
      <c r="N15" s="243" t="s">
        <v>1076</v>
      </c>
      <c r="O15" s="244" t="str">
        <f>O10</f>
        <v>座椅总成，织物非通风面套</v>
      </c>
      <c r="P15" s="245" t="s">
        <v>99</v>
      </c>
      <c r="Q15" s="245" t="s">
        <v>400</v>
      </c>
      <c r="R15" s="217"/>
      <c r="S15" s="276" t="s">
        <v>401</v>
      </c>
      <c r="T15" s="277" t="s">
        <v>967</v>
      </c>
      <c r="U15" s="276" t="s">
        <v>401</v>
      </c>
      <c r="V15" s="276" t="s">
        <v>403</v>
      </c>
      <c r="W15" s="278" t="s">
        <v>402</v>
      </c>
      <c r="X15" s="278" t="s">
        <v>404</v>
      </c>
      <c r="Y15" s="222" t="s">
        <v>405</v>
      </c>
      <c r="Z15" s="260" t="s">
        <v>31</v>
      </c>
      <c r="AA15" s="217" t="s">
        <v>31</v>
      </c>
      <c r="AB15" s="299" t="e">
        <f t="shared" ref="AB15:AB20" si="2">AB14</f>
        <v>#REF!</v>
      </c>
      <c r="AC15" s="245" t="s">
        <v>31</v>
      </c>
      <c r="AD15" s="300" t="s">
        <v>406</v>
      </c>
      <c r="AE15" s="300"/>
      <c r="AF15" s="301"/>
      <c r="AG15" s="301"/>
      <c r="AH15" s="317"/>
      <c r="AI15" s="317"/>
      <c r="AJ15" s="318"/>
      <c r="AK15" s="317"/>
      <c r="AL15" s="317"/>
      <c r="AM15" s="319" t="s">
        <v>416</v>
      </c>
      <c r="AN15" s="319"/>
      <c r="AO15" s="340"/>
      <c r="AP15" s="222">
        <v>0</v>
      </c>
      <c r="AQ15" s="341">
        <v>0</v>
      </c>
      <c r="AR15" s="341">
        <v>0</v>
      </c>
      <c r="AS15" s="341">
        <v>0</v>
      </c>
      <c r="AT15" s="342">
        <v>0</v>
      </c>
      <c r="AU15" s="343">
        <v>0</v>
      </c>
      <c r="AV15" s="343">
        <v>1</v>
      </c>
      <c r="AW15" s="343">
        <v>0</v>
      </c>
      <c r="AX15" s="345">
        <v>0</v>
      </c>
    </row>
    <row r="16" s="187" customFormat="1" ht="66" customHeight="1" spans="1:50">
      <c r="A16" s="216">
        <f t="shared" si="0"/>
        <v>8</v>
      </c>
      <c r="B16" s="219">
        <v>0</v>
      </c>
      <c r="C16" s="219"/>
      <c r="D16" s="219"/>
      <c r="E16" s="219"/>
      <c r="F16" s="219"/>
      <c r="G16" s="219"/>
      <c r="H16" s="219"/>
      <c r="I16" s="219"/>
      <c r="J16" s="218"/>
      <c r="K16" s="239"/>
      <c r="L16" s="239"/>
      <c r="M16" s="242" t="s">
        <v>971</v>
      </c>
      <c r="N16" s="243" t="s">
        <v>1076</v>
      </c>
      <c r="O16" s="244" t="s">
        <v>1138</v>
      </c>
      <c r="P16" s="245" t="s">
        <v>99</v>
      </c>
      <c r="Q16" s="245" t="s">
        <v>400</v>
      </c>
      <c r="R16" s="217"/>
      <c r="S16" s="276" t="s">
        <v>401</v>
      </c>
      <c r="T16" s="277" t="s">
        <v>965</v>
      </c>
      <c r="U16" s="276" t="s">
        <v>401</v>
      </c>
      <c r="V16" s="276" t="s">
        <v>402</v>
      </c>
      <c r="W16" s="278" t="s">
        <v>403</v>
      </c>
      <c r="X16" s="278" t="s">
        <v>404</v>
      </c>
      <c r="Y16" s="222" t="s">
        <v>405</v>
      </c>
      <c r="Z16" s="260" t="s">
        <v>31</v>
      </c>
      <c r="AA16" s="217" t="s">
        <v>31</v>
      </c>
      <c r="AB16" s="299">
        <v>13.6452</v>
      </c>
      <c r="AC16" s="245"/>
      <c r="AD16" s="300" t="s">
        <v>406</v>
      </c>
      <c r="AE16" s="300"/>
      <c r="AF16" s="301"/>
      <c r="AG16" s="301"/>
      <c r="AH16" s="317"/>
      <c r="AI16" s="317"/>
      <c r="AJ16" s="318"/>
      <c r="AK16" s="317"/>
      <c r="AL16" s="317"/>
      <c r="AM16" s="319" t="s">
        <v>416</v>
      </c>
      <c r="AN16" s="319"/>
      <c r="AO16" s="340"/>
      <c r="AP16" s="222">
        <v>0</v>
      </c>
      <c r="AQ16" s="341">
        <v>0</v>
      </c>
      <c r="AR16" s="341">
        <v>0</v>
      </c>
      <c r="AS16" s="341">
        <v>0</v>
      </c>
      <c r="AT16" s="342">
        <v>0</v>
      </c>
      <c r="AU16" s="343">
        <v>0</v>
      </c>
      <c r="AV16" s="343">
        <v>0</v>
      </c>
      <c r="AW16" s="343">
        <v>1</v>
      </c>
      <c r="AX16" s="345">
        <v>0</v>
      </c>
    </row>
    <row r="17" s="188" customFormat="1" ht="66" customHeight="1" spans="1:50">
      <c r="A17" s="216">
        <f t="shared" si="0"/>
        <v>9</v>
      </c>
      <c r="B17" s="220">
        <v>0</v>
      </c>
      <c r="C17" s="220"/>
      <c r="D17" s="220"/>
      <c r="E17" s="220"/>
      <c r="F17" s="220"/>
      <c r="G17" s="220"/>
      <c r="H17" s="220"/>
      <c r="I17" s="220"/>
      <c r="J17" s="224"/>
      <c r="K17" s="246"/>
      <c r="L17" s="251"/>
      <c r="M17" s="247" t="s">
        <v>974</v>
      </c>
      <c r="N17" s="248" t="s">
        <v>1076</v>
      </c>
      <c r="O17" s="249" t="str">
        <f>O13</f>
        <v>座椅总成，织物面料（主料：蓝白格；缝线蓝色，头枕带刺绣）</v>
      </c>
      <c r="P17" s="250" t="s">
        <v>99</v>
      </c>
      <c r="Q17" s="250" t="s">
        <v>400</v>
      </c>
      <c r="R17" s="279"/>
      <c r="S17" s="280" t="s">
        <v>401</v>
      </c>
      <c r="T17" s="254" t="s">
        <v>965</v>
      </c>
      <c r="U17" s="280" t="s">
        <v>401</v>
      </c>
      <c r="V17" s="280" t="s">
        <v>402</v>
      </c>
      <c r="W17" s="281" t="s">
        <v>403</v>
      </c>
      <c r="X17" s="281" t="s">
        <v>404</v>
      </c>
      <c r="Y17" s="302" t="s">
        <v>405</v>
      </c>
      <c r="Z17" s="266" t="s">
        <v>31</v>
      </c>
      <c r="AA17" s="279" t="s">
        <v>31</v>
      </c>
      <c r="AB17" s="303">
        <v>13.6452</v>
      </c>
      <c r="AC17" s="250"/>
      <c r="AD17" s="300" t="s">
        <v>406</v>
      </c>
      <c r="AE17" s="300"/>
      <c r="AF17" s="301"/>
      <c r="AG17" s="301"/>
      <c r="AH17" s="317"/>
      <c r="AI17" s="317"/>
      <c r="AJ17" s="318"/>
      <c r="AK17" s="317"/>
      <c r="AL17" s="317"/>
      <c r="AM17" s="319" t="s">
        <v>416</v>
      </c>
      <c r="AN17" s="319"/>
      <c r="AO17" s="344"/>
      <c r="AP17" s="302">
        <v>0</v>
      </c>
      <c r="AQ17" s="342">
        <v>0</v>
      </c>
      <c r="AR17" s="342">
        <v>0</v>
      </c>
      <c r="AS17" s="342">
        <v>0</v>
      </c>
      <c r="AT17" s="342">
        <v>0</v>
      </c>
      <c r="AU17" s="345">
        <v>0</v>
      </c>
      <c r="AV17" s="345">
        <v>0</v>
      </c>
      <c r="AW17" s="345">
        <v>0</v>
      </c>
      <c r="AX17" s="345">
        <v>1</v>
      </c>
    </row>
    <row r="18" s="187" customFormat="1" ht="39.95" customHeight="1" spans="1:50">
      <c r="A18" s="216">
        <f t="shared" si="0"/>
        <v>10</v>
      </c>
      <c r="B18" s="219"/>
      <c r="C18" s="219">
        <v>1</v>
      </c>
      <c r="D18" s="219"/>
      <c r="E18" s="219"/>
      <c r="F18" s="219"/>
      <c r="G18" s="219"/>
      <c r="H18" s="219"/>
      <c r="I18" s="219"/>
      <c r="J18" s="218"/>
      <c r="K18" s="239"/>
      <c r="L18" s="239" t="s">
        <v>1140</v>
      </c>
      <c r="M18" s="242" t="s">
        <v>18</v>
      </c>
      <c r="N18" s="243" t="s">
        <v>19</v>
      </c>
      <c r="O18" s="252" t="s">
        <v>20</v>
      </c>
      <c r="P18" s="245" t="s">
        <v>99</v>
      </c>
      <c r="Q18" s="245" t="s">
        <v>400</v>
      </c>
      <c r="R18" s="239"/>
      <c r="S18" s="276" t="s">
        <v>401</v>
      </c>
      <c r="T18" s="277" t="s">
        <v>21</v>
      </c>
      <c r="U18" s="276" t="s">
        <v>401</v>
      </c>
      <c r="V18" s="276" t="s">
        <v>403</v>
      </c>
      <c r="W18" s="278" t="s">
        <v>402</v>
      </c>
      <c r="X18" s="267" t="s">
        <v>421</v>
      </c>
      <c r="Y18" s="222" t="s">
        <v>405</v>
      </c>
      <c r="Z18" s="260" t="s">
        <v>31</v>
      </c>
      <c r="AA18" s="217" t="s">
        <v>31</v>
      </c>
      <c r="AB18" s="304" t="e">
        <f>AB23+AB24+AB26+AB36+AB73+AB86*AP86+AB87*AP87+AB88*AP88+AB89</f>
        <v>#REF!</v>
      </c>
      <c r="AC18" s="245" t="s">
        <v>31</v>
      </c>
      <c r="AD18" s="300" t="s">
        <v>406</v>
      </c>
      <c r="AE18" s="300"/>
      <c r="AF18" s="301"/>
      <c r="AG18" s="301"/>
      <c r="AH18" s="317"/>
      <c r="AI18" s="317"/>
      <c r="AJ18" s="318"/>
      <c r="AK18" s="317"/>
      <c r="AL18" s="317"/>
      <c r="AM18" s="320" t="s">
        <v>407</v>
      </c>
      <c r="AN18" s="319" t="s">
        <v>408</v>
      </c>
      <c r="AO18" s="340"/>
      <c r="AP18" s="222">
        <v>1</v>
      </c>
      <c r="AQ18" s="341">
        <v>0</v>
      </c>
      <c r="AR18" s="341">
        <v>0</v>
      </c>
      <c r="AS18" s="341">
        <v>0</v>
      </c>
      <c r="AT18" s="342">
        <v>0</v>
      </c>
      <c r="AU18" s="343">
        <v>1</v>
      </c>
      <c r="AV18" s="343">
        <v>0</v>
      </c>
      <c r="AW18" s="343">
        <v>0</v>
      </c>
      <c r="AX18" s="345">
        <v>0</v>
      </c>
    </row>
    <row r="19" s="187" customFormat="1" ht="39.95" customHeight="1" spans="1:50">
      <c r="A19" s="216">
        <f t="shared" si="0"/>
        <v>11</v>
      </c>
      <c r="B19" s="219"/>
      <c r="C19" s="219">
        <v>1</v>
      </c>
      <c r="D19" s="219"/>
      <c r="E19" s="219"/>
      <c r="F19" s="219"/>
      <c r="G19" s="219"/>
      <c r="H19" s="219"/>
      <c r="I19" s="219"/>
      <c r="J19" s="221"/>
      <c r="K19" s="221"/>
      <c r="L19" s="221" t="s">
        <v>1141</v>
      </c>
      <c r="M19" s="242" t="s">
        <v>21</v>
      </c>
      <c r="N19" s="243" t="s">
        <v>19</v>
      </c>
      <c r="O19" s="252" t="s">
        <v>22</v>
      </c>
      <c r="P19" s="245" t="s">
        <v>99</v>
      </c>
      <c r="Q19" s="245" t="s">
        <v>400</v>
      </c>
      <c r="R19" s="239"/>
      <c r="S19" s="276" t="s">
        <v>401</v>
      </c>
      <c r="T19" s="277" t="s">
        <v>21</v>
      </c>
      <c r="U19" s="276" t="s">
        <v>401</v>
      </c>
      <c r="V19" s="276" t="s">
        <v>403</v>
      </c>
      <c r="W19" s="278" t="s">
        <v>402</v>
      </c>
      <c r="X19" s="267" t="s">
        <v>421</v>
      </c>
      <c r="Y19" s="222" t="s">
        <v>405</v>
      </c>
      <c r="Z19" s="260" t="s">
        <v>31</v>
      </c>
      <c r="AA19" s="217" t="s">
        <v>31</v>
      </c>
      <c r="AB19" s="304" t="e">
        <f t="shared" si="2"/>
        <v>#REF!</v>
      </c>
      <c r="AC19" s="245" t="s">
        <v>31</v>
      </c>
      <c r="AD19" s="300" t="s">
        <v>406</v>
      </c>
      <c r="AE19" s="300"/>
      <c r="AF19" s="301"/>
      <c r="AG19" s="301"/>
      <c r="AH19" s="317"/>
      <c r="AI19" s="317"/>
      <c r="AJ19" s="318"/>
      <c r="AK19" s="317"/>
      <c r="AL19" s="317"/>
      <c r="AM19" s="320" t="s">
        <v>407</v>
      </c>
      <c r="AN19" s="319" t="s">
        <v>408</v>
      </c>
      <c r="AO19" s="340"/>
      <c r="AP19" s="222">
        <v>0</v>
      </c>
      <c r="AQ19" s="341">
        <v>1</v>
      </c>
      <c r="AR19" s="341">
        <v>0</v>
      </c>
      <c r="AS19" s="341">
        <v>0</v>
      </c>
      <c r="AT19" s="342">
        <v>0</v>
      </c>
      <c r="AU19" s="343">
        <v>0</v>
      </c>
      <c r="AV19" s="343">
        <v>1</v>
      </c>
      <c r="AW19" s="343">
        <v>0</v>
      </c>
      <c r="AX19" s="345">
        <v>0</v>
      </c>
    </row>
    <row r="20" s="187" customFormat="1" ht="75.75" customHeight="1" spans="1:50">
      <c r="A20" s="216">
        <f t="shared" si="0"/>
        <v>12</v>
      </c>
      <c r="B20" s="219"/>
      <c r="C20" s="219">
        <v>1</v>
      </c>
      <c r="D20" s="219"/>
      <c r="E20" s="219"/>
      <c r="F20" s="219"/>
      <c r="G20" s="219"/>
      <c r="H20" s="219"/>
      <c r="I20" s="219"/>
      <c r="J20" s="221"/>
      <c r="K20" s="221"/>
      <c r="L20" s="221" t="s">
        <v>1142</v>
      </c>
      <c r="M20" s="242" t="s">
        <v>1142</v>
      </c>
      <c r="N20" s="243" t="s">
        <v>19</v>
      </c>
      <c r="O20" s="252" t="s">
        <v>1143</v>
      </c>
      <c r="P20" s="245" t="s">
        <v>99</v>
      </c>
      <c r="Q20" s="245" t="s">
        <v>400</v>
      </c>
      <c r="R20" s="239"/>
      <c r="S20" s="276" t="s">
        <v>401</v>
      </c>
      <c r="T20" s="277" t="s">
        <v>21</v>
      </c>
      <c r="U20" s="276" t="s">
        <v>401</v>
      </c>
      <c r="V20" s="282" t="s">
        <v>402</v>
      </c>
      <c r="W20" s="278" t="s">
        <v>403</v>
      </c>
      <c r="X20" s="267" t="s">
        <v>421</v>
      </c>
      <c r="Y20" s="222" t="s">
        <v>405</v>
      </c>
      <c r="Z20" s="260" t="s">
        <v>31</v>
      </c>
      <c r="AA20" s="217" t="s">
        <v>31</v>
      </c>
      <c r="AB20" s="304" t="e">
        <f t="shared" si="2"/>
        <v>#REF!</v>
      </c>
      <c r="AC20" s="245"/>
      <c r="AD20" s="300" t="s">
        <v>406</v>
      </c>
      <c r="AE20" s="300"/>
      <c r="AF20" s="301"/>
      <c r="AG20" s="301"/>
      <c r="AH20" s="317"/>
      <c r="AI20" s="317"/>
      <c r="AJ20" s="318"/>
      <c r="AK20" s="317"/>
      <c r="AL20" s="317"/>
      <c r="AM20" s="320" t="s">
        <v>407</v>
      </c>
      <c r="AN20" s="319" t="s">
        <v>408</v>
      </c>
      <c r="AO20" s="340"/>
      <c r="AP20" s="222">
        <v>0</v>
      </c>
      <c r="AQ20" s="341">
        <v>0</v>
      </c>
      <c r="AR20" s="341">
        <v>0</v>
      </c>
      <c r="AS20" s="341">
        <v>1</v>
      </c>
      <c r="AT20" s="342">
        <v>0</v>
      </c>
      <c r="AU20" s="343">
        <v>0</v>
      </c>
      <c r="AV20" s="343">
        <v>0</v>
      </c>
      <c r="AW20" s="343">
        <v>1</v>
      </c>
      <c r="AX20" s="345">
        <v>0</v>
      </c>
    </row>
    <row r="21" s="187" customFormat="1" ht="39.95" customHeight="1" spans="1:50">
      <c r="A21" s="216">
        <f t="shared" si="0"/>
        <v>13</v>
      </c>
      <c r="B21" s="219"/>
      <c r="C21" s="219">
        <v>1</v>
      </c>
      <c r="D21" s="219"/>
      <c r="E21" s="219"/>
      <c r="F21" s="219"/>
      <c r="G21" s="219"/>
      <c r="H21" s="219"/>
      <c r="I21" s="219"/>
      <c r="J21" s="221"/>
      <c r="K21" s="221"/>
      <c r="L21" s="221" t="s">
        <v>1144</v>
      </c>
      <c r="M21" s="242" t="s">
        <v>23</v>
      </c>
      <c r="N21" s="243" t="s">
        <v>19</v>
      </c>
      <c r="O21" s="252" t="s">
        <v>966</v>
      </c>
      <c r="P21" s="245" t="s">
        <v>99</v>
      </c>
      <c r="Q21" s="245" t="s">
        <v>400</v>
      </c>
      <c r="R21" s="239"/>
      <c r="S21" s="276" t="s">
        <v>401</v>
      </c>
      <c r="T21" s="277" t="s">
        <v>21</v>
      </c>
      <c r="U21" s="276" t="s">
        <v>401</v>
      </c>
      <c r="V21" s="276" t="s">
        <v>403</v>
      </c>
      <c r="W21" s="278" t="s">
        <v>402</v>
      </c>
      <c r="X21" s="267" t="s">
        <v>421</v>
      </c>
      <c r="Y21" s="222" t="s">
        <v>405</v>
      </c>
      <c r="Z21" s="260" t="s">
        <v>31</v>
      </c>
      <c r="AA21" s="217" t="s">
        <v>31</v>
      </c>
      <c r="AB21" s="304" t="e">
        <f>AB18</f>
        <v>#REF!</v>
      </c>
      <c r="AC21" s="245" t="s">
        <v>31</v>
      </c>
      <c r="AD21" s="300" t="s">
        <v>406</v>
      </c>
      <c r="AE21" s="300"/>
      <c r="AF21" s="301"/>
      <c r="AG21" s="301"/>
      <c r="AH21" s="317"/>
      <c r="AI21" s="317"/>
      <c r="AJ21" s="318"/>
      <c r="AK21" s="317"/>
      <c r="AL21" s="317"/>
      <c r="AM21" s="320" t="s">
        <v>407</v>
      </c>
      <c r="AN21" s="319" t="s">
        <v>408</v>
      </c>
      <c r="AO21" s="340"/>
      <c r="AP21" s="222">
        <v>0</v>
      </c>
      <c r="AQ21" s="341">
        <v>0</v>
      </c>
      <c r="AR21" s="341">
        <v>1</v>
      </c>
      <c r="AS21" s="341">
        <v>0</v>
      </c>
      <c r="AT21" s="342">
        <v>0</v>
      </c>
      <c r="AU21" s="343">
        <v>0</v>
      </c>
      <c r="AV21" s="343">
        <v>0</v>
      </c>
      <c r="AW21" s="343">
        <v>0</v>
      </c>
      <c r="AX21" s="345">
        <v>0</v>
      </c>
    </row>
    <row r="22" s="188" customFormat="1" ht="39.95" customHeight="1" spans="1:50">
      <c r="A22" s="216">
        <f t="shared" si="0"/>
        <v>14</v>
      </c>
      <c r="B22" s="220"/>
      <c r="C22" s="220">
        <v>1</v>
      </c>
      <c r="D22" s="220"/>
      <c r="E22" s="220"/>
      <c r="F22" s="220"/>
      <c r="G22" s="220"/>
      <c r="H22" s="220"/>
      <c r="I22" s="220"/>
      <c r="J22" s="253"/>
      <c r="K22" s="253"/>
      <c r="L22" s="254" t="s">
        <v>1094</v>
      </c>
      <c r="M22" s="247" t="s">
        <v>1145</v>
      </c>
      <c r="N22" s="248" t="s">
        <v>19</v>
      </c>
      <c r="O22" s="255" t="s">
        <v>1146</v>
      </c>
      <c r="P22" s="250" t="s">
        <v>99</v>
      </c>
      <c r="Q22" s="250" t="s">
        <v>400</v>
      </c>
      <c r="R22" s="246"/>
      <c r="S22" s="280" t="s">
        <v>401</v>
      </c>
      <c r="T22" s="254" t="s">
        <v>21</v>
      </c>
      <c r="U22" s="280" t="s">
        <v>401</v>
      </c>
      <c r="V22" s="280" t="s">
        <v>402</v>
      </c>
      <c r="W22" s="281" t="s">
        <v>403</v>
      </c>
      <c r="X22" s="283" t="s">
        <v>421</v>
      </c>
      <c r="Y22" s="302" t="s">
        <v>405</v>
      </c>
      <c r="Z22" s="266" t="s">
        <v>31</v>
      </c>
      <c r="AA22" s="279" t="s">
        <v>31</v>
      </c>
      <c r="AB22" s="305" t="e">
        <f>AB19</f>
        <v>#REF!</v>
      </c>
      <c r="AC22" s="250" t="s">
        <v>31</v>
      </c>
      <c r="AD22" s="300" t="s">
        <v>406</v>
      </c>
      <c r="AE22" s="300"/>
      <c r="AF22" s="301"/>
      <c r="AG22" s="301"/>
      <c r="AH22" s="317"/>
      <c r="AI22" s="317"/>
      <c r="AJ22" s="318"/>
      <c r="AK22" s="317"/>
      <c r="AL22" s="317"/>
      <c r="AM22" s="320" t="s">
        <v>407</v>
      </c>
      <c r="AN22" s="319" t="s">
        <v>408</v>
      </c>
      <c r="AO22" s="344"/>
      <c r="AP22" s="302">
        <v>0</v>
      </c>
      <c r="AQ22" s="342">
        <v>0</v>
      </c>
      <c r="AR22" s="342">
        <v>0</v>
      </c>
      <c r="AS22" s="342">
        <v>0</v>
      </c>
      <c r="AT22" s="342">
        <v>1</v>
      </c>
      <c r="AU22" s="345">
        <v>0</v>
      </c>
      <c r="AV22" s="345">
        <v>0</v>
      </c>
      <c r="AW22" s="345">
        <v>0</v>
      </c>
      <c r="AX22" s="345">
        <v>1</v>
      </c>
    </row>
    <row r="23" s="187" customFormat="1" ht="39.95" customHeight="1" spans="1:50">
      <c r="A23" s="216">
        <f t="shared" si="0"/>
        <v>15</v>
      </c>
      <c r="B23" s="221"/>
      <c r="C23" s="222"/>
      <c r="D23" s="222">
        <v>2</v>
      </c>
      <c r="E23" s="222"/>
      <c r="F23" s="222"/>
      <c r="G23" s="222"/>
      <c r="H23" s="222"/>
      <c r="I23" s="222"/>
      <c r="J23" s="221"/>
      <c r="K23" s="221"/>
      <c r="L23" s="221" t="s">
        <v>449</v>
      </c>
      <c r="M23" s="256" t="s">
        <v>242</v>
      </c>
      <c r="N23" s="243" t="s">
        <v>243</v>
      </c>
      <c r="O23" s="257" t="s">
        <v>1147</v>
      </c>
      <c r="P23" s="239" t="s">
        <v>258</v>
      </c>
      <c r="Q23" s="218" t="s">
        <v>400</v>
      </c>
      <c r="R23" s="239"/>
      <c r="S23" s="276" t="s">
        <v>401</v>
      </c>
      <c r="T23" s="260" t="s">
        <v>242</v>
      </c>
      <c r="U23" s="260" t="s">
        <v>31</v>
      </c>
      <c r="V23" s="276" t="s">
        <v>403</v>
      </c>
      <c r="W23" s="278" t="s">
        <v>402</v>
      </c>
      <c r="X23" s="267" t="s">
        <v>451</v>
      </c>
      <c r="Y23" s="222" t="s">
        <v>405</v>
      </c>
      <c r="Z23" s="239" t="s">
        <v>31</v>
      </c>
      <c r="AA23" s="239" t="s">
        <v>31</v>
      </c>
      <c r="AB23" s="304">
        <v>0.0145</v>
      </c>
      <c r="AC23" s="245" t="s">
        <v>31</v>
      </c>
      <c r="AD23" s="300" t="s">
        <v>452</v>
      </c>
      <c r="AE23" s="300"/>
      <c r="AF23" s="301" t="s">
        <v>453</v>
      </c>
      <c r="AG23" s="301"/>
      <c r="AH23" s="317"/>
      <c r="AI23" s="317">
        <f>AB23*1.02</f>
        <v>0.01479</v>
      </c>
      <c r="AJ23" s="318">
        <f>AB23/AI23</f>
        <v>0.980392156862745</v>
      </c>
      <c r="AK23" s="317"/>
      <c r="AL23" s="317"/>
      <c r="AM23" s="319" t="s">
        <v>423</v>
      </c>
      <c r="AN23" s="319" t="s">
        <v>454</v>
      </c>
      <c r="AO23" s="221" t="s">
        <v>660</v>
      </c>
      <c r="AP23" s="346">
        <v>1</v>
      </c>
      <c r="AQ23" s="347">
        <v>1</v>
      </c>
      <c r="AR23" s="348">
        <v>1</v>
      </c>
      <c r="AS23" s="348">
        <v>1</v>
      </c>
      <c r="AT23" s="349">
        <v>1</v>
      </c>
      <c r="AU23" s="343">
        <v>1</v>
      </c>
      <c r="AV23" s="343">
        <v>1</v>
      </c>
      <c r="AW23" s="343">
        <v>1</v>
      </c>
      <c r="AX23" s="345">
        <v>1</v>
      </c>
    </row>
    <row r="24" s="187" customFormat="1" ht="39.95" customHeight="1" spans="1:50">
      <c r="A24" s="216">
        <f t="shared" si="0"/>
        <v>16</v>
      </c>
      <c r="B24" s="221"/>
      <c r="C24" s="222"/>
      <c r="D24" s="222">
        <v>2</v>
      </c>
      <c r="E24" s="222"/>
      <c r="F24" s="222"/>
      <c r="G24" s="222"/>
      <c r="H24" s="222"/>
      <c r="I24" s="222"/>
      <c r="J24" s="221"/>
      <c r="K24" s="221"/>
      <c r="L24" s="221" t="s">
        <v>455</v>
      </c>
      <c r="M24" s="256" t="s">
        <v>252</v>
      </c>
      <c r="N24" s="243" t="s">
        <v>253</v>
      </c>
      <c r="O24" s="257" t="s">
        <v>1147</v>
      </c>
      <c r="P24" s="239" t="s">
        <v>258</v>
      </c>
      <c r="Q24" s="218" t="s">
        <v>400</v>
      </c>
      <c r="R24" s="239"/>
      <c r="S24" s="276" t="s">
        <v>401</v>
      </c>
      <c r="T24" s="260" t="s">
        <v>252</v>
      </c>
      <c r="U24" s="260" t="s">
        <v>31</v>
      </c>
      <c r="V24" s="276" t="s">
        <v>403</v>
      </c>
      <c r="W24" s="278" t="s">
        <v>402</v>
      </c>
      <c r="X24" s="267" t="s">
        <v>451</v>
      </c>
      <c r="Y24" s="222" t="s">
        <v>405</v>
      </c>
      <c r="Z24" s="239" t="s">
        <v>31</v>
      </c>
      <c r="AA24" s="239" t="s">
        <v>31</v>
      </c>
      <c r="AB24" s="304">
        <v>0.0123</v>
      </c>
      <c r="AC24" s="245" t="s">
        <v>31</v>
      </c>
      <c r="AD24" s="300" t="s">
        <v>452</v>
      </c>
      <c r="AE24" s="300"/>
      <c r="AF24" s="301" t="s">
        <v>1148</v>
      </c>
      <c r="AG24" s="301"/>
      <c r="AH24" s="317"/>
      <c r="AI24" s="317">
        <f>AB24*1.02</f>
        <v>0.012546</v>
      </c>
      <c r="AJ24" s="318">
        <f>AB24/AI24</f>
        <v>0.980392156862745</v>
      </c>
      <c r="AK24" s="317"/>
      <c r="AL24" s="317"/>
      <c r="AM24" s="319" t="s">
        <v>423</v>
      </c>
      <c r="AN24" s="319" t="s">
        <v>454</v>
      </c>
      <c r="AO24" s="221" t="s">
        <v>660</v>
      </c>
      <c r="AP24" s="346">
        <v>1</v>
      </c>
      <c r="AQ24" s="347">
        <v>1</v>
      </c>
      <c r="AR24" s="348">
        <v>1</v>
      </c>
      <c r="AS24" s="348">
        <v>1</v>
      </c>
      <c r="AT24" s="349">
        <v>1</v>
      </c>
      <c r="AU24" s="343">
        <v>1</v>
      </c>
      <c r="AV24" s="343">
        <v>1</v>
      </c>
      <c r="AW24" s="343">
        <v>1</v>
      </c>
      <c r="AX24" s="345">
        <v>1</v>
      </c>
    </row>
    <row r="25" ht="39.95" customHeight="1" spans="1:50">
      <c r="A25" s="216">
        <f t="shared" si="0"/>
        <v>17</v>
      </c>
      <c r="B25" s="218"/>
      <c r="C25" s="219"/>
      <c r="D25" s="223">
        <v>2</v>
      </c>
      <c r="E25" s="223"/>
      <c r="F25" s="219"/>
      <c r="G25" s="223"/>
      <c r="H25" s="219"/>
      <c r="I25" s="219"/>
      <c r="J25" s="258"/>
      <c r="K25" s="258"/>
      <c r="L25" s="258"/>
      <c r="M25" s="256" t="s">
        <v>318</v>
      </c>
      <c r="N25" s="243" t="s">
        <v>263</v>
      </c>
      <c r="O25" s="259" t="s">
        <v>1149</v>
      </c>
      <c r="P25" s="260" t="s">
        <v>107</v>
      </c>
      <c r="Q25" s="218" t="s">
        <v>400</v>
      </c>
      <c r="R25" s="260"/>
      <c r="S25" s="276" t="s">
        <v>401</v>
      </c>
      <c r="T25" s="260" t="s">
        <v>1150</v>
      </c>
      <c r="U25" s="276" t="s">
        <v>401</v>
      </c>
      <c r="V25" s="276" t="s">
        <v>403</v>
      </c>
      <c r="W25" s="278" t="s">
        <v>402</v>
      </c>
      <c r="X25" s="278" t="s">
        <v>404</v>
      </c>
      <c r="Y25" s="278" t="s">
        <v>405</v>
      </c>
      <c r="Z25" s="278" t="s">
        <v>31</v>
      </c>
      <c r="AA25" s="245" t="s">
        <v>31</v>
      </c>
      <c r="AB25" s="306">
        <f>AB29+AB32</f>
        <v>0.6525</v>
      </c>
      <c r="AC25" s="245" t="s">
        <v>31</v>
      </c>
      <c r="AD25" s="300"/>
      <c r="AE25" s="300"/>
      <c r="AF25" s="301"/>
      <c r="AG25" s="301"/>
      <c r="AH25" s="317"/>
      <c r="AI25" s="317"/>
      <c r="AJ25" s="318"/>
      <c r="AK25" s="317"/>
      <c r="AL25" s="317"/>
      <c r="AM25" s="319" t="s">
        <v>416</v>
      </c>
      <c r="AN25" s="319"/>
      <c r="AO25" s="260" t="s">
        <v>1151</v>
      </c>
      <c r="AP25" s="245">
        <v>1</v>
      </c>
      <c r="AQ25" s="245">
        <v>1</v>
      </c>
      <c r="AR25" s="350">
        <v>0</v>
      </c>
      <c r="AS25" s="350">
        <v>0</v>
      </c>
      <c r="AT25" s="351">
        <v>0</v>
      </c>
      <c r="AU25" s="336">
        <v>1</v>
      </c>
      <c r="AV25" s="336">
        <v>1</v>
      </c>
      <c r="AW25" s="336">
        <v>0</v>
      </c>
      <c r="AX25" s="352">
        <v>0</v>
      </c>
    </row>
    <row r="26" s="189" customFormat="1" ht="39.95" customHeight="1" spans="1:50">
      <c r="A26" s="216">
        <f t="shared" si="0"/>
        <v>18</v>
      </c>
      <c r="B26" s="218"/>
      <c r="C26" s="219"/>
      <c r="D26" s="219">
        <v>2</v>
      </c>
      <c r="E26" s="223"/>
      <c r="F26" s="219"/>
      <c r="G26" s="223"/>
      <c r="H26" s="219"/>
      <c r="I26" s="219"/>
      <c r="J26" s="258"/>
      <c r="K26" s="258"/>
      <c r="L26" s="258"/>
      <c r="M26" s="242" t="s">
        <v>1150</v>
      </c>
      <c r="N26" s="243" t="s">
        <v>263</v>
      </c>
      <c r="O26" s="259" t="s">
        <v>1152</v>
      </c>
      <c r="P26" s="245" t="s">
        <v>99</v>
      </c>
      <c r="Q26" s="245" t="s">
        <v>400</v>
      </c>
      <c r="R26" s="260"/>
      <c r="S26" s="276" t="s">
        <v>401</v>
      </c>
      <c r="T26" s="260" t="s">
        <v>415</v>
      </c>
      <c r="U26" s="260" t="s">
        <v>31</v>
      </c>
      <c r="V26" s="276" t="s">
        <v>403</v>
      </c>
      <c r="W26" s="278" t="s">
        <v>402</v>
      </c>
      <c r="X26" s="267" t="s">
        <v>421</v>
      </c>
      <c r="Y26" s="222" t="s">
        <v>405</v>
      </c>
      <c r="Z26" s="260" t="s">
        <v>31</v>
      </c>
      <c r="AA26" s="217" t="s">
        <v>31</v>
      </c>
      <c r="AB26" s="306">
        <f>AB29+AB33</f>
        <v>0.6525</v>
      </c>
      <c r="AC26" s="245" t="s">
        <v>31</v>
      </c>
      <c r="AD26" s="300"/>
      <c r="AE26" s="300"/>
      <c r="AF26" s="301"/>
      <c r="AG26" s="301"/>
      <c r="AH26" s="317"/>
      <c r="AI26" s="317"/>
      <c r="AJ26" s="318"/>
      <c r="AK26" s="317"/>
      <c r="AL26" s="317"/>
      <c r="AM26" s="319" t="s">
        <v>416</v>
      </c>
      <c r="AN26" s="319"/>
      <c r="AO26" s="260" t="s">
        <v>1151</v>
      </c>
      <c r="AP26" s="222">
        <v>0</v>
      </c>
      <c r="AQ26" s="341">
        <v>0</v>
      </c>
      <c r="AR26" s="341">
        <v>1</v>
      </c>
      <c r="AS26" s="341">
        <v>0</v>
      </c>
      <c r="AT26" s="342">
        <v>0</v>
      </c>
      <c r="AU26" s="336">
        <v>0</v>
      </c>
      <c r="AV26" s="336">
        <v>0</v>
      </c>
      <c r="AW26" s="336">
        <v>0</v>
      </c>
      <c r="AX26" s="352">
        <v>0</v>
      </c>
    </row>
    <row r="27" s="189" customFormat="1" ht="39.95" customHeight="1" spans="1:50">
      <c r="A27" s="216">
        <f t="shared" si="0"/>
        <v>19</v>
      </c>
      <c r="B27" s="218"/>
      <c r="C27" s="219"/>
      <c r="D27" s="219">
        <v>2</v>
      </c>
      <c r="E27" s="223"/>
      <c r="F27" s="219"/>
      <c r="G27" s="223"/>
      <c r="H27" s="219"/>
      <c r="I27" s="219"/>
      <c r="J27" s="258"/>
      <c r="K27" s="258"/>
      <c r="L27" s="258"/>
      <c r="M27" s="242" t="s">
        <v>1057</v>
      </c>
      <c r="N27" s="243" t="s">
        <v>263</v>
      </c>
      <c r="O27" s="259" t="s">
        <v>1153</v>
      </c>
      <c r="P27" s="245" t="s">
        <v>99</v>
      </c>
      <c r="Q27" s="245" t="s">
        <v>400</v>
      </c>
      <c r="R27" s="260"/>
      <c r="S27" s="276" t="s">
        <v>401</v>
      </c>
      <c r="T27" s="260" t="s">
        <v>415</v>
      </c>
      <c r="U27" s="260" t="s">
        <v>31</v>
      </c>
      <c r="V27" s="282" t="s">
        <v>402</v>
      </c>
      <c r="W27" s="278" t="s">
        <v>403</v>
      </c>
      <c r="X27" s="267" t="s">
        <v>421</v>
      </c>
      <c r="Y27" s="222" t="s">
        <v>405</v>
      </c>
      <c r="Z27" s="260" t="s">
        <v>31</v>
      </c>
      <c r="AA27" s="217" t="s">
        <v>31</v>
      </c>
      <c r="AB27" s="306">
        <f>AB30+AB34</f>
        <v>0.5066</v>
      </c>
      <c r="AC27" s="245" t="s">
        <v>31</v>
      </c>
      <c r="AD27" s="300"/>
      <c r="AE27" s="300"/>
      <c r="AF27" s="301"/>
      <c r="AG27" s="301"/>
      <c r="AH27" s="317"/>
      <c r="AI27" s="317"/>
      <c r="AJ27" s="318"/>
      <c r="AK27" s="317"/>
      <c r="AL27" s="317"/>
      <c r="AM27" s="319" t="s">
        <v>416</v>
      </c>
      <c r="AN27" s="319"/>
      <c r="AO27" s="260" t="s">
        <v>1151</v>
      </c>
      <c r="AP27" s="222">
        <v>0</v>
      </c>
      <c r="AQ27" s="341">
        <v>0</v>
      </c>
      <c r="AR27" s="341">
        <v>0</v>
      </c>
      <c r="AS27" s="341">
        <v>1</v>
      </c>
      <c r="AT27" s="342">
        <v>0</v>
      </c>
      <c r="AU27" s="336">
        <v>0</v>
      </c>
      <c r="AV27" s="336">
        <v>0</v>
      </c>
      <c r="AW27" s="336">
        <v>1</v>
      </c>
      <c r="AX27" s="352">
        <v>0</v>
      </c>
    </row>
    <row r="28" s="190" customFormat="1" ht="39.95" customHeight="1" spans="1:50">
      <c r="A28" s="216">
        <f t="shared" si="0"/>
        <v>20</v>
      </c>
      <c r="B28" s="224"/>
      <c r="C28" s="220"/>
      <c r="D28" s="220">
        <v>2</v>
      </c>
      <c r="E28" s="225"/>
      <c r="F28" s="220"/>
      <c r="G28" s="225"/>
      <c r="H28" s="220"/>
      <c r="I28" s="220"/>
      <c r="J28" s="261"/>
      <c r="K28" s="261"/>
      <c r="L28" s="262"/>
      <c r="M28" s="247" t="s">
        <v>262</v>
      </c>
      <c r="N28" s="248" t="s">
        <v>263</v>
      </c>
      <c r="O28" s="263" t="s">
        <v>1154</v>
      </c>
      <c r="P28" s="250" t="s">
        <v>99</v>
      </c>
      <c r="Q28" s="250" t="s">
        <v>400</v>
      </c>
      <c r="R28" s="266"/>
      <c r="S28" s="280" t="s">
        <v>401</v>
      </c>
      <c r="T28" s="266" t="s">
        <v>415</v>
      </c>
      <c r="U28" s="266" t="s">
        <v>31</v>
      </c>
      <c r="V28" s="284" t="s">
        <v>402</v>
      </c>
      <c r="W28" s="281" t="s">
        <v>403</v>
      </c>
      <c r="X28" s="283" t="s">
        <v>421</v>
      </c>
      <c r="Y28" s="302" t="s">
        <v>405</v>
      </c>
      <c r="Z28" s="266" t="s">
        <v>31</v>
      </c>
      <c r="AA28" s="279" t="s">
        <v>31</v>
      </c>
      <c r="AB28" s="307">
        <v>0.6025</v>
      </c>
      <c r="AC28" s="250" t="s">
        <v>31</v>
      </c>
      <c r="AD28" s="300"/>
      <c r="AE28" s="300"/>
      <c r="AF28" s="301"/>
      <c r="AG28" s="301"/>
      <c r="AH28" s="317"/>
      <c r="AI28" s="317"/>
      <c r="AJ28" s="318"/>
      <c r="AK28" s="317"/>
      <c r="AL28" s="317"/>
      <c r="AM28" s="319" t="s">
        <v>416</v>
      </c>
      <c r="AN28" s="319"/>
      <c r="AO28" s="266" t="s">
        <v>1151</v>
      </c>
      <c r="AP28" s="302">
        <v>0</v>
      </c>
      <c r="AQ28" s="342">
        <v>0</v>
      </c>
      <c r="AR28" s="342">
        <v>0</v>
      </c>
      <c r="AS28" s="342">
        <v>0</v>
      </c>
      <c r="AT28" s="342">
        <v>1</v>
      </c>
      <c r="AU28" s="352">
        <v>0</v>
      </c>
      <c r="AV28" s="352">
        <v>0</v>
      </c>
      <c r="AW28" s="352">
        <v>0</v>
      </c>
      <c r="AX28" s="352">
        <v>1</v>
      </c>
    </row>
    <row r="29" s="189" customFormat="1" ht="39.95" customHeight="1" spans="1:50">
      <c r="A29" s="216">
        <f t="shared" si="0"/>
        <v>21</v>
      </c>
      <c r="B29" s="218"/>
      <c r="C29" s="219"/>
      <c r="D29" s="219"/>
      <c r="E29" s="223">
        <v>3</v>
      </c>
      <c r="F29" s="219"/>
      <c r="G29" s="223"/>
      <c r="H29" s="219"/>
      <c r="I29" s="219"/>
      <c r="J29" s="258"/>
      <c r="K29" s="258"/>
      <c r="L29" s="258" t="s">
        <v>418</v>
      </c>
      <c r="M29" s="242" t="s">
        <v>419</v>
      </c>
      <c r="N29" s="243" t="s">
        <v>420</v>
      </c>
      <c r="O29" s="259" t="s">
        <v>421</v>
      </c>
      <c r="P29" s="245" t="s">
        <v>107</v>
      </c>
      <c r="Q29" s="245" t="s">
        <v>400</v>
      </c>
      <c r="R29" s="260"/>
      <c r="S29" s="276" t="s">
        <v>401</v>
      </c>
      <c r="T29" s="260" t="s">
        <v>415</v>
      </c>
      <c r="U29" s="260" t="s">
        <v>31</v>
      </c>
      <c r="V29" s="276" t="s">
        <v>403</v>
      </c>
      <c r="W29" s="278" t="s">
        <v>402</v>
      </c>
      <c r="X29" s="267" t="s">
        <v>421</v>
      </c>
      <c r="Y29" s="222" t="s">
        <v>405</v>
      </c>
      <c r="Z29" s="260" t="s">
        <v>31</v>
      </c>
      <c r="AA29" s="217" t="s">
        <v>31</v>
      </c>
      <c r="AB29" s="306">
        <f>AB30+AB31</f>
        <v>0.6025</v>
      </c>
      <c r="AC29" s="245" t="s">
        <v>31</v>
      </c>
      <c r="AD29" s="300" t="s">
        <v>437</v>
      </c>
      <c r="AE29" s="300"/>
      <c r="AF29" s="301"/>
      <c r="AG29" s="301"/>
      <c r="AH29" s="317"/>
      <c r="AI29" s="317"/>
      <c r="AJ29" s="318"/>
      <c r="AK29" s="317"/>
      <c r="AL29" s="317"/>
      <c r="AM29" s="320" t="s">
        <v>407</v>
      </c>
      <c r="AN29" s="320" t="s">
        <v>463</v>
      </c>
      <c r="AO29" s="260" t="s">
        <v>1151</v>
      </c>
      <c r="AP29" s="222">
        <v>1</v>
      </c>
      <c r="AQ29" s="341">
        <v>1</v>
      </c>
      <c r="AR29" s="341">
        <v>1</v>
      </c>
      <c r="AS29" s="341">
        <v>1</v>
      </c>
      <c r="AT29" s="342">
        <v>1</v>
      </c>
      <c r="AU29" s="336">
        <v>1</v>
      </c>
      <c r="AV29" s="336">
        <v>1</v>
      </c>
      <c r="AW29" s="336">
        <v>1</v>
      </c>
      <c r="AX29" s="352">
        <v>1</v>
      </c>
    </row>
    <row r="30" s="189" customFormat="1" ht="39.95" customHeight="1" spans="1:50">
      <c r="A30" s="216">
        <f t="shared" si="0"/>
        <v>22</v>
      </c>
      <c r="B30" s="218"/>
      <c r="C30" s="219"/>
      <c r="D30" s="219"/>
      <c r="E30" s="223"/>
      <c r="F30" s="219">
        <v>4</v>
      </c>
      <c r="G30" s="223"/>
      <c r="H30" s="219"/>
      <c r="I30" s="219"/>
      <c r="J30" s="258"/>
      <c r="K30" s="258"/>
      <c r="L30" s="258" t="s">
        <v>1155</v>
      </c>
      <c r="M30" s="242" t="s">
        <v>425</v>
      </c>
      <c r="N30" s="243" t="s">
        <v>426</v>
      </c>
      <c r="O30" s="259" t="s">
        <v>427</v>
      </c>
      <c r="P30" s="245" t="s">
        <v>107</v>
      </c>
      <c r="Q30" s="245" t="s">
        <v>400</v>
      </c>
      <c r="R30" s="260"/>
      <c r="S30" s="276" t="s">
        <v>401</v>
      </c>
      <c r="T30" s="260" t="s">
        <v>415</v>
      </c>
      <c r="U30" s="260" t="s">
        <v>31</v>
      </c>
      <c r="V30" s="276" t="s">
        <v>403</v>
      </c>
      <c r="W30" s="278" t="s">
        <v>402</v>
      </c>
      <c r="X30" s="260" t="s">
        <v>427</v>
      </c>
      <c r="Y30" s="260" t="s">
        <v>1156</v>
      </c>
      <c r="Z30" s="260" t="s">
        <v>430</v>
      </c>
      <c r="AA30" s="217" t="s">
        <v>31</v>
      </c>
      <c r="AB30" s="306">
        <v>0.4566</v>
      </c>
      <c r="AC30" s="245" t="s">
        <v>31</v>
      </c>
      <c r="AD30" s="300" t="s">
        <v>431</v>
      </c>
      <c r="AE30" s="300"/>
      <c r="AF30" s="301">
        <v>740.032414910859</v>
      </c>
      <c r="AG30" s="301">
        <v>10</v>
      </c>
      <c r="AH30" s="317"/>
      <c r="AI30" s="317">
        <v>0.4566</v>
      </c>
      <c r="AJ30" s="318">
        <v>1</v>
      </c>
      <c r="AK30" s="317"/>
      <c r="AL30" s="317"/>
      <c r="AM30" s="319" t="s">
        <v>423</v>
      </c>
      <c r="AN30" s="319" t="s">
        <v>1157</v>
      </c>
      <c r="AO30" s="260" t="s">
        <v>1151</v>
      </c>
      <c r="AP30" s="222">
        <v>1</v>
      </c>
      <c r="AQ30" s="341">
        <v>1</v>
      </c>
      <c r="AR30" s="341">
        <v>1</v>
      </c>
      <c r="AS30" s="341">
        <v>1</v>
      </c>
      <c r="AT30" s="342">
        <v>1</v>
      </c>
      <c r="AU30" s="336">
        <v>1</v>
      </c>
      <c r="AV30" s="336">
        <v>1</v>
      </c>
      <c r="AW30" s="336">
        <v>1</v>
      </c>
      <c r="AX30" s="352">
        <v>1</v>
      </c>
    </row>
    <row r="31" s="189" customFormat="1" ht="39.95" customHeight="1" spans="1:50">
      <c r="A31" s="216">
        <f t="shared" si="0"/>
        <v>23</v>
      </c>
      <c r="B31" s="218"/>
      <c r="C31" s="219"/>
      <c r="D31" s="219"/>
      <c r="E31" s="223"/>
      <c r="F31" s="219">
        <v>4</v>
      </c>
      <c r="G31" s="223"/>
      <c r="H31" s="219"/>
      <c r="I31" s="219"/>
      <c r="J31" s="258"/>
      <c r="K31" s="258"/>
      <c r="L31" s="258"/>
      <c r="M31" s="242" t="s">
        <v>432</v>
      </c>
      <c r="N31" s="243" t="s">
        <v>433</v>
      </c>
      <c r="O31" s="259" t="s">
        <v>434</v>
      </c>
      <c r="P31" s="245" t="s">
        <v>107</v>
      </c>
      <c r="Q31" s="245" t="s">
        <v>400</v>
      </c>
      <c r="R31" s="260"/>
      <c r="S31" s="276" t="s">
        <v>401</v>
      </c>
      <c r="T31" s="260" t="s">
        <v>415</v>
      </c>
      <c r="U31" s="260" t="s">
        <v>31</v>
      </c>
      <c r="V31" s="276" t="s">
        <v>403</v>
      </c>
      <c r="W31" s="278" t="s">
        <v>402</v>
      </c>
      <c r="X31" s="260" t="s">
        <v>797</v>
      </c>
      <c r="Y31" s="260" t="s">
        <v>1158</v>
      </c>
      <c r="Z31" s="260" t="s">
        <v>436</v>
      </c>
      <c r="AA31" s="217" t="s">
        <v>31</v>
      </c>
      <c r="AB31" s="306">
        <v>0.1459</v>
      </c>
      <c r="AC31" s="245" t="s">
        <v>31</v>
      </c>
      <c r="AD31" s="300" t="s">
        <v>437</v>
      </c>
      <c r="AE31" s="300"/>
      <c r="AF31" s="301" t="s">
        <v>438</v>
      </c>
      <c r="AG31" s="301"/>
      <c r="AH31" s="317"/>
      <c r="AI31" s="317">
        <v>0.157572</v>
      </c>
      <c r="AJ31" s="318">
        <v>0.925925925925926</v>
      </c>
      <c r="AK31" s="317"/>
      <c r="AL31" s="317"/>
      <c r="AM31" s="319" t="s">
        <v>416</v>
      </c>
      <c r="AN31" s="319"/>
      <c r="AO31" s="260" t="s">
        <v>1151</v>
      </c>
      <c r="AP31" s="222">
        <v>1</v>
      </c>
      <c r="AQ31" s="341">
        <v>1</v>
      </c>
      <c r="AR31" s="341">
        <v>1</v>
      </c>
      <c r="AS31" s="341">
        <v>1</v>
      </c>
      <c r="AT31" s="342">
        <v>1</v>
      </c>
      <c r="AU31" s="336">
        <v>1</v>
      </c>
      <c r="AV31" s="336">
        <v>1</v>
      </c>
      <c r="AW31" s="336">
        <v>1</v>
      </c>
      <c r="AX31" s="352">
        <v>1</v>
      </c>
    </row>
    <row r="32" s="189" customFormat="1" ht="39.95" customHeight="1" spans="1:50">
      <c r="A32" s="216">
        <f t="shared" si="0"/>
        <v>24</v>
      </c>
      <c r="B32" s="218"/>
      <c r="C32" s="219"/>
      <c r="D32" s="219"/>
      <c r="E32" s="223">
        <v>3</v>
      </c>
      <c r="F32" s="219"/>
      <c r="G32" s="223"/>
      <c r="H32" s="219"/>
      <c r="I32" s="219"/>
      <c r="J32" s="258"/>
      <c r="K32" s="258"/>
      <c r="L32" s="258" t="s">
        <v>439</v>
      </c>
      <c r="M32" s="242" t="s">
        <v>321</v>
      </c>
      <c r="N32" s="243" t="s">
        <v>266</v>
      </c>
      <c r="O32" s="264" t="s">
        <v>440</v>
      </c>
      <c r="P32" s="245" t="s">
        <v>107</v>
      </c>
      <c r="Q32" s="245" t="s">
        <v>400</v>
      </c>
      <c r="R32" s="260"/>
      <c r="S32" s="276" t="s">
        <v>401</v>
      </c>
      <c r="T32" s="260" t="s">
        <v>415</v>
      </c>
      <c r="U32" s="260" t="s">
        <v>31</v>
      </c>
      <c r="V32" s="276" t="s">
        <v>403</v>
      </c>
      <c r="W32" s="278" t="s">
        <v>402</v>
      </c>
      <c r="X32" s="267" t="s">
        <v>421</v>
      </c>
      <c r="Y32" s="260" t="s">
        <v>31</v>
      </c>
      <c r="Z32" s="260" t="s">
        <v>31</v>
      </c>
      <c r="AA32" s="217" t="s">
        <v>31</v>
      </c>
      <c r="AB32" s="306">
        <v>0.05</v>
      </c>
      <c r="AC32" s="245" t="s">
        <v>31</v>
      </c>
      <c r="AD32" s="300" t="s">
        <v>441</v>
      </c>
      <c r="AE32" s="300"/>
      <c r="AF32" s="301"/>
      <c r="AG32" s="301"/>
      <c r="AH32" s="317"/>
      <c r="AI32" s="317"/>
      <c r="AJ32" s="318"/>
      <c r="AK32" s="317"/>
      <c r="AL32" s="317"/>
      <c r="AM32" s="319" t="s">
        <v>407</v>
      </c>
      <c r="AN32" s="319" t="s">
        <v>442</v>
      </c>
      <c r="AO32" s="353"/>
      <c r="AP32" s="222">
        <v>1</v>
      </c>
      <c r="AQ32" s="341">
        <v>1</v>
      </c>
      <c r="AR32" s="341">
        <v>0</v>
      </c>
      <c r="AS32" s="341">
        <v>0</v>
      </c>
      <c r="AT32" s="342">
        <v>0</v>
      </c>
      <c r="AU32" s="336">
        <v>1</v>
      </c>
      <c r="AV32" s="336">
        <v>1</v>
      </c>
      <c r="AW32" s="336">
        <v>0</v>
      </c>
      <c r="AX32" s="352">
        <v>0</v>
      </c>
    </row>
    <row r="33" ht="39.95" customHeight="1" spans="1:50">
      <c r="A33" s="216">
        <f t="shared" si="0"/>
        <v>25</v>
      </c>
      <c r="B33" s="218"/>
      <c r="C33" s="219"/>
      <c r="D33" s="223"/>
      <c r="E33" s="223">
        <v>3</v>
      </c>
      <c r="F33" s="219"/>
      <c r="G33" s="223"/>
      <c r="H33" s="219"/>
      <c r="I33" s="219"/>
      <c r="J33" s="258"/>
      <c r="K33" s="258"/>
      <c r="L33" s="258" t="s">
        <v>1159</v>
      </c>
      <c r="M33" s="256" t="s">
        <v>1160</v>
      </c>
      <c r="N33" s="243" t="s">
        <v>266</v>
      </c>
      <c r="O33" s="264" t="s">
        <v>1161</v>
      </c>
      <c r="P33" s="260" t="s">
        <v>107</v>
      </c>
      <c r="Q33" s="218" t="s">
        <v>400</v>
      </c>
      <c r="R33" s="260"/>
      <c r="S33" s="276" t="s">
        <v>401</v>
      </c>
      <c r="T33" s="260" t="s">
        <v>415</v>
      </c>
      <c r="U33" s="260" t="s">
        <v>31</v>
      </c>
      <c r="V33" s="276" t="s">
        <v>403</v>
      </c>
      <c r="W33" s="278" t="s">
        <v>402</v>
      </c>
      <c r="X33" s="267" t="s">
        <v>404</v>
      </c>
      <c r="Y33" s="222" t="s">
        <v>405</v>
      </c>
      <c r="Z33" s="260" t="s">
        <v>31</v>
      </c>
      <c r="AA33" s="239" t="s">
        <v>31</v>
      </c>
      <c r="AB33" s="306">
        <v>0.05</v>
      </c>
      <c r="AC33" s="245" t="s">
        <v>31</v>
      </c>
      <c r="AD33" s="300" t="s">
        <v>441</v>
      </c>
      <c r="AE33" s="300"/>
      <c r="AF33" s="301"/>
      <c r="AG33" s="301"/>
      <c r="AH33" s="317"/>
      <c r="AI33" s="317"/>
      <c r="AJ33" s="318"/>
      <c r="AK33" s="317"/>
      <c r="AL33" s="317"/>
      <c r="AM33" s="319" t="s">
        <v>407</v>
      </c>
      <c r="AN33" s="319" t="s">
        <v>442</v>
      </c>
      <c r="AO33" s="260"/>
      <c r="AP33" s="245">
        <v>0</v>
      </c>
      <c r="AQ33" s="245">
        <v>0</v>
      </c>
      <c r="AR33" s="350">
        <v>1</v>
      </c>
      <c r="AS33" s="350">
        <v>0</v>
      </c>
      <c r="AT33" s="351">
        <v>0</v>
      </c>
      <c r="AU33" s="336">
        <v>0</v>
      </c>
      <c r="AV33" s="336">
        <v>0</v>
      </c>
      <c r="AW33" s="336">
        <v>0</v>
      </c>
      <c r="AX33" s="352">
        <v>0</v>
      </c>
    </row>
    <row r="34" s="189" customFormat="1" ht="39.95" customHeight="1" spans="1:50">
      <c r="A34" s="216">
        <f t="shared" si="0"/>
        <v>26</v>
      </c>
      <c r="B34" s="218"/>
      <c r="C34" s="219"/>
      <c r="D34" s="223"/>
      <c r="E34" s="223">
        <v>3</v>
      </c>
      <c r="F34" s="219"/>
      <c r="G34" s="223"/>
      <c r="H34" s="219"/>
      <c r="I34" s="219"/>
      <c r="J34" s="258"/>
      <c r="K34" s="258"/>
      <c r="L34" s="258" t="s">
        <v>1060</v>
      </c>
      <c r="M34" s="242" t="s">
        <v>1060</v>
      </c>
      <c r="N34" s="243" t="s">
        <v>266</v>
      </c>
      <c r="O34" s="264" t="s">
        <v>1162</v>
      </c>
      <c r="P34" s="260" t="s">
        <v>107</v>
      </c>
      <c r="Q34" s="218" t="s">
        <v>400</v>
      </c>
      <c r="R34" s="260"/>
      <c r="S34" s="276" t="s">
        <v>401</v>
      </c>
      <c r="T34" s="260" t="s">
        <v>415</v>
      </c>
      <c r="U34" s="260" t="s">
        <v>31</v>
      </c>
      <c r="V34" s="272" t="s">
        <v>402</v>
      </c>
      <c r="W34" s="282" t="s">
        <v>403</v>
      </c>
      <c r="X34" s="267" t="s">
        <v>404</v>
      </c>
      <c r="Y34" s="222" t="s">
        <v>405</v>
      </c>
      <c r="Z34" s="260" t="s">
        <v>31</v>
      </c>
      <c r="AA34" s="239" t="s">
        <v>31</v>
      </c>
      <c r="AB34" s="306">
        <v>0.05</v>
      </c>
      <c r="AC34" s="245" t="s">
        <v>31</v>
      </c>
      <c r="AD34" s="300" t="s">
        <v>441</v>
      </c>
      <c r="AE34" s="300"/>
      <c r="AF34" s="301"/>
      <c r="AG34" s="301"/>
      <c r="AH34" s="317"/>
      <c r="AI34" s="317"/>
      <c r="AJ34" s="318"/>
      <c r="AK34" s="317"/>
      <c r="AL34" s="317"/>
      <c r="AM34" s="319" t="s">
        <v>407</v>
      </c>
      <c r="AN34" s="319" t="s">
        <v>442</v>
      </c>
      <c r="AO34" s="260"/>
      <c r="AP34" s="245">
        <v>0</v>
      </c>
      <c r="AQ34" s="245">
        <v>0</v>
      </c>
      <c r="AR34" s="350">
        <v>0</v>
      </c>
      <c r="AS34" s="350">
        <v>1</v>
      </c>
      <c r="AT34" s="351">
        <v>0</v>
      </c>
      <c r="AU34" s="336">
        <v>0</v>
      </c>
      <c r="AV34" s="336">
        <v>0</v>
      </c>
      <c r="AW34" s="336">
        <v>1</v>
      </c>
      <c r="AX34" s="352">
        <v>0</v>
      </c>
    </row>
    <row r="35" s="190" customFormat="1" ht="39.95" customHeight="1" spans="1:50">
      <c r="A35" s="216">
        <f t="shared" si="0"/>
        <v>27</v>
      </c>
      <c r="B35" s="224"/>
      <c r="C35" s="220"/>
      <c r="D35" s="225"/>
      <c r="E35" s="225">
        <v>3</v>
      </c>
      <c r="F35" s="220"/>
      <c r="G35" s="225"/>
      <c r="H35" s="220"/>
      <c r="I35" s="220"/>
      <c r="J35" s="261"/>
      <c r="K35" s="261"/>
      <c r="L35" s="262" t="s">
        <v>265</v>
      </c>
      <c r="M35" s="247" t="s">
        <v>265</v>
      </c>
      <c r="N35" s="248" t="s">
        <v>266</v>
      </c>
      <c r="O35" s="265" t="s">
        <v>1163</v>
      </c>
      <c r="P35" s="266" t="s">
        <v>107</v>
      </c>
      <c r="Q35" s="224" t="s">
        <v>400</v>
      </c>
      <c r="R35" s="266"/>
      <c r="S35" s="280" t="s">
        <v>401</v>
      </c>
      <c r="T35" s="266" t="s">
        <v>415</v>
      </c>
      <c r="U35" s="266" t="s">
        <v>31</v>
      </c>
      <c r="V35" s="285" t="s">
        <v>402</v>
      </c>
      <c r="W35" s="284" t="s">
        <v>403</v>
      </c>
      <c r="X35" s="283" t="s">
        <v>404</v>
      </c>
      <c r="Y35" s="302" t="s">
        <v>405</v>
      </c>
      <c r="Z35" s="266" t="s">
        <v>31</v>
      </c>
      <c r="AA35" s="246" t="s">
        <v>31</v>
      </c>
      <c r="AB35" s="307">
        <v>0.05</v>
      </c>
      <c r="AC35" s="250" t="s">
        <v>31</v>
      </c>
      <c r="AD35" s="300" t="s">
        <v>441</v>
      </c>
      <c r="AE35" s="300"/>
      <c r="AF35" s="301"/>
      <c r="AG35" s="301"/>
      <c r="AH35" s="317"/>
      <c r="AI35" s="317"/>
      <c r="AJ35" s="318"/>
      <c r="AK35" s="317"/>
      <c r="AL35" s="317"/>
      <c r="AM35" s="320" t="s">
        <v>423</v>
      </c>
      <c r="AN35" s="319"/>
      <c r="AO35" s="266"/>
      <c r="AP35" s="250">
        <v>0</v>
      </c>
      <c r="AQ35" s="250">
        <v>0</v>
      </c>
      <c r="AR35" s="351">
        <v>0</v>
      </c>
      <c r="AS35" s="351">
        <v>0</v>
      </c>
      <c r="AT35" s="351">
        <v>1</v>
      </c>
      <c r="AU35" s="352">
        <v>0</v>
      </c>
      <c r="AV35" s="352">
        <v>0</v>
      </c>
      <c r="AW35" s="352">
        <v>0</v>
      </c>
      <c r="AX35" s="352">
        <v>1</v>
      </c>
    </row>
    <row r="36" s="189" customFormat="1" ht="39.95" customHeight="1" spans="1:50">
      <c r="A36" s="216">
        <f t="shared" si="0"/>
        <v>28</v>
      </c>
      <c r="B36" s="219"/>
      <c r="C36" s="219"/>
      <c r="D36" s="219">
        <v>2</v>
      </c>
      <c r="E36" s="219"/>
      <c r="F36" s="219"/>
      <c r="G36" s="219"/>
      <c r="H36" s="219"/>
      <c r="I36" s="219"/>
      <c r="J36" s="239"/>
      <c r="K36" s="239"/>
      <c r="L36" s="239"/>
      <c r="M36" s="242" t="s">
        <v>1075</v>
      </c>
      <c r="N36" s="243" t="s">
        <v>984</v>
      </c>
      <c r="O36" s="259" t="s">
        <v>445</v>
      </c>
      <c r="P36" s="245" t="s">
        <v>99</v>
      </c>
      <c r="Q36" s="245" t="s">
        <v>400</v>
      </c>
      <c r="R36" s="221"/>
      <c r="S36" s="276" t="s">
        <v>401</v>
      </c>
      <c r="T36" s="260" t="s">
        <v>415</v>
      </c>
      <c r="U36" s="260" t="s">
        <v>31</v>
      </c>
      <c r="V36" s="276" t="s">
        <v>403</v>
      </c>
      <c r="W36" s="278" t="s">
        <v>402</v>
      </c>
      <c r="X36" s="267" t="s">
        <v>421</v>
      </c>
      <c r="Y36" s="222" t="s">
        <v>405</v>
      </c>
      <c r="Z36" s="260" t="s">
        <v>31</v>
      </c>
      <c r="AA36" s="217" t="s">
        <v>31</v>
      </c>
      <c r="AB36" s="304" t="e">
        <f>AB41+AB56</f>
        <v>#REF!</v>
      </c>
      <c r="AC36" s="245" t="s">
        <v>31</v>
      </c>
      <c r="AD36" s="300"/>
      <c r="AE36" s="300"/>
      <c r="AF36" s="301"/>
      <c r="AG36" s="301"/>
      <c r="AH36" s="317"/>
      <c r="AI36" s="317"/>
      <c r="AJ36" s="318"/>
      <c r="AK36" s="317"/>
      <c r="AL36" s="317"/>
      <c r="AM36" s="319" t="s">
        <v>416</v>
      </c>
      <c r="AN36" s="319"/>
      <c r="AO36" s="353"/>
      <c r="AP36" s="222">
        <v>1</v>
      </c>
      <c r="AQ36" s="341">
        <v>0</v>
      </c>
      <c r="AR36" s="341">
        <v>0</v>
      </c>
      <c r="AS36" s="341">
        <v>0</v>
      </c>
      <c r="AT36" s="342">
        <v>0</v>
      </c>
      <c r="AU36" s="336">
        <v>1</v>
      </c>
      <c r="AV36" s="336">
        <v>0</v>
      </c>
      <c r="AW36" s="336">
        <v>0</v>
      </c>
      <c r="AX36" s="352">
        <v>0</v>
      </c>
    </row>
    <row r="37" s="191" customFormat="1" ht="39.95" customHeight="1" spans="1:50">
      <c r="A37" s="216">
        <f t="shared" si="0"/>
        <v>29</v>
      </c>
      <c r="B37" s="219"/>
      <c r="C37" s="219"/>
      <c r="D37" s="219">
        <v>2</v>
      </c>
      <c r="E37" s="219"/>
      <c r="F37" s="219"/>
      <c r="G37" s="219"/>
      <c r="H37" s="219"/>
      <c r="I37" s="219"/>
      <c r="J37" s="239"/>
      <c r="K37" s="239"/>
      <c r="L37" s="239"/>
      <c r="M37" s="242" t="s">
        <v>1078</v>
      </c>
      <c r="N37" s="243" t="s">
        <v>1064</v>
      </c>
      <c r="O37" s="259" t="s">
        <v>447</v>
      </c>
      <c r="P37" s="245" t="s">
        <v>99</v>
      </c>
      <c r="Q37" s="245" t="s">
        <v>400</v>
      </c>
      <c r="R37" s="221"/>
      <c r="S37" s="276" t="s">
        <v>401</v>
      </c>
      <c r="T37" s="260" t="s">
        <v>415</v>
      </c>
      <c r="U37" s="260" t="s">
        <v>31</v>
      </c>
      <c r="V37" s="276" t="s">
        <v>403</v>
      </c>
      <c r="W37" s="278" t="s">
        <v>402</v>
      </c>
      <c r="X37" s="267" t="s">
        <v>421</v>
      </c>
      <c r="Y37" s="222" t="s">
        <v>405</v>
      </c>
      <c r="Z37" s="260" t="s">
        <v>31</v>
      </c>
      <c r="AA37" s="217" t="s">
        <v>31</v>
      </c>
      <c r="AB37" s="304" t="e">
        <f>AB36</f>
        <v>#REF!</v>
      </c>
      <c r="AC37" s="245" t="s">
        <v>31</v>
      </c>
      <c r="AD37" s="300"/>
      <c r="AE37" s="300"/>
      <c r="AF37" s="301"/>
      <c r="AG37" s="301"/>
      <c r="AH37" s="317"/>
      <c r="AI37" s="317"/>
      <c r="AJ37" s="318"/>
      <c r="AK37" s="317"/>
      <c r="AL37" s="317"/>
      <c r="AM37" s="319" t="s">
        <v>416</v>
      </c>
      <c r="AN37" s="319"/>
      <c r="AO37" s="353"/>
      <c r="AP37" s="222">
        <v>0</v>
      </c>
      <c r="AQ37" s="341">
        <v>1</v>
      </c>
      <c r="AR37" s="341">
        <v>0</v>
      </c>
      <c r="AS37" s="341">
        <v>0</v>
      </c>
      <c r="AT37" s="342">
        <v>0</v>
      </c>
      <c r="AU37" s="336">
        <v>0</v>
      </c>
      <c r="AV37" s="336">
        <v>1</v>
      </c>
      <c r="AW37" s="336">
        <v>0</v>
      </c>
      <c r="AX37" s="352">
        <v>0</v>
      </c>
    </row>
    <row r="38" s="191" customFormat="1" ht="39.95" customHeight="1" spans="1:50">
      <c r="A38" s="216">
        <f t="shared" si="0"/>
        <v>30</v>
      </c>
      <c r="B38" s="219"/>
      <c r="C38" s="219"/>
      <c r="D38" s="219">
        <v>2</v>
      </c>
      <c r="E38" s="219"/>
      <c r="F38" s="219"/>
      <c r="G38" s="219"/>
      <c r="H38" s="219"/>
      <c r="I38" s="219"/>
      <c r="J38" s="239"/>
      <c r="K38" s="239"/>
      <c r="L38" s="239"/>
      <c r="M38" s="242" t="s">
        <v>1164</v>
      </c>
      <c r="N38" s="243" t="s">
        <v>1064</v>
      </c>
      <c r="O38" s="259" t="s">
        <v>1165</v>
      </c>
      <c r="P38" s="245" t="s">
        <v>99</v>
      </c>
      <c r="Q38" s="245" t="s">
        <v>400</v>
      </c>
      <c r="R38" s="221"/>
      <c r="S38" s="276" t="s">
        <v>401</v>
      </c>
      <c r="T38" s="260" t="s">
        <v>415</v>
      </c>
      <c r="U38" s="260" t="s">
        <v>31</v>
      </c>
      <c r="V38" s="276" t="s">
        <v>403</v>
      </c>
      <c r="W38" s="278" t="s">
        <v>402</v>
      </c>
      <c r="X38" s="267" t="s">
        <v>421</v>
      </c>
      <c r="Y38" s="222" t="s">
        <v>405</v>
      </c>
      <c r="Z38" s="260" t="s">
        <v>31</v>
      </c>
      <c r="AA38" s="217" t="s">
        <v>31</v>
      </c>
      <c r="AB38" s="304" t="e">
        <f t="shared" ref="AB38:AB40" si="3">AB36</f>
        <v>#REF!</v>
      </c>
      <c r="AC38" s="245" t="s">
        <v>31</v>
      </c>
      <c r="AD38" s="300"/>
      <c r="AE38" s="300"/>
      <c r="AF38" s="301"/>
      <c r="AG38" s="301"/>
      <c r="AH38" s="317"/>
      <c r="AI38" s="317"/>
      <c r="AJ38" s="318"/>
      <c r="AK38" s="317"/>
      <c r="AL38" s="317"/>
      <c r="AM38" s="319" t="s">
        <v>416</v>
      </c>
      <c r="AN38" s="319"/>
      <c r="AO38" s="353"/>
      <c r="AP38" s="222">
        <v>0</v>
      </c>
      <c r="AQ38" s="341">
        <v>0</v>
      </c>
      <c r="AR38" s="341">
        <v>1</v>
      </c>
      <c r="AS38" s="341">
        <v>0</v>
      </c>
      <c r="AT38" s="342">
        <v>0</v>
      </c>
      <c r="AU38" s="336">
        <v>0</v>
      </c>
      <c r="AV38" s="336">
        <v>0</v>
      </c>
      <c r="AW38" s="336">
        <v>0</v>
      </c>
      <c r="AX38" s="352">
        <v>0</v>
      </c>
    </row>
    <row r="39" s="191" customFormat="1" ht="62.25" customHeight="1" spans="1:50">
      <c r="A39" s="216">
        <f t="shared" si="0"/>
        <v>31</v>
      </c>
      <c r="B39" s="219"/>
      <c r="C39" s="219"/>
      <c r="D39" s="219">
        <v>2</v>
      </c>
      <c r="E39" s="219"/>
      <c r="F39" s="219"/>
      <c r="G39" s="219"/>
      <c r="H39" s="219"/>
      <c r="I39" s="219"/>
      <c r="J39" s="239"/>
      <c r="K39" s="239"/>
      <c r="L39" s="239"/>
      <c r="M39" s="242" t="s">
        <v>1063</v>
      </c>
      <c r="N39" s="243" t="s">
        <v>1064</v>
      </c>
      <c r="O39" s="259" t="s">
        <v>1166</v>
      </c>
      <c r="P39" s="245" t="s">
        <v>99</v>
      </c>
      <c r="Q39" s="245" t="s">
        <v>400</v>
      </c>
      <c r="R39" s="221"/>
      <c r="S39" s="276" t="s">
        <v>401</v>
      </c>
      <c r="T39" s="260" t="s">
        <v>415</v>
      </c>
      <c r="U39" s="260" t="s">
        <v>31</v>
      </c>
      <c r="V39" s="282" t="s">
        <v>402</v>
      </c>
      <c r="W39" s="278" t="s">
        <v>403</v>
      </c>
      <c r="X39" s="267" t="s">
        <v>421</v>
      </c>
      <c r="Y39" s="222" t="s">
        <v>405</v>
      </c>
      <c r="Z39" s="260" t="s">
        <v>31</v>
      </c>
      <c r="AA39" s="217" t="s">
        <v>31</v>
      </c>
      <c r="AB39" s="304" t="e">
        <f t="shared" si="3"/>
        <v>#REF!</v>
      </c>
      <c r="AC39" s="245" t="s">
        <v>31</v>
      </c>
      <c r="AD39" s="300"/>
      <c r="AE39" s="300"/>
      <c r="AF39" s="301"/>
      <c r="AG39" s="301"/>
      <c r="AH39" s="317"/>
      <c r="AI39" s="317"/>
      <c r="AJ39" s="318"/>
      <c r="AK39" s="317"/>
      <c r="AL39" s="317"/>
      <c r="AM39" s="319" t="s">
        <v>416</v>
      </c>
      <c r="AN39" s="319"/>
      <c r="AO39" s="353"/>
      <c r="AP39" s="222">
        <v>0</v>
      </c>
      <c r="AQ39" s="341">
        <v>0</v>
      </c>
      <c r="AR39" s="341">
        <v>0</v>
      </c>
      <c r="AS39" s="341">
        <v>1</v>
      </c>
      <c r="AT39" s="342">
        <v>0</v>
      </c>
      <c r="AU39" s="336">
        <v>0</v>
      </c>
      <c r="AV39" s="336">
        <v>0</v>
      </c>
      <c r="AW39" s="336">
        <v>1</v>
      </c>
      <c r="AX39" s="352">
        <v>0</v>
      </c>
    </row>
    <row r="40" s="192" customFormat="1" ht="62.25" customHeight="1" spans="1:50">
      <c r="A40" s="216">
        <f t="shared" si="0"/>
        <v>32</v>
      </c>
      <c r="B40" s="220"/>
      <c r="C40" s="220"/>
      <c r="D40" s="220">
        <v>2</v>
      </c>
      <c r="E40" s="220"/>
      <c r="F40" s="220"/>
      <c r="G40" s="220"/>
      <c r="H40" s="220"/>
      <c r="I40" s="220"/>
      <c r="J40" s="246"/>
      <c r="K40" s="246"/>
      <c r="L40" s="251"/>
      <c r="M40" s="247" t="s">
        <v>1099</v>
      </c>
      <c r="N40" s="248" t="s">
        <v>1064</v>
      </c>
      <c r="O40" s="263" t="s">
        <v>1167</v>
      </c>
      <c r="P40" s="250" t="s">
        <v>99</v>
      </c>
      <c r="Q40" s="250" t="s">
        <v>400</v>
      </c>
      <c r="R40" s="253"/>
      <c r="S40" s="280" t="s">
        <v>401</v>
      </c>
      <c r="T40" s="266" t="s">
        <v>415</v>
      </c>
      <c r="U40" s="266" t="s">
        <v>31</v>
      </c>
      <c r="V40" s="284" t="s">
        <v>402</v>
      </c>
      <c r="W40" s="281" t="s">
        <v>403</v>
      </c>
      <c r="X40" s="283" t="s">
        <v>421</v>
      </c>
      <c r="Y40" s="302" t="s">
        <v>405</v>
      </c>
      <c r="Z40" s="266" t="s">
        <v>31</v>
      </c>
      <c r="AA40" s="279" t="s">
        <v>31</v>
      </c>
      <c r="AB40" s="305" t="e">
        <f t="shared" si="3"/>
        <v>#REF!</v>
      </c>
      <c r="AC40" s="250" t="s">
        <v>31</v>
      </c>
      <c r="AD40" s="300"/>
      <c r="AE40" s="300"/>
      <c r="AF40" s="301"/>
      <c r="AG40" s="301"/>
      <c r="AH40" s="317"/>
      <c r="AI40" s="317"/>
      <c r="AJ40" s="318"/>
      <c r="AK40" s="317"/>
      <c r="AL40" s="317"/>
      <c r="AM40" s="319" t="s">
        <v>416</v>
      </c>
      <c r="AN40" s="319"/>
      <c r="AO40" s="354"/>
      <c r="AP40" s="302">
        <v>0</v>
      </c>
      <c r="AQ40" s="342">
        <v>0</v>
      </c>
      <c r="AR40" s="342">
        <v>0</v>
      </c>
      <c r="AS40" s="342">
        <v>0</v>
      </c>
      <c r="AT40" s="342">
        <v>1</v>
      </c>
      <c r="AU40" s="352">
        <v>0</v>
      </c>
      <c r="AV40" s="352">
        <v>0</v>
      </c>
      <c r="AW40" s="352">
        <v>0</v>
      </c>
      <c r="AX40" s="352">
        <v>1</v>
      </c>
    </row>
    <row r="41" s="191" customFormat="1" ht="39.95" customHeight="1" spans="1:50">
      <c r="A41" s="216">
        <f t="shared" si="0"/>
        <v>33</v>
      </c>
      <c r="B41" s="219"/>
      <c r="C41" s="219"/>
      <c r="D41" s="219"/>
      <c r="E41" s="219">
        <v>3</v>
      </c>
      <c r="F41" s="219"/>
      <c r="G41" s="219"/>
      <c r="H41" s="219"/>
      <c r="I41" s="219"/>
      <c r="J41" s="239"/>
      <c r="K41" s="239"/>
      <c r="L41" s="239" t="s">
        <v>1168</v>
      </c>
      <c r="M41" s="242" t="s">
        <v>1169</v>
      </c>
      <c r="N41" s="243" t="s">
        <v>1170</v>
      </c>
      <c r="O41" s="244" t="s">
        <v>1171</v>
      </c>
      <c r="P41" s="245" t="s">
        <v>107</v>
      </c>
      <c r="Q41" s="245" t="s">
        <v>400</v>
      </c>
      <c r="R41" s="221"/>
      <c r="S41" s="276" t="s">
        <v>401</v>
      </c>
      <c r="T41" s="277" t="s">
        <v>1169</v>
      </c>
      <c r="U41" s="276" t="s">
        <v>502</v>
      </c>
      <c r="V41" s="276" t="s">
        <v>403</v>
      </c>
      <c r="W41" s="278" t="s">
        <v>402</v>
      </c>
      <c r="X41" s="267" t="s">
        <v>421</v>
      </c>
      <c r="Y41" s="222" t="s">
        <v>405</v>
      </c>
      <c r="Z41" s="260" t="s">
        <v>31</v>
      </c>
      <c r="AA41" s="217" t="s">
        <v>31</v>
      </c>
      <c r="AB41" s="304">
        <f>AB42+AB43+AB44+AB45+AB46+AB47*AP47+AB48+AB51+AB55</f>
        <v>2.6787</v>
      </c>
      <c r="AC41" s="245" t="s">
        <v>31</v>
      </c>
      <c r="AD41" s="300" t="s">
        <v>532</v>
      </c>
      <c r="AE41" s="300"/>
      <c r="AF41" s="301"/>
      <c r="AG41" s="301"/>
      <c r="AH41" s="317"/>
      <c r="AI41" s="317"/>
      <c r="AJ41" s="318"/>
      <c r="AK41" s="317">
        <v>53.2</v>
      </c>
      <c r="AL41" s="317"/>
      <c r="AM41" s="319" t="s">
        <v>423</v>
      </c>
      <c r="AN41" s="319" t="s">
        <v>1172</v>
      </c>
      <c r="AO41" s="340"/>
      <c r="AP41" s="222">
        <v>1</v>
      </c>
      <c r="AQ41" s="341">
        <v>1</v>
      </c>
      <c r="AR41" s="341">
        <v>1</v>
      </c>
      <c r="AS41" s="341">
        <v>1</v>
      </c>
      <c r="AT41" s="342">
        <v>1</v>
      </c>
      <c r="AU41" s="336">
        <v>1</v>
      </c>
      <c r="AV41" s="336">
        <v>1</v>
      </c>
      <c r="AW41" s="336">
        <v>1</v>
      </c>
      <c r="AX41" s="352">
        <v>1</v>
      </c>
    </row>
    <row r="42" s="191" customFormat="1" ht="39.95" customHeight="1" spans="1:50">
      <c r="A42" s="216">
        <f t="shared" si="0"/>
        <v>34</v>
      </c>
      <c r="B42" s="219"/>
      <c r="C42" s="219"/>
      <c r="D42" s="219"/>
      <c r="E42" s="219"/>
      <c r="F42" s="219">
        <v>4</v>
      </c>
      <c r="G42" s="219"/>
      <c r="H42" s="219"/>
      <c r="I42" s="219"/>
      <c r="J42" s="239"/>
      <c r="K42" s="239"/>
      <c r="L42" s="239"/>
      <c r="M42" s="242">
        <v>330102303200</v>
      </c>
      <c r="N42" s="243" t="s">
        <v>1173</v>
      </c>
      <c r="O42" s="244" t="s">
        <v>1174</v>
      </c>
      <c r="P42" s="267" t="s">
        <v>258</v>
      </c>
      <c r="Q42" s="245" t="s">
        <v>400</v>
      </c>
      <c r="R42" s="221"/>
      <c r="S42" s="276" t="s">
        <v>401</v>
      </c>
      <c r="T42" s="277">
        <v>330102303200</v>
      </c>
      <c r="U42" s="276" t="s">
        <v>401</v>
      </c>
      <c r="V42" s="282" t="s">
        <v>403</v>
      </c>
      <c r="W42" s="278" t="s">
        <v>402</v>
      </c>
      <c r="X42" s="267" t="s">
        <v>540</v>
      </c>
      <c r="Y42" s="222" t="s">
        <v>1175</v>
      </c>
      <c r="Z42" s="260" t="s">
        <v>741</v>
      </c>
      <c r="AA42" s="239" t="s">
        <v>1176</v>
      </c>
      <c r="AB42" s="304">
        <v>0.0835</v>
      </c>
      <c r="AC42" s="245" t="s">
        <v>31</v>
      </c>
      <c r="AD42" s="300" t="s">
        <v>544</v>
      </c>
      <c r="AE42" s="300" t="s">
        <v>1177</v>
      </c>
      <c r="AF42" s="301">
        <v>103</v>
      </c>
      <c r="AG42" s="301">
        <v>56</v>
      </c>
      <c r="AH42" s="317">
        <v>3</v>
      </c>
      <c r="AI42" s="317">
        <v>0.13600944</v>
      </c>
      <c r="AJ42" s="318">
        <v>0.613927974411188</v>
      </c>
      <c r="AK42" s="317"/>
      <c r="AL42" s="317"/>
      <c r="AM42" s="321"/>
      <c r="AN42" s="321"/>
      <c r="AO42" s="244" t="s">
        <v>1174</v>
      </c>
      <c r="AP42" s="222">
        <v>1</v>
      </c>
      <c r="AQ42" s="341">
        <v>1</v>
      </c>
      <c r="AR42" s="341">
        <v>1</v>
      </c>
      <c r="AS42" s="341">
        <v>1</v>
      </c>
      <c r="AT42" s="342">
        <v>1</v>
      </c>
      <c r="AU42" s="336">
        <v>1</v>
      </c>
      <c r="AV42" s="336">
        <v>1</v>
      </c>
      <c r="AW42" s="336">
        <v>1</v>
      </c>
      <c r="AX42" s="352">
        <v>1</v>
      </c>
    </row>
    <row r="43" s="191" customFormat="1" ht="39.95" customHeight="1" spans="1:50">
      <c r="A43" s="216">
        <f t="shared" si="0"/>
        <v>35</v>
      </c>
      <c r="B43" s="219"/>
      <c r="C43" s="219"/>
      <c r="D43" s="219"/>
      <c r="E43" s="219"/>
      <c r="F43" s="219">
        <v>4</v>
      </c>
      <c r="G43" s="219"/>
      <c r="H43" s="219"/>
      <c r="I43" s="219"/>
      <c r="J43" s="221"/>
      <c r="K43" s="221"/>
      <c r="L43" s="221"/>
      <c r="M43" s="242" t="s">
        <v>1178</v>
      </c>
      <c r="N43" s="243" t="s">
        <v>1179</v>
      </c>
      <c r="O43" s="268" t="s">
        <v>141</v>
      </c>
      <c r="P43" s="267" t="s">
        <v>258</v>
      </c>
      <c r="Q43" s="245" t="s">
        <v>400</v>
      </c>
      <c r="R43" s="221"/>
      <c r="S43" s="276" t="s">
        <v>401</v>
      </c>
      <c r="T43" s="277">
        <v>330102300300</v>
      </c>
      <c r="U43" s="276" t="s">
        <v>401</v>
      </c>
      <c r="V43" s="276" t="s">
        <v>403</v>
      </c>
      <c r="W43" s="278" t="s">
        <v>402</v>
      </c>
      <c r="X43" s="267" t="s">
        <v>601</v>
      </c>
      <c r="Y43" s="222" t="s">
        <v>626</v>
      </c>
      <c r="Z43" s="260" t="s">
        <v>627</v>
      </c>
      <c r="AA43" s="239" t="s">
        <v>1180</v>
      </c>
      <c r="AB43" s="304">
        <v>1.4899</v>
      </c>
      <c r="AC43" s="245" t="s">
        <v>31</v>
      </c>
      <c r="AD43" s="300" t="s">
        <v>605</v>
      </c>
      <c r="AE43" s="300"/>
      <c r="AF43" s="301">
        <v>1323.84479717813</v>
      </c>
      <c r="AG43" s="301">
        <v>25</v>
      </c>
      <c r="AH43" s="317">
        <v>2</v>
      </c>
      <c r="AI43" s="317">
        <v>1.50124</v>
      </c>
      <c r="AJ43" s="318">
        <v>0.992446244437931</v>
      </c>
      <c r="AK43" s="317"/>
      <c r="AL43" s="317"/>
      <c r="AM43" s="321"/>
      <c r="AN43" s="321"/>
      <c r="AO43" s="340"/>
      <c r="AP43" s="222">
        <v>1</v>
      </c>
      <c r="AQ43" s="341">
        <v>1</v>
      </c>
      <c r="AR43" s="341">
        <v>1</v>
      </c>
      <c r="AS43" s="341">
        <v>1</v>
      </c>
      <c r="AT43" s="342">
        <v>1</v>
      </c>
      <c r="AU43" s="336">
        <v>1</v>
      </c>
      <c r="AV43" s="336">
        <v>1</v>
      </c>
      <c r="AW43" s="336">
        <v>1</v>
      </c>
      <c r="AX43" s="352">
        <v>1</v>
      </c>
    </row>
    <row r="44" s="191" customFormat="1" ht="39.95" customHeight="1" spans="1:50">
      <c r="A44" s="216">
        <f t="shared" si="0"/>
        <v>36</v>
      </c>
      <c r="B44" s="219"/>
      <c r="C44" s="219"/>
      <c r="D44" s="219"/>
      <c r="E44" s="219"/>
      <c r="F44" s="219">
        <v>4</v>
      </c>
      <c r="G44" s="219"/>
      <c r="H44" s="219"/>
      <c r="I44" s="219"/>
      <c r="J44" s="221"/>
      <c r="K44" s="221"/>
      <c r="L44" s="221"/>
      <c r="M44" s="242" t="s">
        <v>658</v>
      </c>
      <c r="N44" s="243" t="s">
        <v>659</v>
      </c>
      <c r="O44" s="244" t="s">
        <v>540</v>
      </c>
      <c r="P44" s="267" t="s">
        <v>258</v>
      </c>
      <c r="Q44" s="245" t="s">
        <v>400</v>
      </c>
      <c r="R44" s="221"/>
      <c r="S44" s="260" t="s">
        <v>31</v>
      </c>
      <c r="T44" s="260" t="s">
        <v>415</v>
      </c>
      <c r="U44" s="260" t="s">
        <v>31</v>
      </c>
      <c r="V44" s="282" t="s">
        <v>403</v>
      </c>
      <c r="W44" s="278" t="s">
        <v>402</v>
      </c>
      <c r="X44" s="260" t="s">
        <v>31</v>
      </c>
      <c r="Y44" s="222" t="s">
        <v>661</v>
      </c>
      <c r="Z44" s="260" t="s">
        <v>603</v>
      </c>
      <c r="AA44" s="239" t="s">
        <v>662</v>
      </c>
      <c r="AB44" s="304">
        <v>0.0503</v>
      </c>
      <c r="AC44" s="245" t="s">
        <v>31</v>
      </c>
      <c r="AD44" s="300" t="s">
        <v>663</v>
      </c>
      <c r="AE44" s="300"/>
      <c r="AF44" s="301">
        <v>66.6441441441441</v>
      </c>
      <c r="AG44" s="301">
        <v>20</v>
      </c>
      <c r="AH44" s="317">
        <v>2</v>
      </c>
      <c r="AI44" s="317">
        <v>0.05918</v>
      </c>
      <c r="AJ44" s="318">
        <v>0.849949307198378</v>
      </c>
      <c r="AK44" s="317"/>
      <c r="AL44" s="317"/>
      <c r="AM44" s="321"/>
      <c r="AN44" s="321"/>
      <c r="AO44" s="244" t="s">
        <v>660</v>
      </c>
      <c r="AP44" s="222">
        <v>1</v>
      </c>
      <c r="AQ44" s="341">
        <v>1</v>
      </c>
      <c r="AR44" s="341">
        <v>1</v>
      </c>
      <c r="AS44" s="341">
        <v>1</v>
      </c>
      <c r="AT44" s="342">
        <v>1</v>
      </c>
      <c r="AU44" s="336">
        <v>1</v>
      </c>
      <c r="AV44" s="336">
        <v>1</v>
      </c>
      <c r="AW44" s="336">
        <v>1</v>
      </c>
      <c r="AX44" s="352">
        <v>1</v>
      </c>
    </row>
    <row r="45" s="191" customFormat="1" ht="39.95" customHeight="1" spans="1:50">
      <c r="A45" s="216">
        <f t="shared" si="0"/>
        <v>37</v>
      </c>
      <c r="B45" s="219"/>
      <c r="C45" s="219"/>
      <c r="D45" s="219"/>
      <c r="E45" s="219"/>
      <c r="F45" s="219">
        <v>4</v>
      </c>
      <c r="G45" s="219"/>
      <c r="H45" s="219"/>
      <c r="I45" s="219"/>
      <c r="J45" s="221"/>
      <c r="K45" s="221"/>
      <c r="L45" s="221"/>
      <c r="M45" s="242" t="s">
        <v>1181</v>
      </c>
      <c r="N45" s="243" t="s">
        <v>1182</v>
      </c>
      <c r="O45" s="244" t="s">
        <v>540</v>
      </c>
      <c r="P45" s="267" t="s">
        <v>258</v>
      </c>
      <c r="Q45" s="245" t="s">
        <v>400</v>
      </c>
      <c r="R45" s="221"/>
      <c r="S45" s="260" t="s">
        <v>31</v>
      </c>
      <c r="T45" s="260" t="s">
        <v>415</v>
      </c>
      <c r="U45" s="260" t="s">
        <v>31</v>
      </c>
      <c r="V45" s="282" t="s">
        <v>403</v>
      </c>
      <c r="W45" s="278" t="s">
        <v>402</v>
      </c>
      <c r="X45" s="260" t="s">
        <v>31</v>
      </c>
      <c r="Y45" s="222" t="s">
        <v>661</v>
      </c>
      <c r="Z45" s="260" t="s">
        <v>603</v>
      </c>
      <c r="AA45" s="239" t="s">
        <v>662</v>
      </c>
      <c r="AB45" s="304">
        <v>0.0503</v>
      </c>
      <c r="AC45" s="245" t="s">
        <v>31</v>
      </c>
      <c r="AD45" s="300" t="s">
        <v>663</v>
      </c>
      <c r="AE45" s="300"/>
      <c r="AF45" s="301">
        <v>66.6441441441441</v>
      </c>
      <c r="AG45" s="301">
        <v>20</v>
      </c>
      <c r="AH45" s="317">
        <v>2</v>
      </c>
      <c r="AI45" s="317">
        <v>0.05918</v>
      </c>
      <c r="AJ45" s="318">
        <v>0.849949307198378</v>
      </c>
      <c r="AK45" s="317"/>
      <c r="AL45" s="317"/>
      <c r="AM45" s="321"/>
      <c r="AN45" s="321"/>
      <c r="AO45" s="244" t="s">
        <v>660</v>
      </c>
      <c r="AP45" s="222">
        <v>1</v>
      </c>
      <c r="AQ45" s="341">
        <v>1</v>
      </c>
      <c r="AR45" s="341">
        <v>1</v>
      </c>
      <c r="AS45" s="341">
        <v>1</v>
      </c>
      <c r="AT45" s="342">
        <v>1</v>
      </c>
      <c r="AU45" s="336">
        <v>1</v>
      </c>
      <c r="AV45" s="336">
        <v>1</v>
      </c>
      <c r="AW45" s="336">
        <v>1</v>
      </c>
      <c r="AX45" s="352">
        <v>1</v>
      </c>
    </row>
    <row r="46" s="191" customFormat="1" ht="39.95" customHeight="1" spans="1:50">
      <c r="A46" s="216">
        <f t="shared" si="0"/>
        <v>38</v>
      </c>
      <c r="B46" s="219"/>
      <c r="C46" s="219"/>
      <c r="D46" s="219"/>
      <c r="E46" s="219"/>
      <c r="F46" s="219">
        <v>4</v>
      </c>
      <c r="G46" s="219"/>
      <c r="H46" s="219"/>
      <c r="I46" s="219"/>
      <c r="J46" s="239"/>
      <c r="K46" s="239"/>
      <c r="L46" s="239"/>
      <c r="M46" s="242">
        <v>330102300700</v>
      </c>
      <c r="N46" s="242" t="s">
        <v>1183</v>
      </c>
      <c r="O46" s="244" t="s">
        <v>1174</v>
      </c>
      <c r="P46" s="267" t="s">
        <v>258</v>
      </c>
      <c r="Q46" s="245" t="s">
        <v>400</v>
      </c>
      <c r="R46" s="239"/>
      <c r="S46" s="276" t="s">
        <v>401</v>
      </c>
      <c r="T46" s="277">
        <v>330102300700</v>
      </c>
      <c r="U46" s="276" t="s">
        <v>401</v>
      </c>
      <c r="V46" s="282" t="s">
        <v>403</v>
      </c>
      <c r="W46" s="278" t="s">
        <v>402</v>
      </c>
      <c r="X46" s="267" t="s">
        <v>601</v>
      </c>
      <c r="Y46" s="222" t="s">
        <v>1184</v>
      </c>
      <c r="Z46" s="222" t="s">
        <v>1185</v>
      </c>
      <c r="AA46" s="239" t="s">
        <v>1186</v>
      </c>
      <c r="AB46" s="304">
        <v>0.3081</v>
      </c>
      <c r="AC46" s="245" t="s">
        <v>31</v>
      </c>
      <c r="AD46" s="300" t="s">
        <v>605</v>
      </c>
      <c r="AE46" s="300"/>
      <c r="AF46" s="301">
        <v>364.545454545455</v>
      </c>
      <c r="AG46" s="301">
        <v>25</v>
      </c>
      <c r="AH46" s="317">
        <v>1.5</v>
      </c>
      <c r="AI46" s="317">
        <v>0.31679</v>
      </c>
      <c r="AJ46" s="318">
        <v>0.972568578553616</v>
      </c>
      <c r="AK46" s="317"/>
      <c r="AL46" s="317"/>
      <c r="AM46" s="321"/>
      <c r="AN46" s="321"/>
      <c r="AO46" s="340"/>
      <c r="AP46" s="222">
        <v>1</v>
      </c>
      <c r="AQ46" s="341">
        <v>1</v>
      </c>
      <c r="AR46" s="341">
        <v>1</v>
      </c>
      <c r="AS46" s="341">
        <v>1</v>
      </c>
      <c r="AT46" s="342">
        <v>1</v>
      </c>
      <c r="AU46" s="336">
        <v>1</v>
      </c>
      <c r="AV46" s="336">
        <v>1</v>
      </c>
      <c r="AW46" s="336">
        <v>1</v>
      </c>
      <c r="AX46" s="352">
        <v>1</v>
      </c>
    </row>
    <row r="47" s="193" customFormat="1" ht="39.95" customHeight="1" spans="1:50">
      <c r="A47" s="216">
        <f t="shared" si="0"/>
        <v>39</v>
      </c>
      <c r="B47" s="226"/>
      <c r="C47" s="227"/>
      <c r="D47" s="227"/>
      <c r="E47" s="228"/>
      <c r="F47" s="229">
        <v>4</v>
      </c>
      <c r="G47" s="227"/>
      <c r="H47" s="227"/>
      <c r="I47" s="227"/>
      <c r="J47" s="269"/>
      <c r="K47" s="270"/>
      <c r="L47" s="270"/>
      <c r="M47" s="242" t="s">
        <v>1187</v>
      </c>
      <c r="N47" s="242" t="s">
        <v>1188</v>
      </c>
      <c r="O47" s="268" t="s">
        <v>141</v>
      </c>
      <c r="P47" s="267" t="s">
        <v>258</v>
      </c>
      <c r="Q47" s="245" t="s">
        <v>400</v>
      </c>
      <c r="R47" s="286"/>
      <c r="S47" s="276" t="s">
        <v>401</v>
      </c>
      <c r="T47" s="277" t="s">
        <v>1187</v>
      </c>
      <c r="U47" s="276" t="s">
        <v>401</v>
      </c>
      <c r="V47" s="276" t="s">
        <v>403</v>
      </c>
      <c r="W47" s="278" t="s">
        <v>402</v>
      </c>
      <c r="X47" s="218" t="s">
        <v>899</v>
      </c>
      <c r="Y47" s="222" t="s">
        <v>1189</v>
      </c>
      <c r="Z47" s="260" t="s">
        <v>429</v>
      </c>
      <c r="AA47" s="260" t="s">
        <v>1190</v>
      </c>
      <c r="AB47" s="304">
        <v>0.0807</v>
      </c>
      <c r="AC47" s="245" t="s">
        <v>31</v>
      </c>
      <c r="AD47" s="300" t="s">
        <v>431</v>
      </c>
      <c r="AE47" s="300"/>
      <c r="AF47" s="301">
        <v>267.218543046358</v>
      </c>
      <c r="AG47" s="301">
        <v>7</v>
      </c>
      <c r="AH47" s="317"/>
      <c r="AI47" s="317">
        <v>0.0807</v>
      </c>
      <c r="AJ47" s="318">
        <v>1</v>
      </c>
      <c r="AK47" s="317"/>
      <c r="AL47" s="317"/>
      <c r="AM47" s="321"/>
      <c r="AN47" s="321"/>
      <c r="AO47" s="355"/>
      <c r="AP47" s="222">
        <v>2</v>
      </c>
      <c r="AQ47" s="341">
        <v>2</v>
      </c>
      <c r="AR47" s="341">
        <v>2</v>
      </c>
      <c r="AS47" s="341">
        <v>2</v>
      </c>
      <c r="AT47" s="342">
        <v>2</v>
      </c>
      <c r="AU47" s="336">
        <v>2</v>
      </c>
      <c r="AV47" s="336">
        <v>2</v>
      </c>
      <c r="AW47" s="336">
        <v>2</v>
      </c>
      <c r="AX47" s="352">
        <v>2</v>
      </c>
    </row>
    <row r="48" s="191" customFormat="1" ht="39.95" customHeight="1" spans="1:50">
      <c r="A48" s="216">
        <f t="shared" si="0"/>
        <v>40</v>
      </c>
      <c r="B48" s="219"/>
      <c r="C48" s="219"/>
      <c r="D48" s="219"/>
      <c r="E48" s="219"/>
      <c r="F48" s="219">
        <v>4</v>
      </c>
      <c r="G48" s="219"/>
      <c r="H48" s="219"/>
      <c r="I48" s="219"/>
      <c r="J48" s="239"/>
      <c r="K48" s="239"/>
      <c r="L48" s="239"/>
      <c r="M48" s="242" t="s">
        <v>1191</v>
      </c>
      <c r="N48" s="242" t="s">
        <v>1192</v>
      </c>
      <c r="O48" s="244" t="s">
        <v>1174</v>
      </c>
      <c r="P48" s="267" t="s">
        <v>258</v>
      </c>
      <c r="Q48" s="245" t="s">
        <v>400</v>
      </c>
      <c r="R48" s="239"/>
      <c r="S48" s="276" t="s">
        <v>401</v>
      </c>
      <c r="T48" s="260" t="s">
        <v>415</v>
      </c>
      <c r="U48" s="260" t="s">
        <v>31</v>
      </c>
      <c r="V48" s="282" t="s">
        <v>403</v>
      </c>
      <c r="W48" s="278" t="s">
        <v>402</v>
      </c>
      <c r="X48" s="239" t="s">
        <v>421</v>
      </c>
      <c r="Y48" s="222" t="s">
        <v>405</v>
      </c>
      <c r="Z48" s="260" t="s">
        <v>31</v>
      </c>
      <c r="AA48" s="239" t="s">
        <v>1193</v>
      </c>
      <c r="AB48" s="304">
        <f>AB49+AB50*AP50</f>
        <v>0.2208</v>
      </c>
      <c r="AC48" s="245" t="s">
        <v>31</v>
      </c>
      <c r="AD48" s="300" t="s">
        <v>532</v>
      </c>
      <c r="AE48" s="300"/>
      <c r="AF48" s="301"/>
      <c r="AG48" s="301"/>
      <c r="AH48" s="317"/>
      <c r="AI48" s="317"/>
      <c r="AJ48" s="318"/>
      <c r="AK48" s="322">
        <v>2</v>
      </c>
      <c r="AL48" s="317"/>
      <c r="AM48" s="321"/>
      <c r="AN48" s="321"/>
      <c r="AO48" s="340"/>
      <c r="AP48" s="222">
        <v>1</v>
      </c>
      <c r="AQ48" s="341">
        <v>1</v>
      </c>
      <c r="AR48" s="341">
        <v>1</v>
      </c>
      <c r="AS48" s="341">
        <v>1</v>
      </c>
      <c r="AT48" s="342">
        <v>1</v>
      </c>
      <c r="AU48" s="336">
        <v>1</v>
      </c>
      <c r="AV48" s="336">
        <v>1</v>
      </c>
      <c r="AW48" s="336">
        <v>1</v>
      </c>
      <c r="AX48" s="352">
        <v>1</v>
      </c>
    </row>
    <row r="49" s="191" customFormat="1" ht="39.95" customHeight="1" spans="1:50">
      <c r="A49" s="216">
        <f t="shared" si="0"/>
        <v>41</v>
      </c>
      <c r="B49" s="219"/>
      <c r="C49" s="219"/>
      <c r="D49" s="219"/>
      <c r="E49" s="219"/>
      <c r="F49" s="219"/>
      <c r="G49" s="219">
        <v>5</v>
      </c>
      <c r="H49" s="219"/>
      <c r="I49" s="219"/>
      <c r="J49" s="239"/>
      <c r="K49" s="239"/>
      <c r="L49" s="239"/>
      <c r="M49" s="242">
        <v>330102302500</v>
      </c>
      <c r="N49" s="243" t="s">
        <v>1194</v>
      </c>
      <c r="O49" s="244" t="s">
        <v>1174</v>
      </c>
      <c r="P49" s="267" t="s">
        <v>258</v>
      </c>
      <c r="Q49" s="245" t="s">
        <v>400</v>
      </c>
      <c r="R49" s="221"/>
      <c r="S49" s="276" t="s">
        <v>401</v>
      </c>
      <c r="T49" s="277">
        <v>330102302500</v>
      </c>
      <c r="U49" s="276" t="s">
        <v>401</v>
      </c>
      <c r="V49" s="282" t="s">
        <v>403</v>
      </c>
      <c r="W49" s="278" t="s">
        <v>402</v>
      </c>
      <c r="X49" s="267" t="s">
        <v>540</v>
      </c>
      <c r="Y49" s="222" t="s">
        <v>1175</v>
      </c>
      <c r="Z49" s="260" t="s">
        <v>741</v>
      </c>
      <c r="AA49" s="239" t="s">
        <v>1193</v>
      </c>
      <c r="AB49" s="304">
        <v>0.2098</v>
      </c>
      <c r="AC49" s="245" t="s">
        <v>31</v>
      </c>
      <c r="AD49" s="300" t="s">
        <v>544</v>
      </c>
      <c r="AE49" s="300" t="s">
        <v>1195</v>
      </c>
      <c r="AF49" s="301">
        <v>157</v>
      </c>
      <c r="AG49" s="301">
        <v>81</v>
      </c>
      <c r="AH49" s="317">
        <v>3</v>
      </c>
      <c r="AI49" s="317">
        <v>0.29986686</v>
      </c>
      <c r="AJ49" s="318">
        <v>0.699643835267425</v>
      </c>
      <c r="AK49" s="317"/>
      <c r="AL49" s="317"/>
      <c r="AM49" s="321"/>
      <c r="AN49" s="321"/>
      <c r="AO49" s="340"/>
      <c r="AP49" s="222">
        <v>1</v>
      </c>
      <c r="AQ49" s="341">
        <v>1</v>
      </c>
      <c r="AR49" s="341">
        <v>1</v>
      </c>
      <c r="AS49" s="341">
        <v>1</v>
      </c>
      <c r="AT49" s="342">
        <v>1</v>
      </c>
      <c r="AU49" s="336">
        <v>1</v>
      </c>
      <c r="AV49" s="336">
        <v>1</v>
      </c>
      <c r="AW49" s="336">
        <v>1</v>
      </c>
      <c r="AX49" s="352">
        <v>1</v>
      </c>
    </row>
    <row r="50" s="191" customFormat="1" ht="39.95" customHeight="1" spans="1:50">
      <c r="A50" s="216">
        <f t="shared" si="0"/>
        <v>42</v>
      </c>
      <c r="B50" s="219"/>
      <c r="C50" s="219"/>
      <c r="D50" s="219"/>
      <c r="E50" s="219"/>
      <c r="F50" s="219"/>
      <c r="G50" s="219">
        <v>5</v>
      </c>
      <c r="H50" s="219"/>
      <c r="I50" s="219"/>
      <c r="J50" s="239"/>
      <c r="K50" s="239"/>
      <c r="L50" s="239"/>
      <c r="M50" s="242" t="s">
        <v>1196</v>
      </c>
      <c r="N50" s="242" t="s">
        <v>1197</v>
      </c>
      <c r="O50" s="244" t="s">
        <v>1174</v>
      </c>
      <c r="P50" s="267" t="s">
        <v>258</v>
      </c>
      <c r="Q50" s="245" t="s">
        <v>400</v>
      </c>
      <c r="R50" s="239"/>
      <c r="S50" s="276" t="s">
        <v>401</v>
      </c>
      <c r="T50" s="260" t="s">
        <v>415</v>
      </c>
      <c r="U50" s="260" t="s">
        <v>31</v>
      </c>
      <c r="V50" s="282" t="s">
        <v>403</v>
      </c>
      <c r="W50" s="278" t="s">
        <v>402</v>
      </c>
      <c r="X50" s="287" t="s">
        <v>1198</v>
      </c>
      <c r="Y50" s="222" t="s">
        <v>645</v>
      </c>
      <c r="Z50" s="222" t="s">
        <v>31</v>
      </c>
      <c r="AA50" s="308" t="s">
        <v>1199</v>
      </c>
      <c r="AB50" s="304">
        <v>0.0055</v>
      </c>
      <c r="AC50" s="245" t="s">
        <v>31</v>
      </c>
      <c r="AD50" s="300"/>
      <c r="AE50" s="300"/>
      <c r="AF50" s="301"/>
      <c r="AG50" s="301"/>
      <c r="AH50" s="317"/>
      <c r="AI50" s="317"/>
      <c r="AJ50" s="318"/>
      <c r="AK50" s="317"/>
      <c r="AL50" s="317"/>
      <c r="AM50" s="321"/>
      <c r="AN50" s="321"/>
      <c r="AO50" s="340"/>
      <c r="AP50" s="222">
        <v>2</v>
      </c>
      <c r="AQ50" s="341">
        <v>2</v>
      </c>
      <c r="AR50" s="341">
        <v>2</v>
      </c>
      <c r="AS50" s="341">
        <v>2</v>
      </c>
      <c r="AT50" s="342">
        <v>2</v>
      </c>
      <c r="AU50" s="336">
        <v>2</v>
      </c>
      <c r="AV50" s="336">
        <v>2</v>
      </c>
      <c r="AW50" s="336">
        <v>2</v>
      </c>
      <c r="AX50" s="352">
        <v>2</v>
      </c>
    </row>
    <row r="51" s="191" customFormat="1" ht="39.95" customHeight="1" spans="1:50">
      <c r="A51" s="216">
        <f t="shared" si="0"/>
        <v>43</v>
      </c>
      <c r="B51" s="219"/>
      <c r="C51" s="219"/>
      <c r="D51" s="219"/>
      <c r="E51" s="219"/>
      <c r="F51" s="219">
        <v>4</v>
      </c>
      <c r="G51" s="219"/>
      <c r="H51" s="219"/>
      <c r="I51" s="219"/>
      <c r="J51" s="239"/>
      <c r="K51" s="239"/>
      <c r="L51" s="239"/>
      <c r="M51" s="242" t="s">
        <v>1200</v>
      </c>
      <c r="N51" s="242" t="s">
        <v>1201</v>
      </c>
      <c r="O51" s="244" t="s">
        <v>1202</v>
      </c>
      <c r="P51" s="267" t="s">
        <v>258</v>
      </c>
      <c r="Q51" s="245" t="s">
        <v>400</v>
      </c>
      <c r="R51" s="239"/>
      <c r="S51" s="276" t="s">
        <v>401</v>
      </c>
      <c r="T51" s="260" t="s">
        <v>1200</v>
      </c>
      <c r="U51" s="276" t="s">
        <v>401</v>
      </c>
      <c r="V51" s="276" t="s">
        <v>403</v>
      </c>
      <c r="W51" s="278" t="s">
        <v>402</v>
      </c>
      <c r="X51" s="267" t="s">
        <v>421</v>
      </c>
      <c r="Y51" s="222" t="s">
        <v>405</v>
      </c>
      <c r="Z51" s="222" t="s">
        <v>31</v>
      </c>
      <c r="AA51" s="222" t="s">
        <v>31</v>
      </c>
      <c r="AB51" s="304">
        <f>AB52*AP52+AB53+AB54</f>
        <v>0.2529</v>
      </c>
      <c r="AC51" s="245" t="s">
        <v>31</v>
      </c>
      <c r="AD51" s="300"/>
      <c r="AE51" s="300"/>
      <c r="AF51" s="301"/>
      <c r="AG51" s="301"/>
      <c r="AH51" s="317"/>
      <c r="AI51" s="317"/>
      <c r="AJ51" s="318"/>
      <c r="AK51" s="317"/>
      <c r="AL51" s="317"/>
      <c r="AM51" s="321"/>
      <c r="AN51" s="321"/>
      <c r="AO51" s="340"/>
      <c r="AP51" s="222">
        <v>1</v>
      </c>
      <c r="AQ51" s="341">
        <v>1</v>
      </c>
      <c r="AR51" s="341">
        <v>1</v>
      </c>
      <c r="AS51" s="341">
        <v>1</v>
      </c>
      <c r="AT51" s="342">
        <v>1</v>
      </c>
      <c r="AU51" s="336">
        <v>1</v>
      </c>
      <c r="AV51" s="336">
        <v>1</v>
      </c>
      <c r="AW51" s="336">
        <v>1</v>
      </c>
      <c r="AX51" s="352">
        <v>1</v>
      </c>
    </row>
    <row r="52" s="189" customFormat="1" ht="39.95" customHeight="1" spans="1:50">
      <c r="A52" s="216">
        <f t="shared" si="0"/>
        <v>44</v>
      </c>
      <c r="B52" s="218"/>
      <c r="C52" s="219"/>
      <c r="D52" s="219"/>
      <c r="E52" s="230"/>
      <c r="F52" s="231"/>
      <c r="G52" s="219">
        <v>5</v>
      </c>
      <c r="H52" s="219"/>
      <c r="I52" s="219"/>
      <c r="J52" s="258"/>
      <c r="K52" s="271"/>
      <c r="L52" s="271"/>
      <c r="M52" s="242" t="s">
        <v>1203</v>
      </c>
      <c r="N52" s="243" t="s">
        <v>1204</v>
      </c>
      <c r="O52" s="268" t="s">
        <v>141</v>
      </c>
      <c r="P52" s="267" t="s">
        <v>258</v>
      </c>
      <c r="Q52" s="245" t="s">
        <v>400</v>
      </c>
      <c r="R52" s="288"/>
      <c r="S52" s="276" t="s">
        <v>401</v>
      </c>
      <c r="T52" s="277" t="s">
        <v>1203</v>
      </c>
      <c r="U52" s="276" t="s">
        <v>401</v>
      </c>
      <c r="V52" s="282" t="s">
        <v>403</v>
      </c>
      <c r="W52" s="278" t="s">
        <v>402</v>
      </c>
      <c r="X52" s="218" t="s">
        <v>899</v>
      </c>
      <c r="Y52" s="222" t="s">
        <v>614</v>
      </c>
      <c r="Z52" s="260" t="s">
        <v>429</v>
      </c>
      <c r="AA52" s="218" t="s">
        <v>1205</v>
      </c>
      <c r="AB52" s="304">
        <v>0.0635</v>
      </c>
      <c r="AC52" s="245" t="s">
        <v>31</v>
      </c>
      <c r="AD52" s="300" t="s">
        <v>431</v>
      </c>
      <c r="AE52" s="300"/>
      <c r="AF52" s="301">
        <v>412.337662337662</v>
      </c>
      <c r="AG52" s="301">
        <v>5</v>
      </c>
      <c r="AH52" s="317"/>
      <c r="AI52" s="317">
        <v>0.0635</v>
      </c>
      <c r="AJ52" s="318">
        <v>1</v>
      </c>
      <c r="AK52" s="317"/>
      <c r="AL52" s="317"/>
      <c r="AM52" s="321"/>
      <c r="AN52" s="321"/>
      <c r="AO52" s="340"/>
      <c r="AP52" s="222">
        <v>2</v>
      </c>
      <c r="AQ52" s="341">
        <v>2</v>
      </c>
      <c r="AR52" s="356">
        <v>2</v>
      </c>
      <c r="AS52" s="356">
        <v>2</v>
      </c>
      <c r="AT52" s="357">
        <v>2</v>
      </c>
      <c r="AU52" s="336">
        <v>2</v>
      </c>
      <c r="AV52" s="336">
        <v>2</v>
      </c>
      <c r="AW52" s="336">
        <v>2</v>
      </c>
      <c r="AX52" s="352">
        <v>2</v>
      </c>
    </row>
    <row r="53" s="189" customFormat="1" ht="39.95" customHeight="1" spans="1:50">
      <c r="A53" s="216">
        <f t="shared" si="0"/>
        <v>45</v>
      </c>
      <c r="B53" s="218"/>
      <c r="C53" s="219"/>
      <c r="D53" s="219"/>
      <c r="E53" s="230"/>
      <c r="F53" s="231"/>
      <c r="G53" s="219">
        <v>5</v>
      </c>
      <c r="H53" s="219"/>
      <c r="I53" s="219"/>
      <c r="J53" s="258"/>
      <c r="K53" s="271"/>
      <c r="L53" s="271"/>
      <c r="M53" s="242" t="s">
        <v>1206</v>
      </c>
      <c r="N53" s="243" t="s">
        <v>1207</v>
      </c>
      <c r="O53" s="268" t="s">
        <v>141</v>
      </c>
      <c r="P53" s="267" t="s">
        <v>258</v>
      </c>
      <c r="Q53" s="245" t="s">
        <v>400</v>
      </c>
      <c r="R53" s="288"/>
      <c r="S53" s="276" t="s">
        <v>401</v>
      </c>
      <c r="T53" s="277" t="s">
        <v>1206</v>
      </c>
      <c r="U53" s="276" t="s">
        <v>401</v>
      </c>
      <c r="V53" s="282" t="s">
        <v>403</v>
      </c>
      <c r="W53" s="278" t="s">
        <v>402</v>
      </c>
      <c r="X53" s="218" t="s">
        <v>899</v>
      </c>
      <c r="Y53" s="222" t="s">
        <v>614</v>
      </c>
      <c r="Z53" s="260" t="s">
        <v>429</v>
      </c>
      <c r="AA53" s="218" t="s">
        <v>1208</v>
      </c>
      <c r="AB53" s="304">
        <v>0.0558</v>
      </c>
      <c r="AC53" s="245" t="s">
        <v>31</v>
      </c>
      <c r="AD53" s="300" t="s">
        <v>431</v>
      </c>
      <c r="AE53" s="300"/>
      <c r="AF53" s="301">
        <v>362.337662337662</v>
      </c>
      <c r="AG53" s="301">
        <v>5</v>
      </c>
      <c r="AH53" s="317"/>
      <c r="AI53" s="317">
        <v>0.0558</v>
      </c>
      <c r="AJ53" s="318">
        <v>1</v>
      </c>
      <c r="AK53" s="317"/>
      <c r="AL53" s="317"/>
      <c r="AM53" s="321"/>
      <c r="AN53" s="321"/>
      <c r="AO53" s="340"/>
      <c r="AP53" s="222">
        <v>1</v>
      </c>
      <c r="AQ53" s="341">
        <v>1</v>
      </c>
      <c r="AR53" s="356">
        <v>1</v>
      </c>
      <c r="AS53" s="356">
        <v>1</v>
      </c>
      <c r="AT53" s="357">
        <v>1</v>
      </c>
      <c r="AU53" s="336">
        <v>1</v>
      </c>
      <c r="AV53" s="336">
        <v>1</v>
      </c>
      <c r="AW53" s="336">
        <v>1</v>
      </c>
      <c r="AX53" s="352">
        <v>1</v>
      </c>
    </row>
    <row r="54" s="189" customFormat="1" ht="39.95" customHeight="1" spans="1:50">
      <c r="A54" s="216">
        <f t="shared" si="0"/>
        <v>46</v>
      </c>
      <c r="B54" s="218"/>
      <c r="C54" s="219"/>
      <c r="D54" s="219"/>
      <c r="E54" s="230"/>
      <c r="F54" s="231"/>
      <c r="G54" s="219">
        <v>5</v>
      </c>
      <c r="H54" s="219"/>
      <c r="I54" s="219"/>
      <c r="J54" s="258"/>
      <c r="K54" s="271"/>
      <c r="L54" s="271"/>
      <c r="M54" s="242" t="s">
        <v>1209</v>
      </c>
      <c r="N54" s="243" t="s">
        <v>1210</v>
      </c>
      <c r="O54" s="268" t="s">
        <v>141</v>
      </c>
      <c r="P54" s="267" t="s">
        <v>258</v>
      </c>
      <c r="Q54" s="245" t="s">
        <v>400</v>
      </c>
      <c r="R54" s="288"/>
      <c r="S54" s="276" t="s">
        <v>401</v>
      </c>
      <c r="T54" s="277" t="s">
        <v>1209</v>
      </c>
      <c r="U54" s="276" t="s">
        <v>401</v>
      </c>
      <c r="V54" s="282" t="s">
        <v>403</v>
      </c>
      <c r="W54" s="278" t="s">
        <v>402</v>
      </c>
      <c r="X54" s="218" t="s">
        <v>899</v>
      </c>
      <c r="Y54" s="222" t="s">
        <v>614</v>
      </c>
      <c r="Z54" s="260" t="s">
        <v>429</v>
      </c>
      <c r="AA54" s="260" t="s">
        <v>678</v>
      </c>
      <c r="AB54" s="304">
        <v>0.0701</v>
      </c>
      <c r="AC54" s="245" t="s">
        <v>31</v>
      </c>
      <c r="AD54" s="300" t="s">
        <v>431</v>
      </c>
      <c r="AE54" s="300"/>
      <c r="AF54" s="301">
        <v>455.194805194805</v>
      </c>
      <c r="AG54" s="301">
        <v>5</v>
      </c>
      <c r="AH54" s="317"/>
      <c r="AI54" s="317">
        <v>0.0701</v>
      </c>
      <c r="AJ54" s="318">
        <v>1</v>
      </c>
      <c r="AK54" s="317"/>
      <c r="AL54" s="317"/>
      <c r="AM54" s="321"/>
      <c r="AN54" s="321"/>
      <c r="AO54" s="340"/>
      <c r="AP54" s="222">
        <v>1</v>
      </c>
      <c r="AQ54" s="341">
        <v>1</v>
      </c>
      <c r="AR54" s="358">
        <v>1</v>
      </c>
      <c r="AS54" s="358">
        <v>1</v>
      </c>
      <c r="AT54" s="359">
        <v>1</v>
      </c>
      <c r="AU54" s="336">
        <v>1</v>
      </c>
      <c r="AV54" s="336">
        <v>1</v>
      </c>
      <c r="AW54" s="336">
        <v>1</v>
      </c>
      <c r="AX54" s="352">
        <v>1</v>
      </c>
    </row>
    <row r="55" s="189" customFormat="1" ht="39.95" customHeight="1" spans="1:50">
      <c r="A55" s="216">
        <f t="shared" si="0"/>
        <v>47</v>
      </c>
      <c r="B55" s="218"/>
      <c r="C55" s="219"/>
      <c r="D55" s="219"/>
      <c r="E55" s="230"/>
      <c r="F55" s="231">
        <v>4</v>
      </c>
      <c r="G55" s="219"/>
      <c r="H55" s="219"/>
      <c r="I55" s="219"/>
      <c r="J55" s="258"/>
      <c r="K55" s="271"/>
      <c r="L55" s="271"/>
      <c r="M55" s="242" t="s">
        <v>1211</v>
      </c>
      <c r="N55" s="243" t="s">
        <v>1212</v>
      </c>
      <c r="O55" s="268" t="s">
        <v>141</v>
      </c>
      <c r="P55" s="267" t="s">
        <v>258</v>
      </c>
      <c r="Q55" s="245" t="s">
        <v>400</v>
      </c>
      <c r="R55" s="288"/>
      <c r="S55" s="276" t="s">
        <v>401</v>
      </c>
      <c r="T55" s="277" t="s">
        <v>1211</v>
      </c>
      <c r="U55" s="276" t="s">
        <v>401</v>
      </c>
      <c r="V55" s="276" t="s">
        <v>403</v>
      </c>
      <c r="W55" s="278" t="s">
        <v>402</v>
      </c>
      <c r="X55" s="218" t="s">
        <v>899</v>
      </c>
      <c r="Y55" s="222" t="s">
        <v>614</v>
      </c>
      <c r="Z55" s="260" t="s">
        <v>429</v>
      </c>
      <c r="AA55" s="260" t="s">
        <v>1213</v>
      </c>
      <c r="AB55" s="304">
        <v>0.0615</v>
      </c>
      <c r="AC55" s="245" t="s">
        <v>31</v>
      </c>
      <c r="AD55" s="300" t="s">
        <v>431</v>
      </c>
      <c r="AE55" s="300"/>
      <c r="AF55" s="301">
        <v>399.350649350649</v>
      </c>
      <c r="AG55" s="301">
        <v>5</v>
      </c>
      <c r="AH55" s="317"/>
      <c r="AI55" s="317">
        <v>0.0615</v>
      </c>
      <c r="AJ55" s="318">
        <v>1</v>
      </c>
      <c r="AK55" s="317"/>
      <c r="AL55" s="317"/>
      <c r="AM55" s="321"/>
      <c r="AN55" s="321"/>
      <c r="AO55" s="340"/>
      <c r="AP55" s="222">
        <v>1</v>
      </c>
      <c r="AQ55" s="341">
        <v>1</v>
      </c>
      <c r="AR55" s="358">
        <v>1</v>
      </c>
      <c r="AS55" s="358">
        <v>1</v>
      </c>
      <c r="AT55" s="359">
        <v>1</v>
      </c>
      <c r="AU55" s="336">
        <v>1</v>
      </c>
      <c r="AV55" s="336">
        <v>1</v>
      </c>
      <c r="AW55" s="336">
        <v>1</v>
      </c>
      <c r="AX55" s="352">
        <v>1</v>
      </c>
    </row>
    <row r="56" s="191" customFormat="1" ht="39.95" customHeight="1" spans="1:50">
      <c r="A56" s="216">
        <f t="shared" si="0"/>
        <v>48</v>
      </c>
      <c r="B56" s="219"/>
      <c r="C56" s="219"/>
      <c r="D56" s="219"/>
      <c r="E56" s="219">
        <v>3</v>
      </c>
      <c r="F56" s="219"/>
      <c r="G56" s="219"/>
      <c r="H56" s="219"/>
      <c r="I56" s="219"/>
      <c r="J56" s="239"/>
      <c r="K56" s="239"/>
      <c r="L56" s="239"/>
      <c r="M56" s="243" t="s">
        <v>1081</v>
      </c>
      <c r="N56" s="243" t="s">
        <v>986</v>
      </c>
      <c r="O56" s="244" t="s">
        <v>1214</v>
      </c>
      <c r="P56" s="245" t="s">
        <v>99</v>
      </c>
      <c r="Q56" s="245" t="s">
        <v>400</v>
      </c>
      <c r="R56" s="239"/>
      <c r="S56" s="276" t="s">
        <v>401</v>
      </c>
      <c r="T56" s="277" t="s">
        <v>415</v>
      </c>
      <c r="U56" s="260" t="s">
        <v>31</v>
      </c>
      <c r="V56" s="282" t="s">
        <v>403</v>
      </c>
      <c r="W56" s="278" t="s">
        <v>402</v>
      </c>
      <c r="X56" s="267" t="s">
        <v>421</v>
      </c>
      <c r="Y56" s="222" t="s">
        <v>405</v>
      </c>
      <c r="Z56" s="222" t="s">
        <v>31</v>
      </c>
      <c r="AA56" s="282" t="s">
        <v>31</v>
      </c>
      <c r="AB56" s="304" t="e">
        <f>AB61+AB66+AB72*AP72</f>
        <v>#REF!</v>
      </c>
      <c r="AC56" s="245" t="s">
        <v>31</v>
      </c>
      <c r="AD56" s="300"/>
      <c r="AE56" s="300"/>
      <c r="AF56" s="301"/>
      <c r="AG56" s="301"/>
      <c r="AH56" s="317"/>
      <c r="AI56" s="317"/>
      <c r="AJ56" s="318"/>
      <c r="AK56" s="317"/>
      <c r="AL56" s="317"/>
      <c r="AM56" s="319" t="s">
        <v>416</v>
      </c>
      <c r="AN56" s="319"/>
      <c r="AO56" s="340"/>
      <c r="AP56" s="222">
        <v>1</v>
      </c>
      <c r="AQ56" s="341">
        <v>0</v>
      </c>
      <c r="AR56" s="341">
        <v>0</v>
      </c>
      <c r="AS56" s="341">
        <v>0</v>
      </c>
      <c r="AT56" s="342">
        <v>0</v>
      </c>
      <c r="AU56" s="336">
        <v>1</v>
      </c>
      <c r="AV56" s="336">
        <v>0</v>
      </c>
      <c r="AW56" s="336">
        <v>0</v>
      </c>
      <c r="AX56" s="352">
        <v>0</v>
      </c>
    </row>
    <row r="57" s="191" customFormat="1" ht="39.95" customHeight="1" spans="1:50">
      <c r="A57" s="216">
        <f t="shared" si="0"/>
        <v>49</v>
      </c>
      <c r="B57" s="219"/>
      <c r="C57" s="219"/>
      <c r="D57" s="219"/>
      <c r="E57" s="219">
        <v>3</v>
      </c>
      <c r="F57" s="219"/>
      <c r="G57" s="219"/>
      <c r="H57" s="219"/>
      <c r="I57" s="219"/>
      <c r="J57" s="239"/>
      <c r="K57" s="239"/>
      <c r="L57" s="239"/>
      <c r="M57" s="243" t="s">
        <v>1083</v>
      </c>
      <c r="N57" s="243" t="s">
        <v>1066</v>
      </c>
      <c r="O57" s="244" t="s">
        <v>1215</v>
      </c>
      <c r="P57" s="245" t="s">
        <v>99</v>
      </c>
      <c r="Q57" s="245" t="s">
        <v>400</v>
      </c>
      <c r="R57" s="239"/>
      <c r="S57" s="276" t="s">
        <v>401</v>
      </c>
      <c r="T57" s="277" t="s">
        <v>415</v>
      </c>
      <c r="U57" s="260" t="s">
        <v>31</v>
      </c>
      <c r="V57" s="282" t="s">
        <v>403</v>
      </c>
      <c r="W57" s="278" t="s">
        <v>402</v>
      </c>
      <c r="X57" s="267" t="s">
        <v>421</v>
      </c>
      <c r="Y57" s="222" t="s">
        <v>405</v>
      </c>
      <c r="Z57" s="222" t="s">
        <v>31</v>
      </c>
      <c r="AA57" s="282" t="s">
        <v>31</v>
      </c>
      <c r="AB57" s="304" t="e">
        <f>AB56</f>
        <v>#REF!</v>
      </c>
      <c r="AC57" s="245" t="s">
        <v>31</v>
      </c>
      <c r="AD57" s="300"/>
      <c r="AE57" s="300"/>
      <c r="AF57" s="301"/>
      <c r="AG57" s="301"/>
      <c r="AH57" s="317"/>
      <c r="AI57" s="317"/>
      <c r="AJ57" s="318"/>
      <c r="AK57" s="317"/>
      <c r="AL57" s="317"/>
      <c r="AM57" s="319" t="s">
        <v>416</v>
      </c>
      <c r="AN57" s="319"/>
      <c r="AO57" s="340"/>
      <c r="AP57" s="222">
        <v>0</v>
      </c>
      <c r="AQ57" s="341">
        <v>1</v>
      </c>
      <c r="AR57" s="341">
        <v>0</v>
      </c>
      <c r="AS57" s="341">
        <v>0</v>
      </c>
      <c r="AT57" s="342">
        <v>0</v>
      </c>
      <c r="AU57" s="336">
        <v>1</v>
      </c>
      <c r="AV57" s="336">
        <v>1</v>
      </c>
      <c r="AW57" s="336">
        <v>0</v>
      </c>
      <c r="AX57" s="352">
        <v>0</v>
      </c>
    </row>
    <row r="58" s="191" customFormat="1" ht="39.95" customHeight="1" spans="1:50">
      <c r="A58" s="216">
        <f t="shared" si="0"/>
        <v>50</v>
      </c>
      <c r="B58" s="219"/>
      <c r="C58" s="219"/>
      <c r="D58" s="219"/>
      <c r="E58" s="219">
        <v>3</v>
      </c>
      <c r="F58" s="219"/>
      <c r="G58" s="219"/>
      <c r="H58" s="219"/>
      <c r="I58" s="219"/>
      <c r="J58" s="239"/>
      <c r="K58" s="239"/>
      <c r="L58" s="239"/>
      <c r="M58" s="243" t="s">
        <v>1216</v>
      </c>
      <c r="N58" s="243" t="s">
        <v>1066</v>
      </c>
      <c r="O58" s="244" t="s">
        <v>1217</v>
      </c>
      <c r="P58" s="245" t="s">
        <v>99</v>
      </c>
      <c r="Q58" s="245" t="s">
        <v>400</v>
      </c>
      <c r="R58" s="239"/>
      <c r="S58" s="276" t="s">
        <v>401</v>
      </c>
      <c r="T58" s="277" t="s">
        <v>415</v>
      </c>
      <c r="U58" s="260" t="s">
        <v>31</v>
      </c>
      <c r="V58" s="276" t="s">
        <v>403</v>
      </c>
      <c r="W58" s="278" t="s">
        <v>402</v>
      </c>
      <c r="X58" s="267" t="s">
        <v>421</v>
      </c>
      <c r="Y58" s="222" t="s">
        <v>405</v>
      </c>
      <c r="Z58" s="222" t="s">
        <v>31</v>
      </c>
      <c r="AA58" s="282" t="s">
        <v>31</v>
      </c>
      <c r="AB58" s="304" t="e">
        <f t="shared" ref="AB58:AB60" si="4">AB56</f>
        <v>#REF!</v>
      </c>
      <c r="AC58" s="245" t="s">
        <v>31</v>
      </c>
      <c r="AD58" s="300"/>
      <c r="AE58" s="300"/>
      <c r="AF58" s="301"/>
      <c r="AG58" s="301"/>
      <c r="AH58" s="317"/>
      <c r="AI58" s="317"/>
      <c r="AJ58" s="318"/>
      <c r="AK58" s="317"/>
      <c r="AL58" s="317"/>
      <c r="AM58" s="319" t="s">
        <v>416</v>
      </c>
      <c r="AN58" s="319"/>
      <c r="AO58" s="340"/>
      <c r="AP58" s="222">
        <v>0</v>
      </c>
      <c r="AQ58" s="341">
        <v>0</v>
      </c>
      <c r="AR58" s="341">
        <v>1</v>
      </c>
      <c r="AS58" s="341">
        <v>0</v>
      </c>
      <c r="AT58" s="342">
        <v>0</v>
      </c>
      <c r="AU58" s="336">
        <v>0</v>
      </c>
      <c r="AV58" s="336">
        <v>0</v>
      </c>
      <c r="AW58" s="336">
        <v>0</v>
      </c>
      <c r="AX58" s="352">
        <v>0</v>
      </c>
    </row>
    <row r="59" s="191" customFormat="1" ht="54.75" customHeight="1" spans="1:50">
      <c r="A59" s="216">
        <f t="shared" si="0"/>
        <v>51</v>
      </c>
      <c r="B59" s="219"/>
      <c r="C59" s="219"/>
      <c r="D59" s="219"/>
      <c r="E59" s="219">
        <v>3</v>
      </c>
      <c r="F59" s="219"/>
      <c r="G59" s="219"/>
      <c r="H59" s="219"/>
      <c r="I59" s="219"/>
      <c r="J59" s="239"/>
      <c r="K59" s="239"/>
      <c r="L59" s="239"/>
      <c r="M59" s="243" t="s">
        <v>1065</v>
      </c>
      <c r="N59" s="243" t="s">
        <v>1066</v>
      </c>
      <c r="O59" s="244" t="s">
        <v>1218</v>
      </c>
      <c r="P59" s="245" t="s">
        <v>99</v>
      </c>
      <c r="Q59" s="245" t="s">
        <v>400</v>
      </c>
      <c r="R59" s="239"/>
      <c r="S59" s="276" t="s">
        <v>401</v>
      </c>
      <c r="T59" s="277" t="s">
        <v>415</v>
      </c>
      <c r="U59" s="260" t="s">
        <v>31</v>
      </c>
      <c r="V59" s="282" t="s">
        <v>402</v>
      </c>
      <c r="W59" s="278" t="s">
        <v>403</v>
      </c>
      <c r="X59" s="267" t="s">
        <v>421</v>
      </c>
      <c r="Y59" s="222" t="s">
        <v>405</v>
      </c>
      <c r="Z59" s="222" t="s">
        <v>31</v>
      </c>
      <c r="AA59" s="282" t="s">
        <v>31</v>
      </c>
      <c r="AB59" s="304" t="e">
        <f t="shared" si="4"/>
        <v>#REF!</v>
      </c>
      <c r="AC59" s="245" t="s">
        <v>31</v>
      </c>
      <c r="AD59" s="300"/>
      <c r="AE59" s="300"/>
      <c r="AF59" s="301"/>
      <c r="AG59" s="301"/>
      <c r="AH59" s="317"/>
      <c r="AI59" s="317"/>
      <c r="AJ59" s="318"/>
      <c r="AK59" s="317"/>
      <c r="AL59" s="317"/>
      <c r="AM59" s="319" t="s">
        <v>416</v>
      </c>
      <c r="AN59" s="319"/>
      <c r="AO59" s="340"/>
      <c r="AP59" s="222">
        <v>0</v>
      </c>
      <c r="AQ59" s="341">
        <v>0</v>
      </c>
      <c r="AR59" s="341">
        <v>0</v>
      </c>
      <c r="AS59" s="341">
        <v>1</v>
      </c>
      <c r="AT59" s="342">
        <v>0</v>
      </c>
      <c r="AU59" s="336">
        <v>0</v>
      </c>
      <c r="AV59" s="336">
        <v>0</v>
      </c>
      <c r="AW59" s="336">
        <v>1</v>
      </c>
      <c r="AX59" s="352">
        <v>0</v>
      </c>
    </row>
    <row r="60" s="192" customFormat="1" ht="54.75" customHeight="1" spans="1:50">
      <c r="A60" s="216">
        <f t="shared" si="0"/>
        <v>52</v>
      </c>
      <c r="B60" s="220"/>
      <c r="C60" s="220"/>
      <c r="D60" s="220"/>
      <c r="E60" s="220">
        <v>3</v>
      </c>
      <c r="F60" s="220"/>
      <c r="G60" s="220"/>
      <c r="H60" s="220"/>
      <c r="I60" s="220"/>
      <c r="J60" s="246"/>
      <c r="K60" s="246"/>
      <c r="L60" s="246"/>
      <c r="M60" s="248" t="s">
        <v>1100</v>
      </c>
      <c r="N60" s="248" t="s">
        <v>1066</v>
      </c>
      <c r="O60" s="249" t="s">
        <v>1219</v>
      </c>
      <c r="P60" s="250" t="s">
        <v>99</v>
      </c>
      <c r="Q60" s="250" t="s">
        <v>400</v>
      </c>
      <c r="R60" s="246"/>
      <c r="S60" s="280" t="s">
        <v>401</v>
      </c>
      <c r="T60" s="254" t="s">
        <v>415</v>
      </c>
      <c r="U60" s="266" t="s">
        <v>31</v>
      </c>
      <c r="V60" s="284" t="s">
        <v>402</v>
      </c>
      <c r="W60" s="281" t="s">
        <v>403</v>
      </c>
      <c r="X60" s="283" t="s">
        <v>421</v>
      </c>
      <c r="Y60" s="302" t="s">
        <v>405</v>
      </c>
      <c r="Z60" s="302" t="s">
        <v>31</v>
      </c>
      <c r="AA60" s="284" t="s">
        <v>31</v>
      </c>
      <c r="AB60" s="305" t="e">
        <f t="shared" si="4"/>
        <v>#REF!</v>
      </c>
      <c r="AC60" s="250" t="s">
        <v>31</v>
      </c>
      <c r="AD60" s="300"/>
      <c r="AE60" s="300"/>
      <c r="AF60" s="301"/>
      <c r="AG60" s="301"/>
      <c r="AH60" s="317"/>
      <c r="AI60" s="317"/>
      <c r="AJ60" s="318"/>
      <c r="AK60" s="317"/>
      <c r="AL60" s="317"/>
      <c r="AM60" s="319" t="s">
        <v>416</v>
      </c>
      <c r="AN60" s="319"/>
      <c r="AO60" s="344"/>
      <c r="AP60" s="302">
        <v>0</v>
      </c>
      <c r="AQ60" s="342">
        <v>0</v>
      </c>
      <c r="AR60" s="342">
        <v>0</v>
      </c>
      <c r="AS60" s="342">
        <v>0</v>
      </c>
      <c r="AT60" s="342">
        <v>1</v>
      </c>
      <c r="AU60" s="352">
        <v>0</v>
      </c>
      <c r="AV60" s="352">
        <v>0</v>
      </c>
      <c r="AW60" s="352">
        <v>0</v>
      </c>
      <c r="AX60" s="352">
        <v>0</v>
      </c>
    </row>
    <row r="61" s="191" customFormat="1" ht="39.95" customHeight="1" spans="1:50">
      <c r="A61" s="216">
        <f t="shared" si="0"/>
        <v>53</v>
      </c>
      <c r="B61" s="219"/>
      <c r="C61" s="219"/>
      <c r="D61" s="219"/>
      <c r="E61" s="219"/>
      <c r="F61" s="219">
        <v>4</v>
      </c>
      <c r="G61" s="219"/>
      <c r="H61" s="219"/>
      <c r="I61" s="219"/>
      <c r="J61" s="239"/>
      <c r="K61" s="239"/>
      <c r="L61" s="239" t="s">
        <v>1220</v>
      </c>
      <c r="M61" s="243" t="s">
        <v>1085</v>
      </c>
      <c r="N61" s="243" t="s">
        <v>989</v>
      </c>
      <c r="O61" s="264" t="s">
        <v>1221</v>
      </c>
      <c r="P61" s="245" t="s">
        <v>107</v>
      </c>
      <c r="Q61" s="245" t="s">
        <v>400</v>
      </c>
      <c r="R61" s="239"/>
      <c r="S61" s="276" t="s">
        <v>401</v>
      </c>
      <c r="T61" s="277" t="s">
        <v>415</v>
      </c>
      <c r="U61" s="260" t="s">
        <v>31</v>
      </c>
      <c r="V61" s="282" t="s">
        <v>403</v>
      </c>
      <c r="W61" s="278" t="s">
        <v>402</v>
      </c>
      <c r="X61" s="218" t="s">
        <v>1222</v>
      </c>
      <c r="Y61" s="222" t="s">
        <v>405</v>
      </c>
      <c r="Z61" s="260" t="s">
        <v>31</v>
      </c>
      <c r="AA61" s="218" t="s">
        <v>31</v>
      </c>
      <c r="AB61" s="304">
        <v>0.2</v>
      </c>
      <c r="AC61" s="245" t="s">
        <v>31</v>
      </c>
      <c r="AD61" s="300" t="s">
        <v>441</v>
      </c>
      <c r="AE61" s="300"/>
      <c r="AF61" s="301"/>
      <c r="AG61" s="301"/>
      <c r="AH61" s="317"/>
      <c r="AI61" s="317"/>
      <c r="AJ61" s="318"/>
      <c r="AK61" s="317"/>
      <c r="AL61" s="317"/>
      <c r="AM61" s="319" t="s">
        <v>407</v>
      </c>
      <c r="AN61" s="319" t="s">
        <v>442</v>
      </c>
      <c r="AO61" s="340"/>
      <c r="AP61" s="222">
        <v>1</v>
      </c>
      <c r="AQ61" s="341">
        <v>0</v>
      </c>
      <c r="AR61" s="341">
        <v>0</v>
      </c>
      <c r="AS61" s="341">
        <v>0</v>
      </c>
      <c r="AT61" s="342">
        <v>0</v>
      </c>
      <c r="AU61" s="336">
        <v>1</v>
      </c>
      <c r="AV61" s="336">
        <v>0</v>
      </c>
      <c r="AW61" s="336">
        <v>0</v>
      </c>
      <c r="AX61" s="352">
        <v>0</v>
      </c>
    </row>
    <row r="62" s="191" customFormat="1" ht="39.95" customHeight="1" spans="1:50">
      <c r="A62" s="216">
        <f t="shared" si="0"/>
        <v>54</v>
      </c>
      <c r="B62" s="219"/>
      <c r="C62" s="219"/>
      <c r="D62" s="219"/>
      <c r="E62" s="231"/>
      <c r="F62" s="219">
        <v>4</v>
      </c>
      <c r="G62" s="219"/>
      <c r="H62" s="219"/>
      <c r="I62" s="219"/>
      <c r="J62" s="258"/>
      <c r="K62" s="258"/>
      <c r="L62" s="258" t="s">
        <v>1223</v>
      </c>
      <c r="M62" s="242" t="s">
        <v>1087</v>
      </c>
      <c r="N62" s="243" t="s">
        <v>1069</v>
      </c>
      <c r="O62" s="264" t="s">
        <v>440</v>
      </c>
      <c r="P62" s="245" t="s">
        <v>107</v>
      </c>
      <c r="Q62" s="245" t="s">
        <v>400</v>
      </c>
      <c r="R62" s="239"/>
      <c r="S62" s="276" t="s">
        <v>401</v>
      </c>
      <c r="T62" s="277" t="s">
        <v>415</v>
      </c>
      <c r="U62" s="260" t="s">
        <v>31</v>
      </c>
      <c r="V62" s="282" t="s">
        <v>403</v>
      </c>
      <c r="W62" s="278" t="s">
        <v>402</v>
      </c>
      <c r="X62" s="218" t="s">
        <v>1222</v>
      </c>
      <c r="Y62" s="222" t="s">
        <v>405</v>
      </c>
      <c r="Z62" s="260" t="s">
        <v>31</v>
      </c>
      <c r="AA62" s="218" t="s">
        <v>31</v>
      </c>
      <c r="AB62" s="304">
        <v>0.2</v>
      </c>
      <c r="AC62" s="245" t="s">
        <v>31</v>
      </c>
      <c r="AD62" s="300" t="s">
        <v>441</v>
      </c>
      <c r="AE62" s="300"/>
      <c r="AF62" s="301"/>
      <c r="AG62" s="301"/>
      <c r="AH62" s="317"/>
      <c r="AI62" s="317"/>
      <c r="AJ62" s="318"/>
      <c r="AK62" s="317"/>
      <c r="AL62" s="317"/>
      <c r="AM62" s="319" t="s">
        <v>407</v>
      </c>
      <c r="AN62" s="319" t="s">
        <v>442</v>
      </c>
      <c r="AO62" s="340"/>
      <c r="AP62" s="222">
        <v>0</v>
      </c>
      <c r="AQ62" s="341">
        <v>1</v>
      </c>
      <c r="AR62" s="341">
        <v>0</v>
      </c>
      <c r="AS62" s="341">
        <v>0</v>
      </c>
      <c r="AT62" s="342">
        <v>0</v>
      </c>
      <c r="AU62" s="336">
        <v>0</v>
      </c>
      <c r="AV62" s="336">
        <v>1</v>
      </c>
      <c r="AW62" s="336">
        <v>0</v>
      </c>
      <c r="AX62" s="352">
        <v>0</v>
      </c>
    </row>
    <row r="63" s="191" customFormat="1" ht="39.95" customHeight="1" spans="1:50">
      <c r="A63" s="216">
        <f t="shared" si="0"/>
        <v>55</v>
      </c>
      <c r="B63" s="219"/>
      <c r="C63" s="219"/>
      <c r="D63" s="219"/>
      <c r="E63" s="231"/>
      <c r="F63" s="219">
        <v>4</v>
      </c>
      <c r="G63" s="219"/>
      <c r="H63" s="219"/>
      <c r="I63" s="219"/>
      <c r="J63" s="258"/>
      <c r="K63" s="258"/>
      <c r="L63" s="258" t="s">
        <v>1224</v>
      </c>
      <c r="M63" s="242" t="s">
        <v>1225</v>
      </c>
      <c r="N63" s="243" t="s">
        <v>1069</v>
      </c>
      <c r="O63" s="264" t="s">
        <v>1226</v>
      </c>
      <c r="P63" s="245" t="s">
        <v>107</v>
      </c>
      <c r="Q63" s="245" t="s">
        <v>400</v>
      </c>
      <c r="R63" s="239"/>
      <c r="S63" s="276" t="s">
        <v>401</v>
      </c>
      <c r="T63" s="277" t="s">
        <v>415</v>
      </c>
      <c r="U63" s="260" t="s">
        <v>31</v>
      </c>
      <c r="V63" s="276" t="s">
        <v>403</v>
      </c>
      <c r="W63" s="278" t="s">
        <v>402</v>
      </c>
      <c r="X63" s="218" t="s">
        <v>1222</v>
      </c>
      <c r="Y63" s="222" t="s">
        <v>405</v>
      </c>
      <c r="Z63" s="260" t="s">
        <v>31</v>
      </c>
      <c r="AA63" s="218" t="s">
        <v>31</v>
      </c>
      <c r="AB63" s="304">
        <v>0.2</v>
      </c>
      <c r="AC63" s="245" t="s">
        <v>31</v>
      </c>
      <c r="AD63" s="300" t="s">
        <v>441</v>
      </c>
      <c r="AE63" s="300"/>
      <c r="AF63" s="301"/>
      <c r="AG63" s="301"/>
      <c r="AH63" s="317"/>
      <c r="AI63" s="317"/>
      <c r="AJ63" s="318"/>
      <c r="AK63" s="317"/>
      <c r="AL63" s="317"/>
      <c r="AM63" s="319" t="s">
        <v>407</v>
      </c>
      <c r="AN63" s="319" t="s">
        <v>442</v>
      </c>
      <c r="AO63" s="340"/>
      <c r="AP63" s="222">
        <v>0</v>
      </c>
      <c r="AQ63" s="341">
        <v>0</v>
      </c>
      <c r="AR63" s="341">
        <v>1</v>
      </c>
      <c r="AS63" s="341">
        <v>0</v>
      </c>
      <c r="AT63" s="342">
        <v>0</v>
      </c>
      <c r="AU63" s="336">
        <v>0</v>
      </c>
      <c r="AV63" s="336">
        <v>0</v>
      </c>
      <c r="AW63" s="336">
        <v>0</v>
      </c>
      <c r="AX63" s="352">
        <v>0</v>
      </c>
    </row>
    <row r="64" s="191" customFormat="1" ht="50.25" customHeight="1" spans="1:50">
      <c r="A64" s="216">
        <f t="shared" si="0"/>
        <v>56</v>
      </c>
      <c r="B64" s="219"/>
      <c r="C64" s="219"/>
      <c r="D64" s="219"/>
      <c r="E64" s="231"/>
      <c r="F64" s="219">
        <v>4</v>
      </c>
      <c r="G64" s="219"/>
      <c r="H64" s="219"/>
      <c r="I64" s="219"/>
      <c r="J64" s="258"/>
      <c r="K64" s="258"/>
      <c r="L64" s="258" t="s">
        <v>1068</v>
      </c>
      <c r="M64" s="242" t="s">
        <v>1068</v>
      </c>
      <c r="N64" s="243" t="s">
        <v>1069</v>
      </c>
      <c r="O64" s="264" t="s">
        <v>1218</v>
      </c>
      <c r="P64" s="245" t="s">
        <v>107</v>
      </c>
      <c r="Q64" s="245" t="s">
        <v>400</v>
      </c>
      <c r="R64" s="239"/>
      <c r="S64" s="276" t="s">
        <v>401</v>
      </c>
      <c r="T64" s="277" t="s">
        <v>415</v>
      </c>
      <c r="U64" s="260" t="s">
        <v>31</v>
      </c>
      <c r="V64" s="282" t="s">
        <v>402</v>
      </c>
      <c r="W64" s="278" t="s">
        <v>403</v>
      </c>
      <c r="X64" s="218" t="s">
        <v>1222</v>
      </c>
      <c r="Y64" s="222" t="s">
        <v>405</v>
      </c>
      <c r="Z64" s="260" t="s">
        <v>31</v>
      </c>
      <c r="AA64" s="218" t="s">
        <v>31</v>
      </c>
      <c r="AB64" s="304">
        <v>0.2</v>
      </c>
      <c r="AC64" s="245"/>
      <c r="AD64" s="300" t="s">
        <v>441</v>
      </c>
      <c r="AE64" s="300"/>
      <c r="AF64" s="301"/>
      <c r="AG64" s="301"/>
      <c r="AH64" s="317"/>
      <c r="AI64" s="317"/>
      <c r="AJ64" s="318"/>
      <c r="AK64" s="317"/>
      <c r="AL64" s="317"/>
      <c r="AM64" s="319" t="s">
        <v>407</v>
      </c>
      <c r="AN64" s="319" t="s">
        <v>442</v>
      </c>
      <c r="AO64" s="340"/>
      <c r="AP64" s="222">
        <v>0</v>
      </c>
      <c r="AQ64" s="341">
        <v>0</v>
      </c>
      <c r="AR64" s="341">
        <v>0</v>
      </c>
      <c r="AS64" s="341">
        <v>1</v>
      </c>
      <c r="AT64" s="342">
        <v>0</v>
      </c>
      <c r="AU64" s="336">
        <v>0</v>
      </c>
      <c r="AV64" s="336">
        <v>0</v>
      </c>
      <c r="AW64" s="336">
        <v>1</v>
      </c>
      <c r="AX64" s="352">
        <v>0</v>
      </c>
    </row>
    <row r="65" s="192" customFormat="1" ht="50.25" customHeight="1" spans="1:50">
      <c r="A65" s="216">
        <f t="shared" si="0"/>
        <v>57</v>
      </c>
      <c r="B65" s="220"/>
      <c r="C65" s="220"/>
      <c r="D65" s="220"/>
      <c r="E65" s="363"/>
      <c r="F65" s="219">
        <v>4</v>
      </c>
      <c r="G65" s="220"/>
      <c r="H65" s="220"/>
      <c r="I65" s="220"/>
      <c r="J65" s="261"/>
      <c r="K65" s="261"/>
      <c r="L65" s="262" t="s">
        <v>1102</v>
      </c>
      <c r="M65" s="247" t="s">
        <v>1102</v>
      </c>
      <c r="N65" s="248" t="s">
        <v>1069</v>
      </c>
      <c r="O65" s="265" t="s">
        <v>1227</v>
      </c>
      <c r="P65" s="250" t="s">
        <v>107</v>
      </c>
      <c r="Q65" s="250" t="s">
        <v>400</v>
      </c>
      <c r="R65" s="246"/>
      <c r="S65" s="280" t="s">
        <v>401</v>
      </c>
      <c r="T65" s="254" t="s">
        <v>415</v>
      </c>
      <c r="U65" s="266" t="s">
        <v>31</v>
      </c>
      <c r="V65" s="284" t="s">
        <v>402</v>
      </c>
      <c r="W65" s="281" t="s">
        <v>403</v>
      </c>
      <c r="X65" s="224" t="s">
        <v>1222</v>
      </c>
      <c r="Y65" s="302" t="s">
        <v>405</v>
      </c>
      <c r="Z65" s="266" t="s">
        <v>31</v>
      </c>
      <c r="AA65" s="224" t="s">
        <v>31</v>
      </c>
      <c r="AB65" s="305">
        <v>0.2</v>
      </c>
      <c r="AC65" s="250"/>
      <c r="AD65" s="300" t="s">
        <v>441</v>
      </c>
      <c r="AE65" s="300"/>
      <c r="AF65" s="301"/>
      <c r="AG65" s="301"/>
      <c r="AH65" s="317"/>
      <c r="AI65" s="317"/>
      <c r="AJ65" s="318"/>
      <c r="AK65" s="317"/>
      <c r="AL65" s="317"/>
      <c r="AM65" s="320" t="s">
        <v>423</v>
      </c>
      <c r="AN65" s="319"/>
      <c r="AO65" s="344"/>
      <c r="AP65" s="302">
        <v>0</v>
      </c>
      <c r="AQ65" s="342">
        <v>0</v>
      </c>
      <c r="AR65" s="342">
        <v>0</v>
      </c>
      <c r="AS65" s="342">
        <v>0</v>
      </c>
      <c r="AT65" s="342">
        <v>0</v>
      </c>
      <c r="AU65" s="352">
        <v>0</v>
      </c>
      <c r="AV65" s="352">
        <v>0</v>
      </c>
      <c r="AW65" s="352">
        <v>0</v>
      </c>
      <c r="AX65" s="352">
        <v>1</v>
      </c>
    </row>
    <row r="66" s="191" customFormat="1" ht="39.95" customHeight="1" spans="1:50">
      <c r="A66" s="216">
        <f t="shared" si="0"/>
        <v>58</v>
      </c>
      <c r="B66" s="219"/>
      <c r="C66" s="219"/>
      <c r="D66" s="219"/>
      <c r="E66" s="219"/>
      <c r="F66" s="219">
        <v>4</v>
      </c>
      <c r="G66" s="219"/>
      <c r="H66" s="219"/>
      <c r="I66" s="219"/>
      <c r="J66" s="239"/>
      <c r="K66" s="239"/>
      <c r="L66" s="239" t="s">
        <v>1228</v>
      </c>
      <c r="M66" s="242" t="s">
        <v>1229</v>
      </c>
      <c r="N66" s="243" t="s">
        <v>1230</v>
      </c>
      <c r="O66" s="244" t="s">
        <v>1202</v>
      </c>
      <c r="P66" s="245" t="s">
        <v>107</v>
      </c>
      <c r="Q66" s="245" t="s">
        <v>400</v>
      </c>
      <c r="R66" s="282"/>
      <c r="S66" s="276" t="s">
        <v>401</v>
      </c>
      <c r="T66" s="277" t="s">
        <v>1231</v>
      </c>
      <c r="U66" s="276" t="s">
        <v>401</v>
      </c>
      <c r="V66" s="282" t="s">
        <v>403</v>
      </c>
      <c r="W66" s="278" t="s">
        <v>402</v>
      </c>
      <c r="X66" s="267" t="s">
        <v>421</v>
      </c>
      <c r="Y66" s="222" t="s">
        <v>405</v>
      </c>
      <c r="Z66" s="260" t="s">
        <v>31</v>
      </c>
      <c r="AA66" s="218" t="s">
        <v>31</v>
      </c>
      <c r="AB66" s="304" t="e">
        <f>AB67+AB68+AB69*AP69+AB70+AB71+#REF!</f>
        <v>#REF!</v>
      </c>
      <c r="AC66" s="245" t="s">
        <v>31</v>
      </c>
      <c r="AD66" s="300" t="s">
        <v>437</v>
      </c>
      <c r="AE66" s="300"/>
      <c r="AF66" s="301"/>
      <c r="AG66" s="301"/>
      <c r="AH66" s="317"/>
      <c r="AI66" s="317"/>
      <c r="AJ66" s="318"/>
      <c r="AK66" s="317"/>
      <c r="AL66" s="317"/>
      <c r="AM66" s="319" t="s">
        <v>407</v>
      </c>
      <c r="AN66" s="319" t="s">
        <v>463</v>
      </c>
      <c r="AO66" s="340"/>
      <c r="AP66" s="222">
        <v>1</v>
      </c>
      <c r="AQ66" s="341">
        <v>1</v>
      </c>
      <c r="AR66" s="341">
        <v>1</v>
      </c>
      <c r="AS66" s="341">
        <v>1</v>
      </c>
      <c r="AT66" s="342">
        <v>1</v>
      </c>
      <c r="AU66" s="336">
        <v>1</v>
      </c>
      <c r="AV66" s="336">
        <v>1</v>
      </c>
      <c r="AW66" s="336">
        <v>1</v>
      </c>
      <c r="AX66" s="352">
        <v>1</v>
      </c>
    </row>
    <row r="67" s="191" customFormat="1" ht="39.95" customHeight="1" spans="1:50">
      <c r="A67" s="216">
        <f t="shared" si="0"/>
        <v>59</v>
      </c>
      <c r="B67" s="219"/>
      <c r="C67" s="219"/>
      <c r="D67" s="219"/>
      <c r="E67" s="231"/>
      <c r="F67" s="219"/>
      <c r="G67" s="219">
        <v>5</v>
      </c>
      <c r="H67" s="219"/>
      <c r="I67" s="219"/>
      <c r="J67" s="239"/>
      <c r="K67" s="239"/>
      <c r="L67" s="239"/>
      <c r="M67" s="242" t="s">
        <v>1232</v>
      </c>
      <c r="N67" s="243" t="s">
        <v>1233</v>
      </c>
      <c r="O67" s="244" t="s">
        <v>1234</v>
      </c>
      <c r="P67" s="267" t="s">
        <v>258</v>
      </c>
      <c r="Q67" s="245" t="s">
        <v>400</v>
      </c>
      <c r="R67" s="282"/>
      <c r="S67" s="276" t="s">
        <v>401</v>
      </c>
      <c r="T67" s="277" t="s">
        <v>415</v>
      </c>
      <c r="U67" s="260" t="s">
        <v>31</v>
      </c>
      <c r="V67" s="282" t="s">
        <v>403</v>
      </c>
      <c r="W67" s="278" t="s">
        <v>402</v>
      </c>
      <c r="X67" s="239" t="s">
        <v>434</v>
      </c>
      <c r="Y67" s="222" t="s">
        <v>1235</v>
      </c>
      <c r="Z67" s="260" t="s">
        <v>1236</v>
      </c>
      <c r="AA67" s="218" t="s">
        <v>31</v>
      </c>
      <c r="AB67" s="304">
        <v>1.0474</v>
      </c>
      <c r="AC67" s="245" t="s">
        <v>31</v>
      </c>
      <c r="AD67" s="300"/>
      <c r="AE67" s="300"/>
      <c r="AF67" s="301" t="s">
        <v>438</v>
      </c>
      <c r="AG67" s="301"/>
      <c r="AH67" s="317"/>
      <c r="AI67" s="317">
        <v>1.131192</v>
      </c>
      <c r="AJ67" s="318">
        <v>0.925925925925926</v>
      </c>
      <c r="AK67" s="317"/>
      <c r="AL67" s="317"/>
      <c r="AM67" s="319" t="s">
        <v>416</v>
      </c>
      <c r="AN67" s="319"/>
      <c r="AO67" s="340"/>
      <c r="AP67" s="222">
        <v>1</v>
      </c>
      <c r="AQ67" s="341">
        <v>1</v>
      </c>
      <c r="AR67" s="341">
        <v>1</v>
      </c>
      <c r="AS67" s="341">
        <v>1</v>
      </c>
      <c r="AT67" s="342">
        <v>1</v>
      </c>
      <c r="AU67" s="336">
        <v>1</v>
      </c>
      <c r="AV67" s="336">
        <v>1</v>
      </c>
      <c r="AW67" s="336">
        <v>1</v>
      </c>
      <c r="AX67" s="352">
        <v>1</v>
      </c>
    </row>
    <row r="68" s="189" customFormat="1" ht="39.95" customHeight="1" spans="1:50">
      <c r="A68" s="216">
        <f t="shared" si="0"/>
        <v>60</v>
      </c>
      <c r="B68" s="218"/>
      <c r="C68" s="219"/>
      <c r="D68" s="219"/>
      <c r="E68" s="219"/>
      <c r="F68" s="219"/>
      <c r="G68" s="219">
        <v>5</v>
      </c>
      <c r="H68" s="219"/>
      <c r="I68" s="219"/>
      <c r="J68" s="258"/>
      <c r="K68" s="252"/>
      <c r="L68" s="252"/>
      <c r="M68" s="243" t="s">
        <v>471</v>
      </c>
      <c r="N68" s="243" t="s">
        <v>472</v>
      </c>
      <c r="O68" s="364" t="s">
        <v>141</v>
      </c>
      <c r="P68" s="365" t="s">
        <v>258</v>
      </c>
      <c r="Q68" s="245" t="s">
        <v>400</v>
      </c>
      <c r="R68" s="370"/>
      <c r="S68" s="371" t="s">
        <v>401</v>
      </c>
      <c r="T68" s="222" t="s">
        <v>998</v>
      </c>
      <c r="U68" s="258" t="s">
        <v>401</v>
      </c>
      <c r="V68" s="276" t="s">
        <v>403</v>
      </c>
      <c r="W68" s="278" t="s">
        <v>402</v>
      </c>
      <c r="X68" s="267" t="s">
        <v>427</v>
      </c>
      <c r="Y68" s="222" t="s">
        <v>1237</v>
      </c>
      <c r="Z68" s="260" t="s">
        <v>476</v>
      </c>
      <c r="AA68" s="218" t="s">
        <v>31</v>
      </c>
      <c r="AB68" s="304">
        <v>0.0083</v>
      </c>
      <c r="AC68" s="245" t="s">
        <v>31</v>
      </c>
      <c r="AD68" s="300"/>
      <c r="AE68" s="300"/>
      <c r="AF68" s="301"/>
      <c r="AG68" s="301"/>
      <c r="AH68" s="317"/>
      <c r="AI68" s="304">
        <v>0.0083</v>
      </c>
      <c r="AJ68" s="318">
        <v>1</v>
      </c>
      <c r="AK68" s="317"/>
      <c r="AL68" s="317"/>
      <c r="AM68" s="319" t="s">
        <v>423</v>
      </c>
      <c r="AN68" s="319" t="s">
        <v>1238</v>
      </c>
      <c r="AO68" s="340"/>
      <c r="AP68" s="222">
        <v>1</v>
      </c>
      <c r="AQ68" s="222">
        <v>1</v>
      </c>
      <c r="AR68" s="222">
        <v>1</v>
      </c>
      <c r="AS68" s="222">
        <v>1</v>
      </c>
      <c r="AT68" s="222">
        <v>1</v>
      </c>
      <c r="AU68" s="222">
        <v>1</v>
      </c>
      <c r="AV68" s="222">
        <v>1</v>
      </c>
      <c r="AW68" s="222">
        <v>1</v>
      </c>
      <c r="AX68" s="222">
        <v>1</v>
      </c>
    </row>
    <row r="69" s="189" customFormat="1" ht="39.95" customHeight="1" spans="1:50">
      <c r="A69" s="216">
        <f t="shared" si="0"/>
        <v>61</v>
      </c>
      <c r="B69" s="218"/>
      <c r="C69" s="219"/>
      <c r="D69" s="219"/>
      <c r="E69" s="219"/>
      <c r="F69" s="219"/>
      <c r="G69" s="219">
        <v>5</v>
      </c>
      <c r="H69" s="219"/>
      <c r="I69" s="219"/>
      <c r="J69" s="258"/>
      <c r="K69" s="252"/>
      <c r="L69" s="252"/>
      <c r="M69" s="243" t="s">
        <v>481</v>
      </c>
      <c r="N69" s="243" t="s">
        <v>1239</v>
      </c>
      <c r="O69" s="364" t="s">
        <v>1240</v>
      </c>
      <c r="P69" s="365" t="s">
        <v>258</v>
      </c>
      <c r="Q69" s="245" t="s">
        <v>400</v>
      </c>
      <c r="R69" s="370"/>
      <c r="S69" s="371" t="s">
        <v>401</v>
      </c>
      <c r="T69" s="222" t="s">
        <v>1241</v>
      </c>
      <c r="U69" s="258" t="s">
        <v>401</v>
      </c>
      <c r="V69" s="282" t="s">
        <v>403</v>
      </c>
      <c r="W69" s="278" t="s">
        <v>402</v>
      </c>
      <c r="X69" s="267" t="s">
        <v>427</v>
      </c>
      <c r="Y69" s="222" t="s">
        <v>1237</v>
      </c>
      <c r="Z69" s="260" t="s">
        <v>476</v>
      </c>
      <c r="AA69" s="218" t="s">
        <v>31</v>
      </c>
      <c r="AB69" s="304">
        <v>0.0055</v>
      </c>
      <c r="AC69" s="245" t="s">
        <v>31</v>
      </c>
      <c r="AD69" s="300"/>
      <c r="AE69" s="300"/>
      <c r="AF69" s="301"/>
      <c r="AG69" s="301"/>
      <c r="AH69" s="317"/>
      <c r="AI69" s="304">
        <v>0.0055</v>
      </c>
      <c r="AJ69" s="318">
        <v>1</v>
      </c>
      <c r="AK69" s="317"/>
      <c r="AL69" s="317"/>
      <c r="AM69" s="319" t="s">
        <v>423</v>
      </c>
      <c r="AN69" s="319" t="s">
        <v>1238</v>
      </c>
      <c r="AO69" s="340"/>
      <c r="AP69" s="222">
        <v>4</v>
      </c>
      <c r="AQ69" s="222">
        <v>4</v>
      </c>
      <c r="AR69" s="222">
        <v>4</v>
      </c>
      <c r="AS69" s="222">
        <v>4</v>
      </c>
      <c r="AT69" s="222">
        <v>4</v>
      </c>
      <c r="AU69" s="222">
        <v>4</v>
      </c>
      <c r="AV69" s="222">
        <v>4</v>
      </c>
      <c r="AW69" s="222">
        <v>4</v>
      </c>
      <c r="AX69" s="222">
        <v>4</v>
      </c>
    </row>
    <row r="70" s="189" customFormat="1" ht="39.95" customHeight="1" spans="1:50">
      <c r="A70" s="216">
        <f t="shared" si="0"/>
        <v>62</v>
      </c>
      <c r="B70" s="218"/>
      <c r="C70" s="219"/>
      <c r="D70" s="219"/>
      <c r="E70" s="219"/>
      <c r="F70" s="219"/>
      <c r="G70" s="219">
        <v>5</v>
      </c>
      <c r="H70" s="219"/>
      <c r="I70" s="219"/>
      <c r="J70" s="258"/>
      <c r="K70" s="252"/>
      <c r="L70" s="252"/>
      <c r="M70" s="243" t="s">
        <v>483</v>
      </c>
      <c r="N70" s="243" t="s">
        <v>1242</v>
      </c>
      <c r="O70" s="364" t="s">
        <v>141</v>
      </c>
      <c r="P70" s="365" t="s">
        <v>258</v>
      </c>
      <c r="Q70" s="245" t="s">
        <v>400</v>
      </c>
      <c r="R70" s="370"/>
      <c r="S70" s="371" t="s">
        <v>401</v>
      </c>
      <c r="T70" s="222" t="s">
        <v>1002</v>
      </c>
      <c r="U70" s="258" t="s">
        <v>401</v>
      </c>
      <c r="V70" s="282" t="s">
        <v>403</v>
      </c>
      <c r="W70" s="278" t="s">
        <v>402</v>
      </c>
      <c r="X70" s="267" t="s">
        <v>427</v>
      </c>
      <c r="Y70" s="222" t="s">
        <v>1237</v>
      </c>
      <c r="Z70" s="260" t="s">
        <v>476</v>
      </c>
      <c r="AA70" s="218" t="s">
        <v>31</v>
      </c>
      <c r="AB70" s="304">
        <v>0.0068</v>
      </c>
      <c r="AC70" s="245" t="s">
        <v>31</v>
      </c>
      <c r="AD70" s="300"/>
      <c r="AE70" s="300"/>
      <c r="AF70" s="301"/>
      <c r="AG70" s="301"/>
      <c r="AH70" s="317"/>
      <c r="AI70" s="304">
        <v>0.0068</v>
      </c>
      <c r="AJ70" s="318">
        <v>1</v>
      </c>
      <c r="AK70" s="317"/>
      <c r="AL70" s="317"/>
      <c r="AM70" s="319" t="s">
        <v>423</v>
      </c>
      <c r="AN70" s="319" t="s">
        <v>1238</v>
      </c>
      <c r="AO70" s="340"/>
      <c r="AP70" s="222">
        <v>1</v>
      </c>
      <c r="AQ70" s="222">
        <v>1</v>
      </c>
      <c r="AR70" s="222">
        <v>1</v>
      </c>
      <c r="AS70" s="222">
        <v>1</v>
      </c>
      <c r="AT70" s="222">
        <v>1</v>
      </c>
      <c r="AU70" s="222">
        <v>1</v>
      </c>
      <c r="AV70" s="222">
        <v>1</v>
      </c>
      <c r="AW70" s="222">
        <v>1</v>
      </c>
      <c r="AX70" s="222">
        <v>1</v>
      </c>
    </row>
    <row r="71" s="189" customFormat="1" ht="39.95" customHeight="1" spans="1:50">
      <c r="A71" s="216">
        <f t="shared" si="0"/>
        <v>63</v>
      </c>
      <c r="B71" s="218"/>
      <c r="C71" s="219"/>
      <c r="D71" s="219"/>
      <c r="E71" s="219"/>
      <c r="F71" s="219"/>
      <c r="G71" s="219">
        <v>5</v>
      </c>
      <c r="H71" s="219"/>
      <c r="I71" s="219"/>
      <c r="J71" s="258"/>
      <c r="K71" s="252"/>
      <c r="L71" s="252"/>
      <c r="M71" s="256" t="s">
        <v>1243</v>
      </c>
      <c r="N71" s="243" t="s">
        <v>992</v>
      </c>
      <c r="O71" s="257" t="s">
        <v>1244</v>
      </c>
      <c r="P71" s="239" t="s">
        <v>258</v>
      </c>
      <c r="Q71" s="218" t="s">
        <v>400</v>
      </c>
      <c r="R71" s="370"/>
      <c r="S71" s="276" t="s">
        <v>401</v>
      </c>
      <c r="T71" s="260" t="s">
        <v>197</v>
      </c>
      <c r="U71" s="258" t="s">
        <v>401</v>
      </c>
      <c r="V71" s="276" t="s">
        <v>403</v>
      </c>
      <c r="W71" s="278" t="s">
        <v>402</v>
      </c>
      <c r="X71" s="267" t="s">
        <v>427</v>
      </c>
      <c r="Y71" s="222" t="s">
        <v>1245</v>
      </c>
      <c r="Z71" s="218" t="s">
        <v>476</v>
      </c>
      <c r="AA71" s="218" t="s">
        <v>31</v>
      </c>
      <c r="AB71" s="304">
        <v>0.0153</v>
      </c>
      <c r="AC71" s="245" t="s">
        <v>31</v>
      </c>
      <c r="AD71" s="300"/>
      <c r="AE71" s="300"/>
      <c r="AF71" s="301"/>
      <c r="AG71" s="301"/>
      <c r="AH71" s="317"/>
      <c r="AI71" s="317"/>
      <c r="AJ71" s="318"/>
      <c r="AK71" s="317"/>
      <c r="AL71" s="317"/>
      <c r="AM71" s="319" t="s">
        <v>423</v>
      </c>
      <c r="AN71" s="319"/>
      <c r="AO71" s="340"/>
      <c r="AP71" s="222">
        <v>1</v>
      </c>
      <c r="AQ71" s="222">
        <v>1</v>
      </c>
      <c r="AR71" s="222">
        <v>1</v>
      </c>
      <c r="AS71" s="222">
        <v>1</v>
      </c>
      <c r="AT71" s="222">
        <v>1</v>
      </c>
      <c r="AU71" s="222">
        <v>1</v>
      </c>
      <c r="AV71" s="222">
        <v>1</v>
      </c>
      <c r="AW71" s="222">
        <v>1</v>
      </c>
      <c r="AX71" s="222">
        <v>1</v>
      </c>
    </row>
    <row r="72" s="191" customFormat="1" ht="39.95" customHeight="1" spans="1:50">
      <c r="A72" s="216">
        <f t="shared" ref="A72:A135" si="5">ROW(72:72)-8</f>
        <v>64</v>
      </c>
      <c r="B72" s="219"/>
      <c r="C72" s="219"/>
      <c r="D72" s="219"/>
      <c r="E72" s="231"/>
      <c r="F72" s="219">
        <v>4</v>
      </c>
      <c r="G72" s="219"/>
      <c r="H72" s="219"/>
      <c r="I72" s="219"/>
      <c r="J72" s="258"/>
      <c r="K72" s="258"/>
      <c r="L72" s="258" t="s">
        <v>510</v>
      </c>
      <c r="M72" s="242" t="s">
        <v>511</v>
      </c>
      <c r="N72" s="243" t="s">
        <v>512</v>
      </c>
      <c r="O72" s="244" t="s">
        <v>513</v>
      </c>
      <c r="P72" s="245" t="s">
        <v>258</v>
      </c>
      <c r="Q72" s="245" t="s">
        <v>400</v>
      </c>
      <c r="R72" s="260" t="s">
        <v>31</v>
      </c>
      <c r="S72" s="276" t="s">
        <v>401</v>
      </c>
      <c r="T72" s="277" t="s">
        <v>415</v>
      </c>
      <c r="U72" s="260" t="s">
        <v>31</v>
      </c>
      <c r="V72" s="282" t="s">
        <v>403</v>
      </c>
      <c r="W72" s="278" t="s">
        <v>402</v>
      </c>
      <c r="X72" s="260" t="s">
        <v>31</v>
      </c>
      <c r="Y72" s="260" t="s">
        <v>31</v>
      </c>
      <c r="Z72" s="260" t="s">
        <v>31</v>
      </c>
      <c r="AA72" s="260" t="s">
        <v>31</v>
      </c>
      <c r="AB72" s="304">
        <v>0.001</v>
      </c>
      <c r="AC72" s="245" t="s">
        <v>31</v>
      </c>
      <c r="AD72" s="300"/>
      <c r="AE72" s="300"/>
      <c r="AF72" s="301"/>
      <c r="AG72" s="301"/>
      <c r="AH72" s="317"/>
      <c r="AI72" s="317"/>
      <c r="AJ72" s="318"/>
      <c r="AK72" s="317"/>
      <c r="AL72" s="317"/>
      <c r="AM72" s="319" t="s">
        <v>423</v>
      </c>
      <c r="AN72" s="319" t="s">
        <v>1246</v>
      </c>
      <c r="AO72" s="340"/>
      <c r="AP72" s="222">
        <v>13</v>
      </c>
      <c r="AQ72" s="341">
        <v>13</v>
      </c>
      <c r="AR72" s="341">
        <v>13</v>
      </c>
      <c r="AS72" s="341">
        <v>13</v>
      </c>
      <c r="AT72" s="342">
        <v>13</v>
      </c>
      <c r="AU72" s="336">
        <v>13</v>
      </c>
      <c r="AV72" s="336">
        <v>13</v>
      </c>
      <c r="AW72" s="336">
        <v>13</v>
      </c>
      <c r="AX72" s="352">
        <v>13</v>
      </c>
    </row>
    <row r="73" s="191" customFormat="1" ht="39.95" customHeight="1" spans="1:50">
      <c r="A73" s="216">
        <f t="shared" si="5"/>
        <v>65</v>
      </c>
      <c r="B73" s="219"/>
      <c r="C73" s="219"/>
      <c r="D73" s="219">
        <v>2</v>
      </c>
      <c r="E73" s="219"/>
      <c r="F73" s="219"/>
      <c r="G73" s="219"/>
      <c r="H73" s="219"/>
      <c r="I73" s="219"/>
      <c r="J73" s="258"/>
      <c r="K73" s="244"/>
      <c r="L73" s="244" t="s">
        <v>1247</v>
      </c>
      <c r="M73" s="242" t="s">
        <v>1248</v>
      </c>
      <c r="N73" s="243" t="s">
        <v>1249</v>
      </c>
      <c r="O73" s="244" t="s">
        <v>1250</v>
      </c>
      <c r="P73" s="245" t="s">
        <v>99</v>
      </c>
      <c r="Q73" s="245" t="s">
        <v>400</v>
      </c>
      <c r="R73" s="370"/>
      <c r="S73" s="276" t="s">
        <v>401</v>
      </c>
      <c r="T73" s="277" t="s">
        <v>1248</v>
      </c>
      <c r="U73" s="258" t="s">
        <v>502</v>
      </c>
      <c r="V73" s="276" t="s">
        <v>403</v>
      </c>
      <c r="W73" s="278" t="s">
        <v>402</v>
      </c>
      <c r="X73" s="267" t="s">
        <v>1251</v>
      </c>
      <c r="Y73" s="222" t="s">
        <v>405</v>
      </c>
      <c r="Z73" s="260" t="s">
        <v>31</v>
      </c>
      <c r="AA73" s="218" t="s">
        <v>31</v>
      </c>
      <c r="AB73" s="373">
        <f>AB74+AB75+AB76+AB77+AB78*AP78+AB79+AB80+AB81+AB82+AB83+AB84+AB85</f>
        <v>1.0006</v>
      </c>
      <c r="AC73" s="245" t="s">
        <v>557</v>
      </c>
      <c r="AD73" s="300" t="s">
        <v>557</v>
      </c>
      <c r="AE73" s="300"/>
      <c r="AF73" s="301"/>
      <c r="AG73" s="301"/>
      <c r="AH73" s="317"/>
      <c r="AI73" s="317"/>
      <c r="AJ73" s="318"/>
      <c r="AK73" s="317"/>
      <c r="AL73" s="317">
        <v>0.149</v>
      </c>
      <c r="AM73" s="319" t="s">
        <v>423</v>
      </c>
      <c r="AN73" s="319" t="s">
        <v>1252</v>
      </c>
      <c r="AO73" s="340"/>
      <c r="AP73" s="267">
        <v>1</v>
      </c>
      <c r="AQ73" s="375">
        <v>1</v>
      </c>
      <c r="AR73" s="341">
        <v>1</v>
      </c>
      <c r="AS73" s="341">
        <v>1</v>
      </c>
      <c r="AT73" s="342">
        <v>1</v>
      </c>
      <c r="AU73" s="336">
        <v>1</v>
      </c>
      <c r="AV73" s="336">
        <v>1</v>
      </c>
      <c r="AW73" s="336">
        <v>1</v>
      </c>
      <c r="AX73" s="352">
        <v>1</v>
      </c>
    </row>
    <row r="74" s="191" customFormat="1" ht="39.95" customHeight="1" spans="1:50">
      <c r="A74" s="216">
        <f t="shared" si="5"/>
        <v>66</v>
      </c>
      <c r="B74" s="219"/>
      <c r="C74" s="219"/>
      <c r="D74" s="219"/>
      <c r="E74" s="219">
        <v>3</v>
      </c>
      <c r="F74" s="219"/>
      <c r="G74" s="219"/>
      <c r="H74" s="219"/>
      <c r="I74" s="219"/>
      <c r="J74" s="258"/>
      <c r="K74" s="244"/>
      <c r="L74" s="244"/>
      <c r="M74" s="243" t="s">
        <v>1253</v>
      </c>
      <c r="N74" s="243" t="s">
        <v>1254</v>
      </c>
      <c r="O74" s="244" t="s">
        <v>1174</v>
      </c>
      <c r="P74" s="245" t="s">
        <v>107</v>
      </c>
      <c r="Q74" s="245" t="s">
        <v>400</v>
      </c>
      <c r="R74" s="370"/>
      <c r="S74" s="276" t="s">
        <v>401</v>
      </c>
      <c r="T74" s="277" t="s">
        <v>415</v>
      </c>
      <c r="U74" s="260" t="s">
        <v>31</v>
      </c>
      <c r="V74" s="282" t="s">
        <v>403</v>
      </c>
      <c r="W74" s="278" t="s">
        <v>402</v>
      </c>
      <c r="X74" s="267" t="s">
        <v>540</v>
      </c>
      <c r="Y74" s="222" t="s">
        <v>1255</v>
      </c>
      <c r="Z74" s="260" t="s">
        <v>542</v>
      </c>
      <c r="AA74" s="218" t="s">
        <v>1256</v>
      </c>
      <c r="AB74" s="373">
        <v>0.3599</v>
      </c>
      <c r="AC74" s="245" t="s">
        <v>31</v>
      </c>
      <c r="AD74" s="300" t="s">
        <v>544</v>
      </c>
      <c r="AE74" s="300" t="s">
        <v>1257</v>
      </c>
      <c r="AF74" s="301">
        <v>275</v>
      </c>
      <c r="AG74" s="301">
        <v>118.5</v>
      </c>
      <c r="AH74" s="317">
        <v>2</v>
      </c>
      <c r="AI74" s="317">
        <v>0.5122755</v>
      </c>
      <c r="AJ74" s="318">
        <v>0.702551654334435</v>
      </c>
      <c r="AK74" s="317"/>
      <c r="AL74" s="317"/>
      <c r="AM74" s="321"/>
      <c r="AN74" s="321"/>
      <c r="AO74" s="340"/>
      <c r="AP74" s="267">
        <v>1</v>
      </c>
      <c r="AQ74" s="375">
        <v>1</v>
      </c>
      <c r="AR74" s="341">
        <v>1</v>
      </c>
      <c r="AS74" s="341">
        <v>1</v>
      </c>
      <c r="AT74" s="342">
        <v>1</v>
      </c>
      <c r="AU74" s="336">
        <v>1</v>
      </c>
      <c r="AV74" s="336">
        <v>1</v>
      </c>
      <c r="AW74" s="336">
        <v>1</v>
      </c>
      <c r="AX74" s="352">
        <v>1</v>
      </c>
    </row>
    <row r="75" s="191" customFormat="1" ht="39.95" customHeight="1" spans="1:50">
      <c r="A75" s="216">
        <f t="shared" si="5"/>
        <v>67</v>
      </c>
      <c r="B75" s="219"/>
      <c r="C75" s="219"/>
      <c r="D75" s="219"/>
      <c r="E75" s="219">
        <v>3</v>
      </c>
      <c r="F75" s="219"/>
      <c r="G75" s="219"/>
      <c r="H75" s="219"/>
      <c r="I75" s="219"/>
      <c r="J75" s="258"/>
      <c r="K75" s="271"/>
      <c r="L75" s="271"/>
      <c r="M75" s="243" t="s">
        <v>1258</v>
      </c>
      <c r="N75" s="243" t="s">
        <v>1259</v>
      </c>
      <c r="O75" s="244" t="s">
        <v>1174</v>
      </c>
      <c r="P75" s="245" t="s">
        <v>107</v>
      </c>
      <c r="Q75" s="245" t="s">
        <v>400</v>
      </c>
      <c r="R75" s="258"/>
      <c r="S75" s="276" t="s">
        <v>401</v>
      </c>
      <c r="T75" s="277" t="s">
        <v>415</v>
      </c>
      <c r="U75" s="260" t="s">
        <v>31</v>
      </c>
      <c r="V75" s="282" t="s">
        <v>403</v>
      </c>
      <c r="W75" s="278" t="s">
        <v>402</v>
      </c>
      <c r="X75" s="267" t="s">
        <v>513</v>
      </c>
      <c r="Y75" s="222">
        <v>20</v>
      </c>
      <c r="Z75" s="260" t="s">
        <v>1260</v>
      </c>
      <c r="AA75" s="218" t="s">
        <v>1261</v>
      </c>
      <c r="AB75" s="304">
        <v>0.0084</v>
      </c>
      <c r="AC75" s="245" t="s">
        <v>31</v>
      </c>
      <c r="AD75" s="300" t="s">
        <v>767</v>
      </c>
      <c r="AE75" s="300"/>
      <c r="AF75" s="301">
        <v>15</v>
      </c>
      <c r="AG75" s="301">
        <v>12</v>
      </c>
      <c r="AH75" s="317"/>
      <c r="AI75" s="317">
        <v>0.013327416</v>
      </c>
      <c r="AJ75" s="318">
        <v>0.63027971813891</v>
      </c>
      <c r="AK75" s="317"/>
      <c r="AL75" s="317"/>
      <c r="AM75" s="321"/>
      <c r="AN75" s="321"/>
      <c r="AO75" s="340"/>
      <c r="AP75" s="267">
        <v>1</v>
      </c>
      <c r="AQ75" s="375">
        <v>1</v>
      </c>
      <c r="AR75" s="341">
        <v>1</v>
      </c>
      <c r="AS75" s="341">
        <v>1</v>
      </c>
      <c r="AT75" s="342">
        <v>1</v>
      </c>
      <c r="AU75" s="336">
        <v>1</v>
      </c>
      <c r="AV75" s="336">
        <v>1</v>
      </c>
      <c r="AW75" s="336">
        <v>1</v>
      </c>
      <c r="AX75" s="352">
        <v>1</v>
      </c>
    </row>
    <row r="76" s="191" customFormat="1" ht="39.95" customHeight="1" spans="1:50">
      <c r="A76" s="216">
        <f t="shared" si="5"/>
        <v>68</v>
      </c>
      <c r="B76" s="219"/>
      <c r="C76" s="219"/>
      <c r="D76" s="219"/>
      <c r="E76" s="219">
        <v>3</v>
      </c>
      <c r="F76" s="219"/>
      <c r="G76" s="219"/>
      <c r="H76" s="219"/>
      <c r="I76" s="219"/>
      <c r="J76" s="218"/>
      <c r="K76" s="271"/>
      <c r="L76" s="271"/>
      <c r="M76" s="243" t="s">
        <v>1262</v>
      </c>
      <c r="N76" s="243" t="s">
        <v>1263</v>
      </c>
      <c r="O76" s="244" t="s">
        <v>1174</v>
      </c>
      <c r="P76" s="245" t="s">
        <v>107</v>
      </c>
      <c r="Q76" s="245" t="s">
        <v>400</v>
      </c>
      <c r="R76" s="258"/>
      <c r="S76" s="276" t="s">
        <v>401</v>
      </c>
      <c r="T76" s="277" t="s">
        <v>415</v>
      </c>
      <c r="U76" s="260" t="s">
        <v>31</v>
      </c>
      <c r="V76" s="282" t="s">
        <v>403</v>
      </c>
      <c r="W76" s="278" t="s">
        <v>402</v>
      </c>
      <c r="X76" s="267" t="s">
        <v>513</v>
      </c>
      <c r="Y76" s="222">
        <v>20</v>
      </c>
      <c r="Z76" s="260" t="s">
        <v>1260</v>
      </c>
      <c r="AA76" s="218" t="s">
        <v>1264</v>
      </c>
      <c r="AB76" s="304">
        <v>0.0152</v>
      </c>
      <c r="AC76" s="245" t="s">
        <v>31</v>
      </c>
      <c r="AD76" s="300" t="s">
        <v>767</v>
      </c>
      <c r="AE76" s="300"/>
      <c r="AF76" s="301">
        <v>22</v>
      </c>
      <c r="AG76" s="301">
        <v>14</v>
      </c>
      <c r="AH76" s="317"/>
      <c r="AI76" s="317">
        <v>0.0266054712</v>
      </c>
      <c r="AJ76" s="318">
        <v>0.571311061763868</v>
      </c>
      <c r="AK76" s="317"/>
      <c r="AL76" s="317"/>
      <c r="AM76" s="321"/>
      <c r="AN76" s="321"/>
      <c r="AO76" s="340"/>
      <c r="AP76" s="267">
        <v>1</v>
      </c>
      <c r="AQ76" s="375">
        <v>1</v>
      </c>
      <c r="AR76" s="341">
        <v>1</v>
      </c>
      <c r="AS76" s="341">
        <v>1</v>
      </c>
      <c r="AT76" s="342">
        <v>1</v>
      </c>
      <c r="AU76" s="336">
        <v>1</v>
      </c>
      <c r="AV76" s="336">
        <v>1</v>
      </c>
      <c r="AW76" s="336">
        <v>1</v>
      </c>
      <c r="AX76" s="352">
        <v>1</v>
      </c>
    </row>
    <row r="77" s="189" customFormat="1" ht="39.95" customHeight="1" spans="1:50">
      <c r="A77" s="216">
        <f t="shared" si="5"/>
        <v>69</v>
      </c>
      <c r="B77" s="219"/>
      <c r="C77" s="219"/>
      <c r="D77" s="219"/>
      <c r="E77" s="219">
        <v>3</v>
      </c>
      <c r="F77" s="219"/>
      <c r="G77" s="219"/>
      <c r="H77" s="219"/>
      <c r="I77" s="219"/>
      <c r="J77" s="258"/>
      <c r="K77" s="252"/>
      <c r="L77" s="252"/>
      <c r="M77" s="243" t="s">
        <v>1265</v>
      </c>
      <c r="N77" s="243" t="s">
        <v>1266</v>
      </c>
      <c r="O77" s="244" t="s">
        <v>1174</v>
      </c>
      <c r="P77" s="245" t="s">
        <v>107</v>
      </c>
      <c r="Q77" s="245" t="s">
        <v>400</v>
      </c>
      <c r="R77" s="370"/>
      <c r="S77" s="276" t="s">
        <v>401</v>
      </c>
      <c r="T77" s="277" t="s">
        <v>415</v>
      </c>
      <c r="U77" s="260" t="s">
        <v>31</v>
      </c>
      <c r="V77" s="282" t="s">
        <v>403</v>
      </c>
      <c r="W77" s="278" t="s">
        <v>402</v>
      </c>
      <c r="X77" s="267" t="s">
        <v>513</v>
      </c>
      <c r="Y77" s="222">
        <v>20</v>
      </c>
      <c r="Z77" s="260" t="s">
        <v>1260</v>
      </c>
      <c r="AA77" s="218" t="s">
        <v>1267</v>
      </c>
      <c r="AB77" s="304">
        <v>0.021</v>
      </c>
      <c r="AC77" s="245" t="s">
        <v>31</v>
      </c>
      <c r="AD77" s="300" t="s">
        <v>767</v>
      </c>
      <c r="AE77" s="300"/>
      <c r="AF77" s="301">
        <v>14.5</v>
      </c>
      <c r="AG77" s="301">
        <v>20</v>
      </c>
      <c r="AH77" s="317"/>
      <c r="AI77" s="317">
        <v>0.03578658</v>
      </c>
      <c r="AJ77" s="318">
        <v>0.586812151370709</v>
      </c>
      <c r="AK77" s="317"/>
      <c r="AL77" s="317"/>
      <c r="AM77" s="321"/>
      <c r="AN77" s="321"/>
      <c r="AO77" s="340"/>
      <c r="AP77" s="267">
        <v>1</v>
      </c>
      <c r="AQ77" s="375">
        <v>1</v>
      </c>
      <c r="AR77" s="341">
        <v>1</v>
      </c>
      <c r="AS77" s="341">
        <v>1</v>
      </c>
      <c r="AT77" s="342">
        <v>1</v>
      </c>
      <c r="AU77" s="336">
        <v>1</v>
      </c>
      <c r="AV77" s="336">
        <v>1</v>
      </c>
      <c r="AW77" s="336">
        <v>1</v>
      </c>
      <c r="AX77" s="352">
        <v>1</v>
      </c>
    </row>
    <row r="78" s="189" customFormat="1" ht="39.95" customHeight="1" spans="1:50">
      <c r="A78" s="216">
        <f t="shared" si="5"/>
        <v>70</v>
      </c>
      <c r="B78" s="219"/>
      <c r="C78" s="219"/>
      <c r="D78" s="219"/>
      <c r="E78" s="219">
        <v>3</v>
      </c>
      <c r="F78" s="219"/>
      <c r="G78" s="219"/>
      <c r="H78" s="219"/>
      <c r="I78" s="219"/>
      <c r="J78" s="258"/>
      <c r="K78" s="271"/>
      <c r="L78" s="271"/>
      <c r="M78" s="243" t="s">
        <v>1268</v>
      </c>
      <c r="N78" s="243" t="s">
        <v>1269</v>
      </c>
      <c r="O78" s="244" t="s">
        <v>1174</v>
      </c>
      <c r="P78" s="245" t="s">
        <v>107</v>
      </c>
      <c r="Q78" s="245" t="s">
        <v>400</v>
      </c>
      <c r="R78" s="370"/>
      <c r="S78" s="276" t="s">
        <v>401</v>
      </c>
      <c r="T78" s="277" t="s">
        <v>415</v>
      </c>
      <c r="U78" s="260" t="s">
        <v>31</v>
      </c>
      <c r="V78" s="282" t="s">
        <v>403</v>
      </c>
      <c r="W78" s="278" t="s">
        <v>402</v>
      </c>
      <c r="X78" s="267" t="s">
        <v>513</v>
      </c>
      <c r="Y78" s="222">
        <v>20</v>
      </c>
      <c r="Z78" s="260" t="s">
        <v>1260</v>
      </c>
      <c r="AA78" s="218" t="s">
        <v>1270</v>
      </c>
      <c r="AB78" s="304">
        <v>0.0053</v>
      </c>
      <c r="AC78" s="245" t="s">
        <v>31</v>
      </c>
      <c r="AD78" s="300" t="s">
        <v>767</v>
      </c>
      <c r="AE78" s="300"/>
      <c r="AF78" s="301">
        <v>11</v>
      </c>
      <c r="AG78" s="301">
        <v>12</v>
      </c>
      <c r="AH78" s="317"/>
      <c r="AI78" s="317">
        <v>0.0097734384</v>
      </c>
      <c r="AJ78" s="318">
        <v>0.54228612112601</v>
      </c>
      <c r="AK78" s="317"/>
      <c r="AL78" s="317"/>
      <c r="AM78" s="321"/>
      <c r="AN78" s="321"/>
      <c r="AO78" s="340"/>
      <c r="AP78" s="267">
        <v>3</v>
      </c>
      <c r="AQ78" s="375">
        <v>3</v>
      </c>
      <c r="AR78" s="341">
        <v>3</v>
      </c>
      <c r="AS78" s="341">
        <v>3</v>
      </c>
      <c r="AT78" s="342">
        <v>3</v>
      </c>
      <c r="AU78" s="336">
        <v>3</v>
      </c>
      <c r="AV78" s="336">
        <v>3</v>
      </c>
      <c r="AW78" s="336">
        <v>3</v>
      </c>
      <c r="AX78" s="352">
        <v>3</v>
      </c>
    </row>
    <row r="79" s="189" customFormat="1" ht="39.95" customHeight="1" spans="1:50">
      <c r="A79" s="216">
        <f t="shared" si="5"/>
        <v>71</v>
      </c>
      <c r="B79" s="219"/>
      <c r="C79" s="219"/>
      <c r="D79" s="219"/>
      <c r="E79" s="219">
        <v>3</v>
      </c>
      <c r="F79" s="219"/>
      <c r="G79" s="219"/>
      <c r="H79" s="219"/>
      <c r="I79" s="219"/>
      <c r="J79" s="258"/>
      <c r="K79" s="271"/>
      <c r="L79" s="271"/>
      <c r="M79" s="243" t="s">
        <v>1271</v>
      </c>
      <c r="N79" s="243" t="s">
        <v>1272</v>
      </c>
      <c r="O79" s="244" t="s">
        <v>1174</v>
      </c>
      <c r="P79" s="267" t="s">
        <v>107</v>
      </c>
      <c r="Q79" s="245" t="s">
        <v>400</v>
      </c>
      <c r="R79" s="370"/>
      <c r="S79" s="276" t="s">
        <v>401</v>
      </c>
      <c r="T79" s="277" t="s">
        <v>415</v>
      </c>
      <c r="U79" s="260" t="s">
        <v>31</v>
      </c>
      <c r="V79" s="282" t="s">
        <v>403</v>
      </c>
      <c r="W79" s="278" t="s">
        <v>402</v>
      </c>
      <c r="X79" s="267" t="s">
        <v>451</v>
      </c>
      <c r="Y79" s="222" t="s">
        <v>935</v>
      </c>
      <c r="Z79" s="260" t="s">
        <v>31</v>
      </c>
      <c r="AA79" s="218" t="s">
        <v>1273</v>
      </c>
      <c r="AB79" s="304">
        <v>0.008</v>
      </c>
      <c r="AC79" s="245" t="s">
        <v>31</v>
      </c>
      <c r="AD79" s="300" t="s">
        <v>452</v>
      </c>
      <c r="AE79" s="300"/>
      <c r="AF79" s="301" t="s">
        <v>453</v>
      </c>
      <c r="AG79" s="301"/>
      <c r="AH79" s="317"/>
      <c r="AI79" s="317">
        <v>0.00816</v>
      </c>
      <c r="AJ79" s="318">
        <v>0.980392156862745</v>
      </c>
      <c r="AK79" s="317"/>
      <c r="AL79" s="317"/>
      <c r="AM79" s="321"/>
      <c r="AN79" s="321"/>
      <c r="AO79" s="340"/>
      <c r="AP79" s="267">
        <v>1</v>
      </c>
      <c r="AQ79" s="375">
        <v>1</v>
      </c>
      <c r="AR79" s="341">
        <v>1</v>
      </c>
      <c r="AS79" s="341">
        <v>1</v>
      </c>
      <c r="AT79" s="342">
        <v>1</v>
      </c>
      <c r="AU79" s="336">
        <v>1</v>
      </c>
      <c r="AV79" s="336">
        <v>1</v>
      </c>
      <c r="AW79" s="336">
        <v>1</v>
      </c>
      <c r="AX79" s="352">
        <v>1</v>
      </c>
    </row>
    <row r="80" s="189" customFormat="1" ht="39.95" customHeight="1" spans="1:50">
      <c r="A80" s="216">
        <f t="shared" si="5"/>
        <v>72</v>
      </c>
      <c r="B80" s="219"/>
      <c r="C80" s="219"/>
      <c r="D80" s="219"/>
      <c r="E80" s="219">
        <v>3</v>
      </c>
      <c r="F80" s="219"/>
      <c r="G80" s="219"/>
      <c r="H80" s="219"/>
      <c r="I80" s="219"/>
      <c r="J80" s="258"/>
      <c r="K80" s="271"/>
      <c r="L80" s="271"/>
      <c r="M80" s="243" t="s">
        <v>1274</v>
      </c>
      <c r="N80" s="243" t="s">
        <v>1275</v>
      </c>
      <c r="O80" s="244" t="s">
        <v>1174</v>
      </c>
      <c r="P80" s="267" t="s">
        <v>107</v>
      </c>
      <c r="Q80" s="245" t="s">
        <v>400</v>
      </c>
      <c r="R80" s="370"/>
      <c r="S80" s="276" t="s">
        <v>401</v>
      </c>
      <c r="T80" s="277" t="s">
        <v>415</v>
      </c>
      <c r="U80" s="260" t="s">
        <v>31</v>
      </c>
      <c r="V80" s="282" t="s">
        <v>403</v>
      </c>
      <c r="W80" s="278" t="s">
        <v>402</v>
      </c>
      <c r="X80" s="267" t="s">
        <v>540</v>
      </c>
      <c r="Y80" s="222" t="s">
        <v>1276</v>
      </c>
      <c r="Z80" s="260" t="s">
        <v>741</v>
      </c>
      <c r="AA80" s="218" t="s">
        <v>1277</v>
      </c>
      <c r="AB80" s="304">
        <v>0.01</v>
      </c>
      <c r="AC80" s="245" t="s">
        <v>31</v>
      </c>
      <c r="AD80" s="300"/>
      <c r="AE80" s="300"/>
      <c r="AF80" s="301"/>
      <c r="AG80" s="301"/>
      <c r="AH80" s="317"/>
      <c r="AI80" s="317"/>
      <c r="AJ80" s="318"/>
      <c r="AK80" s="317"/>
      <c r="AL80" s="317"/>
      <c r="AM80" s="321"/>
      <c r="AN80" s="321"/>
      <c r="AO80" s="340"/>
      <c r="AP80" s="267">
        <v>1</v>
      </c>
      <c r="AQ80" s="375">
        <v>1</v>
      </c>
      <c r="AR80" s="341">
        <v>1</v>
      </c>
      <c r="AS80" s="341">
        <v>1</v>
      </c>
      <c r="AT80" s="342">
        <v>1</v>
      </c>
      <c r="AU80" s="336">
        <v>1</v>
      </c>
      <c r="AV80" s="336">
        <v>1</v>
      </c>
      <c r="AW80" s="336">
        <v>1</v>
      </c>
      <c r="AX80" s="352">
        <v>1</v>
      </c>
    </row>
    <row r="81" s="191" customFormat="1" ht="39.95" customHeight="1" spans="1:50">
      <c r="A81" s="216">
        <f t="shared" si="5"/>
        <v>73</v>
      </c>
      <c r="B81" s="219"/>
      <c r="C81" s="219"/>
      <c r="D81" s="219"/>
      <c r="E81" s="219">
        <v>3</v>
      </c>
      <c r="F81" s="219"/>
      <c r="G81" s="219"/>
      <c r="H81" s="219"/>
      <c r="I81" s="219"/>
      <c r="J81" s="258"/>
      <c r="K81" s="271"/>
      <c r="L81" s="271"/>
      <c r="M81" s="243" t="s">
        <v>1278</v>
      </c>
      <c r="N81" s="243" t="s">
        <v>1279</v>
      </c>
      <c r="O81" s="244" t="s">
        <v>1174</v>
      </c>
      <c r="P81" s="267" t="s">
        <v>107</v>
      </c>
      <c r="Q81" s="245" t="s">
        <v>400</v>
      </c>
      <c r="R81" s="370"/>
      <c r="S81" s="276" t="s">
        <v>401</v>
      </c>
      <c r="T81" s="277" t="s">
        <v>415</v>
      </c>
      <c r="U81" s="260" t="s">
        <v>31</v>
      </c>
      <c r="V81" s="282" t="s">
        <v>403</v>
      </c>
      <c r="W81" s="278" t="s">
        <v>402</v>
      </c>
      <c r="X81" s="267" t="s">
        <v>540</v>
      </c>
      <c r="Y81" s="222" t="s">
        <v>1280</v>
      </c>
      <c r="Z81" s="260" t="s">
        <v>741</v>
      </c>
      <c r="AA81" s="258" t="s">
        <v>1277</v>
      </c>
      <c r="AB81" s="304">
        <v>0.0259</v>
      </c>
      <c r="AC81" s="245" t="s">
        <v>31</v>
      </c>
      <c r="AD81" s="300" t="s">
        <v>544</v>
      </c>
      <c r="AE81" s="300" t="s">
        <v>1281</v>
      </c>
      <c r="AF81" s="301">
        <v>60</v>
      </c>
      <c r="AG81" s="301">
        <v>26</v>
      </c>
      <c r="AH81" s="317">
        <v>5</v>
      </c>
      <c r="AI81" s="317">
        <v>0.061308</v>
      </c>
      <c r="AJ81" s="318">
        <v>0.422457101846415</v>
      </c>
      <c r="AK81" s="317"/>
      <c r="AL81" s="317"/>
      <c r="AM81" s="321"/>
      <c r="AN81" s="321"/>
      <c r="AO81" s="340"/>
      <c r="AP81" s="267">
        <v>1</v>
      </c>
      <c r="AQ81" s="375">
        <v>1</v>
      </c>
      <c r="AR81" s="341">
        <v>1</v>
      </c>
      <c r="AS81" s="341">
        <v>1</v>
      </c>
      <c r="AT81" s="342">
        <v>1</v>
      </c>
      <c r="AU81" s="336">
        <v>1</v>
      </c>
      <c r="AV81" s="336">
        <v>1</v>
      </c>
      <c r="AW81" s="336">
        <v>1</v>
      </c>
      <c r="AX81" s="352">
        <v>1</v>
      </c>
    </row>
    <row r="82" s="191" customFormat="1" ht="39.95" customHeight="1" spans="1:50">
      <c r="A82" s="216">
        <f t="shared" si="5"/>
        <v>74</v>
      </c>
      <c r="B82" s="219"/>
      <c r="C82" s="219"/>
      <c r="D82" s="219"/>
      <c r="E82" s="219">
        <v>3</v>
      </c>
      <c r="F82" s="219"/>
      <c r="G82" s="219"/>
      <c r="H82" s="219"/>
      <c r="I82" s="219"/>
      <c r="J82" s="239"/>
      <c r="K82" s="239"/>
      <c r="L82" s="239"/>
      <c r="M82" s="243" t="s">
        <v>1282</v>
      </c>
      <c r="N82" s="243" t="s">
        <v>1283</v>
      </c>
      <c r="O82" s="244" t="s">
        <v>1174</v>
      </c>
      <c r="P82" s="267" t="s">
        <v>107</v>
      </c>
      <c r="Q82" s="245" t="s">
        <v>400</v>
      </c>
      <c r="R82" s="282"/>
      <c r="S82" s="276" t="s">
        <v>401</v>
      </c>
      <c r="T82" s="277" t="s">
        <v>415</v>
      </c>
      <c r="U82" s="260" t="s">
        <v>31</v>
      </c>
      <c r="V82" s="282" t="s">
        <v>403</v>
      </c>
      <c r="W82" s="278" t="s">
        <v>402</v>
      </c>
      <c r="X82" s="267" t="s">
        <v>540</v>
      </c>
      <c r="Y82" s="222" t="s">
        <v>1284</v>
      </c>
      <c r="Z82" s="260" t="s">
        <v>1285</v>
      </c>
      <c r="AA82" s="282" t="s">
        <v>1286</v>
      </c>
      <c r="AB82" s="304">
        <v>0.0568</v>
      </c>
      <c r="AC82" s="245" t="s">
        <v>31</v>
      </c>
      <c r="AD82" s="300" t="s">
        <v>544</v>
      </c>
      <c r="AE82" s="300" t="s">
        <v>1287</v>
      </c>
      <c r="AF82" s="301">
        <v>74</v>
      </c>
      <c r="AG82" s="301">
        <v>47</v>
      </c>
      <c r="AH82" s="317">
        <v>5</v>
      </c>
      <c r="AI82" s="317">
        <v>0.1366854</v>
      </c>
      <c r="AJ82" s="318">
        <v>0.41555279495835</v>
      </c>
      <c r="AK82" s="317"/>
      <c r="AL82" s="317"/>
      <c r="AM82" s="321"/>
      <c r="AN82" s="321"/>
      <c r="AO82" s="340"/>
      <c r="AP82" s="267">
        <v>1</v>
      </c>
      <c r="AQ82" s="375">
        <v>1</v>
      </c>
      <c r="AR82" s="341">
        <v>1</v>
      </c>
      <c r="AS82" s="341">
        <v>1</v>
      </c>
      <c r="AT82" s="342">
        <v>1</v>
      </c>
      <c r="AU82" s="336">
        <v>1</v>
      </c>
      <c r="AV82" s="336">
        <v>1</v>
      </c>
      <c r="AW82" s="336">
        <v>1</v>
      </c>
      <c r="AX82" s="352">
        <v>1</v>
      </c>
    </row>
    <row r="83" s="191" customFormat="1" ht="39.95" customHeight="1" spans="1:50">
      <c r="A83" s="216">
        <f t="shared" si="5"/>
        <v>75</v>
      </c>
      <c r="B83" s="219"/>
      <c r="C83" s="219"/>
      <c r="D83" s="219"/>
      <c r="E83" s="219">
        <v>3</v>
      </c>
      <c r="F83" s="219"/>
      <c r="G83" s="219"/>
      <c r="H83" s="219"/>
      <c r="I83" s="219"/>
      <c r="J83" s="239"/>
      <c r="K83" s="239"/>
      <c r="L83" s="239"/>
      <c r="M83" s="243" t="s">
        <v>1288</v>
      </c>
      <c r="N83" s="243" t="s">
        <v>1289</v>
      </c>
      <c r="O83" s="244" t="s">
        <v>1174</v>
      </c>
      <c r="P83" s="267" t="s">
        <v>107</v>
      </c>
      <c r="Q83" s="245" t="s">
        <v>400</v>
      </c>
      <c r="R83" s="282"/>
      <c r="S83" s="276" t="s">
        <v>401</v>
      </c>
      <c r="T83" s="277" t="s">
        <v>415</v>
      </c>
      <c r="U83" s="260" t="s">
        <v>31</v>
      </c>
      <c r="V83" s="282" t="s">
        <v>403</v>
      </c>
      <c r="W83" s="278" t="s">
        <v>402</v>
      </c>
      <c r="X83" s="267" t="s">
        <v>540</v>
      </c>
      <c r="Y83" s="222" t="s">
        <v>1284</v>
      </c>
      <c r="Z83" s="260" t="s">
        <v>1285</v>
      </c>
      <c r="AA83" s="282" t="s">
        <v>1290</v>
      </c>
      <c r="AB83" s="304">
        <v>0.1977</v>
      </c>
      <c r="AC83" s="245" t="s">
        <v>31</v>
      </c>
      <c r="AD83" s="300" t="s">
        <v>544</v>
      </c>
      <c r="AE83" s="300" t="s">
        <v>1291</v>
      </c>
      <c r="AF83" s="301">
        <v>117</v>
      </c>
      <c r="AG83" s="301">
        <v>72</v>
      </c>
      <c r="AH83" s="317">
        <v>5</v>
      </c>
      <c r="AI83" s="317">
        <v>0.3310632</v>
      </c>
      <c r="AJ83" s="318">
        <v>0.597166945767455</v>
      </c>
      <c r="AK83" s="317"/>
      <c r="AL83" s="317"/>
      <c r="AM83" s="321"/>
      <c r="AN83" s="321"/>
      <c r="AO83" s="340"/>
      <c r="AP83" s="267">
        <v>1</v>
      </c>
      <c r="AQ83" s="375">
        <v>1</v>
      </c>
      <c r="AR83" s="341">
        <v>1</v>
      </c>
      <c r="AS83" s="341">
        <v>1</v>
      </c>
      <c r="AT83" s="342">
        <v>1</v>
      </c>
      <c r="AU83" s="336">
        <v>1</v>
      </c>
      <c r="AV83" s="336">
        <v>1</v>
      </c>
      <c r="AW83" s="336">
        <v>1</v>
      </c>
      <c r="AX83" s="352">
        <v>1</v>
      </c>
    </row>
    <row r="84" s="191" customFormat="1" ht="39.95" customHeight="1" spans="1:50">
      <c r="A84" s="216">
        <f t="shared" si="5"/>
        <v>76</v>
      </c>
      <c r="B84" s="219"/>
      <c r="C84" s="219"/>
      <c r="D84" s="219"/>
      <c r="E84" s="219">
        <v>3</v>
      </c>
      <c r="F84" s="219"/>
      <c r="G84" s="219"/>
      <c r="H84" s="219"/>
      <c r="I84" s="219"/>
      <c r="J84" s="239"/>
      <c r="K84" s="239"/>
      <c r="L84" s="239"/>
      <c r="M84" s="243" t="s">
        <v>1292</v>
      </c>
      <c r="N84" s="243" t="s">
        <v>1293</v>
      </c>
      <c r="O84" s="244" t="s">
        <v>1174</v>
      </c>
      <c r="P84" s="267" t="s">
        <v>107</v>
      </c>
      <c r="Q84" s="245" t="s">
        <v>400</v>
      </c>
      <c r="R84" s="258"/>
      <c r="S84" s="276" t="s">
        <v>401</v>
      </c>
      <c r="T84" s="277" t="s">
        <v>415</v>
      </c>
      <c r="U84" s="260" t="s">
        <v>31</v>
      </c>
      <c r="V84" s="282" t="s">
        <v>403</v>
      </c>
      <c r="W84" s="278" t="s">
        <v>402</v>
      </c>
      <c r="X84" s="267" t="s">
        <v>540</v>
      </c>
      <c r="Y84" s="222" t="s">
        <v>1294</v>
      </c>
      <c r="Z84" s="260" t="s">
        <v>741</v>
      </c>
      <c r="AA84" s="239" t="s">
        <v>1295</v>
      </c>
      <c r="AB84" s="304">
        <v>0.0594</v>
      </c>
      <c r="AC84" s="245" t="s">
        <v>31</v>
      </c>
      <c r="AD84" s="300" t="s">
        <v>544</v>
      </c>
      <c r="AE84" s="300" t="s">
        <v>1296</v>
      </c>
      <c r="AF84" s="301">
        <v>93</v>
      </c>
      <c r="AG84" s="301">
        <v>76</v>
      </c>
      <c r="AH84" s="317">
        <v>2</v>
      </c>
      <c r="AI84" s="317">
        <v>0.11110896</v>
      </c>
      <c r="AJ84" s="318">
        <v>0.534610350056377</v>
      </c>
      <c r="AK84" s="317"/>
      <c r="AL84" s="317"/>
      <c r="AM84" s="321"/>
      <c r="AN84" s="321"/>
      <c r="AO84" s="340"/>
      <c r="AP84" s="267">
        <v>1</v>
      </c>
      <c r="AQ84" s="375">
        <v>1</v>
      </c>
      <c r="AR84" s="341">
        <v>1</v>
      </c>
      <c r="AS84" s="341">
        <v>1</v>
      </c>
      <c r="AT84" s="342">
        <v>1</v>
      </c>
      <c r="AU84" s="336">
        <v>1</v>
      </c>
      <c r="AV84" s="336">
        <v>1</v>
      </c>
      <c r="AW84" s="336">
        <v>1</v>
      </c>
      <c r="AX84" s="352">
        <v>1</v>
      </c>
    </row>
    <row r="85" s="191" customFormat="1" ht="39.95" customHeight="1" spans="1:50">
      <c r="A85" s="216">
        <f t="shared" si="5"/>
        <v>77</v>
      </c>
      <c r="B85" s="219"/>
      <c r="C85" s="219"/>
      <c r="D85" s="219"/>
      <c r="E85" s="219">
        <v>3</v>
      </c>
      <c r="F85" s="219"/>
      <c r="G85" s="219"/>
      <c r="H85" s="219"/>
      <c r="I85" s="219"/>
      <c r="J85" s="239"/>
      <c r="K85" s="239"/>
      <c r="L85" s="239"/>
      <c r="M85" s="242" t="s">
        <v>1297</v>
      </c>
      <c r="N85" s="243" t="s">
        <v>1298</v>
      </c>
      <c r="O85" s="252" t="s">
        <v>123</v>
      </c>
      <c r="P85" s="245" t="s">
        <v>107</v>
      </c>
      <c r="Q85" s="245" t="s">
        <v>400</v>
      </c>
      <c r="R85" s="239"/>
      <c r="S85" s="276" t="s">
        <v>401</v>
      </c>
      <c r="T85" s="277" t="s">
        <v>1297</v>
      </c>
      <c r="U85" s="276" t="s">
        <v>401</v>
      </c>
      <c r="V85" s="282" t="s">
        <v>403</v>
      </c>
      <c r="W85" s="278" t="s">
        <v>402</v>
      </c>
      <c r="X85" s="267" t="s">
        <v>540</v>
      </c>
      <c r="Y85" s="222" t="s">
        <v>1299</v>
      </c>
      <c r="Z85" s="260" t="s">
        <v>542</v>
      </c>
      <c r="AA85" s="239" t="s">
        <v>1300</v>
      </c>
      <c r="AB85" s="304">
        <v>0.2224</v>
      </c>
      <c r="AC85" s="245" t="s">
        <v>31</v>
      </c>
      <c r="AD85" s="300" t="s">
        <v>544</v>
      </c>
      <c r="AE85" s="300" t="s">
        <v>1301</v>
      </c>
      <c r="AF85" s="301">
        <v>154</v>
      </c>
      <c r="AG85" s="301">
        <v>120</v>
      </c>
      <c r="AH85" s="317">
        <v>2.5</v>
      </c>
      <c r="AI85" s="317">
        <v>0.363132</v>
      </c>
      <c r="AJ85" s="318">
        <v>0.612449467411299</v>
      </c>
      <c r="AK85" s="317"/>
      <c r="AL85" s="317"/>
      <c r="AM85" s="321"/>
      <c r="AN85" s="321"/>
      <c r="AO85" s="340"/>
      <c r="AP85" s="267">
        <v>1</v>
      </c>
      <c r="AQ85" s="375">
        <v>1</v>
      </c>
      <c r="AR85" s="341">
        <v>1</v>
      </c>
      <c r="AS85" s="341">
        <v>1</v>
      </c>
      <c r="AT85" s="342">
        <v>1</v>
      </c>
      <c r="AU85" s="336">
        <v>1</v>
      </c>
      <c r="AV85" s="336">
        <v>1</v>
      </c>
      <c r="AW85" s="336">
        <v>1</v>
      </c>
      <c r="AX85" s="352">
        <v>1</v>
      </c>
    </row>
    <row r="86" s="191" customFormat="1" ht="39.95" customHeight="1" spans="1:50">
      <c r="A86" s="216">
        <f t="shared" si="5"/>
        <v>78</v>
      </c>
      <c r="B86" s="219"/>
      <c r="C86" s="219"/>
      <c r="D86" s="219">
        <v>2</v>
      </c>
      <c r="E86" s="219"/>
      <c r="F86" s="219"/>
      <c r="G86" s="219"/>
      <c r="H86" s="219"/>
      <c r="I86" s="219"/>
      <c r="J86" s="239"/>
      <c r="K86" s="239"/>
      <c r="L86" s="239" t="s">
        <v>771</v>
      </c>
      <c r="M86" s="243" t="s">
        <v>1302</v>
      </c>
      <c r="N86" s="243" t="s">
        <v>1303</v>
      </c>
      <c r="O86" s="244" t="s">
        <v>1174</v>
      </c>
      <c r="P86" s="245" t="s">
        <v>258</v>
      </c>
      <c r="Q86" s="245" t="s">
        <v>400</v>
      </c>
      <c r="R86" s="239"/>
      <c r="S86" s="276" t="s">
        <v>401</v>
      </c>
      <c r="T86" s="277" t="s">
        <v>415</v>
      </c>
      <c r="U86" s="260" t="s">
        <v>31</v>
      </c>
      <c r="V86" s="282" t="s">
        <v>403</v>
      </c>
      <c r="W86" s="278" t="s">
        <v>402</v>
      </c>
      <c r="X86" s="267" t="s">
        <v>513</v>
      </c>
      <c r="Y86" s="222" t="s">
        <v>1304</v>
      </c>
      <c r="Z86" s="222" t="s">
        <v>31</v>
      </c>
      <c r="AA86" s="222" t="s">
        <v>31</v>
      </c>
      <c r="AB86" s="304">
        <v>0.0138</v>
      </c>
      <c r="AC86" s="245" t="s">
        <v>774</v>
      </c>
      <c r="AD86" s="300"/>
      <c r="AE86" s="300"/>
      <c r="AF86" s="301"/>
      <c r="AG86" s="301"/>
      <c r="AH86" s="317"/>
      <c r="AI86" s="317"/>
      <c r="AJ86" s="318"/>
      <c r="AK86" s="317"/>
      <c r="AL86" s="317"/>
      <c r="AM86" s="319" t="s">
        <v>423</v>
      </c>
      <c r="AN86" s="319" t="s">
        <v>579</v>
      </c>
      <c r="AO86" s="340"/>
      <c r="AP86" s="222">
        <v>2</v>
      </c>
      <c r="AQ86" s="341">
        <v>2</v>
      </c>
      <c r="AR86" s="341">
        <v>2</v>
      </c>
      <c r="AS86" s="341">
        <v>2</v>
      </c>
      <c r="AT86" s="342">
        <v>2</v>
      </c>
      <c r="AU86" s="336">
        <v>2</v>
      </c>
      <c r="AV86" s="336">
        <v>2</v>
      </c>
      <c r="AW86" s="336">
        <v>2</v>
      </c>
      <c r="AX86" s="352">
        <v>2</v>
      </c>
    </row>
    <row r="87" s="191" customFormat="1" ht="39.95" customHeight="1" spans="1:50">
      <c r="A87" s="216">
        <f t="shared" si="5"/>
        <v>79</v>
      </c>
      <c r="B87" s="219"/>
      <c r="C87" s="219"/>
      <c r="D87" s="219">
        <v>2</v>
      </c>
      <c r="E87" s="219"/>
      <c r="F87" s="219"/>
      <c r="G87" s="219"/>
      <c r="H87" s="219"/>
      <c r="I87" s="219"/>
      <c r="J87" s="239"/>
      <c r="K87" s="239"/>
      <c r="L87" s="239" t="s">
        <v>1305</v>
      </c>
      <c r="M87" s="243" t="s">
        <v>1306</v>
      </c>
      <c r="N87" s="243" t="s">
        <v>1307</v>
      </c>
      <c r="O87" s="244" t="s">
        <v>1174</v>
      </c>
      <c r="P87" s="245" t="s">
        <v>258</v>
      </c>
      <c r="Q87" s="245" t="s">
        <v>400</v>
      </c>
      <c r="R87" s="239"/>
      <c r="S87" s="276" t="s">
        <v>401</v>
      </c>
      <c r="T87" s="277" t="s">
        <v>415</v>
      </c>
      <c r="U87" s="260" t="s">
        <v>31</v>
      </c>
      <c r="V87" s="276" t="s">
        <v>403</v>
      </c>
      <c r="W87" s="278" t="s">
        <v>402</v>
      </c>
      <c r="X87" s="267" t="s">
        <v>513</v>
      </c>
      <c r="Y87" s="222">
        <v>8</v>
      </c>
      <c r="Z87" s="222" t="s">
        <v>31</v>
      </c>
      <c r="AA87" s="222" t="s">
        <v>31</v>
      </c>
      <c r="AB87" s="304">
        <v>0.0032</v>
      </c>
      <c r="AC87" s="245" t="s">
        <v>750</v>
      </c>
      <c r="AD87" s="300"/>
      <c r="AE87" s="300"/>
      <c r="AF87" s="301"/>
      <c r="AG87" s="301"/>
      <c r="AH87" s="317"/>
      <c r="AI87" s="317"/>
      <c r="AJ87" s="318"/>
      <c r="AK87" s="317"/>
      <c r="AL87" s="317"/>
      <c r="AM87" s="319" t="s">
        <v>423</v>
      </c>
      <c r="AN87" s="319" t="s">
        <v>579</v>
      </c>
      <c r="AO87" s="340"/>
      <c r="AP87" s="222">
        <v>2</v>
      </c>
      <c r="AQ87" s="341">
        <v>2</v>
      </c>
      <c r="AR87" s="341">
        <v>2</v>
      </c>
      <c r="AS87" s="341">
        <v>2</v>
      </c>
      <c r="AT87" s="342">
        <v>2</v>
      </c>
      <c r="AU87" s="336">
        <v>2</v>
      </c>
      <c r="AV87" s="336">
        <v>2</v>
      </c>
      <c r="AW87" s="336">
        <v>2</v>
      </c>
      <c r="AX87" s="352">
        <v>2</v>
      </c>
    </row>
    <row r="88" s="191" customFormat="1" ht="39.95" customHeight="1" spans="1:50">
      <c r="A88" s="216">
        <f t="shared" si="5"/>
        <v>80</v>
      </c>
      <c r="B88" s="219"/>
      <c r="C88" s="219"/>
      <c r="D88" s="219">
        <v>2</v>
      </c>
      <c r="E88" s="219"/>
      <c r="F88" s="219"/>
      <c r="G88" s="219"/>
      <c r="H88" s="219"/>
      <c r="I88" s="219"/>
      <c r="J88" s="239"/>
      <c r="K88" s="239"/>
      <c r="L88" s="239" t="s">
        <v>641</v>
      </c>
      <c r="M88" s="243" t="s">
        <v>1308</v>
      </c>
      <c r="N88" s="243" t="s">
        <v>1309</v>
      </c>
      <c r="O88" s="244" t="s">
        <v>1174</v>
      </c>
      <c r="P88" s="245" t="s">
        <v>258</v>
      </c>
      <c r="Q88" s="245" t="s">
        <v>400</v>
      </c>
      <c r="R88" s="239"/>
      <c r="S88" s="276" t="s">
        <v>401</v>
      </c>
      <c r="T88" s="277" t="s">
        <v>415</v>
      </c>
      <c r="U88" s="260" t="s">
        <v>31</v>
      </c>
      <c r="V88" s="282" t="s">
        <v>403</v>
      </c>
      <c r="W88" s="278" t="s">
        <v>402</v>
      </c>
      <c r="X88" s="267" t="s">
        <v>513</v>
      </c>
      <c r="Y88" s="222">
        <v>8</v>
      </c>
      <c r="Z88" s="222" t="s">
        <v>31</v>
      </c>
      <c r="AA88" s="222" t="s">
        <v>31</v>
      </c>
      <c r="AB88" s="304">
        <v>0.0019</v>
      </c>
      <c r="AC88" s="245" t="s">
        <v>750</v>
      </c>
      <c r="AD88" s="300"/>
      <c r="AE88" s="300"/>
      <c r="AF88" s="301"/>
      <c r="AG88" s="301"/>
      <c r="AH88" s="317"/>
      <c r="AI88" s="317"/>
      <c r="AJ88" s="318"/>
      <c r="AK88" s="317"/>
      <c r="AL88" s="317"/>
      <c r="AM88" s="319" t="s">
        <v>423</v>
      </c>
      <c r="AN88" s="319" t="s">
        <v>579</v>
      </c>
      <c r="AO88" s="340"/>
      <c r="AP88" s="222">
        <v>2</v>
      </c>
      <c r="AQ88" s="341">
        <v>2</v>
      </c>
      <c r="AR88" s="341">
        <v>2</v>
      </c>
      <c r="AS88" s="341">
        <v>2</v>
      </c>
      <c r="AT88" s="342">
        <v>2</v>
      </c>
      <c r="AU88" s="336">
        <v>2</v>
      </c>
      <c r="AV88" s="336">
        <v>2</v>
      </c>
      <c r="AW88" s="336">
        <v>2</v>
      </c>
      <c r="AX88" s="352">
        <v>2</v>
      </c>
    </row>
    <row r="89" s="191" customFormat="1" ht="39.95" customHeight="1" spans="1:50">
      <c r="A89" s="216">
        <f t="shared" si="5"/>
        <v>81</v>
      </c>
      <c r="B89" s="219"/>
      <c r="C89" s="219"/>
      <c r="D89" s="219">
        <v>2</v>
      </c>
      <c r="E89" s="219"/>
      <c r="F89" s="219"/>
      <c r="G89" s="219"/>
      <c r="H89" s="219"/>
      <c r="I89" s="219"/>
      <c r="J89" s="239"/>
      <c r="K89" s="239"/>
      <c r="L89" s="239" t="s">
        <v>1310</v>
      </c>
      <c r="M89" s="243" t="s">
        <v>1311</v>
      </c>
      <c r="N89" s="243" t="s">
        <v>1312</v>
      </c>
      <c r="O89" s="244" t="s">
        <v>1174</v>
      </c>
      <c r="P89" s="245" t="s">
        <v>258</v>
      </c>
      <c r="Q89" s="245" t="s">
        <v>400</v>
      </c>
      <c r="R89" s="239"/>
      <c r="S89" s="276" t="s">
        <v>401</v>
      </c>
      <c r="T89" s="277" t="s">
        <v>415</v>
      </c>
      <c r="U89" s="260" t="s">
        <v>31</v>
      </c>
      <c r="V89" s="282" t="s">
        <v>403</v>
      </c>
      <c r="W89" s="278" t="s">
        <v>402</v>
      </c>
      <c r="X89" s="267" t="s">
        <v>451</v>
      </c>
      <c r="Y89" s="222" t="s">
        <v>1313</v>
      </c>
      <c r="Z89" s="222" t="s">
        <v>31</v>
      </c>
      <c r="AA89" s="282" t="s">
        <v>1314</v>
      </c>
      <c r="AB89" s="304">
        <v>0.002</v>
      </c>
      <c r="AC89" s="245" t="s">
        <v>31</v>
      </c>
      <c r="AD89" s="300" t="s">
        <v>452</v>
      </c>
      <c r="AE89" s="300"/>
      <c r="AF89" s="301" t="s">
        <v>453</v>
      </c>
      <c r="AG89" s="301"/>
      <c r="AH89" s="317"/>
      <c r="AI89" s="317">
        <v>0.00204</v>
      </c>
      <c r="AJ89" s="318">
        <v>0.980392156862745</v>
      </c>
      <c r="AK89" s="317"/>
      <c r="AL89" s="317"/>
      <c r="AM89" s="319" t="s">
        <v>423</v>
      </c>
      <c r="AN89" s="319" t="s">
        <v>1315</v>
      </c>
      <c r="AO89" s="340"/>
      <c r="AP89" s="222">
        <v>1</v>
      </c>
      <c r="AQ89" s="341">
        <v>1</v>
      </c>
      <c r="AR89" s="341">
        <v>1</v>
      </c>
      <c r="AS89" s="341">
        <v>1</v>
      </c>
      <c r="AT89" s="341">
        <v>1</v>
      </c>
      <c r="AU89" s="336">
        <v>1</v>
      </c>
      <c r="AV89" s="336">
        <v>1</v>
      </c>
      <c r="AW89" s="336">
        <v>1</v>
      </c>
      <c r="AX89" s="336">
        <v>1</v>
      </c>
    </row>
    <row r="90" s="189" customFormat="1" ht="39.95" customHeight="1" spans="1:50">
      <c r="A90" s="216">
        <f t="shared" si="5"/>
        <v>82</v>
      </c>
      <c r="B90" s="219"/>
      <c r="C90" s="219">
        <v>1</v>
      </c>
      <c r="D90" s="219"/>
      <c r="E90" s="219"/>
      <c r="F90" s="219"/>
      <c r="G90" s="219"/>
      <c r="H90" s="219"/>
      <c r="I90" s="219"/>
      <c r="J90" s="258"/>
      <c r="K90" s="258"/>
      <c r="L90" s="258" t="s">
        <v>1316</v>
      </c>
      <c r="M90" s="242" t="s">
        <v>25</v>
      </c>
      <c r="N90" s="243" t="s">
        <v>26</v>
      </c>
      <c r="O90" s="366" t="s">
        <v>1317</v>
      </c>
      <c r="P90" s="245" t="s">
        <v>99</v>
      </c>
      <c r="Q90" s="245" t="s">
        <v>400</v>
      </c>
      <c r="R90" s="370"/>
      <c r="S90" s="276" t="s">
        <v>401</v>
      </c>
      <c r="T90" s="277" t="s">
        <v>25</v>
      </c>
      <c r="U90" s="260" t="s">
        <v>31</v>
      </c>
      <c r="V90" s="276" t="s">
        <v>403</v>
      </c>
      <c r="W90" s="278" t="s">
        <v>402</v>
      </c>
      <c r="X90" s="267" t="s">
        <v>421</v>
      </c>
      <c r="Y90" s="222" t="s">
        <v>405</v>
      </c>
      <c r="Z90" s="260" t="s">
        <v>31</v>
      </c>
      <c r="AA90" s="218" t="s">
        <v>31</v>
      </c>
      <c r="AB90" s="304" t="e">
        <f>AB97+AB111+AB124+AB125*AP125+AB126*AP126+AB127*AP127+AB128+AB134+AB141*AP141+AB142+AB149*AP149</f>
        <v>#REF!</v>
      </c>
      <c r="AC90" s="245" t="s">
        <v>31</v>
      </c>
      <c r="AD90" s="300" t="s">
        <v>406</v>
      </c>
      <c r="AE90" s="300"/>
      <c r="AF90" s="301"/>
      <c r="AG90" s="301"/>
      <c r="AH90" s="317"/>
      <c r="AI90" s="317"/>
      <c r="AJ90" s="318"/>
      <c r="AK90" s="317"/>
      <c r="AL90" s="317"/>
      <c r="AM90" s="319" t="s">
        <v>407</v>
      </c>
      <c r="AN90" s="319" t="s">
        <v>408</v>
      </c>
      <c r="AO90" s="340"/>
      <c r="AP90" s="222">
        <v>1</v>
      </c>
      <c r="AQ90" s="341">
        <v>1</v>
      </c>
      <c r="AR90" s="341">
        <v>0</v>
      </c>
      <c r="AS90" s="341">
        <v>0</v>
      </c>
      <c r="AT90" s="342">
        <v>0</v>
      </c>
      <c r="AU90" s="336">
        <v>0</v>
      </c>
      <c r="AV90" s="336">
        <v>0</v>
      </c>
      <c r="AW90" s="336">
        <v>0</v>
      </c>
      <c r="AX90" s="352">
        <v>0</v>
      </c>
    </row>
    <row r="91" s="189" customFormat="1" ht="58.5" customHeight="1" spans="1:50">
      <c r="A91" s="216">
        <f t="shared" si="5"/>
        <v>83</v>
      </c>
      <c r="B91" s="219"/>
      <c r="C91" s="219">
        <v>1</v>
      </c>
      <c r="D91" s="219"/>
      <c r="E91" s="219"/>
      <c r="F91" s="219"/>
      <c r="G91" s="219"/>
      <c r="H91" s="219"/>
      <c r="I91" s="219"/>
      <c r="J91" s="258"/>
      <c r="K91" s="258"/>
      <c r="L91" s="258" t="s">
        <v>1318</v>
      </c>
      <c r="M91" s="367" t="s">
        <v>1318</v>
      </c>
      <c r="N91" s="243" t="s">
        <v>26</v>
      </c>
      <c r="O91" s="252" t="s">
        <v>1319</v>
      </c>
      <c r="P91" s="245" t="s">
        <v>99</v>
      </c>
      <c r="Q91" s="245" t="s">
        <v>400</v>
      </c>
      <c r="R91" s="370"/>
      <c r="S91" s="276" t="s">
        <v>401</v>
      </c>
      <c r="T91" s="277" t="s">
        <v>25</v>
      </c>
      <c r="U91" s="260" t="s">
        <v>31</v>
      </c>
      <c r="V91" s="282" t="s">
        <v>402</v>
      </c>
      <c r="W91" s="278" t="s">
        <v>403</v>
      </c>
      <c r="X91" s="267" t="s">
        <v>421</v>
      </c>
      <c r="Y91" s="222" t="s">
        <v>405</v>
      </c>
      <c r="Z91" s="260" t="s">
        <v>31</v>
      </c>
      <c r="AA91" s="218" t="s">
        <v>31</v>
      </c>
      <c r="AB91" s="304">
        <v>4.4838</v>
      </c>
      <c r="AC91" s="245" t="s">
        <v>31</v>
      </c>
      <c r="AD91" s="300" t="s">
        <v>406</v>
      </c>
      <c r="AE91" s="300"/>
      <c r="AF91" s="301"/>
      <c r="AG91" s="301"/>
      <c r="AH91" s="317"/>
      <c r="AI91" s="317"/>
      <c r="AJ91" s="318"/>
      <c r="AK91" s="317"/>
      <c r="AL91" s="317"/>
      <c r="AM91" s="319" t="s">
        <v>407</v>
      </c>
      <c r="AN91" s="319" t="s">
        <v>408</v>
      </c>
      <c r="AO91" s="340"/>
      <c r="AP91" s="222">
        <v>0</v>
      </c>
      <c r="AQ91" s="341">
        <v>0</v>
      </c>
      <c r="AR91" s="341">
        <v>0</v>
      </c>
      <c r="AS91" s="341">
        <v>1</v>
      </c>
      <c r="AT91" s="342">
        <v>0</v>
      </c>
      <c r="AU91" s="336">
        <v>0</v>
      </c>
      <c r="AV91" s="336">
        <v>0</v>
      </c>
      <c r="AW91" s="336">
        <v>0</v>
      </c>
      <c r="AX91" s="352">
        <v>0</v>
      </c>
    </row>
    <row r="92" s="189" customFormat="1" ht="39.95" customHeight="1" spans="1:50">
      <c r="A92" s="216">
        <f t="shared" si="5"/>
        <v>84</v>
      </c>
      <c r="B92" s="219"/>
      <c r="C92" s="219">
        <v>1</v>
      </c>
      <c r="D92" s="219"/>
      <c r="E92" s="219"/>
      <c r="F92" s="219"/>
      <c r="G92" s="219"/>
      <c r="H92" s="219"/>
      <c r="I92" s="219"/>
      <c r="J92" s="258"/>
      <c r="K92" s="258"/>
      <c r="L92" s="368"/>
      <c r="M92" s="242" t="s">
        <v>28</v>
      </c>
      <c r="N92" s="243" t="s">
        <v>26</v>
      </c>
      <c r="O92" s="366" t="s">
        <v>1320</v>
      </c>
      <c r="P92" s="245" t="s">
        <v>99</v>
      </c>
      <c r="Q92" s="245" t="s">
        <v>400</v>
      </c>
      <c r="R92" s="370"/>
      <c r="S92" s="276" t="s">
        <v>401</v>
      </c>
      <c r="T92" s="277" t="s">
        <v>25</v>
      </c>
      <c r="U92" s="260" t="s">
        <v>31</v>
      </c>
      <c r="V92" s="282" t="s">
        <v>403</v>
      </c>
      <c r="W92" s="278" t="s">
        <v>402</v>
      </c>
      <c r="X92" s="267" t="s">
        <v>421</v>
      </c>
      <c r="Y92" s="222" t="s">
        <v>405</v>
      </c>
      <c r="Z92" s="260" t="s">
        <v>31</v>
      </c>
      <c r="AA92" s="218" t="s">
        <v>31</v>
      </c>
      <c r="AB92" s="304" t="e">
        <f>AB90</f>
        <v>#REF!</v>
      </c>
      <c r="AC92" s="245" t="s">
        <v>31</v>
      </c>
      <c r="AD92" s="300" t="s">
        <v>406</v>
      </c>
      <c r="AE92" s="300"/>
      <c r="AF92" s="301"/>
      <c r="AG92" s="301"/>
      <c r="AH92" s="317"/>
      <c r="AI92" s="317"/>
      <c r="AJ92" s="318"/>
      <c r="AK92" s="317"/>
      <c r="AL92" s="317"/>
      <c r="AM92" s="319" t="s">
        <v>407</v>
      </c>
      <c r="AN92" s="319" t="s">
        <v>408</v>
      </c>
      <c r="AO92" s="340"/>
      <c r="AP92" s="222">
        <v>0</v>
      </c>
      <c r="AQ92" s="341">
        <v>0</v>
      </c>
      <c r="AR92" s="341">
        <v>1</v>
      </c>
      <c r="AS92" s="341">
        <v>0</v>
      </c>
      <c r="AT92" s="342">
        <v>0</v>
      </c>
      <c r="AU92" s="336">
        <v>0</v>
      </c>
      <c r="AV92" s="336">
        <v>0</v>
      </c>
      <c r="AW92" s="336">
        <v>0</v>
      </c>
      <c r="AX92" s="352">
        <v>0</v>
      </c>
    </row>
    <row r="93" s="190" customFormat="1" ht="39.95" customHeight="1" spans="1:50">
      <c r="A93" s="216">
        <f t="shared" si="5"/>
        <v>85</v>
      </c>
      <c r="B93" s="220"/>
      <c r="C93" s="220">
        <v>1</v>
      </c>
      <c r="D93" s="220"/>
      <c r="E93" s="220"/>
      <c r="F93" s="220"/>
      <c r="G93" s="220"/>
      <c r="H93" s="220"/>
      <c r="I93" s="220"/>
      <c r="J93" s="261"/>
      <c r="K93" s="261"/>
      <c r="L93" s="262" t="s">
        <v>1104</v>
      </c>
      <c r="M93" s="247" t="s">
        <v>1321</v>
      </c>
      <c r="N93" s="248" t="s">
        <v>26</v>
      </c>
      <c r="O93" s="369" t="s">
        <v>1322</v>
      </c>
      <c r="P93" s="250" t="s">
        <v>99</v>
      </c>
      <c r="Q93" s="250" t="s">
        <v>400</v>
      </c>
      <c r="R93" s="372"/>
      <c r="S93" s="280" t="s">
        <v>401</v>
      </c>
      <c r="T93" s="254" t="s">
        <v>25</v>
      </c>
      <c r="U93" s="266" t="s">
        <v>31</v>
      </c>
      <c r="V93" s="284" t="s">
        <v>402</v>
      </c>
      <c r="W93" s="281" t="s">
        <v>403</v>
      </c>
      <c r="X93" s="283" t="s">
        <v>421</v>
      </c>
      <c r="Y93" s="302" t="s">
        <v>405</v>
      </c>
      <c r="Z93" s="266" t="s">
        <v>31</v>
      </c>
      <c r="AA93" s="224" t="s">
        <v>31</v>
      </c>
      <c r="AB93" s="305">
        <f>AB91</f>
        <v>4.4838</v>
      </c>
      <c r="AC93" s="250" t="s">
        <v>31</v>
      </c>
      <c r="AD93" s="300" t="s">
        <v>406</v>
      </c>
      <c r="AE93" s="300"/>
      <c r="AF93" s="301"/>
      <c r="AG93" s="301"/>
      <c r="AH93" s="317"/>
      <c r="AI93" s="317"/>
      <c r="AJ93" s="318"/>
      <c r="AK93" s="317"/>
      <c r="AL93" s="317"/>
      <c r="AM93" s="319" t="s">
        <v>407</v>
      </c>
      <c r="AN93" s="319" t="s">
        <v>408</v>
      </c>
      <c r="AO93" s="344"/>
      <c r="AP93" s="302">
        <v>0</v>
      </c>
      <c r="AQ93" s="342">
        <v>0</v>
      </c>
      <c r="AR93" s="342">
        <v>0</v>
      </c>
      <c r="AS93" s="342">
        <v>0</v>
      </c>
      <c r="AT93" s="342">
        <v>1</v>
      </c>
      <c r="AU93" s="352">
        <v>0</v>
      </c>
      <c r="AV93" s="352">
        <v>0</v>
      </c>
      <c r="AW93" s="352">
        <v>0</v>
      </c>
      <c r="AX93" s="352">
        <v>0</v>
      </c>
    </row>
    <row r="94" s="189" customFormat="1" ht="39.95" customHeight="1" spans="1:50">
      <c r="A94" s="216">
        <f t="shared" si="5"/>
        <v>86</v>
      </c>
      <c r="B94" s="219"/>
      <c r="C94" s="219">
        <v>1</v>
      </c>
      <c r="D94" s="219"/>
      <c r="E94" s="219"/>
      <c r="F94" s="219"/>
      <c r="G94" s="219"/>
      <c r="H94" s="219"/>
      <c r="I94" s="219"/>
      <c r="J94" s="258"/>
      <c r="K94" s="258"/>
      <c r="L94" s="258" t="s">
        <v>1323</v>
      </c>
      <c r="M94" s="242" t="s">
        <v>30</v>
      </c>
      <c r="N94" s="243" t="s">
        <v>981</v>
      </c>
      <c r="O94" s="366" t="s">
        <v>57</v>
      </c>
      <c r="P94" s="245" t="s">
        <v>99</v>
      </c>
      <c r="Q94" s="245" t="s">
        <v>400</v>
      </c>
      <c r="R94" s="370"/>
      <c r="S94" s="276" t="s">
        <v>401</v>
      </c>
      <c r="T94" s="277" t="s">
        <v>415</v>
      </c>
      <c r="U94" s="260" t="s">
        <v>31</v>
      </c>
      <c r="V94" s="282" t="s">
        <v>403</v>
      </c>
      <c r="W94" s="278" t="s">
        <v>402</v>
      </c>
      <c r="X94" s="267" t="s">
        <v>421</v>
      </c>
      <c r="Y94" s="222" t="s">
        <v>405</v>
      </c>
      <c r="Z94" s="260" t="s">
        <v>31</v>
      </c>
      <c r="AA94" s="218" t="s">
        <v>31</v>
      </c>
      <c r="AB94" s="304">
        <f>AB98+AB111+AB124+AB125*AP125+AB126*AP126+AB127*AP127+AB129+AB137+AB141*AP141+AB148+AB149*AP149</f>
        <v>3.5434</v>
      </c>
      <c r="AC94" s="245" t="s">
        <v>31</v>
      </c>
      <c r="AD94" s="300" t="s">
        <v>406</v>
      </c>
      <c r="AE94" s="300"/>
      <c r="AF94" s="301"/>
      <c r="AG94" s="301"/>
      <c r="AH94" s="317"/>
      <c r="AI94" s="317"/>
      <c r="AJ94" s="318"/>
      <c r="AK94" s="317"/>
      <c r="AL94" s="317"/>
      <c r="AM94" s="319" t="s">
        <v>407</v>
      </c>
      <c r="AN94" s="319" t="s">
        <v>408</v>
      </c>
      <c r="AO94" s="340"/>
      <c r="AP94" s="222">
        <v>0</v>
      </c>
      <c r="AQ94" s="341">
        <v>0</v>
      </c>
      <c r="AR94" s="341">
        <v>0</v>
      </c>
      <c r="AS94" s="341">
        <v>0</v>
      </c>
      <c r="AT94" s="342">
        <v>0</v>
      </c>
      <c r="AU94" s="336">
        <v>1</v>
      </c>
      <c r="AV94" s="336">
        <v>1</v>
      </c>
      <c r="AW94" s="336">
        <v>0</v>
      </c>
      <c r="AX94" s="352">
        <v>0</v>
      </c>
    </row>
    <row r="95" s="189" customFormat="1" ht="60" customHeight="1" spans="1:50">
      <c r="A95" s="216">
        <f t="shared" si="5"/>
        <v>87</v>
      </c>
      <c r="B95" s="219"/>
      <c r="C95" s="219">
        <v>1</v>
      </c>
      <c r="D95" s="219"/>
      <c r="E95" s="219"/>
      <c r="F95" s="219"/>
      <c r="G95" s="219"/>
      <c r="H95" s="219"/>
      <c r="I95" s="219"/>
      <c r="J95" s="258"/>
      <c r="K95" s="258"/>
      <c r="L95" s="258" t="s">
        <v>1324</v>
      </c>
      <c r="M95" s="367" t="s">
        <v>1324</v>
      </c>
      <c r="N95" s="243" t="s">
        <v>26</v>
      </c>
      <c r="O95" s="252" t="s">
        <v>1325</v>
      </c>
      <c r="P95" s="245" t="s">
        <v>99</v>
      </c>
      <c r="Q95" s="245" t="s">
        <v>400</v>
      </c>
      <c r="R95" s="370"/>
      <c r="S95" s="276" t="s">
        <v>401</v>
      </c>
      <c r="T95" s="277" t="s">
        <v>30</v>
      </c>
      <c r="U95" s="260" t="s">
        <v>31</v>
      </c>
      <c r="V95" s="282" t="s">
        <v>402</v>
      </c>
      <c r="W95" s="278" t="s">
        <v>403</v>
      </c>
      <c r="X95" s="267" t="s">
        <v>421</v>
      </c>
      <c r="Y95" s="222" t="s">
        <v>405</v>
      </c>
      <c r="Z95" s="260" t="s">
        <v>31</v>
      </c>
      <c r="AA95" s="218" t="s">
        <v>31</v>
      </c>
      <c r="AB95" s="304">
        <v>3.5488</v>
      </c>
      <c r="AC95" s="245" t="s">
        <v>31</v>
      </c>
      <c r="AD95" s="300" t="s">
        <v>406</v>
      </c>
      <c r="AE95" s="300"/>
      <c r="AF95" s="301"/>
      <c r="AG95" s="301"/>
      <c r="AH95" s="317"/>
      <c r="AI95" s="317"/>
      <c r="AJ95" s="318"/>
      <c r="AK95" s="317"/>
      <c r="AL95" s="317"/>
      <c r="AM95" s="319" t="s">
        <v>407</v>
      </c>
      <c r="AN95" s="319" t="s">
        <v>408</v>
      </c>
      <c r="AO95" s="340"/>
      <c r="AP95" s="222">
        <v>0</v>
      </c>
      <c r="AQ95" s="341">
        <v>0</v>
      </c>
      <c r="AR95" s="341">
        <v>0</v>
      </c>
      <c r="AS95" s="341">
        <v>0</v>
      </c>
      <c r="AT95" s="342">
        <v>0</v>
      </c>
      <c r="AU95" s="336">
        <v>0</v>
      </c>
      <c r="AV95" s="336">
        <v>0</v>
      </c>
      <c r="AW95" s="336">
        <v>1</v>
      </c>
      <c r="AX95" s="352">
        <v>0</v>
      </c>
    </row>
    <row r="96" s="190" customFormat="1" ht="60" customHeight="1" spans="1:50">
      <c r="A96" s="216">
        <f t="shared" si="5"/>
        <v>88</v>
      </c>
      <c r="B96" s="220"/>
      <c r="C96" s="220">
        <v>1</v>
      </c>
      <c r="D96" s="220"/>
      <c r="E96" s="220"/>
      <c r="F96" s="220"/>
      <c r="G96" s="220"/>
      <c r="H96" s="220"/>
      <c r="I96" s="220"/>
      <c r="J96" s="261"/>
      <c r="K96" s="261"/>
      <c r="L96" s="262" t="s">
        <v>1106</v>
      </c>
      <c r="M96" s="247" t="s">
        <v>1326</v>
      </c>
      <c r="N96" s="248" t="s">
        <v>26</v>
      </c>
      <c r="O96" s="255" t="s">
        <v>1327</v>
      </c>
      <c r="P96" s="250" t="s">
        <v>99</v>
      </c>
      <c r="Q96" s="250" t="s">
        <v>400</v>
      </c>
      <c r="R96" s="372"/>
      <c r="S96" s="280" t="s">
        <v>401</v>
      </c>
      <c r="T96" s="254" t="s">
        <v>30</v>
      </c>
      <c r="U96" s="266" t="s">
        <v>31</v>
      </c>
      <c r="V96" s="284" t="s">
        <v>402</v>
      </c>
      <c r="W96" s="281" t="s">
        <v>403</v>
      </c>
      <c r="X96" s="283" t="s">
        <v>421</v>
      </c>
      <c r="Y96" s="302" t="s">
        <v>405</v>
      </c>
      <c r="Z96" s="266" t="s">
        <v>31</v>
      </c>
      <c r="AA96" s="224" t="s">
        <v>31</v>
      </c>
      <c r="AB96" s="305">
        <v>3.5488</v>
      </c>
      <c r="AC96" s="250" t="s">
        <v>31</v>
      </c>
      <c r="AD96" s="300" t="s">
        <v>406</v>
      </c>
      <c r="AE96" s="300"/>
      <c r="AF96" s="301"/>
      <c r="AG96" s="301"/>
      <c r="AH96" s="317"/>
      <c r="AI96" s="317"/>
      <c r="AJ96" s="318"/>
      <c r="AK96" s="317"/>
      <c r="AL96" s="317"/>
      <c r="AM96" s="319" t="s">
        <v>407</v>
      </c>
      <c r="AN96" s="319" t="s">
        <v>408</v>
      </c>
      <c r="AO96" s="344"/>
      <c r="AP96" s="302">
        <v>0</v>
      </c>
      <c r="AQ96" s="342">
        <v>0</v>
      </c>
      <c r="AR96" s="342">
        <v>0</v>
      </c>
      <c r="AS96" s="342">
        <v>0</v>
      </c>
      <c r="AT96" s="342">
        <v>0</v>
      </c>
      <c r="AU96" s="352">
        <v>0</v>
      </c>
      <c r="AV96" s="352">
        <v>0</v>
      </c>
      <c r="AW96" s="352">
        <v>0</v>
      </c>
      <c r="AX96" s="352">
        <v>1</v>
      </c>
    </row>
    <row r="97" s="189" customFormat="1" ht="39.95" customHeight="1" spans="1:50">
      <c r="A97" s="216">
        <f t="shared" si="5"/>
        <v>89</v>
      </c>
      <c r="B97" s="219"/>
      <c r="C97" s="219"/>
      <c r="D97" s="219">
        <v>2</v>
      </c>
      <c r="E97" s="230"/>
      <c r="F97" s="219"/>
      <c r="G97" s="219"/>
      <c r="H97" s="219"/>
      <c r="I97" s="219"/>
      <c r="J97" s="258"/>
      <c r="K97" s="258"/>
      <c r="L97" s="258" t="s">
        <v>1328</v>
      </c>
      <c r="M97" s="242">
        <v>330102301700</v>
      </c>
      <c r="N97" s="243" t="s">
        <v>1329</v>
      </c>
      <c r="O97" s="244" t="s">
        <v>45</v>
      </c>
      <c r="P97" s="245" t="s">
        <v>99</v>
      </c>
      <c r="Q97" s="245" t="s">
        <v>400</v>
      </c>
      <c r="R97" s="370"/>
      <c r="S97" s="276" t="s">
        <v>401</v>
      </c>
      <c r="T97" s="277">
        <v>330102301700</v>
      </c>
      <c r="U97" s="260" t="s">
        <v>31</v>
      </c>
      <c r="V97" s="276" t="s">
        <v>403</v>
      </c>
      <c r="W97" s="278" t="s">
        <v>402</v>
      </c>
      <c r="X97" s="267" t="s">
        <v>421</v>
      </c>
      <c r="Y97" s="222" t="s">
        <v>405</v>
      </c>
      <c r="Z97" s="260" t="s">
        <v>31</v>
      </c>
      <c r="AA97" s="218" t="s">
        <v>31</v>
      </c>
      <c r="AB97" s="304">
        <f>AB99+AB100*AP100+AB101+AB102+AB103+AB108</f>
        <v>1.4743</v>
      </c>
      <c r="AC97" s="245" t="s">
        <v>31</v>
      </c>
      <c r="AD97" s="300" t="s">
        <v>532</v>
      </c>
      <c r="AE97" s="300"/>
      <c r="AF97" s="301"/>
      <c r="AG97" s="301"/>
      <c r="AH97" s="317"/>
      <c r="AI97" s="317"/>
      <c r="AJ97" s="318"/>
      <c r="AK97" s="317">
        <v>37.7</v>
      </c>
      <c r="AL97" s="317"/>
      <c r="AM97" s="319" t="s">
        <v>423</v>
      </c>
      <c r="AN97" s="319" t="s">
        <v>1330</v>
      </c>
      <c r="AO97" s="340"/>
      <c r="AP97" s="222">
        <v>1</v>
      </c>
      <c r="AQ97" s="341">
        <v>1</v>
      </c>
      <c r="AR97" s="341">
        <v>1</v>
      </c>
      <c r="AS97" s="341">
        <v>1</v>
      </c>
      <c r="AT97" s="342">
        <v>1</v>
      </c>
      <c r="AU97" s="336">
        <v>0</v>
      </c>
      <c r="AV97" s="336">
        <v>0</v>
      </c>
      <c r="AW97" s="336">
        <v>0</v>
      </c>
      <c r="AX97" s="352">
        <v>0</v>
      </c>
    </row>
    <row r="98" s="189" customFormat="1" ht="39.95" customHeight="1" spans="1:50">
      <c r="A98" s="216">
        <f t="shared" si="5"/>
        <v>90</v>
      </c>
      <c r="B98" s="219"/>
      <c r="C98" s="219"/>
      <c r="D98" s="219">
        <v>2</v>
      </c>
      <c r="E98" s="230"/>
      <c r="F98" s="219"/>
      <c r="G98" s="219"/>
      <c r="H98" s="219"/>
      <c r="I98" s="219"/>
      <c r="J98" s="258"/>
      <c r="K98" s="258"/>
      <c r="L98" s="258" t="s">
        <v>1331</v>
      </c>
      <c r="M98" s="242" t="s">
        <v>1332</v>
      </c>
      <c r="N98" s="243" t="s">
        <v>1329</v>
      </c>
      <c r="O98" s="366" t="s">
        <v>57</v>
      </c>
      <c r="P98" s="245" t="s">
        <v>99</v>
      </c>
      <c r="Q98" s="245" t="s">
        <v>400</v>
      </c>
      <c r="R98" s="370"/>
      <c r="S98" s="276" t="s">
        <v>401</v>
      </c>
      <c r="T98" s="277" t="s">
        <v>415</v>
      </c>
      <c r="U98" s="260" t="s">
        <v>31</v>
      </c>
      <c r="V98" s="282" t="s">
        <v>403</v>
      </c>
      <c r="W98" s="278" t="s">
        <v>402</v>
      </c>
      <c r="X98" s="267" t="s">
        <v>421</v>
      </c>
      <c r="Y98" s="222" t="s">
        <v>405</v>
      </c>
      <c r="Z98" s="260" t="s">
        <v>31</v>
      </c>
      <c r="AA98" s="218" t="s">
        <v>31</v>
      </c>
      <c r="AB98" s="304">
        <f>AB102+AB104+AB105*AU105+AB106+AB107+AB108</f>
        <v>1.4037</v>
      </c>
      <c r="AC98" s="245" t="s">
        <v>31</v>
      </c>
      <c r="AD98" s="300" t="s">
        <v>532</v>
      </c>
      <c r="AE98" s="300"/>
      <c r="AF98" s="301"/>
      <c r="AG98" s="301"/>
      <c r="AH98" s="317"/>
      <c r="AI98" s="317"/>
      <c r="AJ98" s="318"/>
      <c r="AK98" s="374"/>
      <c r="AL98" s="317"/>
      <c r="AM98" s="319" t="s">
        <v>423</v>
      </c>
      <c r="AN98" s="319" t="s">
        <v>1330</v>
      </c>
      <c r="AO98" s="340"/>
      <c r="AP98" s="222">
        <v>0</v>
      </c>
      <c r="AQ98" s="341">
        <v>0</v>
      </c>
      <c r="AR98" s="341">
        <v>0</v>
      </c>
      <c r="AS98" s="341">
        <v>0</v>
      </c>
      <c r="AT98" s="342">
        <v>0</v>
      </c>
      <c r="AU98" s="336">
        <v>1</v>
      </c>
      <c r="AV98" s="336">
        <v>1</v>
      </c>
      <c r="AW98" s="336">
        <v>1</v>
      </c>
      <c r="AX98" s="352">
        <v>1</v>
      </c>
    </row>
    <row r="99" s="189" customFormat="1" ht="39.95" customHeight="1" spans="1:50">
      <c r="A99" s="216">
        <f t="shared" si="5"/>
        <v>91</v>
      </c>
      <c r="B99" s="219"/>
      <c r="C99" s="219"/>
      <c r="D99" s="219"/>
      <c r="E99" s="231">
        <v>3</v>
      </c>
      <c r="F99" s="219"/>
      <c r="G99" s="219"/>
      <c r="H99" s="219"/>
      <c r="I99" s="219"/>
      <c r="J99" s="258"/>
      <c r="K99" s="258"/>
      <c r="L99" s="258"/>
      <c r="M99" s="242">
        <v>330102301800</v>
      </c>
      <c r="N99" s="242" t="s">
        <v>1333</v>
      </c>
      <c r="O99" s="244" t="s">
        <v>634</v>
      </c>
      <c r="P99" s="267" t="s">
        <v>107</v>
      </c>
      <c r="Q99" s="245" t="s">
        <v>400</v>
      </c>
      <c r="R99" s="370"/>
      <c r="S99" s="276" t="s">
        <v>401</v>
      </c>
      <c r="T99" s="277">
        <v>330102301800</v>
      </c>
      <c r="U99" s="260" t="s">
        <v>31</v>
      </c>
      <c r="V99" s="282" t="s">
        <v>403</v>
      </c>
      <c r="W99" s="278" t="s">
        <v>402</v>
      </c>
      <c r="X99" s="267" t="s">
        <v>1334</v>
      </c>
      <c r="Y99" s="222" t="s">
        <v>1335</v>
      </c>
      <c r="Z99" s="260" t="s">
        <v>1185</v>
      </c>
      <c r="AA99" s="218" t="s">
        <v>1336</v>
      </c>
      <c r="AB99" s="304">
        <v>0.8467</v>
      </c>
      <c r="AC99" s="245" t="s">
        <v>31</v>
      </c>
      <c r="AD99" s="300" t="s">
        <v>605</v>
      </c>
      <c r="AE99" s="300"/>
      <c r="AF99" s="301">
        <v>1127.01846965699</v>
      </c>
      <c r="AG99" s="301">
        <v>22</v>
      </c>
      <c r="AH99" s="317">
        <v>1.5</v>
      </c>
      <c r="AI99" s="317">
        <v>0.85428</v>
      </c>
      <c r="AJ99" s="318">
        <v>0.99112703095004</v>
      </c>
      <c r="AK99" s="317"/>
      <c r="AL99" s="317"/>
      <c r="AM99" s="321"/>
      <c r="AN99" s="321"/>
      <c r="AO99" s="340"/>
      <c r="AP99" s="222">
        <v>1</v>
      </c>
      <c r="AQ99" s="341">
        <v>1</v>
      </c>
      <c r="AR99" s="341">
        <v>1</v>
      </c>
      <c r="AS99" s="341">
        <v>1</v>
      </c>
      <c r="AT99" s="342">
        <v>1</v>
      </c>
      <c r="AU99" s="336">
        <v>0</v>
      </c>
      <c r="AV99" s="336">
        <v>0</v>
      </c>
      <c r="AW99" s="336">
        <v>0</v>
      </c>
      <c r="AX99" s="352">
        <v>0</v>
      </c>
    </row>
    <row r="100" s="189" customFormat="1" ht="39.95" customHeight="1" spans="1:50">
      <c r="A100" s="216">
        <f t="shared" si="5"/>
        <v>92</v>
      </c>
      <c r="B100" s="219"/>
      <c r="C100" s="219"/>
      <c r="D100" s="219"/>
      <c r="E100" s="231">
        <v>3</v>
      </c>
      <c r="F100" s="219"/>
      <c r="G100" s="219"/>
      <c r="H100" s="219"/>
      <c r="I100" s="219"/>
      <c r="J100" s="258"/>
      <c r="K100" s="258"/>
      <c r="L100" s="258"/>
      <c r="M100" s="242">
        <v>330102301900</v>
      </c>
      <c r="N100" s="242" t="s">
        <v>1337</v>
      </c>
      <c r="O100" s="244" t="s">
        <v>634</v>
      </c>
      <c r="P100" s="267" t="s">
        <v>107</v>
      </c>
      <c r="Q100" s="245" t="s">
        <v>400</v>
      </c>
      <c r="R100" s="370"/>
      <c r="S100" s="276" t="s">
        <v>401</v>
      </c>
      <c r="T100" s="277">
        <v>330102301900</v>
      </c>
      <c r="U100" s="260" t="s">
        <v>31</v>
      </c>
      <c r="V100" s="282" t="s">
        <v>403</v>
      </c>
      <c r="W100" s="278" t="s">
        <v>402</v>
      </c>
      <c r="X100" s="267" t="s">
        <v>540</v>
      </c>
      <c r="Y100" s="222" t="s">
        <v>1338</v>
      </c>
      <c r="Z100" s="260" t="s">
        <v>741</v>
      </c>
      <c r="AA100" s="218" t="s">
        <v>1339</v>
      </c>
      <c r="AB100" s="304">
        <v>0.0088</v>
      </c>
      <c r="AC100" s="245" t="s">
        <v>31</v>
      </c>
      <c r="AD100" s="300" t="s">
        <v>544</v>
      </c>
      <c r="AE100" s="300" t="s">
        <v>1340</v>
      </c>
      <c r="AF100" s="301">
        <v>57</v>
      </c>
      <c r="AG100" s="301">
        <v>20</v>
      </c>
      <c r="AH100" s="317">
        <v>1.5</v>
      </c>
      <c r="AI100" s="317">
        <v>0.0134406</v>
      </c>
      <c r="AJ100" s="318">
        <v>0.6547326756246</v>
      </c>
      <c r="AK100" s="317"/>
      <c r="AL100" s="317"/>
      <c r="AM100" s="321"/>
      <c r="AN100" s="321"/>
      <c r="AO100" s="340"/>
      <c r="AP100" s="222">
        <v>4</v>
      </c>
      <c r="AQ100" s="341">
        <v>4</v>
      </c>
      <c r="AR100" s="341">
        <v>4</v>
      </c>
      <c r="AS100" s="341">
        <v>4</v>
      </c>
      <c r="AT100" s="342">
        <v>4</v>
      </c>
      <c r="AU100" s="336">
        <v>0</v>
      </c>
      <c r="AV100" s="336">
        <v>0</v>
      </c>
      <c r="AW100" s="336">
        <v>0</v>
      </c>
      <c r="AX100" s="352">
        <v>0</v>
      </c>
    </row>
    <row r="101" s="189" customFormat="1" ht="39.95" customHeight="1" spans="1:50">
      <c r="A101" s="216">
        <f t="shared" si="5"/>
        <v>93</v>
      </c>
      <c r="B101" s="219"/>
      <c r="C101" s="219"/>
      <c r="D101" s="219"/>
      <c r="E101" s="231">
        <v>3</v>
      </c>
      <c r="F101" s="219"/>
      <c r="G101" s="219"/>
      <c r="H101" s="219"/>
      <c r="I101" s="219"/>
      <c r="J101" s="258"/>
      <c r="K101" s="258"/>
      <c r="L101" s="258"/>
      <c r="M101" s="242">
        <v>330102303300</v>
      </c>
      <c r="N101" s="242" t="s">
        <v>1341</v>
      </c>
      <c r="O101" s="244" t="s">
        <v>634</v>
      </c>
      <c r="P101" s="267" t="s">
        <v>107</v>
      </c>
      <c r="Q101" s="245" t="s">
        <v>400</v>
      </c>
      <c r="R101" s="370"/>
      <c r="S101" s="276" t="s">
        <v>401</v>
      </c>
      <c r="T101" s="277">
        <v>330102303300</v>
      </c>
      <c r="U101" s="260" t="s">
        <v>31</v>
      </c>
      <c r="V101" s="282" t="s">
        <v>403</v>
      </c>
      <c r="W101" s="278" t="s">
        <v>402</v>
      </c>
      <c r="X101" s="267" t="s">
        <v>540</v>
      </c>
      <c r="Y101" s="222" t="s">
        <v>1294</v>
      </c>
      <c r="Z101" s="260" t="s">
        <v>741</v>
      </c>
      <c r="AA101" s="218" t="s">
        <v>1342</v>
      </c>
      <c r="AB101" s="304">
        <v>0.156</v>
      </c>
      <c r="AC101" s="245" t="s">
        <v>31</v>
      </c>
      <c r="AD101" s="300" t="s">
        <v>544</v>
      </c>
      <c r="AE101" s="300" t="s">
        <v>1343</v>
      </c>
      <c r="AF101" s="301">
        <v>401</v>
      </c>
      <c r="AG101" s="301">
        <v>27.5</v>
      </c>
      <c r="AH101" s="317">
        <v>2</v>
      </c>
      <c r="AI101" s="317">
        <v>0.1733523</v>
      </c>
      <c r="AJ101" s="318">
        <v>0.899901530005659</v>
      </c>
      <c r="AK101" s="317"/>
      <c r="AL101" s="317"/>
      <c r="AM101" s="321"/>
      <c r="AN101" s="321"/>
      <c r="AO101" s="340"/>
      <c r="AP101" s="222">
        <v>1</v>
      </c>
      <c r="AQ101" s="341">
        <v>1</v>
      </c>
      <c r="AR101" s="341">
        <v>1</v>
      </c>
      <c r="AS101" s="341">
        <v>1</v>
      </c>
      <c r="AT101" s="342">
        <v>1</v>
      </c>
      <c r="AU101" s="336">
        <v>0</v>
      </c>
      <c r="AV101" s="336">
        <v>0</v>
      </c>
      <c r="AW101" s="336">
        <v>0</v>
      </c>
      <c r="AX101" s="352">
        <v>0</v>
      </c>
    </row>
    <row r="102" ht="39.95" customHeight="1" spans="1:50">
      <c r="A102" s="216">
        <f t="shared" si="5"/>
        <v>94</v>
      </c>
      <c r="B102" s="219"/>
      <c r="C102" s="219"/>
      <c r="D102" s="219"/>
      <c r="E102" s="231">
        <v>3</v>
      </c>
      <c r="F102" s="219"/>
      <c r="G102" s="219"/>
      <c r="H102" s="219"/>
      <c r="I102" s="219"/>
      <c r="J102" s="258"/>
      <c r="K102" s="258"/>
      <c r="L102" s="258"/>
      <c r="M102" s="242" t="s">
        <v>1344</v>
      </c>
      <c r="N102" s="242" t="s">
        <v>1345</v>
      </c>
      <c r="O102" s="244" t="s">
        <v>634</v>
      </c>
      <c r="P102" s="267" t="s">
        <v>107</v>
      </c>
      <c r="Q102" s="245" t="s">
        <v>400</v>
      </c>
      <c r="R102" s="370"/>
      <c r="S102" s="276" t="s">
        <v>401</v>
      </c>
      <c r="T102" s="277" t="s">
        <v>1344</v>
      </c>
      <c r="U102" s="260" t="s">
        <v>31</v>
      </c>
      <c r="V102" s="282" t="s">
        <v>403</v>
      </c>
      <c r="W102" s="278" t="s">
        <v>402</v>
      </c>
      <c r="X102" s="267" t="s">
        <v>540</v>
      </c>
      <c r="Y102" s="222" t="s">
        <v>1175</v>
      </c>
      <c r="Z102" s="260" t="s">
        <v>741</v>
      </c>
      <c r="AA102" s="218" t="s">
        <v>1346</v>
      </c>
      <c r="AB102" s="304">
        <v>0.0433</v>
      </c>
      <c r="AC102" s="245" t="s">
        <v>31</v>
      </c>
      <c r="AD102" s="300" t="s">
        <v>544</v>
      </c>
      <c r="AE102" s="300" t="s">
        <v>1347</v>
      </c>
      <c r="AF102" s="301">
        <v>73</v>
      </c>
      <c r="AG102" s="301">
        <v>46</v>
      </c>
      <c r="AH102" s="317">
        <v>3</v>
      </c>
      <c r="AI102" s="317">
        <v>0.07918164</v>
      </c>
      <c r="AJ102" s="318">
        <v>0.546843940085101</v>
      </c>
      <c r="AK102" s="317"/>
      <c r="AL102" s="317"/>
      <c r="AM102" s="321"/>
      <c r="AN102" s="321"/>
      <c r="AO102" s="340"/>
      <c r="AP102" s="222">
        <v>1</v>
      </c>
      <c r="AQ102" s="341">
        <v>1</v>
      </c>
      <c r="AR102" s="341">
        <v>1</v>
      </c>
      <c r="AS102" s="341">
        <v>1</v>
      </c>
      <c r="AT102" s="342">
        <v>1</v>
      </c>
      <c r="AU102" s="336">
        <v>1</v>
      </c>
      <c r="AV102" s="336">
        <v>1</v>
      </c>
      <c r="AW102" s="336">
        <v>1</v>
      </c>
      <c r="AX102" s="352">
        <v>1</v>
      </c>
    </row>
    <row r="103" s="189" customFormat="1" ht="39.95" customHeight="1" spans="1:50">
      <c r="A103" s="216">
        <f t="shared" si="5"/>
        <v>95</v>
      </c>
      <c r="B103" s="219"/>
      <c r="C103" s="219"/>
      <c r="D103" s="219"/>
      <c r="E103" s="231">
        <v>3</v>
      </c>
      <c r="F103" s="219"/>
      <c r="G103" s="219"/>
      <c r="H103" s="219"/>
      <c r="I103" s="219"/>
      <c r="J103" s="258"/>
      <c r="K103" s="258"/>
      <c r="L103" s="258"/>
      <c r="M103" s="242">
        <v>330102302300</v>
      </c>
      <c r="N103" s="242" t="s">
        <v>1348</v>
      </c>
      <c r="O103" s="244" t="s">
        <v>634</v>
      </c>
      <c r="P103" s="267" t="s">
        <v>107</v>
      </c>
      <c r="Q103" s="245" t="s">
        <v>400</v>
      </c>
      <c r="R103" s="370"/>
      <c r="S103" s="276" t="s">
        <v>401</v>
      </c>
      <c r="T103" s="277">
        <v>330102302300</v>
      </c>
      <c r="U103" s="260" t="s">
        <v>31</v>
      </c>
      <c r="V103" s="282" t="s">
        <v>403</v>
      </c>
      <c r="W103" s="278" t="s">
        <v>402</v>
      </c>
      <c r="X103" s="267" t="s">
        <v>1334</v>
      </c>
      <c r="Y103" s="222" t="s">
        <v>1335</v>
      </c>
      <c r="Z103" s="260" t="s">
        <v>1185</v>
      </c>
      <c r="AA103" s="218" t="s">
        <v>1349</v>
      </c>
      <c r="AB103" s="304">
        <v>0.2483</v>
      </c>
      <c r="AC103" s="245" t="s">
        <v>31</v>
      </c>
      <c r="AD103" s="300" t="s">
        <v>605</v>
      </c>
      <c r="AE103" s="300"/>
      <c r="AF103" s="301">
        <v>337.572559366755</v>
      </c>
      <c r="AG103" s="301">
        <v>22</v>
      </c>
      <c r="AH103" s="317">
        <v>1.5</v>
      </c>
      <c r="AI103" s="317">
        <v>0.25588</v>
      </c>
      <c r="AJ103" s="318">
        <v>0.970376739096452</v>
      </c>
      <c r="AK103" s="317"/>
      <c r="AL103" s="317"/>
      <c r="AM103" s="321"/>
      <c r="AN103" s="321"/>
      <c r="AO103" s="340"/>
      <c r="AP103" s="222">
        <v>1</v>
      </c>
      <c r="AQ103" s="341">
        <v>1</v>
      </c>
      <c r="AR103" s="341">
        <v>1</v>
      </c>
      <c r="AS103" s="341">
        <v>1</v>
      </c>
      <c r="AT103" s="342">
        <v>1</v>
      </c>
      <c r="AU103" s="336">
        <v>0</v>
      </c>
      <c r="AV103" s="336">
        <v>0</v>
      </c>
      <c r="AW103" s="336">
        <v>0</v>
      </c>
      <c r="AX103" s="352">
        <v>0</v>
      </c>
    </row>
    <row r="104" ht="39.95" customHeight="1" spans="1:50">
      <c r="A104" s="216">
        <f t="shared" si="5"/>
        <v>96</v>
      </c>
      <c r="B104" s="219"/>
      <c r="C104" s="219"/>
      <c r="D104" s="219"/>
      <c r="E104" s="231">
        <v>3</v>
      </c>
      <c r="F104" s="219"/>
      <c r="G104" s="219"/>
      <c r="H104" s="219"/>
      <c r="I104" s="219"/>
      <c r="J104" s="258"/>
      <c r="K104" s="258"/>
      <c r="L104" s="258"/>
      <c r="M104" s="242" t="s">
        <v>1350</v>
      </c>
      <c r="N104" s="242" t="s">
        <v>1333</v>
      </c>
      <c r="O104" s="366" t="s">
        <v>1351</v>
      </c>
      <c r="P104" s="267" t="s">
        <v>107</v>
      </c>
      <c r="Q104" s="245" t="s">
        <v>400</v>
      </c>
      <c r="R104" s="370"/>
      <c r="S104" s="276" t="s">
        <v>401</v>
      </c>
      <c r="T104" s="277" t="s">
        <v>415</v>
      </c>
      <c r="U104" s="260" t="s">
        <v>31</v>
      </c>
      <c r="V104" s="282" t="s">
        <v>403</v>
      </c>
      <c r="W104" s="278" t="s">
        <v>402</v>
      </c>
      <c r="X104" s="267" t="s">
        <v>1334</v>
      </c>
      <c r="Y104" s="222" t="s">
        <v>1335</v>
      </c>
      <c r="Z104" s="260" t="s">
        <v>1185</v>
      </c>
      <c r="AA104" s="218" t="s">
        <v>1336</v>
      </c>
      <c r="AB104" s="304">
        <v>0.7935</v>
      </c>
      <c r="AC104" s="245" t="s">
        <v>31</v>
      </c>
      <c r="AD104" s="300" t="s">
        <v>605</v>
      </c>
      <c r="AE104" s="300"/>
      <c r="AF104" s="301">
        <v>1056.83377308707</v>
      </c>
      <c r="AG104" s="301">
        <v>22</v>
      </c>
      <c r="AH104" s="317">
        <v>1.5</v>
      </c>
      <c r="AI104" s="317">
        <v>0.80108</v>
      </c>
      <c r="AJ104" s="318">
        <v>0.990537774005093</v>
      </c>
      <c r="AK104" s="317"/>
      <c r="AL104" s="317"/>
      <c r="AM104" s="321"/>
      <c r="AN104" s="321"/>
      <c r="AO104" s="340"/>
      <c r="AP104" s="222">
        <v>0</v>
      </c>
      <c r="AQ104" s="341">
        <v>0</v>
      </c>
      <c r="AR104" s="341">
        <v>0</v>
      </c>
      <c r="AS104" s="341">
        <v>0</v>
      </c>
      <c r="AT104" s="342">
        <v>0</v>
      </c>
      <c r="AU104" s="336">
        <v>1</v>
      </c>
      <c r="AV104" s="336">
        <v>1</v>
      </c>
      <c r="AW104" s="336">
        <v>1</v>
      </c>
      <c r="AX104" s="352">
        <v>1</v>
      </c>
    </row>
    <row r="105" ht="39.95" customHeight="1" spans="1:50">
      <c r="A105" s="216">
        <f t="shared" si="5"/>
        <v>97</v>
      </c>
      <c r="B105" s="219"/>
      <c r="C105" s="219"/>
      <c r="D105" s="219"/>
      <c r="E105" s="231">
        <v>3</v>
      </c>
      <c r="F105" s="219"/>
      <c r="G105" s="219"/>
      <c r="H105" s="219"/>
      <c r="I105" s="219"/>
      <c r="J105" s="258"/>
      <c r="K105" s="258"/>
      <c r="L105" s="258"/>
      <c r="M105" s="242" t="s">
        <v>1352</v>
      </c>
      <c r="N105" s="242" t="s">
        <v>1337</v>
      </c>
      <c r="O105" s="366" t="s">
        <v>1351</v>
      </c>
      <c r="P105" s="267" t="s">
        <v>107</v>
      </c>
      <c r="Q105" s="245" t="s">
        <v>400</v>
      </c>
      <c r="R105" s="370"/>
      <c r="S105" s="276" t="s">
        <v>401</v>
      </c>
      <c r="T105" s="277" t="s">
        <v>415</v>
      </c>
      <c r="U105" s="260" t="s">
        <v>31</v>
      </c>
      <c r="V105" s="282" t="s">
        <v>403</v>
      </c>
      <c r="W105" s="278" t="s">
        <v>402</v>
      </c>
      <c r="X105" s="267" t="s">
        <v>540</v>
      </c>
      <c r="Y105" s="222" t="s">
        <v>1338</v>
      </c>
      <c r="Z105" s="260" t="s">
        <v>741</v>
      </c>
      <c r="AA105" s="218" t="s">
        <v>1339</v>
      </c>
      <c r="AB105" s="304">
        <v>0.0157</v>
      </c>
      <c r="AC105" s="245" t="s">
        <v>31</v>
      </c>
      <c r="AD105" s="300" t="s">
        <v>544</v>
      </c>
      <c r="AE105" s="300" t="s">
        <v>1353</v>
      </c>
      <c r="AF105" s="301">
        <v>79</v>
      </c>
      <c r="AG105" s="301">
        <v>40</v>
      </c>
      <c r="AH105" s="317">
        <v>1.5</v>
      </c>
      <c r="AI105" s="317">
        <v>0.0372564</v>
      </c>
      <c r="AJ105" s="318">
        <v>0.421404107750615</v>
      </c>
      <c r="AK105" s="317"/>
      <c r="AL105" s="317"/>
      <c r="AM105" s="321"/>
      <c r="AN105" s="321"/>
      <c r="AO105" s="340"/>
      <c r="AP105" s="222">
        <v>0</v>
      </c>
      <c r="AQ105" s="341">
        <v>0</v>
      </c>
      <c r="AR105" s="341">
        <v>0</v>
      </c>
      <c r="AS105" s="341">
        <v>0</v>
      </c>
      <c r="AT105" s="342">
        <v>0</v>
      </c>
      <c r="AU105" s="336">
        <v>4</v>
      </c>
      <c r="AV105" s="336">
        <v>4</v>
      </c>
      <c r="AW105" s="336">
        <v>4</v>
      </c>
      <c r="AX105" s="352">
        <v>4</v>
      </c>
    </row>
    <row r="106" ht="39.95" customHeight="1" spans="1:50">
      <c r="A106" s="216">
        <f t="shared" si="5"/>
        <v>98</v>
      </c>
      <c r="B106" s="219"/>
      <c r="C106" s="219"/>
      <c r="D106" s="219"/>
      <c r="E106" s="231">
        <v>3</v>
      </c>
      <c r="F106" s="219"/>
      <c r="G106" s="219"/>
      <c r="H106" s="219"/>
      <c r="I106" s="219"/>
      <c r="J106" s="258"/>
      <c r="K106" s="258"/>
      <c r="L106" s="258"/>
      <c r="M106" s="242" t="s">
        <v>1354</v>
      </c>
      <c r="N106" s="242" t="s">
        <v>1341</v>
      </c>
      <c r="O106" s="366" t="s">
        <v>1351</v>
      </c>
      <c r="P106" s="267" t="s">
        <v>107</v>
      </c>
      <c r="Q106" s="245" t="s">
        <v>400</v>
      </c>
      <c r="R106" s="370"/>
      <c r="S106" s="276" t="s">
        <v>401</v>
      </c>
      <c r="T106" s="277" t="s">
        <v>415</v>
      </c>
      <c r="U106" s="260" t="s">
        <v>31</v>
      </c>
      <c r="V106" s="282" t="s">
        <v>403</v>
      </c>
      <c r="W106" s="278" t="s">
        <v>402</v>
      </c>
      <c r="X106" s="267" t="s">
        <v>540</v>
      </c>
      <c r="Y106" s="222" t="s">
        <v>1294</v>
      </c>
      <c r="Z106" s="260" t="s">
        <v>741</v>
      </c>
      <c r="AA106" s="218" t="s">
        <v>1342</v>
      </c>
      <c r="AB106" s="304">
        <v>0.1642</v>
      </c>
      <c r="AC106" s="245" t="s">
        <v>31</v>
      </c>
      <c r="AD106" s="300" t="s">
        <v>544</v>
      </c>
      <c r="AE106" s="300" t="s">
        <v>1355</v>
      </c>
      <c r="AF106" s="301">
        <v>421</v>
      </c>
      <c r="AG106" s="301">
        <v>27.5</v>
      </c>
      <c r="AH106" s="317">
        <v>2</v>
      </c>
      <c r="AI106" s="317">
        <v>0.1819983</v>
      </c>
      <c r="AJ106" s="318">
        <v>0.902206229398846</v>
      </c>
      <c r="AK106" s="317"/>
      <c r="AL106" s="317"/>
      <c r="AM106" s="321"/>
      <c r="AN106" s="321"/>
      <c r="AO106" s="340"/>
      <c r="AP106" s="222">
        <v>0</v>
      </c>
      <c r="AQ106" s="341">
        <v>0</v>
      </c>
      <c r="AR106" s="341">
        <v>0</v>
      </c>
      <c r="AS106" s="341">
        <v>0</v>
      </c>
      <c r="AT106" s="342">
        <v>0</v>
      </c>
      <c r="AU106" s="336">
        <v>1</v>
      </c>
      <c r="AV106" s="336">
        <v>1</v>
      </c>
      <c r="AW106" s="336">
        <v>1</v>
      </c>
      <c r="AX106" s="352">
        <v>1</v>
      </c>
    </row>
    <row r="107" s="189" customFormat="1" ht="39.95" customHeight="1" spans="1:50">
      <c r="A107" s="216">
        <f t="shared" si="5"/>
        <v>99</v>
      </c>
      <c r="B107" s="219"/>
      <c r="C107" s="219"/>
      <c r="D107" s="219"/>
      <c r="E107" s="231">
        <v>3</v>
      </c>
      <c r="F107" s="219"/>
      <c r="G107" s="219"/>
      <c r="H107" s="219"/>
      <c r="I107" s="219"/>
      <c r="J107" s="258"/>
      <c r="K107" s="258"/>
      <c r="L107" s="258"/>
      <c r="M107" s="242" t="s">
        <v>1356</v>
      </c>
      <c r="N107" s="242" t="s">
        <v>1348</v>
      </c>
      <c r="O107" s="366" t="s">
        <v>1351</v>
      </c>
      <c r="P107" s="267" t="s">
        <v>107</v>
      </c>
      <c r="Q107" s="245" t="s">
        <v>400</v>
      </c>
      <c r="R107" s="370"/>
      <c r="S107" s="276" t="s">
        <v>401</v>
      </c>
      <c r="T107" s="277" t="s">
        <v>415</v>
      </c>
      <c r="U107" s="260" t="s">
        <v>31</v>
      </c>
      <c r="V107" s="282" t="s">
        <v>403</v>
      </c>
      <c r="W107" s="278" t="s">
        <v>402</v>
      </c>
      <c r="X107" s="267" t="s">
        <v>1334</v>
      </c>
      <c r="Y107" s="222" t="s">
        <v>1335</v>
      </c>
      <c r="Z107" s="260" t="s">
        <v>1185</v>
      </c>
      <c r="AA107" s="218" t="s">
        <v>1349</v>
      </c>
      <c r="AB107" s="304">
        <v>0.1951</v>
      </c>
      <c r="AC107" s="245" t="s">
        <v>31</v>
      </c>
      <c r="AD107" s="300" t="s">
        <v>605</v>
      </c>
      <c r="AE107" s="300"/>
      <c r="AF107" s="301">
        <v>267.387862796834</v>
      </c>
      <c r="AG107" s="301">
        <v>22</v>
      </c>
      <c r="AH107" s="317">
        <v>1.5</v>
      </c>
      <c r="AI107" s="317">
        <v>0.20268</v>
      </c>
      <c r="AJ107" s="318">
        <v>0.962601144661535</v>
      </c>
      <c r="AK107" s="317"/>
      <c r="AL107" s="317"/>
      <c r="AM107" s="321"/>
      <c r="AN107" s="321"/>
      <c r="AO107" s="340"/>
      <c r="AP107" s="222">
        <v>0</v>
      </c>
      <c r="AQ107" s="341">
        <v>0</v>
      </c>
      <c r="AR107" s="341">
        <v>0</v>
      </c>
      <c r="AS107" s="341">
        <v>0</v>
      </c>
      <c r="AT107" s="342">
        <v>0</v>
      </c>
      <c r="AU107" s="336">
        <v>1</v>
      </c>
      <c r="AV107" s="336">
        <v>1</v>
      </c>
      <c r="AW107" s="336">
        <v>1</v>
      </c>
      <c r="AX107" s="352">
        <v>1</v>
      </c>
    </row>
    <row r="108" s="189" customFormat="1" ht="39.95" customHeight="1" spans="1:50">
      <c r="A108" s="216">
        <f t="shared" si="5"/>
        <v>100</v>
      </c>
      <c r="B108" s="219"/>
      <c r="C108" s="219"/>
      <c r="D108" s="219"/>
      <c r="E108" s="231">
        <v>3</v>
      </c>
      <c r="F108" s="219"/>
      <c r="G108" s="219"/>
      <c r="H108" s="219"/>
      <c r="I108" s="219"/>
      <c r="J108" s="258"/>
      <c r="K108" s="258"/>
      <c r="L108" s="258"/>
      <c r="M108" s="242" t="s">
        <v>1357</v>
      </c>
      <c r="N108" s="242" t="s">
        <v>1358</v>
      </c>
      <c r="O108" s="366" t="s">
        <v>1359</v>
      </c>
      <c r="P108" s="267" t="s">
        <v>107</v>
      </c>
      <c r="Q108" s="245" t="s">
        <v>400</v>
      </c>
      <c r="R108" s="370"/>
      <c r="S108" s="276" t="s">
        <v>401</v>
      </c>
      <c r="T108" s="277" t="s">
        <v>415</v>
      </c>
      <c r="U108" s="260" t="s">
        <v>31</v>
      </c>
      <c r="V108" s="282" t="s">
        <v>403</v>
      </c>
      <c r="W108" s="278" t="s">
        <v>402</v>
      </c>
      <c r="X108" s="267" t="s">
        <v>421</v>
      </c>
      <c r="Y108" s="222" t="s">
        <v>405</v>
      </c>
      <c r="Z108" s="260" t="s">
        <v>31</v>
      </c>
      <c r="AA108" s="218" t="s">
        <v>1360</v>
      </c>
      <c r="AB108" s="304">
        <f>AB109+AB110*AP110</f>
        <v>0.1448</v>
      </c>
      <c r="AC108" s="245" t="s">
        <v>31</v>
      </c>
      <c r="AD108" s="300" t="s">
        <v>532</v>
      </c>
      <c r="AE108" s="300"/>
      <c r="AF108" s="301"/>
      <c r="AG108" s="301"/>
      <c r="AH108" s="317"/>
      <c r="AI108" s="317"/>
      <c r="AJ108" s="318"/>
      <c r="AK108" s="317">
        <v>5.024</v>
      </c>
      <c r="AL108" s="317"/>
      <c r="AM108" s="321"/>
      <c r="AN108" s="321"/>
      <c r="AO108" s="340"/>
      <c r="AP108" s="222">
        <v>1</v>
      </c>
      <c r="AQ108" s="341">
        <v>1</v>
      </c>
      <c r="AR108" s="341">
        <v>1</v>
      </c>
      <c r="AS108" s="341">
        <v>1</v>
      </c>
      <c r="AT108" s="342">
        <v>1</v>
      </c>
      <c r="AU108" s="336">
        <v>1</v>
      </c>
      <c r="AV108" s="336">
        <v>1</v>
      </c>
      <c r="AW108" s="336">
        <v>1</v>
      </c>
      <c r="AX108" s="352">
        <v>1</v>
      </c>
    </row>
    <row r="109" ht="39.95" customHeight="1" spans="1:50">
      <c r="A109" s="216">
        <f t="shared" si="5"/>
        <v>101</v>
      </c>
      <c r="B109" s="219"/>
      <c r="C109" s="219"/>
      <c r="D109" s="219"/>
      <c r="E109" s="230"/>
      <c r="F109" s="219">
        <v>4</v>
      </c>
      <c r="G109" s="219"/>
      <c r="H109" s="219"/>
      <c r="I109" s="219"/>
      <c r="J109" s="258"/>
      <c r="K109" s="258"/>
      <c r="L109" s="258"/>
      <c r="M109" s="242">
        <v>330102302400</v>
      </c>
      <c r="N109" s="242" t="s">
        <v>1361</v>
      </c>
      <c r="O109" s="244" t="s">
        <v>634</v>
      </c>
      <c r="P109" s="267" t="s">
        <v>107</v>
      </c>
      <c r="Q109" s="245" t="s">
        <v>400</v>
      </c>
      <c r="R109" s="370"/>
      <c r="S109" s="276" t="s">
        <v>401</v>
      </c>
      <c r="T109" s="277">
        <v>330102302400</v>
      </c>
      <c r="U109" s="260" t="s">
        <v>31</v>
      </c>
      <c r="V109" s="282" t="s">
        <v>403</v>
      </c>
      <c r="W109" s="278" t="s">
        <v>402</v>
      </c>
      <c r="X109" s="267" t="s">
        <v>540</v>
      </c>
      <c r="Y109" s="222" t="s">
        <v>1362</v>
      </c>
      <c r="Z109" s="260" t="s">
        <v>741</v>
      </c>
      <c r="AA109" s="218" t="s">
        <v>1360</v>
      </c>
      <c r="AB109" s="304">
        <v>0.1338</v>
      </c>
      <c r="AC109" s="245" t="s">
        <v>31</v>
      </c>
      <c r="AD109" s="300" t="s">
        <v>544</v>
      </c>
      <c r="AE109" s="300" t="s">
        <v>1363</v>
      </c>
      <c r="AF109" s="301">
        <v>140</v>
      </c>
      <c r="AG109" s="301">
        <v>60</v>
      </c>
      <c r="AH109" s="317">
        <v>2.5</v>
      </c>
      <c r="AI109" s="317">
        <v>0.16506</v>
      </c>
      <c r="AJ109" s="318">
        <v>0.810614322064704</v>
      </c>
      <c r="AK109" s="317"/>
      <c r="AL109" s="317"/>
      <c r="AM109" s="321"/>
      <c r="AN109" s="321"/>
      <c r="AO109" s="340"/>
      <c r="AP109" s="222">
        <v>1</v>
      </c>
      <c r="AQ109" s="341">
        <v>1</v>
      </c>
      <c r="AR109" s="341">
        <v>1</v>
      </c>
      <c r="AS109" s="341">
        <v>1</v>
      </c>
      <c r="AT109" s="342">
        <v>1</v>
      </c>
      <c r="AU109" s="336">
        <v>1</v>
      </c>
      <c r="AV109" s="336">
        <v>1</v>
      </c>
      <c r="AW109" s="336">
        <v>1</v>
      </c>
      <c r="AX109" s="352">
        <v>1</v>
      </c>
    </row>
    <row r="110" s="189" customFormat="1" ht="39.95" customHeight="1" spans="1:50">
      <c r="A110" s="216">
        <f t="shared" si="5"/>
        <v>102</v>
      </c>
      <c r="B110" s="219"/>
      <c r="C110" s="219"/>
      <c r="D110" s="219"/>
      <c r="E110" s="230"/>
      <c r="F110" s="219">
        <v>4</v>
      </c>
      <c r="G110" s="219"/>
      <c r="H110" s="219"/>
      <c r="I110" s="219"/>
      <c r="J110" s="258"/>
      <c r="K110" s="258"/>
      <c r="L110" s="258"/>
      <c r="M110" s="242" t="s">
        <v>1196</v>
      </c>
      <c r="N110" s="242" t="s">
        <v>1197</v>
      </c>
      <c r="O110" s="244" t="s">
        <v>634</v>
      </c>
      <c r="P110" s="245" t="s">
        <v>258</v>
      </c>
      <c r="Q110" s="245" t="s">
        <v>400</v>
      </c>
      <c r="R110" s="370"/>
      <c r="S110" s="276" t="s">
        <v>401</v>
      </c>
      <c r="T110" s="277" t="s">
        <v>415</v>
      </c>
      <c r="U110" s="260" t="s">
        <v>31</v>
      </c>
      <c r="V110" s="282" t="s">
        <v>403</v>
      </c>
      <c r="W110" s="278" t="s">
        <v>402</v>
      </c>
      <c r="X110" s="267" t="s">
        <v>513</v>
      </c>
      <c r="Y110" s="222" t="s">
        <v>645</v>
      </c>
      <c r="Z110" s="222" t="s">
        <v>31</v>
      </c>
      <c r="AA110" s="218" t="s">
        <v>1364</v>
      </c>
      <c r="AB110" s="304">
        <v>0.0055</v>
      </c>
      <c r="AC110" s="245" t="s">
        <v>31</v>
      </c>
      <c r="AD110" s="300"/>
      <c r="AE110" s="300"/>
      <c r="AF110" s="301"/>
      <c r="AG110" s="301"/>
      <c r="AH110" s="317"/>
      <c r="AI110" s="317"/>
      <c r="AJ110" s="318"/>
      <c r="AK110" s="317"/>
      <c r="AL110" s="317"/>
      <c r="AM110" s="321"/>
      <c r="AN110" s="321"/>
      <c r="AO110" s="376"/>
      <c r="AP110" s="222">
        <v>2</v>
      </c>
      <c r="AQ110" s="341">
        <v>2</v>
      </c>
      <c r="AR110" s="341">
        <v>2</v>
      </c>
      <c r="AS110" s="341">
        <v>2</v>
      </c>
      <c r="AT110" s="342">
        <v>2</v>
      </c>
      <c r="AU110" s="336">
        <v>2</v>
      </c>
      <c r="AV110" s="336">
        <v>2</v>
      </c>
      <c r="AW110" s="336">
        <v>2</v>
      </c>
      <c r="AX110" s="352">
        <v>2</v>
      </c>
    </row>
    <row r="111" s="189" customFormat="1" ht="39.95" customHeight="1" spans="1:50">
      <c r="A111" s="216">
        <f t="shared" si="5"/>
        <v>103</v>
      </c>
      <c r="B111" s="219"/>
      <c r="C111" s="219"/>
      <c r="D111" s="219">
        <v>2</v>
      </c>
      <c r="E111" s="230"/>
      <c r="F111" s="219"/>
      <c r="G111" s="219"/>
      <c r="H111" s="219"/>
      <c r="I111" s="219"/>
      <c r="J111" s="258"/>
      <c r="K111" s="258"/>
      <c r="L111" s="258" t="s">
        <v>1365</v>
      </c>
      <c r="M111" s="242" t="s">
        <v>1366</v>
      </c>
      <c r="N111" s="243" t="s">
        <v>1367</v>
      </c>
      <c r="O111" s="244" t="s">
        <v>1368</v>
      </c>
      <c r="P111" s="245" t="s">
        <v>99</v>
      </c>
      <c r="Q111" s="245" t="s">
        <v>400</v>
      </c>
      <c r="R111" s="370"/>
      <c r="S111" s="276" t="s">
        <v>401</v>
      </c>
      <c r="T111" s="277" t="s">
        <v>1366</v>
      </c>
      <c r="U111" s="258" t="s">
        <v>502</v>
      </c>
      <c r="V111" s="282" t="s">
        <v>403</v>
      </c>
      <c r="W111" s="278" t="s">
        <v>402</v>
      </c>
      <c r="X111" s="267" t="s">
        <v>421</v>
      </c>
      <c r="Y111" s="222" t="s">
        <v>405</v>
      </c>
      <c r="Z111" s="260" t="s">
        <v>31</v>
      </c>
      <c r="AA111" s="218" t="s">
        <v>31</v>
      </c>
      <c r="AB111" s="304">
        <f>AB112+AB113+AB114+AB115+AB116*AP116+AB117+AB118+AB119+AB121+AB120+AB122+AB123</f>
        <v>1.0006</v>
      </c>
      <c r="AC111" s="245" t="s">
        <v>557</v>
      </c>
      <c r="AD111" s="300" t="s">
        <v>557</v>
      </c>
      <c r="AE111" s="300"/>
      <c r="AF111" s="301"/>
      <c r="AG111" s="301"/>
      <c r="AH111" s="317"/>
      <c r="AI111" s="317"/>
      <c r="AJ111" s="318"/>
      <c r="AK111" s="317"/>
      <c r="AL111" s="317">
        <v>0.114</v>
      </c>
      <c r="AM111" s="319" t="s">
        <v>423</v>
      </c>
      <c r="AN111" s="319" t="s">
        <v>1252</v>
      </c>
      <c r="AO111" s="377"/>
      <c r="AP111" s="222">
        <v>1</v>
      </c>
      <c r="AQ111" s="341">
        <v>1</v>
      </c>
      <c r="AR111" s="341">
        <v>1</v>
      </c>
      <c r="AS111" s="341">
        <v>1</v>
      </c>
      <c r="AT111" s="342">
        <v>1</v>
      </c>
      <c r="AU111" s="336">
        <v>1</v>
      </c>
      <c r="AV111" s="336">
        <v>1</v>
      </c>
      <c r="AW111" s="336">
        <v>1</v>
      </c>
      <c r="AX111" s="352">
        <v>1</v>
      </c>
    </row>
    <row r="112" ht="39.95" customHeight="1" spans="1:50">
      <c r="A112" s="216">
        <f t="shared" si="5"/>
        <v>104</v>
      </c>
      <c r="B112" s="219"/>
      <c r="C112" s="219"/>
      <c r="D112" s="219"/>
      <c r="E112" s="231">
        <v>3</v>
      </c>
      <c r="F112" s="219"/>
      <c r="G112" s="219"/>
      <c r="H112" s="219"/>
      <c r="I112" s="219"/>
      <c r="J112" s="258"/>
      <c r="K112" s="258"/>
      <c r="L112" s="258"/>
      <c r="M112" s="242">
        <v>330102302900</v>
      </c>
      <c r="N112" s="243" t="s">
        <v>1369</v>
      </c>
      <c r="O112" s="244" t="s">
        <v>634</v>
      </c>
      <c r="P112" s="267" t="s">
        <v>107</v>
      </c>
      <c r="Q112" s="245" t="s">
        <v>400</v>
      </c>
      <c r="R112" s="370"/>
      <c r="S112" s="276" t="s">
        <v>401</v>
      </c>
      <c r="T112" s="277" t="s">
        <v>415</v>
      </c>
      <c r="U112" s="260" t="s">
        <v>31</v>
      </c>
      <c r="V112" s="282" t="s">
        <v>403</v>
      </c>
      <c r="W112" s="278" t="s">
        <v>402</v>
      </c>
      <c r="X112" s="267" t="s">
        <v>540</v>
      </c>
      <c r="Y112" s="222" t="s">
        <v>1255</v>
      </c>
      <c r="Z112" s="260" t="s">
        <v>542</v>
      </c>
      <c r="AA112" s="218" t="s">
        <v>1256</v>
      </c>
      <c r="AB112" s="373">
        <v>0.3599</v>
      </c>
      <c r="AC112" s="245" t="s">
        <v>31</v>
      </c>
      <c r="AD112" s="300" t="s">
        <v>544</v>
      </c>
      <c r="AE112" s="300" t="s">
        <v>1370</v>
      </c>
      <c r="AF112" s="301">
        <v>264</v>
      </c>
      <c r="AG112" s="301">
        <v>120.5</v>
      </c>
      <c r="AH112" s="317">
        <v>2</v>
      </c>
      <c r="AI112" s="317">
        <v>0.50008464</v>
      </c>
      <c r="AJ112" s="318">
        <v>0.719678172878895</v>
      </c>
      <c r="AK112" s="317"/>
      <c r="AL112" s="317"/>
      <c r="AM112" s="321"/>
      <c r="AN112" s="321"/>
      <c r="AO112" s="340"/>
      <c r="AP112" s="222">
        <v>1</v>
      </c>
      <c r="AQ112" s="341">
        <v>1</v>
      </c>
      <c r="AR112" s="341">
        <v>1</v>
      </c>
      <c r="AS112" s="341">
        <v>1</v>
      </c>
      <c r="AT112" s="342">
        <v>1</v>
      </c>
      <c r="AU112" s="336">
        <v>1</v>
      </c>
      <c r="AV112" s="336">
        <v>1</v>
      </c>
      <c r="AW112" s="336">
        <v>1</v>
      </c>
      <c r="AX112" s="352">
        <v>1</v>
      </c>
    </row>
    <row r="113" ht="39.95" customHeight="1" spans="1:50">
      <c r="A113" s="216">
        <f t="shared" si="5"/>
        <v>105</v>
      </c>
      <c r="B113" s="219"/>
      <c r="C113" s="219"/>
      <c r="D113" s="219"/>
      <c r="E113" s="231">
        <v>3</v>
      </c>
      <c r="F113" s="219"/>
      <c r="G113" s="219"/>
      <c r="H113" s="219"/>
      <c r="I113" s="219"/>
      <c r="J113" s="258"/>
      <c r="K113" s="258"/>
      <c r="L113" s="258"/>
      <c r="M113" s="243" t="s">
        <v>1258</v>
      </c>
      <c r="N113" s="243" t="s">
        <v>1259</v>
      </c>
      <c r="O113" s="244" t="s">
        <v>634</v>
      </c>
      <c r="P113" s="267" t="s">
        <v>107</v>
      </c>
      <c r="Q113" s="245" t="s">
        <v>400</v>
      </c>
      <c r="R113" s="370"/>
      <c r="S113" s="276" t="s">
        <v>401</v>
      </c>
      <c r="T113" s="277" t="s">
        <v>415</v>
      </c>
      <c r="U113" s="260" t="s">
        <v>31</v>
      </c>
      <c r="V113" s="276" t="s">
        <v>403</v>
      </c>
      <c r="W113" s="278" t="s">
        <v>402</v>
      </c>
      <c r="X113" s="267" t="s">
        <v>943</v>
      </c>
      <c r="Y113" s="222">
        <v>20</v>
      </c>
      <c r="Z113" s="260" t="s">
        <v>1260</v>
      </c>
      <c r="AA113" s="218" t="s">
        <v>1261</v>
      </c>
      <c r="AB113" s="304">
        <v>0.0084</v>
      </c>
      <c r="AC113" s="245" t="s">
        <v>31</v>
      </c>
      <c r="AD113" s="300" t="s">
        <v>767</v>
      </c>
      <c r="AE113" s="300"/>
      <c r="AF113" s="301">
        <v>15</v>
      </c>
      <c r="AG113" s="301">
        <v>12</v>
      </c>
      <c r="AH113" s="317"/>
      <c r="AI113" s="317">
        <v>0.013327416</v>
      </c>
      <c r="AJ113" s="318">
        <v>0.63027971813891</v>
      </c>
      <c r="AK113" s="317"/>
      <c r="AL113" s="317"/>
      <c r="AM113" s="321"/>
      <c r="AN113" s="321"/>
      <c r="AO113" s="340"/>
      <c r="AP113" s="222">
        <v>1</v>
      </c>
      <c r="AQ113" s="341">
        <v>1</v>
      </c>
      <c r="AR113" s="341">
        <v>1</v>
      </c>
      <c r="AS113" s="341">
        <v>1</v>
      </c>
      <c r="AT113" s="342">
        <v>1</v>
      </c>
      <c r="AU113" s="336">
        <v>1</v>
      </c>
      <c r="AV113" s="336">
        <v>1</v>
      </c>
      <c r="AW113" s="336">
        <v>1</v>
      </c>
      <c r="AX113" s="352">
        <v>1</v>
      </c>
    </row>
    <row r="114" ht="39.95" customHeight="1" spans="1:50">
      <c r="A114" s="216">
        <f t="shared" si="5"/>
        <v>106</v>
      </c>
      <c r="B114" s="219"/>
      <c r="C114" s="219"/>
      <c r="D114" s="219"/>
      <c r="E114" s="231">
        <v>3</v>
      </c>
      <c r="F114" s="219"/>
      <c r="G114" s="219"/>
      <c r="H114" s="219"/>
      <c r="I114" s="219"/>
      <c r="J114" s="258"/>
      <c r="K114" s="258"/>
      <c r="L114" s="258"/>
      <c r="M114" s="242">
        <v>330102303100</v>
      </c>
      <c r="N114" s="243" t="s">
        <v>1371</v>
      </c>
      <c r="O114" s="244" t="s">
        <v>634</v>
      </c>
      <c r="P114" s="267" t="s">
        <v>107</v>
      </c>
      <c r="Q114" s="245" t="s">
        <v>400</v>
      </c>
      <c r="R114" s="370"/>
      <c r="S114" s="276" t="s">
        <v>401</v>
      </c>
      <c r="T114" s="277" t="s">
        <v>415</v>
      </c>
      <c r="U114" s="260" t="s">
        <v>31</v>
      </c>
      <c r="V114" s="282" t="s">
        <v>403</v>
      </c>
      <c r="W114" s="278" t="s">
        <v>402</v>
      </c>
      <c r="X114" s="267" t="s">
        <v>943</v>
      </c>
      <c r="Y114" s="222">
        <v>20</v>
      </c>
      <c r="Z114" s="260" t="s">
        <v>1260</v>
      </c>
      <c r="AA114" s="218" t="s">
        <v>1264</v>
      </c>
      <c r="AB114" s="304">
        <v>0.0152</v>
      </c>
      <c r="AC114" s="245" t="s">
        <v>31</v>
      </c>
      <c r="AD114" s="300" t="s">
        <v>767</v>
      </c>
      <c r="AE114" s="300"/>
      <c r="AF114" s="301">
        <v>22</v>
      </c>
      <c r="AG114" s="301">
        <v>14</v>
      </c>
      <c r="AH114" s="317"/>
      <c r="AI114" s="317">
        <v>0.0266054712</v>
      </c>
      <c r="AJ114" s="318">
        <v>0.571311061763868</v>
      </c>
      <c r="AK114" s="317"/>
      <c r="AL114" s="317"/>
      <c r="AM114" s="321"/>
      <c r="AN114" s="321"/>
      <c r="AO114" s="340"/>
      <c r="AP114" s="222">
        <v>1</v>
      </c>
      <c r="AQ114" s="341">
        <v>1</v>
      </c>
      <c r="AR114" s="341">
        <v>1</v>
      </c>
      <c r="AS114" s="341">
        <v>1</v>
      </c>
      <c r="AT114" s="342">
        <v>1</v>
      </c>
      <c r="AU114" s="336">
        <v>1</v>
      </c>
      <c r="AV114" s="336">
        <v>1</v>
      </c>
      <c r="AW114" s="336">
        <v>1</v>
      </c>
      <c r="AX114" s="352">
        <v>1</v>
      </c>
    </row>
    <row r="115" ht="39.95" customHeight="1" spans="1:50">
      <c r="A115" s="216">
        <f t="shared" si="5"/>
        <v>107</v>
      </c>
      <c r="B115" s="219"/>
      <c r="C115" s="219"/>
      <c r="D115" s="219"/>
      <c r="E115" s="231">
        <v>3</v>
      </c>
      <c r="F115" s="219"/>
      <c r="G115" s="219"/>
      <c r="H115" s="219"/>
      <c r="I115" s="219"/>
      <c r="J115" s="258"/>
      <c r="K115" s="258"/>
      <c r="L115" s="258"/>
      <c r="M115" s="243" t="s">
        <v>1265</v>
      </c>
      <c r="N115" s="243" t="s">
        <v>1266</v>
      </c>
      <c r="O115" s="244" t="s">
        <v>634</v>
      </c>
      <c r="P115" s="267" t="s">
        <v>107</v>
      </c>
      <c r="Q115" s="245" t="s">
        <v>400</v>
      </c>
      <c r="R115" s="370"/>
      <c r="S115" s="276" t="s">
        <v>401</v>
      </c>
      <c r="T115" s="277" t="s">
        <v>415</v>
      </c>
      <c r="U115" s="260" t="s">
        <v>31</v>
      </c>
      <c r="V115" s="282" t="s">
        <v>403</v>
      </c>
      <c r="W115" s="278" t="s">
        <v>402</v>
      </c>
      <c r="X115" s="267" t="s">
        <v>943</v>
      </c>
      <c r="Y115" s="222">
        <v>20</v>
      </c>
      <c r="Z115" s="260" t="s">
        <v>1260</v>
      </c>
      <c r="AA115" s="218" t="s">
        <v>1267</v>
      </c>
      <c r="AB115" s="304">
        <v>0.021</v>
      </c>
      <c r="AC115" s="245" t="s">
        <v>31</v>
      </c>
      <c r="AD115" s="300" t="s">
        <v>767</v>
      </c>
      <c r="AE115" s="300"/>
      <c r="AF115" s="301">
        <v>14.5</v>
      </c>
      <c r="AG115" s="301">
        <v>20</v>
      </c>
      <c r="AH115" s="317"/>
      <c r="AI115" s="317">
        <v>0.03578658</v>
      </c>
      <c r="AJ115" s="318">
        <v>0.586812151370709</v>
      </c>
      <c r="AK115" s="317"/>
      <c r="AL115" s="317"/>
      <c r="AM115" s="321"/>
      <c r="AN115" s="321"/>
      <c r="AO115" s="340"/>
      <c r="AP115" s="222">
        <v>1</v>
      </c>
      <c r="AQ115" s="341">
        <v>1</v>
      </c>
      <c r="AR115" s="341">
        <v>1</v>
      </c>
      <c r="AS115" s="341">
        <v>1</v>
      </c>
      <c r="AT115" s="342">
        <v>1</v>
      </c>
      <c r="AU115" s="336">
        <v>1</v>
      </c>
      <c r="AV115" s="336">
        <v>1</v>
      </c>
      <c r="AW115" s="336">
        <v>1</v>
      </c>
      <c r="AX115" s="352">
        <v>1</v>
      </c>
    </row>
    <row r="116" ht="39.95" customHeight="1" spans="1:50">
      <c r="A116" s="216">
        <f t="shared" si="5"/>
        <v>108</v>
      </c>
      <c r="B116" s="219"/>
      <c r="C116" s="219"/>
      <c r="D116" s="219"/>
      <c r="E116" s="231">
        <v>3</v>
      </c>
      <c r="F116" s="219"/>
      <c r="G116" s="219"/>
      <c r="H116" s="219"/>
      <c r="I116" s="219"/>
      <c r="J116" s="258"/>
      <c r="K116" s="258"/>
      <c r="L116" s="258"/>
      <c r="M116" s="243" t="s">
        <v>1268</v>
      </c>
      <c r="N116" s="243" t="s">
        <v>1269</v>
      </c>
      <c r="O116" s="244" t="s">
        <v>634</v>
      </c>
      <c r="P116" s="267" t="s">
        <v>107</v>
      </c>
      <c r="Q116" s="245" t="s">
        <v>400</v>
      </c>
      <c r="R116" s="370"/>
      <c r="S116" s="276" t="s">
        <v>401</v>
      </c>
      <c r="T116" s="277" t="s">
        <v>415</v>
      </c>
      <c r="U116" s="260" t="s">
        <v>31</v>
      </c>
      <c r="V116" s="282" t="s">
        <v>403</v>
      </c>
      <c r="W116" s="278" t="s">
        <v>402</v>
      </c>
      <c r="X116" s="267" t="s">
        <v>943</v>
      </c>
      <c r="Y116" s="222">
        <v>20</v>
      </c>
      <c r="Z116" s="260" t="s">
        <v>1260</v>
      </c>
      <c r="AA116" s="218" t="s">
        <v>1270</v>
      </c>
      <c r="AB116" s="304">
        <v>0.0053</v>
      </c>
      <c r="AC116" s="245" t="s">
        <v>31</v>
      </c>
      <c r="AD116" s="300" t="s">
        <v>767</v>
      </c>
      <c r="AE116" s="300"/>
      <c r="AF116" s="301">
        <v>11</v>
      </c>
      <c r="AG116" s="301">
        <v>12</v>
      </c>
      <c r="AH116" s="317"/>
      <c r="AI116" s="317">
        <v>0.0097734384</v>
      </c>
      <c r="AJ116" s="318">
        <v>0.54228612112601</v>
      </c>
      <c r="AK116" s="317"/>
      <c r="AL116" s="317"/>
      <c r="AM116" s="321"/>
      <c r="AN116" s="321"/>
      <c r="AO116" s="340"/>
      <c r="AP116" s="222">
        <v>3</v>
      </c>
      <c r="AQ116" s="341">
        <v>3</v>
      </c>
      <c r="AR116" s="341">
        <v>3</v>
      </c>
      <c r="AS116" s="341">
        <v>3</v>
      </c>
      <c r="AT116" s="342">
        <v>3</v>
      </c>
      <c r="AU116" s="336">
        <v>3</v>
      </c>
      <c r="AV116" s="336">
        <v>3</v>
      </c>
      <c r="AW116" s="336">
        <v>3</v>
      </c>
      <c r="AX116" s="352">
        <v>3</v>
      </c>
    </row>
    <row r="117" ht="39.95" customHeight="1" spans="1:50">
      <c r="A117" s="216">
        <f t="shared" si="5"/>
        <v>109</v>
      </c>
      <c r="B117" s="219"/>
      <c r="C117" s="219"/>
      <c r="D117" s="219"/>
      <c r="E117" s="231">
        <v>3</v>
      </c>
      <c r="F117" s="219"/>
      <c r="G117" s="219"/>
      <c r="H117" s="219"/>
      <c r="I117" s="219"/>
      <c r="J117" s="258"/>
      <c r="K117" s="258"/>
      <c r="L117" s="258"/>
      <c r="M117" s="243" t="s">
        <v>1271</v>
      </c>
      <c r="N117" s="243" t="s">
        <v>1272</v>
      </c>
      <c r="O117" s="244" t="s">
        <v>634</v>
      </c>
      <c r="P117" s="267" t="s">
        <v>107</v>
      </c>
      <c r="Q117" s="245" t="s">
        <v>400</v>
      </c>
      <c r="R117" s="370"/>
      <c r="S117" s="276" t="s">
        <v>401</v>
      </c>
      <c r="T117" s="277" t="s">
        <v>415</v>
      </c>
      <c r="U117" s="260" t="s">
        <v>31</v>
      </c>
      <c r="V117" s="282" t="s">
        <v>403</v>
      </c>
      <c r="W117" s="278" t="s">
        <v>402</v>
      </c>
      <c r="X117" s="267" t="s">
        <v>451</v>
      </c>
      <c r="Y117" s="222" t="s">
        <v>935</v>
      </c>
      <c r="Z117" s="260" t="s">
        <v>31</v>
      </c>
      <c r="AA117" s="218" t="s">
        <v>1273</v>
      </c>
      <c r="AB117" s="304">
        <v>0.008</v>
      </c>
      <c r="AC117" s="245" t="s">
        <v>31</v>
      </c>
      <c r="AD117" s="300" t="s">
        <v>452</v>
      </c>
      <c r="AE117" s="300"/>
      <c r="AF117" s="301" t="s">
        <v>453</v>
      </c>
      <c r="AG117" s="301"/>
      <c r="AH117" s="317"/>
      <c r="AI117" s="317">
        <v>0.00816</v>
      </c>
      <c r="AJ117" s="318">
        <v>0.980392156862745</v>
      </c>
      <c r="AK117" s="317"/>
      <c r="AL117" s="317"/>
      <c r="AM117" s="321"/>
      <c r="AN117" s="321"/>
      <c r="AO117" s="340"/>
      <c r="AP117" s="222">
        <v>1</v>
      </c>
      <c r="AQ117" s="341">
        <v>1</v>
      </c>
      <c r="AR117" s="341">
        <v>1</v>
      </c>
      <c r="AS117" s="341">
        <v>1</v>
      </c>
      <c r="AT117" s="342">
        <v>1</v>
      </c>
      <c r="AU117" s="336">
        <v>1</v>
      </c>
      <c r="AV117" s="336">
        <v>1</v>
      </c>
      <c r="AW117" s="336">
        <v>1</v>
      </c>
      <c r="AX117" s="352">
        <v>1</v>
      </c>
    </row>
    <row r="118" ht="39.95" customHeight="1" spans="1:50">
      <c r="A118" s="216">
        <f t="shared" si="5"/>
        <v>110</v>
      </c>
      <c r="B118" s="219"/>
      <c r="C118" s="219"/>
      <c r="D118" s="219"/>
      <c r="E118" s="231">
        <v>3</v>
      </c>
      <c r="F118" s="219"/>
      <c r="G118" s="219"/>
      <c r="H118" s="219"/>
      <c r="I118" s="219"/>
      <c r="J118" s="258"/>
      <c r="K118" s="258"/>
      <c r="L118" s="258"/>
      <c r="M118" s="243" t="s">
        <v>1274</v>
      </c>
      <c r="N118" s="243" t="s">
        <v>1275</v>
      </c>
      <c r="O118" s="244" t="s">
        <v>634</v>
      </c>
      <c r="P118" s="267" t="s">
        <v>107</v>
      </c>
      <c r="Q118" s="245" t="s">
        <v>400</v>
      </c>
      <c r="R118" s="370"/>
      <c r="S118" s="276" t="s">
        <v>401</v>
      </c>
      <c r="T118" s="277" t="s">
        <v>415</v>
      </c>
      <c r="U118" s="260" t="s">
        <v>31</v>
      </c>
      <c r="V118" s="282" t="s">
        <v>403</v>
      </c>
      <c r="W118" s="278" t="s">
        <v>402</v>
      </c>
      <c r="X118" s="267" t="s">
        <v>540</v>
      </c>
      <c r="Y118" s="222" t="s">
        <v>1276</v>
      </c>
      <c r="Z118" s="260" t="s">
        <v>741</v>
      </c>
      <c r="AA118" s="218" t="s">
        <v>1277</v>
      </c>
      <c r="AB118" s="304">
        <v>0.01</v>
      </c>
      <c r="AC118" s="245" t="s">
        <v>31</v>
      </c>
      <c r="AD118" s="300"/>
      <c r="AE118" s="300"/>
      <c r="AF118" s="301"/>
      <c r="AG118" s="301"/>
      <c r="AH118" s="317"/>
      <c r="AI118" s="317"/>
      <c r="AJ118" s="318"/>
      <c r="AK118" s="317"/>
      <c r="AL118" s="317"/>
      <c r="AM118" s="321"/>
      <c r="AN118" s="321"/>
      <c r="AO118" s="340"/>
      <c r="AP118" s="222">
        <v>1</v>
      </c>
      <c r="AQ118" s="341">
        <v>1</v>
      </c>
      <c r="AR118" s="341">
        <v>1</v>
      </c>
      <c r="AS118" s="341">
        <v>1</v>
      </c>
      <c r="AT118" s="342">
        <v>1</v>
      </c>
      <c r="AU118" s="336">
        <v>1</v>
      </c>
      <c r="AV118" s="336">
        <v>1</v>
      </c>
      <c r="AW118" s="336">
        <v>1</v>
      </c>
      <c r="AX118" s="352">
        <v>1</v>
      </c>
    </row>
    <row r="119" ht="39.95" customHeight="1" spans="1:50">
      <c r="A119" s="216">
        <f t="shared" si="5"/>
        <v>111</v>
      </c>
      <c r="B119" s="219"/>
      <c r="C119" s="219"/>
      <c r="D119" s="219"/>
      <c r="E119" s="231">
        <v>3</v>
      </c>
      <c r="F119" s="219"/>
      <c r="G119" s="219"/>
      <c r="H119" s="219"/>
      <c r="I119" s="219"/>
      <c r="J119" s="258"/>
      <c r="K119" s="258"/>
      <c r="L119" s="258"/>
      <c r="M119" s="242">
        <v>330102303000</v>
      </c>
      <c r="N119" s="243" t="s">
        <v>1372</v>
      </c>
      <c r="O119" s="244" t="s">
        <v>634</v>
      </c>
      <c r="P119" s="267" t="s">
        <v>107</v>
      </c>
      <c r="Q119" s="245" t="s">
        <v>400</v>
      </c>
      <c r="R119" s="370"/>
      <c r="S119" s="276" t="s">
        <v>401</v>
      </c>
      <c r="T119" s="277" t="s">
        <v>415</v>
      </c>
      <c r="U119" s="260" t="s">
        <v>31</v>
      </c>
      <c r="V119" s="282" t="s">
        <v>403</v>
      </c>
      <c r="W119" s="278" t="s">
        <v>402</v>
      </c>
      <c r="X119" s="267" t="s">
        <v>540</v>
      </c>
      <c r="Y119" s="222" t="s">
        <v>1280</v>
      </c>
      <c r="Z119" s="260" t="s">
        <v>1373</v>
      </c>
      <c r="AA119" s="218" t="s">
        <v>1277</v>
      </c>
      <c r="AB119" s="304">
        <v>0.0259</v>
      </c>
      <c r="AC119" s="245" t="s">
        <v>31</v>
      </c>
      <c r="AD119" s="300" t="s">
        <v>544</v>
      </c>
      <c r="AE119" s="300" t="s">
        <v>1281</v>
      </c>
      <c r="AF119" s="301">
        <v>60</v>
      </c>
      <c r="AG119" s="301">
        <v>26</v>
      </c>
      <c r="AH119" s="317">
        <v>5</v>
      </c>
      <c r="AI119" s="317">
        <v>0.061308</v>
      </c>
      <c r="AJ119" s="318">
        <v>0.422457101846415</v>
      </c>
      <c r="AK119" s="317"/>
      <c r="AL119" s="317"/>
      <c r="AM119" s="321"/>
      <c r="AN119" s="321"/>
      <c r="AO119" s="340"/>
      <c r="AP119" s="222">
        <v>1</v>
      </c>
      <c r="AQ119" s="341">
        <v>1</v>
      </c>
      <c r="AR119" s="341">
        <v>1</v>
      </c>
      <c r="AS119" s="341">
        <v>1</v>
      </c>
      <c r="AT119" s="342">
        <v>1</v>
      </c>
      <c r="AU119" s="336">
        <v>1</v>
      </c>
      <c r="AV119" s="336">
        <v>1</v>
      </c>
      <c r="AW119" s="336">
        <v>1</v>
      </c>
      <c r="AX119" s="352">
        <v>1</v>
      </c>
    </row>
    <row r="120" ht="39.95" customHeight="1" spans="1:50">
      <c r="A120" s="216">
        <f t="shared" si="5"/>
        <v>112</v>
      </c>
      <c r="B120" s="219"/>
      <c r="C120" s="219"/>
      <c r="D120" s="219"/>
      <c r="E120" s="231">
        <v>3</v>
      </c>
      <c r="F120" s="219"/>
      <c r="G120" s="219"/>
      <c r="H120" s="219"/>
      <c r="I120" s="219"/>
      <c r="J120" s="258"/>
      <c r="K120" s="258"/>
      <c r="L120" s="258"/>
      <c r="M120" s="243" t="s">
        <v>1282</v>
      </c>
      <c r="N120" s="243" t="s">
        <v>1283</v>
      </c>
      <c r="O120" s="244" t="s">
        <v>634</v>
      </c>
      <c r="P120" s="267" t="s">
        <v>107</v>
      </c>
      <c r="Q120" s="245" t="s">
        <v>400</v>
      </c>
      <c r="R120" s="370"/>
      <c r="S120" s="276" t="s">
        <v>401</v>
      </c>
      <c r="T120" s="277" t="s">
        <v>415</v>
      </c>
      <c r="U120" s="260" t="s">
        <v>31</v>
      </c>
      <c r="V120" s="282" t="s">
        <v>403</v>
      </c>
      <c r="W120" s="278" t="s">
        <v>402</v>
      </c>
      <c r="X120" s="267" t="s">
        <v>540</v>
      </c>
      <c r="Y120" s="222" t="s">
        <v>1284</v>
      </c>
      <c r="Z120" s="260" t="s">
        <v>1374</v>
      </c>
      <c r="AA120" s="218" t="s">
        <v>1286</v>
      </c>
      <c r="AB120" s="304">
        <v>0.0568</v>
      </c>
      <c r="AC120" s="245" t="s">
        <v>31</v>
      </c>
      <c r="AD120" s="300" t="s">
        <v>544</v>
      </c>
      <c r="AE120" s="300" t="s">
        <v>1287</v>
      </c>
      <c r="AF120" s="301">
        <v>74</v>
      </c>
      <c r="AG120" s="301">
        <v>47</v>
      </c>
      <c r="AH120" s="317">
        <v>5</v>
      </c>
      <c r="AI120" s="317">
        <v>0.1366854</v>
      </c>
      <c r="AJ120" s="318">
        <v>0.41555279495835</v>
      </c>
      <c r="AK120" s="317"/>
      <c r="AL120" s="317"/>
      <c r="AM120" s="321"/>
      <c r="AN120" s="321"/>
      <c r="AO120" s="340"/>
      <c r="AP120" s="222">
        <v>1</v>
      </c>
      <c r="AQ120" s="341">
        <v>1</v>
      </c>
      <c r="AR120" s="341">
        <v>1</v>
      </c>
      <c r="AS120" s="341">
        <v>1</v>
      </c>
      <c r="AT120" s="342">
        <v>1</v>
      </c>
      <c r="AU120" s="336">
        <v>1</v>
      </c>
      <c r="AV120" s="336">
        <v>1</v>
      </c>
      <c r="AW120" s="336">
        <v>1</v>
      </c>
      <c r="AX120" s="352">
        <v>1</v>
      </c>
    </row>
    <row r="121" ht="39.95" customHeight="1" spans="1:50">
      <c r="A121" s="216">
        <f t="shared" si="5"/>
        <v>113</v>
      </c>
      <c r="B121" s="219"/>
      <c r="C121" s="219"/>
      <c r="D121" s="219"/>
      <c r="E121" s="231">
        <v>3</v>
      </c>
      <c r="F121" s="219"/>
      <c r="G121" s="219"/>
      <c r="H121" s="219"/>
      <c r="I121" s="219"/>
      <c r="J121" s="258"/>
      <c r="K121" s="258"/>
      <c r="L121" s="258"/>
      <c r="M121" s="243" t="s">
        <v>1288</v>
      </c>
      <c r="N121" s="243" t="s">
        <v>1289</v>
      </c>
      <c r="O121" s="244" t="s">
        <v>634</v>
      </c>
      <c r="P121" s="267" t="s">
        <v>107</v>
      </c>
      <c r="Q121" s="245" t="s">
        <v>400</v>
      </c>
      <c r="R121" s="370"/>
      <c r="S121" s="276" t="s">
        <v>401</v>
      </c>
      <c r="T121" s="277" t="s">
        <v>415</v>
      </c>
      <c r="U121" s="260" t="s">
        <v>31</v>
      </c>
      <c r="V121" s="282" t="s">
        <v>403</v>
      </c>
      <c r="W121" s="278" t="s">
        <v>402</v>
      </c>
      <c r="X121" s="267" t="s">
        <v>540</v>
      </c>
      <c r="Y121" s="222" t="s">
        <v>1284</v>
      </c>
      <c r="Z121" s="260" t="s">
        <v>1374</v>
      </c>
      <c r="AA121" s="218" t="s">
        <v>1290</v>
      </c>
      <c r="AB121" s="304">
        <v>0.1977</v>
      </c>
      <c r="AC121" s="245" t="s">
        <v>31</v>
      </c>
      <c r="AD121" s="300" t="s">
        <v>544</v>
      </c>
      <c r="AE121" s="300" t="s">
        <v>1291</v>
      </c>
      <c r="AF121" s="301">
        <v>117</v>
      </c>
      <c r="AG121" s="301">
        <v>72</v>
      </c>
      <c r="AH121" s="317">
        <v>5</v>
      </c>
      <c r="AI121" s="317">
        <v>0.3310632</v>
      </c>
      <c r="AJ121" s="318">
        <v>0.597166945767455</v>
      </c>
      <c r="AK121" s="317"/>
      <c r="AL121" s="317"/>
      <c r="AM121" s="321"/>
      <c r="AN121" s="321"/>
      <c r="AO121" s="340"/>
      <c r="AP121" s="222">
        <v>1</v>
      </c>
      <c r="AQ121" s="341">
        <v>1</v>
      </c>
      <c r="AR121" s="341">
        <v>1</v>
      </c>
      <c r="AS121" s="341">
        <v>1</v>
      </c>
      <c r="AT121" s="342">
        <v>1</v>
      </c>
      <c r="AU121" s="336">
        <v>1</v>
      </c>
      <c r="AV121" s="336">
        <v>1</v>
      </c>
      <c r="AW121" s="336">
        <v>1</v>
      </c>
      <c r="AX121" s="352">
        <v>1</v>
      </c>
    </row>
    <row r="122" ht="39.95" customHeight="1" spans="1:50">
      <c r="A122" s="216">
        <f t="shared" si="5"/>
        <v>114</v>
      </c>
      <c r="B122" s="219"/>
      <c r="C122" s="219"/>
      <c r="D122" s="219"/>
      <c r="E122" s="231">
        <v>3</v>
      </c>
      <c r="F122" s="219"/>
      <c r="G122" s="219"/>
      <c r="H122" s="219"/>
      <c r="I122" s="219"/>
      <c r="J122" s="258"/>
      <c r="K122" s="258"/>
      <c r="L122" s="258"/>
      <c r="M122" s="243" t="s">
        <v>1292</v>
      </c>
      <c r="N122" s="243" t="s">
        <v>1293</v>
      </c>
      <c r="O122" s="244" t="s">
        <v>634</v>
      </c>
      <c r="P122" s="267" t="s">
        <v>107</v>
      </c>
      <c r="Q122" s="245" t="s">
        <v>400</v>
      </c>
      <c r="R122" s="370"/>
      <c r="S122" s="276" t="s">
        <v>401</v>
      </c>
      <c r="T122" s="277" t="s">
        <v>415</v>
      </c>
      <c r="U122" s="260" t="s">
        <v>31</v>
      </c>
      <c r="V122" s="282" t="s">
        <v>403</v>
      </c>
      <c r="W122" s="278" t="s">
        <v>402</v>
      </c>
      <c r="X122" s="267" t="s">
        <v>540</v>
      </c>
      <c r="Y122" s="222" t="s">
        <v>1294</v>
      </c>
      <c r="Z122" s="260" t="s">
        <v>741</v>
      </c>
      <c r="AA122" s="218" t="s">
        <v>1295</v>
      </c>
      <c r="AB122" s="304">
        <v>0.0594</v>
      </c>
      <c r="AC122" s="245" t="s">
        <v>31</v>
      </c>
      <c r="AD122" s="300" t="s">
        <v>544</v>
      </c>
      <c r="AE122" s="300" t="s">
        <v>1296</v>
      </c>
      <c r="AF122" s="301">
        <v>93</v>
      </c>
      <c r="AG122" s="301">
        <v>76</v>
      </c>
      <c r="AH122" s="317">
        <v>2</v>
      </c>
      <c r="AI122" s="317">
        <v>0.11110896</v>
      </c>
      <c r="AJ122" s="318">
        <v>0.534610350056377</v>
      </c>
      <c r="AK122" s="317"/>
      <c r="AL122" s="317"/>
      <c r="AM122" s="321"/>
      <c r="AN122" s="321"/>
      <c r="AO122" s="340"/>
      <c r="AP122" s="222">
        <v>1</v>
      </c>
      <c r="AQ122" s="341">
        <v>1</v>
      </c>
      <c r="AR122" s="341">
        <v>1</v>
      </c>
      <c r="AS122" s="341">
        <v>1</v>
      </c>
      <c r="AT122" s="342">
        <v>1</v>
      </c>
      <c r="AU122" s="336">
        <v>1</v>
      </c>
      <c r="AV122" s="336">
        <v>1</v>
      </c>
      <c r="AW122" s="336">
        <v>1</v>
      </c>
      <c r="AX122" s="352">
        <v>1</v>
      </c>
    </row>
    <row r="123" s="189" customFormat="1" ht="39.95" customHeight="1" spans="1:50">
      <c r="A123" s="216">
        <f t="shared" si="5"/>
        <v>115</v>
      </c>
      <c r="B123" s="219"/>
      <c r="C123" s="219"/>
      <c r="D123" s="219"/>
      <c r="E123" s="231">
        <v>3</v>
      </c>
      <c r="F123" s="219"/>
      <c r="G123" s="219"/>
      <c r="H123" s="219"/>
      <c r="I123" s="219"/>
      <c r="J123" s="258"/>
      <c r="K123" s="258"/>
      <c r="L123" s="258"/>
      <c r="M123" s="242" t="s">
        <v>1375</v>
      </c>
      <c r="N123" s="243" t="s">
        <v>1376</v>
      </c>
      <c r="O123" s="244" t="s">
        <v>1368</v>
      </c>
      <c r="P123" s="267" t="s">
        <v>107</v>
      </c>
      <c r="Q123" s="245" t="s">
        <v>400</v>
      </c>
      <c r="R123" s="370"/>
      <c r="S123" s="276" t="s">
        <v>401</v>
      </c>
      <c r="T123" s="277" t="s">
        <v>1375</v>
      </c>
      <c r="U123" s="276" t="s">
        <v>401</v>
      </c>
      <c r="V123" s="282" t="s">
        <v>403</v>
      </c>
      <c r="W123" s="278" t="s">
        <v>402</v>
      </c>
      <c r="X123" s="267" t="s">
        <v>540</v>
      </c>
      <c r="Y123" s="222" t="s">
        <v>1299</v>
      </c>
      <c r="Z123" s="260" t="s">
        <v>542</v>
      </c>
      <c r="AA123" s="218" t="s">
        <v>1377</v>
      </c>
      <c r="AB123" s="304">
        <v>0.2224</v>
      </c>
      <c r="AC123" s="245" t="s">
        <v>31</v>
      </c>
      <c r="AD123" s="300" t="s">
        <v>544</v>
      </c>
      <c r="AE123" s="300" t="s">
        <v>1378</v>
      </c>
      <c r="AF123" s="301">
        <v>131</v>
      </c>
      <c r="AG123" s="301">
        <v>120</v>
      </c>
      <c r="AH123" s="317">
        <v>2.5</v>
      </c>
      <c r="AI123" s="317">
        <v>0.308898</v>
      </c>
      <c r="AJ123" s="318">
        <v>0.719978763216337</v>
      </c>
      <c r="AK123" s="317"/>
      <c r="AL123" s="317"/>
      <c r="AM123" s="321"/>
      <c r="AN123" s="321"/>
      <c r="AO123" s="340"/>
      <c r="AP123" s="222">
        <v>1</v>
      </c>
      <c r="AQ123" s="341">
        <v>1</v>
      </c>
      <c r="AR123" s="341">
        <v>1</v>
      </c>
      <c r="AS123" s="341">
        <v>1</v>
      </c>
      <c r="AT123" s="342">
        <v>1</v>
      </c>
      <c r="AU123" s="336">
        <v>1</v>
      </c>
      <c r="AV123" s="336">
        <v>1</v>
      </c>
      <c r="AW123" s="336">
        <v>1</v>
      </c>
      <c r="AX123" s="352">
        <v>1</v>
      </c>
    </row>
    <row r="124" s="189" customFormat="1" ht="39.95" customHeight="1" spans="1:50">
      <c r="A124" s="216">
        <f t="shared" si="5"/>
        <v>116</v>
      </c>
      <c r="B124" s="219"/>
      <c r="C124" s="219"/>
      <c r="D124" s="219">
        <v>2</v>
      </c>
      <c r="E124" s="230"/>
      <c r="F124" s="219"/>
      <c r="G124" s="219"/>
      <c r="H124" s="219"/>
      <c r="I124" s="219"/>
      <c r="J124" s="258"/>
      <c r="K124" s="258"/>
      <c r="L124" s="258" t="s">
        <v>1310</v>
      </c>
      <c r="M124" s="243" t="s">
        <v>1311</v>
      </c>
      <c r="N124" s="243" t="s">
        <v>1312</v>
      </c>
      <c r="O124" s="244" t="s">
        <v>634</v>
      </c>
      <c r="P124" s="267" t="s">
        <v>107</v>
      </c>
      <c r="Q124" s="245" t="s">
        <v>400</v>
      </c>
      <c r="R124" s="370"/>
      <c r="S124" s="276" t="s">
        <v>401</v>
      </c>
      <c r="T124" s="222" t="s">
        <v>1311</v>
      </c>
      <c r="U124" s="260" t="s">
        <v>31</v>
      </c>
      <c r="V124" s="282" t="s">
        <v>403</v>
      </c>
      <c r="W124" s="278" t="s">
        <v>402</v>
      </c>
      <c r="X124" s="267" t="s">
        <v>1379</v>
      </c>
      <c r="Y124" s="222" t="s">
        <v>1313</v>
      </c>
      <c r="Z124" s="260" t="s">
        <v>31</v>
      </c>
      <c r="AA124" s="218" t="s">
        <v>1314</v>
      </c>
      <c r="AB124" s="304">
        <v>0.002</v>
      </c>
      <c r="AC124" s="245" t="s">
        <v>31</v>
      </c>
      <c r="AD124" s="300" t="s">
        <v>452</v>
      </c>
      <c r="AE124" s="300"/>
      <c r="AF124" s="301" t="s">
        <v>453</v>
      </c>
      <c r="AG124" s="301"/>
      <c r="AH124" s="317"/>
      <c r="AI124" s="317">
        <v>0.00204</v>
      </c>
      <c r="AJ124" s="318">
        <v>0.980392156862745</v>
      </c>
      <c r="AK124" s="317"/>
      <c r="AL124" s="317"/>
      <c r="AM124" s="319" t="s">
        <v>423</v>
      </c>
      <c r="AN124" s="319" t="s">
        <v>1315</v>
      </c>
      <c r="AO124" s="340"/>
      <c r="AP124" s="222">
        <v>1</v>
      </c>
      <c r="AQ124" s="341">
        <v>1</v>
      </c>
      <c r="AR124" s="341">
        <v>1</v>
      </c>
      <c r="AS124" s="341">
        <v>1</v>
      </c>
      <c r="AT124" s="341">
        <v>1</v>
      </c>
      <c r="AU124" s="336">
        <v>1</v>
      </c>
      <c r="AV124" s="336">
        <v>1</v>
      </c>
      <c r="AW124" s="336">
        <v>1</v>
      </c>
      <c r="AX124" s="336">
        <v>1</v>
      </c>
    </row>
    <row r="125" s="189" customFormat="1" ht="39.95" customHeight="1" spans="1:50">
      <c r="A125" s="216">
        <f t="shared" si="5"/>
        <v>117</v>
      </c>
      <c r="B125" s="219"/>
      <c r="C125" s="219"/>
      <c r="D125" s="219">
        <v>2</v>
      </c>
      <c r="E125" s="230"/>
      <c r="F125" s="219"/>
      <c r="G125" s="219"/>
      <c r="H125" s="219"/>
      <c r="I125" s="219"/>
      <c r="J125" s="258"/>
      <c r="K125" s="258"/>
      <c r="L125" s="258" t="s">
        <v>771</v>
      </c>
      <c r="M125" s="243" t="s">
        <v>1302</v>
      </c>
      <c r="N125" s="243" t="s">
        <v>1303</v>
      </c>
      <c r="O125" s="244" t="s">
        <v>634</v>
      </c>
      <c r="P125" s="245" t="s">
        <v>258</v>
      </c>
      <c r="Q125" s="245" t="s">
        <v>400</v>
      </c>
      <c r="R125" s="370"/>
      <c r="S125" s="276" t="s">
        <v>401</v>
      </c>
      <c r="T125" s="277" t="s">
        <v>415</v>
      </c>
      <c r="U125" s="260" t="s">
        <v>31</v>
      </c>
      <c r="V125" s="276" t="s">
        <v>403</v>
      </c>
      <c r="W125" s="278" t="s">
        <v>402</v>
      </c>
      <c r="X125" s="267" t="s">
        <v>513</v>
      </c>
      <c r="Y125" s="222" t="s">
        <v>1304</v>
      </c>
      <c r="Z125" s="260" t="s">
        <v>31</v>
      </c>
      <c r="AA125" s="260" t="s">
        <v>31</v>
      </c>
      <c r="AB125" s="304">
        <v>0.0138</v>
      </c>
      <c r="AC125" s="245" t="s">
        <v>774</v>
      </c>
      <c r="AD125" s="300"/>
      <c r="AE125" s="300"/>
      <c r="AF125" s="301"/>
      <c r="AG125" s="301"/>
      <c r="AH125" s="317"/>
      <c r="AI125" s="317"/>
      <c r="AJ125" s="318"/>
      <c r="AK125" s="317"/>
      <c r="AL125" s="317"/>
      <c r="AM125" s="319" t="s">
        <v>423</v>
      </c>
      <c r="AN125" s="319" t="s">
        <v>579</v>
      </c>
      <c r="AO125" s="340"/>
      <c r="AP125" s="222">
        <v>2</v>
      </c>
      <c r="AQ125" s="341">
        <v>2</v>
      </c>
      <c r="AR125" s="341">
        <v>2</v>
      </c>
      <c r="AS125" s="341">
        <v>2</v>
      </c>
      <c r="AT125" s="342">
        <v>2</v>
      </c>
      <c r="AU125" s="336">
        <v>2</v>
      </c>
      <c r="AV125" s="336">
        <v>2</v>
      </c>
      <c r="AW125" s="336">
        <v>2</v>
      </c>
      <c r="AX125" s="352">
        <v>2</v>
      </c>
    </row>
    <row r="126" s="189" customFormat="1" ht="39.95" customHeight="1" spans="1:50">
      <c r="A126" s="216">
        <f t="shared" si="5"/>
        <v>118</v>
      </c>
      <c r="B126" s="219"/>
      <c r="C126" s="219"/>
      <c r="D126" s="219">
        <v>2</v>
      </c>
      <c r="E126" s="230"/>
      <c r="F126" s="219"/>
      <c r="G126" s="219"/>
      <c r="H126" s="219"/>
      <c r="I126" s="219"/>
      <c r="J126" s="258"/>
      <c r="K126" s="258"/>
      <c r="L126" s="258" t="s">
        <v>1305</v>
      </c>
      <c r="M126" s="243" t="s">
        <v>1306</v>
      </c>
      <c r="N126" s="243" t="s">
        <v>1307</v>
      </c>
      <c r="O126" s="244" t="s">
        <v>634</v>
      </c>
      <c r="P126" s="245" t="s">
        <v>258</v>
      </c>
      <c r="Q126" s="245" t="s">
        <v>400</v>
      </c>
      <c r="R126" s="370"/>
      <c r="S126" s="276" t="s">
        <v>401</v>
      </c>
      <c r="T126" s="277" t="s">
        <v>415</v>
      </c>
      <c r="U126" s="260" t="s">
        <v>31</v>
      </c>
      <c r="V126" s="282" t="s">
        <v>403</v>
      </c>
      <c r="W126" s="278" t="s">
        <v>402</v>
      </c>
      <c r="X126" s="267" t="s">
        <v>513</v>
      </c>
      <c r="Y126" s="222">
        <v>8</v>
      </c>
      <c r="Z126" s="260" t="s">
        <v>31</v>
      </c>
      <c r="AA126" s="260" t="s">
        <v>31</v>
      </c>
      <c r="AB126" s="304">
        <v>0.0032</v>
      </c>
      <c r="AC126" s="340" t="s">
        <v>750</v>
      </c>
      <c r="AD126" s="300"/>
      <c r="AE126" s="300"/>
      <c r="AF126" s="301"/>
      <c r="AG126" s="301"/>
      <c r="AH126" s="317"/>
      <c r="AI126" s="317"/>
      <c r="AJ126" s="318"/>
      <c r="AK126" s="317"/>
      <c r="AL126" s="317"/>
      <c r="AM126" s="319" t="s">
        <v>423</v>
      </c>
      <c r="AN126" s="319" t="s">
        <v>579</v>
      </c>
      <c r="AO126" s="340"/>
      <c r="AP126" s="260" t="s">
        <v>1380</v>
      </c>
      <c r="AQ126" s="378" t="s">
        <v>1380</v>
      </c>
      <c r="AR126" s="378" t="s">
        <v>1380</v>
      </c>
      <c r="AS126" s="378" t="s">
        <v>1380</v>
      </c>
      <c r="AT126" s="379" t="s">
        <v>1380</v>
      </c>
      <c r="AU126" s="336">
        <v>2</v>
      </c>
      <c r="AV126" s="336">
        <v>2</v>
      </c>
      <c r="AW126" s="336">
        <v>2</v>
      </c>
      <c r="AX126" s="352">
        <v>2</v>
      </c>
    </row>
    <row r="127" s="189" customFormat="1" ht="39.95" customHeight="1" spans="1:50">
      <c r="A127" s="216">
        <f t="shared" si="5"/>
        <v>119</v>
      </c>
      <c r="B127" s="219"/>
      <c r="C127" s="219"/>
      <c r="D127" s="219">
        <v>2</v>
      </c>
      <c r="E127" s="230"/>
      <c r="F127" s="219"/>
      <c r="G127" s="219"/>
      <c r="H127" s="219"/>
      <c r="I127" s="219"/>
      <c r="J127" s="258"/>
      <c r="K127" s="258"/>
      <c r="L127" s="258" t="s">
        <v>641</v>
      </c>
      <c r="M127" s="243" t="s">
        <v>1308</v>
      </c>
      <c r="N127" s="243" t="s">
        <v>1309</v>
      </c>
      <c r="O127" s="244" t="s">
        <v>634</v>
      </c>
      <c r="P127" s="245" t="s">
        <v>258</v>
      </c>
      <c r="Q127" s="245" t="s">
        <v>400</v>
      </c>
      <c r="R127" s="370"/>
      <c r="S127" s="276" t="s">
        <v>401</v>
      </c>
      <c r="T127" s="277" t="s">
        <v>415</v>
      </c>
      <c r="U127" s="260" t="s">
        <v>31</v>
      </c>
      <c r="V127" s="282" t="s">
        <v>403</v>
      </c>
      <c r="W127" s="278" t="s">
        <v>402</v>
      </c>
      <c r="X127" s="267" t="s">
        <v>513</v>
      </c>
      <c r="Y127" s="222">
        <v>8</v>
      </c>
      <c r="Z127" s="260" t="s">
        <v>31</v>
      </c>
      <c r="AA127" s="260" t="s">
        <v>31</v>
      </c>
      <c r="AB127" s="304">
        <v>0.0019</v>
      </c>
      <c r="AC127" s="340" t="s">
        <v>750</v>
      </c>
      <c r="AD127" s="300"/>
      <c r="AE127" s="300"/>
      <c r="AF127" s="301"/>
      <c r="AG127" s="301"/>
      <c r="AH127" s="317"/>
      <c r="AI127" s="317"/>
      <c r="AJ127" s="318"/>
      <c r="AK127" s="317"/>
      <c r="AL127" s="317"/>
      <c r="AM127" s="319" t="s">
        <v>423</v>
      </c>
      <c r="AN127" s="319" t="s">
        <v>579</v>
      </c>
      <c r="AO127" s="340"/>
      <c r="AP127" s="260" t="s">
        <v>1380</v>
      </c>
      <c r="AQ127" s="378" t="s">
        <v>1380</v>
      </c>
      <c r="AR127" s="378" t="s">
        <v>1380</v>
      </c>
      <c r="AS127" s="378" t="s">
        <v>1380</v>
      </c>
      <c r="AT127" s="379" t="s">
        <v>1380</v>
      </c>
      <c r="AU127" s="336">
        <v>2</v>
      </c>
      <c r="AV127" s="336">
        <v>2</v>
      </c>
      <c r="AW127" s="336">
        <v>2</v>
      </c>
      <c r="AX127" s="352">
        <v>2</v>
      </c>
    </row>
    <row r="128" s="189" customFormat="1" ht="39.95" customHeight="1" spans="1:50">
      <c r="A128" s="216">
        <f t="shared" si="5"/>
        <v>120</v>
      </c>
      <c r="B128" s="219"/>
      <c r="C128" s="219"/>
      <c r="D128" s="219">
        <v>2</v>
      </c>
      <c r="E128" s="230"/>
      <c r="F128" s="219"/>
      <c r="G128" s="219"/>
      <c r="H128" s="219"/>
      <c r="I128" s="219"/>
      <c r="J128" s="258"/>
      <c r="K128" s="258"/>
      <c r="L128" s="258" t="s">
        <v>1381</v>
      </c>
      <c r="M128" s="242" t="s">
        <v>1382</v>
      </c>
      <c r="N128" s="243" t="s">
        <v>1383</v>
      </c>
      <c r="O128" s="366" t="s">
        <v>45</v>
      </c>
      <c r="P128" s="245" t="s">
        <v>107</v>
      </c>
      <c r="Q128" s="245" t="s">
        <v>400</v>
      </c>
      <c r="R128" s="370"/>
      <c r="S128" s="276" t="s">
        <v>401</v>
      </c>
      <c r="T128" s="277" t="s">
        <v>1382</v>
      </c>
      <c r="U128" s="260" t="s">
        <v>401</v>
      </c>
      <c r="V128" s="282" t="s">
        <v>403</v>
      </c>
      <c r="W128" s="278" t="s">
        <v>402</v>
      </c>
      <c r="X128" s="267" t="s">
        <v>421</v>
      </c>
      <c r="Y128" s="222" t="s">
        <v>405</v>
      </c>
      <c r="Z128" s="260" t="s">
        <v>31</v>
      </c>
      <c r="AA128" s="218" t="s">
        <v>1384</v>
      </c>
      <c r="AB128" s="304" t="e">
        <f>AB130+#REF!*#REF!</f>
        <v>#REF!</v>
      </c>
      <c r="AC128" s="245" t="s">
        <v>31</v>
      </c>
      <c r="AD128" s="300" t="s">
        <v>437</v>
      </c>
      <c r="AE128" s="300"/>
      <c r="AF128" s="301"/>
      <c r="AG128" s="301"/>
      <c r="AH128" s="317"/>
      <c r="AI128" s="317"/>
      <c r="AJ128" s="318"/>
      <c r="AK128" s="317"/>
      <c r="AL128" s="317"/>
      <c r="AM128" s="319" t="s">
        <v>407</v>
      </c>
      <c r="AN128" s="319" t="s">
        <v>463</v>
      </c>
      <c r="AO128" s="340"/>
      <c r="AP128" s="222">
        <v>1</v>
      </c>
      <c r="AQ128" s="341">
        <v>1</v>
      </c>
      <c r="AR128" s="341">
        <v>1</v>
      </c>
      <c r="AS128" s="341">
        <v>1</v>
      </c>
      <c r="AT128" s="342">
        <v>1</v>
      </c>
      <c r="AU128" s="336">
        <v>0</v>
      </c>
      <c r="AV128" s="336">
        <v>0</v>
      </c>
      <c r="AW128" s="336">
        <v>0</v>
      </c>
      <c r="AX128" s="352">
        <v>0</v>
      </c>
    </row>
    <row r="129" s="189" customFormat="1" ht="39.95" customHeight="1" spans="1:50">
      <c r="A129" s="216">
        <f t="shared" si="5"/>
        <v>121</v>
      </c>
      <c r="B129" s="219"/>
      <c r="C129" s="219"/>
      <c r="D129" s="219">
        <v>2</v>
      </c>
      <c r="E129" s="230"/>
      <c r="F129" s="219"/>
      <c r="G129" s="219"/>
      <c r="H129" s="219"/>
      <c r="I129" s="219"/>
      <c r="J129" s="258"/>
      <c r="K129" s="258"/>
      <c r="L129" s="258" t="s">
        <v>1385</v>
      </c>
      <c r="M129" s="242" t="s">
        <v>1386</v>
      </c>
      <c r="N129" s="243" t="s">
        <v>1383</v>
      </c>
      <c r="O129" s="366" t="s">
        <v>57</v>
      </c>
      <c r="P129" s="245" t="s">
        <v>107</v>
      </c>
      <c r="Q129" s="245" t="s">
        <v>400</v>
      </c>
      <c r="R129" s="370"/>
      <c r="S129" s="276" t="s">
        <v>401</v>
      </c>
      <c r="T129" s="277" t="s">
        <v>1386</v>
      </c>
      <c r="U129" s="260" t="s">
        <v>401</v>
      </c>
      <c r="V129" s="282" t="s">
        <v>403</v>
      </c>
      <c r="W129" s="278" t="s">
        <v>402</v>
      </c>
      <c r="X129" s="267" t="s">
        <v>421</v>
      </c>
      <c r="Y129" s="222" t="s">
        <v>405</v>
      </c>
      <c r="Z129" s="260" t="s">
        <v>31</v>
      </c>
      <c r="AA129" s="218" t="s">
        <v>1384</v>
      </c>
      <c r="AB129" s="304">
        <f>AB131+AB133*AU133</f>
        <v>0.4575</v>
      </c>
      <c r="AC129" s="245" t="s">
        <v>31</v>
      </c>
      <c r="AD129" s="300" t="s">
        <v>437</v>
      </c>
      <c r="AE129" s="300"/>
      <c r="AF129" s="301"/>
      <c r="AG129" s="301"/>
      <c r="AH129" s="317"/>
      <c r="AI129" s="317"/>
      <c r="AJ129" s="318"/>
      <c r="AK129" s="317"/>
      <c r="AL129" s="317"/>
      <c r="AM129" s="319" t="s">
        <v>407</v>
      </c>
      <c r="AN129" s="319" t="s">
        <v>463</v>
      </c>
      <c r="AO129" s="340"/>
      <c r="AP129" s="222">
        <v>0</v>
      </c>
      <c r="AQ129" s="341">
        <v>0</v>
      </c>
      <c r="AR129" s="341">
        <v>0</v>
      </c>
      <c r="AS129" s="341">
        <v>0</v>
      </c>
      <c r="AT129" s="342">
        <v>0</v>
      </c>
      <c r="AU129" s="336">
        <v>1</v>
      </c>
      <c r="AV129" s="336">
        <v>1</v>
      </c>
      <c r="AW129" s="336">
        <v>1</v>
      </c>
      <c r="AX129" s="352">
        <v>1</v>
      </c>
    </row>
    <row r="130" s="189" customFormat="1" ht="39.95" customHeight="1" spans="1:50">
      <c r="A130" s="216">
        <f t="shared" si="5"/>
        <v>122</v>
      </c>
      <c r="B130" s="219"/>
      <c r="C130" s="219"/>
      <c r="D130" s="219"/>
      <c r="E130" s="231">
        <v>3</v>
      </c>
      <c r="F130" s="219"/>
      <c r="G130" s="219"/>
      <c r="H130" s="219"/>
      <c r="I130" s="219"/>
      <c r="J130" s="258"/>
      <c r="K130" s="258"/>
      <c r="L130" s="258"/>
      <c r="M130" s="242" t="s">
        <v>1387</v>
      </c>
      <c r="N130" s="243" t="s">
        <v>1388</v>
      </c>
      <c r="O130" s="366" t="s">
        <v>45</v>
      </c>
      <c r="P130" s="245" t="s">
        <v>107</v>
      </c>
      <c r="Q130" s="245" t="s">
        <v>400</v>
      </c>
      <c r="R130" s="370"/>
      <c r="S130" s="276" t="s">
        <v>401</v>
      </c>
      <c r="T130" s="277" t="s">
        <v>415</v>
      </c>
      <c r="U130" s="260" t="s">
        <v>31</v>
      </c>
      <c r="V130" s="282" t="s">
        <v>403</v>
      </c>
      <c r="W130" s="278" t="s">
        <v>402</v>
      </c>
      <c r="X130" s="218" t="s">
        <v>434</v>
      </c>
      <c r="Y130" s="222" t="s">
        <v>1389</v>
      </c>
      <c r="Z130" s="260" t="s">
        <v>1390</v>
      </c>
      <c r="AA130" s="218" t="s">
        <v>1384</v>
      </c>
      <c r="AB130" s="304">
        <v>0.5379</v>
      </c>
      <c r="AC130" s="245" t="s">
        <v>31</v>
      </c>
      <c r="AD130" s="300"/>
      <c r="AE130" s="300"/>
      <c r="AF130" s="301" t="s">
        <v>438</v>
      </c>
      <c r="AG130" s="301"/>
      <c r="AH130" s="317"/>
      <c r="AI130" s="317">
        <v>0.580932</v>
      </c>
      <c r="AJ130" s="318">
        <v>0.925925925925926</v>
      </c>
      <c r="AK130" s="317"/>
      <c r="AL130" s="317"/>
      <c r="AM130" s="319" t="s">
        <v>416</v>
      </c>
      <c r="AN130" s="319"/>
      <c r="AO130" s="340"/>
      <c r="AP130" s="222">
        <v>1</v>
      </c>
      <c r="AQ130" s="341">
        <v>1</v>
      </c>
      <c r="AR130" s="341">
        <v>1</v>
      </c>
      <c r="AS130" s="341">
        <v>1</v>
      </c>
      <c r="AT130" s="342">
        <v>1</v>
      </c>
      <c r="AU130" s="336">
        <v>0</v>
      </c>
      <c r="AV130" s="336">
        <v>0</v>
      </c>
      <c r="AW130" s="336">
        <v>0</v>
      </c>
      <c r="AX130" s="352">
        <v>0</v>
      </c>
    </row>
    <row r="131" s="189" customFormat="1" ht="39.95" customHeight="1" spans="1:50">
      <c r="A131" s="216">
        <f t="shared" si="5"/>
        <v>123</v>
      </c>
      <c r="B131" s="219"/>
      <c r="C131" s="219"/>
      <c r="D131" s="219"/>
      <c r="E131" s="231">
        <v>3</v>
      </c>
      <c r="F131" s="219"/>
      <c r="G131" s="219"/>
      <c r="H131" s="219"/>
      <c r="I131" s="219"/>
      <c r="J131" s="258"/>
      <c r="K131" s="258"/>
      <c r="L131" s="258"/>
      <c r="M131" s="242" t="s">
        <v>1391</v>
      </c>
      <c r="N131" s="243" t="s">
        <v>1388</v>
      </c>
      <c r="O131" s="366" t="s">
        <v>57</v>
      </c>
      <c r="P131" s="245" t="s">
        <v>107</v>
      </c>
      <c r="Q131" s="245" t="s">
        <v>400</v>
      </c>
      <c r="R131" s="370"/>
      <c r="S131" s="276" t="s">
        <v>401</v>
      </c>
      <c r="T131" s="277" t="s">
        <v>415</v>
      </c>
      <c r="U131" s="260" t="s">
        <v>31</v>
      </c>
      <c r="V131" s="282" t="s">
        <v>403</v>
      </c>
      <c r="W131" s="278" t="s">
        <v>402</v>
      </c>
      <c r="X131" s="218" t="s">
        <v>434</v>
      </c>
      <c r="Y131" s="222" t="s">
        <v>1389</v>
      </c>
      <c r="Z131" s="260" t="s">
        <v>1390</v>
      </c>
      <c r="AA131" s="218" t="s">
        <v>1384</v>
      </c>
      <c r="AB131" s="304">
        <v>0.4465</v>
      </c>
      <c r="AC131" s="245" t="s">
        <v>31</v>
      </c>
      <c r="AD131" s="300"/>
      <c r="AE131" s="300"/>
      <c r="AF131" s="301" t="s">
        <v>438</v>
      </c>
      <c r="AG131" s="301"/>
      <c r="AH131" s="317"/>
      <c r="AI131" s="317">
        <v>0.48222</v>
      </c>
      <c r="AJ131" s="318">
        <v>0.925925925925926</v>
      </c>
      <c r="AK131" s="317"/>
      <c r="AL131" s="317"/>
      <c r="AM131" s="319" t="s">
        <v>416</v>
      </c>
      <c r="AN131" s="319"/>
      <c r="AO131" s="340"/>
      <c r="AP131" s="222">
        <v>0</v>
      </c>
      <c r="AQ131" s="341">
        <v>0</v>
      </c>
      <c r="AR131" s="341">
        <v>0</v>
      </c>
      <c r="AS131" s="341">
        <v>0</v>
      </c>
      <c r="AT131" s="342">
        <v>0</v>
      </c>
      <c r="AU131" s="336">
        <v>1</v>
      </c>
      <c r="AV131" s="336">
        <v>1</v>
      </c>
      <c r="AW131" s="336">
        <v>1</v>
      </c>
      <c r="AX131" s="352">
        <v>1</v>
      </c>
    </row>
    <row r="132" s="189" customFormat="1" ht="39.95" customHeight="1" spans="1:50">
      <c r="A132" s="216"/>
      <c r="B132" s="219"/>
      <c r="C132" s="219"/>
      <c r="D132" s="219"/>
      <c r="E132" s="231"/>
      <c r="F132" s="219"/>
      <c r="G132" s="219"/>
      <c r="H132" s="219"/>
      <c r="I132" s="219"/>
      <c r="J132" s="258"/>
      <c r="K132" s="258"/>
      <c r="L132" s="258"/>
      <c r="M132" s="242" t="s">
        <v>471</v>
      </c>
      <c r="N132" s="243" t="s">
        <v>472</v>
      </c>
      <c r="O132" s="366"/>
      <c r="P132" s="245"/>
      <c r="Q132" s="245"/>
      <c r="R132" s="370"/>
      <c r="S132" s="276"/>
      <c r="T132" s="277"/>
      <c r="U132" s="260"/>
      <c r="V132" s="282"/>
      <c r="W132" s="278"/>
      <c r="X132" s="218"/>
      <c r="Y132" s="222"/>
      <c r="Z132" s="260"/>
      <c r="AA132" s="218"/>
      <c r="AB132" s="304">
        <v>0.0083</v>
      </c>
      <c r="AC132" s="245"/>
      <c r="AD132" s="300" t="s">
        <v>431</v>
      </c>
      <c r="AE132" s="300"/>
      <c r="AF132" s="301"/>
      <c r="AG132" s="301"/>
      <c r="AH132" s="317"/>
      <c r="AI132" s="304">
        <v>0.0083</v>
      </c>
      <c r="AJ132" s="318">
        <f>AB132/AI132</f>
        <v>1</v>
      </c>
      <c r="AK132" s="317"/>
      <c r="AL132" s="317"/>
      <c r="AM132" s="319" t="s">
        <v>423</v>
      </c>
      <c r="AN132" s="319" t="s">
        <v>477</v>
      </c>
      <c r="AO132" s="340"/>
      <c r="AP132" s="336">
        <v>2</v>
      </c>
      <c r="AQ132" s="336">
        <v>2</v>
      </c>
      <c r="AR132" s="336">
        <v>2</v>
      </c>
      <c r="AS132" s="336">
        <v>2</v>
      </c>
      <c r="AT132" s="336">
        <v>2</v>
      </c>
      <c r="AU132" s="336">
        <v>2</v>
      </c>
      <c r="AV132" s="336">
        <v>2</v>
      </c>
      <c r="AW132" s="336">
        <v>2</v>
      </c>
      <c r="AX132" s="336">
        <v>2</v>
      </c>
    </row>
    <row r="133" s="189" customFormat="1" ht="39.95" customHeight="1" spans="1:50">
      <c r="A133" s="216">
        <f>ROW(133:133)-8</f>
        <v>125</v>
      </c>
      <c r="B133" s="219"/>
      <c r="C133" s="219"/>
      <c r="D133" s="219"/>
      <c r="E133" s="231">
        <v>3</v>
      </c>
      <c r="F133" s="219"/>
      <c r="G133" s="219"/>
      <c r="H133" s="219"/>
      <c r="I133" s="219"/>
      <c r="J133" s="258"/>
      <c r="K133" s="258"/>
      <c r="L133" s="258"/>
      <c r="M133" s="242" t="s">
        <v>481</v>
      </c>
      <c r="N133" s="243" t="s">
        <v>1239</v>
      </c>
      <c r="O133" s="366" t="s">
        <v>1351</v>
      </c>
      <c r="P133" s="245" t="s">
        <v>258</v>
      </c>
      <c r="Q133" s="245" t="s">
        <v>400</v>
      </c>
      <c r="R133" s="370"/>
      <c r="S133" s="276" t="s">
        <v>401</v>
      </c>
      <c r="T133" s="277" t="s">
        <v>415</v>
      </c>
      <c r="U133" s="260" t="s">
        <v>31</v>
      </c>
      <c r="V133" s="282" t="s">
        <v>403</v>
      </c>
      <c r="W133" s="278" t="s">
        <v>402</v>
      </c>
      <c r="X133" s="218" t="s">
        <v>427</v>
      </c>
      <c r="Y133" s="222" t="s">
        <v>1392</v>
      </c>
      <c r="Z133" s="260" t="s">
        <v>1393</v>
      </c>
      <c r="AA133" s="218" t="s">
        <v>31</v>
      </c>
      <c r="AB133" s="304">
        <v>0.0055</v>
      </c>
      <c r="AC133" s="245" t="s">
        <v>31</v>
      </c>
      <c r="AD133" s="300" t="s">
        <v>431</v>
      </c>
      <c r="AE133" s="300"/>
      <c r="AF133" s="301"/>
      <c r="AG133" s="301"/>
      <c r="AH133" s="317"/>
      <c r="AI133" s="304">
        <v>0.0055</v>
      </c>
      <c r="AJ133" s="318">
        <f>AB133/AI133</f>
        <v>1</v>
      </c>
      <c r="AK133" s="317"/>
      <c r="AL133" s="317"/>
      <c r="AM133" s="319" t="s">
        <v>423</v>
      </c>
      <c r="AN133" s="319" t="s">
        <v>477</v>
      </c>
      <c r="AO133" s="340"/>
      <c r="AP133" s="336">
        <v>2</v>
      </c>
      <c r="AQ133" s="336">
        <v>2</v>
      </c>
      <c r="AR133" s="336">
        <v>2</v>
      </c>
      <c r="AS133" s="336">
        <v>2</v>
      </c>
      <c r="AT133" s="336">
        <v>2</v>
      </c>
      <c r="AU133" s="336">
        <v>2</v>
      </c>
      <c r="AV133" s="336">
        <v>2</v>
      </c>
      <c r="AW133" s="336">
        <v>2</v>
      </c>
      <c r="AX133" s="336">
        <v>2</v>
      </c>
    </row>
    <row r="134" s="189" customFormat="1" ht="39.95" customHeight="1" spans="1:50">
      <c r="A134" s="216">
        <f>ROW(134:134)-8</f>
        <v>126</v>
      </c>
      <c r="B134" s="219"/>
      <c r="C134" s="219"/>
      <c r="D134" s="219">
        <v>2</v>
      </c>
      <c r="E134" s="230"/>
      <c r="F134" s="219"/>
      <c r="G134" s="219"/>
      <c r="H134" s="219"/>
      <c r="I134" s="219"/>
      <c r="J134" s="258"/>
      <c r="K134" s="258"/>
      <c r="L134" s="258" t="s">
        <v>1394</v>
      </c>
      <c r="M134" s="242" t="s">
        <v>1095</v>
      </c>
      <c r="N134" s="243" t="s">
        <v>1071</v>
      </c>
      <c r="O134" s="366" t="s">
        <v>1317</v>
      </c>
      <c r="P134" s="267" t="s">
        <v>107</v>
      </c>
      <c r="Q134" s="245" t="s">
        <v>400</v>
      </c>
      <c r="R134" s="370"/>
      <c r="S134" s="276" t="s">
        <v>401</v>
      </c>
      <c r="T134" s="277" t="s">
        <v>415</v>
      </c>
      <c r="U134" s="260" t="s">
        <v>31</v>
      </c>
      <c r="V134" s="282" t="s">
        <v>403</v>
      </c>
      <c r="W134" s="278" t="s">
        <v>402</v>
      </c>
      <c r="X134" s="218" t="s">
        <v>1222</v>
      </c>
      <c r="Y134" s="222" t="s">
        <v>405</v>
      </c>
      <c r="Z134" s="260" t="s">
        <v>31</v>
      </c>
      <c r="AA134" s="218" t="s">
        <v>1395</v>
      </c>
      <c r="AB134" s="304">
        <v>0.2</v>
      </c>
      <c r="AC134" s="245" t="s">
        <v>31</v>
      </c>
      <c r="AD134" s="300" t="s">
        <v>441</v>
      </c>
      <c r="AE134" s="300"/>
      <c r="AF134" s="301"/>
      <c r="AG134" s="301"/>
      <c r="AH134" s="317"/>
      <c r="AI134" s="317"/>
      <c r="AJ134" s="318"/>
      <c r="AK134" s="317"/>
      <c r="AL134" s="317"/>
      <c r="AM134" s="319" t="s">
        <v>407</v>
      </c>
      <c r="AN134" s="319" t="s">
        <v>442</v>
      </c>
      <c r="AO134" s="340"/>
      <c r="AP134" s="222">
        <v>1</v>
      </c>
      <c r="AQ134" s="222">
        <v>1</v>
      </c>
      <c r="AR134" s="341">
        <v>0</v>
      </c>
      <c r="AS134" s="341">
        <v>0</v>
      </c>
      <c r="AT134" s="342">
        <v>0</v>
      </c>
      <c r="AU134" s="336">
        <v>0</v>
      </c>
      <c r="AV134" s="336">
        <v>0</v>
      </c>
      <c r="AW134" s="336">
        <v>0</v>
      </c>
      <c r="AX134" s="352">
        <v>0</v>
      </c>
    </row>
    <row r="135" s="189" customFormat="1" ht="39.95" customHeight="1" spans="1:50">
      <c r="A135" s="216">
        <f>ROW(135:135)-8</f>
        <v>127</v>
      </c>
      <c r="B135" s="219"/>
      <c r="C135" s="219"/>
      <c r="D135" s="219">
        <v>2</v>
      </c>
      <c r="E135" s="230"/>
      <c r="F135" s="219"/>
      <c r="G135" s="219"/>
      <c r="H135" s="219"/>
      <c r="I135" s="219"/>
      <c r="J135" s="258"/>
      <c r="K135" s="258"/>
      <c r="L135" s="258"/>
      <c r="M135" s="242" t="s">
        <v>1012</v>
      </c>
      <c r="N135" s="243" t="s">
        <v>1071</v>
      </c>
      <c r="O135" s="366" t="s">
        <v>1320</v>
      </c>
      <c r="P135" s="267" t="s">
        <v>107</v>
      </c>
      <c r="Q135" s="245" t="s">
        <v>400</v>
      </c>
      <c r="R135" s="370"/>
      <c r="S135" s="276" t="s">
        <v>401</v>
      </c>
      <c r="T135" s="277" t="s">
        <v>415</v>
      </c>
      <c r="U135" s="260" t="s">
        <v>31</v>
      </c>
      <c r="V135" s="282" t="s">
        <v>403</v>
      </c>
      <c r="W135" s="278" t="s">
        <v>402</v>
      </c>
      <c r="X135" s="218" t="s">
        <v>1222</v>
      </c>
      <c r="Y135" s="222" t="s">
        <v>405</v>
      </c>
      <c r="Z135" s="260" t="s">
        <v>31</v>
      </c>
      <c r="AA135" s="218" t="s">
        <v>1395</v>
      </c>
      <c r="AB135" s="304">
        <v>0.2</v>
      </c>
      <c r="AC135" s="245" t="s">
        <v>31</v>
      </c>
      <c r="AD135" s="300" t="s">
        <v>441</v>
      </c>
      <c r="AE135" s="300"/>
      <c r="AF135" s="301"/>
      <c r="AG135" s="301"/>
      <c r="AH135" s="317"/>
      <c r="AI135" s="317"/>
      <c r="AJ135" s="318"/>
      <c r="AK135" s="317"/>
      <c r="AL135" s="317"/>
      <c r="AM135" s="319" t="s">
        <v>407</v>
      </c>
      <c r="AN135" s="319" t="s">
        <v>442</v>
      </c>
      <c r="AO135" s="340"/>
      <c r="AP135" s="222">
        <v>0</v>
      </c>
      <c r="AQ135" s="222">
        <v>0</v>
      </c>
      <c r="AR135" s="341">
        <v>1</v>
      </c>
      <c r="AS135" s="341">
        <v>0</v>
      </c>
      <c r="AT135" s="342">
        <v>0</v>
      </c>
      <c r="AU135" s="336">
        <v>0</v>
      </c>
      <c r="AV135" s="336">
        <v>0</v>
      </c>
      <c r="AW135" s="336">
        <v>0</v>
      </c>
      <c r="AX135" s="352">
        <v>0</v>
      </c>
    </row>
    <row r="136" s="190" customFormat="1" ht="39.95" customHeight="1" spans="1:50">
      <c r="A136" s="216">
        <f t="shared" ref="A136:A159" si="6">ROW(136:136)-8</f>
        <v>128</v>
      </c>
      <c r="B136" s="220"/>
      <c r="C136" s="220"/>
      <c r="D136" s="220">
        <v>2</v>
      </c>
      <c r="E136" s="380"/>
      <c r="F136" s="220"/>
      <c r="G136" s="220"/>
      <c r="H136" s="220"/>
      <c r="I136" s="220"/>
      <c r="J136" s="261"/>
      <c r="K136" s="261"/>
      <c r="L136" s="262" t="s">
        <v>1111</v>
      </c>
      <c r="M136" s="247" t="s">
        <v>1111</v>
      </c>
      <c r="N136" s="248" t="s">
        <v>1071</v>
      </c>
      <c r="O136" s="369" t="s">
        <v>1396</v>
      </c>
      <c r="P136" s="283" t="s">
        <v>107</v>
      </c>
      <c r="Q136" s="250" t="s">
        <v>400</v>
      </c>
      <c r="R136" s="372"/>
      <c r="S136" s="280" t="s">
        <v>401</v>
      </c>
      <c r="T136" s="254" t="s">
        <v>415</v>
      </c>
      <c r="U136" s="266" t="s">
        <v>31</v>
      </c>
      <c r="V136" s="284" t="s">
        <v>402</v>
      </c>
      <c r="W136" s="281" t="s">
        <v>403</v>
      </c>
      <c r="X136" s="224" t="s">
        <v>1222</v>
      </c>
      <c r="Y136" s="302" t="s">
        <v>405</v>
      </c>
      <c r="Z136" s="266" t="s">
        <v>31</v>
      </c>
      <c r="AA136" s="224" t="s">
        <v>1395</v>
      </c>
      <c r="AB136" s="305">
        <v>0.2</v>
      </c>
      <c r="AC136" s="250" t="s">
        <v>31</v>
      </c>
      <c r="AD136" s="300" t="s">
        <v>441</v>
      </c>
      <c r="AE136" s="300"/>
      <c r="AF136" s="301"/>
      <c r="AG136" s="301"/>
      <c r="AH136" s="317"/>
      <c r="AI136" s="317"/>
      <c r="AJ136" s="318"/>
      <c r="AK136" s="317"/>
      <c r="AL136" s="317"/>
      <c r="AM136" s="320" t="s">
        <v>423</v>
      </c>
      <c r="AN136" s="319"/>
      <c r="AO136" s="344"/>
      <c r="AP136" s="302">
        <v>0</v>
      </c>
      <c r="AQ136" s="302">
        <v>0</v>
      </c>
      <c r="AR136" s="342">
        <v>0</v>
      </c>
      <c r="AS136" s="342">
        <v>0</v>
      </c>
      <c r="AT136" s="342">
        <v>1</v>
      </c>
      <c r="AU136" s="352">
        <v>0</v>
      </c>
      <c r="AV136" s="352">
        <v>0</v>
      </c>
      <c r="AW136" s="352">
        <v>0</v>
      </c>
      <c r="AX136" s="352">
        <v>0</v>
      </c>
    </row>
    <row r="137" s="189" customFormat="1" ht="39.95" customHeight="1" spans="1:50">
      <c r="A137" s="216">
        <f t="shared" si="6"/>
        <v>129</v>
      </c>
      <c r="B137" s="219"/>
      <c r="C137" s="219"/>
      <c r="D137" s="219">
        <v>2</v>
      </c>
      <c r="E137" s="230"/>
      <c r="F137" s="219"/>
      <c r="G137" s="219"/>
      <c r="H137" s="219"/>
      <c r="I137" s="219"/>
      <c r="J137" s="258"/>
      <c r="K137" s="258"/>
      <c r="L137" s="258" t="s">
        <v>1397</v>
      </c>
      <c r="M137" s="242" t="s">
        <v>1398</v>
      </c>
      <c r="N137" s="243" t="s">
        <v>1071</v>
      </c>
      <c r="O137" s="366" t="s">
        <v>1399</v>
      </c>
      <c r="P137" s="267" t="s">
        <v>107</v>
      </c>
      <c r="Q137" s="245" t="s">
        <v>400</v>
      </c>
      <c r="R137" s="370"/>
      <c r="S137" s="276" t="s">
        <v>401</v>
      </c>
      <c r="T137" s="277" t="s">
        <v>415</v>
      </c>
      <c r="U137" s="260" t="s">
        <v>31</v>
      </c>
      <c r="V137" s="276" t="s">
        <v>403</v>
      </c>
      <c r="W137" s="278" t="s">
        <v>402</v>
      </c>
      <c r="X137" s="218" t="s">
        <v>1222</v>
      </c>
      <c r="Y137" s="222" t="s">
        <v>405</v>
      </c>
      <c r="Z137" s="260" t="s">
        <v>31</v>
      </c>
      <c r="AA137" s="218" t="s">
        <v>1395</v>
      </c>
      <c r="AB137" s="304">
        <v>0.2</v>
      </c>
      <c r="AC137" s="245" t="s">
        <v>31</v>
      </c>
      <c r="AD137" s="300" t="s">
        <v>441</v>
      </c>
      <c r="AE137" s="300"/>
      <c r="AF137" s="301"/>
      <c r="AG137" s="301"/>
      <c r="AH137" s="317"/>
      <c r="AI137" s="317"/>
      <c r="AJ137" s="318"/>
      <c r="AK137" s="317"/>
      <c r="AL137" s="317"/>
      <c r="AM137" s="319" t="s">
        <v>407</v>
      </c>
      <c r="AN137" s="319" t="s">
        <v>442</v>
      </c>
      <c r="AO137" s="340"/>
      <c r="AP137" s="222">
        <v>0</v>
      </c>
      <c r="AQ137" s="341">
        <v>0</v>
      </c>
      <c r="AR137" s="341">
        <v>0</v>
      </c>
      <c r="AS137" s="341">
        <v>0</v>
      </c>
      <c r="AT137" s="342">
        <v>0</v>
      </c>
      <c r="AU137" s="336">
        <v>1</v>
      </c>
      <c r="AV137" s="336">
        <v>1</v>
      </c>
      <c r="AW137" s="336">
        <v>0</v>
      </c>
      <c r="AX137" s="352">
        <v>0</v>
      </c>
    </row>
    <row r="138" s="189" customFormat="1" ht="51" customHeight="1" spans="1:50">
      <c r="A138" s="216">
        <f t="shared" si="6"/>
        <v>130</v>
      </c>
      <c r="B138" s="219"/>
      <c r="C138" s="219"/>
      <c r="D138" s="219">
        <v>2</v>
      </c>
      <c r="E138" s="230"/>
      <c r="F138" s="219"/>
      <c r="G138" s="219"/>
      <c r="H138" s="219"/>
      <c r="I138" s="219"/>
      <c r="J138" s="258"/>
      <c r="K138" s="258"/>
      <c r="L138" s="258" t="s">
        <v>1070</v>
      </c>
      <c r="M138" s="242" t="s">
        <v>1070</v>
      </c>
      <c r="N138" s="243" t="s">
        <v>1071</v>
      </c>
      <c r="O138" s="366" t="s">
        <v>1218</v>
      </c>
      <c r="P138" s="267" t="s">
        <v>107</v>
      </c>
      <c r="Q138" s="245" t="s">
        <v>400</v>
      </c>
      <c r="R138" s="370"/>
      <c r="S138" s="276" t="s">
        <v>401</v>
      </c>
      <c r="T138" s="277" t="s">
        <v>415</v>
      </c>
      <c r="U138" s="260" t="s">
        <v>31</v>
      </c>
      <c r="V138" s="282" t="s">
        <v>402</v>
      </c>
      <c r="W138" s="278" t="s">
        <v>403</v>
      </c>
      <c r="X138" s="218" t="s">
        <v>1222</v>
      </c>
      <c r="Y138" s="222" t="s">
        <v>405</v>
      </c>
      <c r="Z138" s="260" t="s">
        <v>31</v>
      </c>
      <c r="AA138" s="218" t="s">
        <v>1395</v>
      </c>
      <c r="AB138" s="304">
        <v>0.2</v>
      </c>
      <c r="AC138" s="245" t="s">
        <v>31</v>
      </c>
      <c r="AD138" s="300" t="s">
        <v>441</v>
      </c>
      <c r="AE138" s="300"/>
      <c r="AF138" s="301"/>
      <c r="AG138" s="301"/>
      <c r="AH138" s="317"/>
      <c r="AI138" s="317"/>
      <c r="AJ138" s="318"/>
      <c r="AK138" s="317"/>
      <c r="AL138" s="317"/>
      <c r="AM138" s="319" t="s">
        <v>407</v>
      </c>
      <c r="AN138" s="319" t="s">
        <v>442</v>
      </c>
      <c r="AO138" s="340"/>
      <c r="AP138" s="222">
        <v>0</v>
      </c>
      <c r="AQ138" s="341">
        <v>0</v>
      </c>
      <c r="AR138" s="341">
        <v>0</v>
      </c>
      <c r="AS138" s="341">
        <v>1</v>
      </c>
      <c r="AT138" s="342">
        <v>0</v>
      </c>
      <c r="AU138" s="336">
        <v>0</v>
      </c>
      <c r="AV138" s="336">
        <v>0</v>
      </c>
      <c r="AW138" s="336">
        <v>0</v>
      </c>
      <c r="AX138" s="352">
        <v>0</v>
      </c>
    </row>
    <row r="139" s="189" customFormat="1" ht="51" customHeight="1" spans="1:50">
      <c r="A139" s="216">
        <f t="shared" si="6"/>
        <v>131</v>
      </c>
      <c r="B139" s="219"/>
      <c r="C139" s="219"/>
      <c r="D139" s="219">
        <v>2</v>
      </c>
      <c r="E139" s="230"/>
      <c r="F139" s="219"/>
      <c r="G139" s="219"/>
      <c r="H139" s="219"/>
      <c r="I139" s="219"/>
      <c r="J139" s="258"/>
      <c r="K139" s="258"/>
      <c r="L139" s="258" t="s">
        <v>1084</v>
      </c>
      <c r="M139" s="242" t="s">
        <v>1084</v>
      </c>
      <c r="N139" s="243" t="s">
        <v>1071</v>
      </c>
      <c r="O139" s="366" t="s">
        <v>1400</v>
      </c>
      <c r="P139" s="267" t="s">
        <v>107</v>
      </c>
      <c r="Q139" s="245" t="s">
        <v>400</v>
      </c>
      <c r="R139" s="370"/>
      <c r="S139" s="276" t="s">
        <v>401</v>
      </c>
      <c r="T139" s="277" t="s">
        <v>415</v>
      </c>
      <c r="U139" s="260" t="s">
        <v>31</v>
      </c>
      <c r="V139" s="282" t="s">
        <v>402</v>
      </c>
      <c r="W139" s="278" t="s">
        <v>403</v>
      </c>
      <c r="X139" s="218" t="s">
        <v>1222</v>
      </c>
      <c r="Y139" s="222" t="s">
        <v>405</v>
      </c>
      <c r="Z139" s="260" t="s">
        <v>31</v>
      </c>
      <c r="AA139" s="218" t="s">
        <v>1395</v>
      </c>
      <c r="AB139" s="304">
        <v>0.2</v>
      </c>
      <c r="AC139" s="245"/>
      <c r="AD139" s="300" t="s">
        <v>441</v>
      </c>
      <c r="AE139" s="300"/>
      <c r="AF139" s="301"/>
      <c r="AG139" s="301"/>
      <c r="AH139" s="317"/>
      <c r="AI139" s="317"/>
      <c r="AJ139" s="318"/>
      <c r="AK139" s="317"/>
      <c r="AL139" s="317"/>
      <c r="AM139" s="319" t="s">
        <v>407</v>
      </c>
      <c r="AN139" s="319" t="s">
        <v>442</v>
      </c>
      <c r="AO139" s="340"/>
      <c r="AP139" s="222">
        <v>0</v>
      </c>
      <c r="AQ139" s="341">
        <v>0</v>
      </c>
      <c r="AR139" s="341">
        <v>0</v>
      </c>
      <c r="AS139" s="341">
        <v>0</v>
      </c>
      <c r="AT139" s="342">
        <v>0</v>
      </c>
      <c r="AU139" s="336">
        <v>0</v>
      </c>
      <c r="AV139" s="336">
        <v>0</v>
      </c>
      <c r="AW139" s="336">
        <v>1</v>
      </c>
      <c r="AX139" s="352">
        <v>0</v>
      </c>
    </row>
    <row r="140" s="190" customFormat="1" ht="51" customHeight="1" spans="1:50">
      <c r="A140" s="216">
        <f t="shared" si="6"/>
        <v>132</v>
      </c>
      <c r="B140" s="220"/>
      <c r="C140" s="220"/>
      <c r="D140" s="220">
        <v>2</v>
      </c>
      <c r="E140" s="380"/>
      <c r="F140" s="220"/>
      <c r="G140" s="220"/>
      <c r="H140" s="220"/>
      <c r="I140" s="220"/>
      <c r="J140" s="261"/>
      <c r="K140" s="261"/>
      <c r="L140" s="262" t="s">
        <v>1113</v>
      </c>
      <c r="M140" s="247" t="s">
        <v>1113</v>
      </c>
      <c r="N140" s="248" t="s">
        <v>1071</v>
      </c>
      <c r="O140" s="369" t="s">
        <v>1401</v>
      </c>
      <c r="P140" s="283" t="s">
        <v>107</v>
      </c>
      <c r="Q140" s="250" t="s">
        <v>400</v>
      </c>
      <c r="R140" s="372"/>
      <c r="S140" s="280" t="s">
        <v>401</v>
      </c>
      <c r="T140" s="254" t="s">
        <v>415</v>
      </c>
      <c r="U140" s="266" t="s">
        <v>31</v>
      </c>
      <c r="V140" s="284" t="s">
        <v>402</v>
      </c>
      <c r="W140" s="281" t="s">
        <v>403</v>
      </c>
      <c r="X140" s="224" t="s">
        <v>1222</v>
      </c>
      <c r="Y140" s="302" t="s">
        <v>405</v>
      </c>
      <c r="Z140" s="266" t="s">
        <v>31</v>
      </c>
      <c r="AA140" s="224" t="s">
        <v>1395</v>
      </c>
      <c r="AB140" s="305">
        <v>0.2</v>
      </c>
      <c r="AC140" s="250"/>
      <c r="AD140" s="300" t="s">
        <v>441</v>
      </c>
      <c r="AE140" s="300"/>
      <c r="AF140" s="301"/>
      <c r="AG140" s="301"/>
      <c r="AH140" s="317"/>
      <c r="AI140" s="317"/>
      <c r="AJ140" s="318"/>
      <c r="AK140" s="317"/>
      <c r="AL140" s="317"/>
      <c r="AM140" s="320" t="s">
        <v>423</v>
      </c>
      <c r="AN140" s="319"/>
      <c r="AO140" s="344"/>
      <c r="AP140" s="302">
        <v>0</v>
      </c>
      <c r="AQ140" s="342">
        <v>0</v>
      </c>
      <c r="AR140" s="342">
        <v>0</v>
      </c>
      <c r="AS140" s="342">
        <v>0</v>
      </c>
      <c r="AT140" s="342">
        <v>0</v>
      </c>
      <c r="AU140" s="352">
        <v>0</v>
      </c>
      <c r="AV140" s="352">
        <v>0</v>
      </c>
      <c r="AW140" s="352">
        <v>0</v>
      </c>
      <c r="AX140" s="352">
        <v>1</v>
      </c>
    </row>
    <row r="141" s="191" customFormat="1" ht="39.95" customHeight="1" spans="1:50">
      <c r="A141" s="216">
        <f t="shared" si="6"/>
        <v>133</v>
      </c>
      <c r="B141" s="219"/>
      <c r="C141" s="219"/>
      <c r="D141" s="219">
        <v>2</v>
      </c>
      <c r="E141" s="231"/>
      <c r="F141" s="219"/>
      <c r="G141" s="219"/>
      <c r="H141" s="219"/>
      <c r="I141" s="219"/>
      <c r="J141" s="258"/>
      <c r="K141" s="258"/>
      <c r="L141" s="258" t="s">
        <v>510</v>
      </c>
      <c r="M141" s="242" t="s">
        <v>511</v>
      </c>
      <c r="N141" s="243" t="s">
        <v>512</v>
      </c>
      <c r="O141" s="244" t="s">
        <v>513</v>
      </c>
      <c r="P141" s="245" t="s">
        <v>107</v>
      </c>
      <c r="Q141" s="245" t="s">
        <v>400</v>
      </c>
      <c r="R141" s="260" t="s">
        <v>31</v>
      </c>
      <c r="S141" s="276" t="s">
        <v>401</v>
      </c>
      <c r="T141" s="277" t="s">
        <v>415</v>
      </c>
      <c r="U141" s="260" t="s">
        <v>31</v>
      </c>
      <c r="V141" s="282" t="s">
        <v>403</v>
      </c>
      <c r="W141" s="278" t="s">
        <v>402</v>
      </c>
      <c r="X141" s="218" t="s">
        <v>513</v>
      </c>
      <c r="Y141" s="260" t="s">
        <v>31</v>
      </c>
      <c r="Z141" s="260" t="s">
        <v>31</v>
      </c>
      <c r="AA141" s="260" t="s">
        <v>31</v>
      </c>
      <c r="AB141" s="304">
        <v>0.001</v>
      </c>
      <c r="AC141" s="245" t="s">
        <v>31</v>
      </c>
      <c r="AD141" s="300"/>
      <c r="AE141" s="300"/>
      <c r="AF141" s="301"/>
      <c r="AG141" s="301"/>
      <c r="AH141" s="317"/>
      <c r="AI141" s="317"/>
      <c r="AJ141" s="318"/>
      <c r="AK141" s="317"/>
      <c r="AL141" s="317"/>
      <c r="AM141" s="319" t="s">
        <v>423</v>
      </c>
      <c r="AN141" s="319" t="s">
        <v>1246</v>
      </c>
      <c r="AO141" s="340"/>
      <c r="AP141" s="222">
        <v>8</v>
      </c>
      <c r="AQ141" s="341">
        <v>8</v>
      </c>
      <c r="AR141" s="341">
        <v>8</v>
      </c>
      <c r="AS141" s="341">
        <v>8</v>
      </c>
      <c r="AT141" s="342">
        <v>8</v>
      </c>
      <c r="AU141" s="336">
        <v>8</v>
      </c>
      <c r="AV141" s="336">
        <v>8</v>
      </c>
      <c r="AW141" s="336">
        <v>8</v>
      </c>
      <c r="AX141" s="352">
        <v>8</v>
      </c>
    </row>
    <row r="142" ht="39.95" customHeight="1" spans="1:50">
      <c r="A142" s="216">
        <f t="shared" si="6"/>
        <v>134</v>
      </c>
      <c r="B142" s="219"/>
      <c r="C142" s="219"/>
      <c r="D142" s="219">
        <v>2</v>
      </c>
      <c r="E142" s="231"/>
      <c r="F142" s="219"/>
      <c r="G142" s="219"/>
      <c r="H142" s="219"/>
      <c r="I142" s="219"/>
      <c r="J142" s="258"/>
      <c r="K142" s="258"/>
      <c r="L142" s="258" t="s">
        <v>1055</v>
      </c>
      <c r="M142" s="381" t="s">
        <v>1055</v>
      </c>
      <c r="N142" s="243" t="s">
        <v>1056</v>
      </c>
      <c r="O142" s="244" t="s">
        <v>141</v>
      </c>
      <c r="P142" s="267" t="s">
        <v>107</v>
      </c>
      <c r="Q142" s="245" t="s">
        <v>400</v>
      </c>
      <c r="R142" s="370"/>
      <c r="S142" s="276" t="s">
        <v>99</v>
      </c>
      <c r="T142" s="277" t="s">
        <v>415</v>
      </c>
      <c r="U142" s="260" t="s">
        <v>31</v>
      </c>
      <c r="V142" s="282" t="s">
        <v>403</v>
      </c>
      <c r="W142" s="278" t="s">
        <v>402</v>
      </c>
      <c r="X142" s="267" t="s">
        <v>421</v>
      </c>
      <c r="Y142" s="222" t="s">
        <v>405</v>
      </c>
      <c r="Z142" s="260" t="s">
        <v>31</v>
      </c>
      <c r="AA142" s="218" t="s">
        <v>31</v>
      </c>
      <c r="AB142" s="386">
        <f>AB143+AB144+AB145+AB146*AP146+AB147*AP147</f>
        <v>1.193</v>
      </c>
      <c r="AC142" s="245" t="s">
        <v>31</v>
      </c>
      <c r="AD142" s="300"/>
      <c r="AE142" s="300"/>
      <c r="AF142" s="301"/>
      <c r="AG142" s="301"/>
      <c r="AH142" s="317"/>
      <c r="AI142" s="317"/>
      <c r="AJ142" s="318"/>
      <c r="AK142" s="317"/>
      <c r="AL142" s="317"/>
      <c r="AM142" s="319" t="s">
        <v>416</v>
      </c>
      <c r="AN142" s="319"/>
      <c r="AO142" s="340"/>
      <c r="AP142" s="222">
        <v>1</v>
      </c>
      <c r="AQ142" s="341">
        <v>1</v>
      </c>
      <c r="AR142" s="341">
        <v>1</v>
      </c>
      <c r="AS142" s="341">
        <v>1</v>
      </c>
      <c r="AT142" s="342">
        <v>1</v>
      </c>
      <c r="AU142" s="336">
        <v>0</v>
      </c>
      <c r="AV142" s="336">
        <v>0</v>
      </c>
      <c r="AW142" s="336">
        <v>0</v>
      </c>
      <c r="AX142" s="352">
        <v>0</v>
      </c>
    </row>
    <row r="143" ht="39.95" customHeight="1" spans="1:50">
      <c r="A143" s="216">
        <f t="shared" si="6"/>
        <v>135</v>
      </c>
      <c r="B143" s="219"/>
      <c r="C143" s="219"/>
      <c r="D143" s="219"/>
      <c r="E143" s="231">
        <v>3</v>
      </c>
      <c r="F143" s="219"/>
      <c r="G143" s="219"/>
      <c r="H143" s="219"/>
      <c r="I143" s="219"/>
      <c r="J143" s="258"/>
      <c r="K143" s="258"/>
      <c r="L143" s="258" t="s">
        <v>1058</v>
      </c>
      <c r="M143" s="381" t="s">
        <v>1058</v>
      </c>
      <c r="N143" s="243" t="s">
        <v>1059</v>
      </c>
      <c r="O143" s="244" t="s">
        <v>141</v>
      </c>
      <c r="P143" s="267" t="s">
        <v>107</v>
      </c>
      <c r="Q143" s="245" t="s">
        <v>400</v>
      </c>
      <c r="R143" s="370"/>
      <c r="S143" s="276" t="s">
        <v>99</v>
      </c>
      <c r="T143" s="277" t="s">
        <v>415</v>
      </c>
      <c r="U143" s="260" t="s">
        <v>31</v>
      </c>
      <c r="V143" s="276" t="s">
        <v>403</v>
      </c>
      <c r="W143" s="278" t="s">
        <v>402</v>
      </c>
      <c r="X143" s="267" t="s">
        <v>451</v>
      </c>
      <c r="Y143" s="222" t="s">
        <v>1402</v>
      </c>
      <c r="Z143" s="260" t="s">
        <v>31</v>
      </c>
      <c r="AA143" s="218" t="s">
        <v>1403</v>
      </c>
      <c r="AB143" s="386">
        <v>0.4968</v>
      </c>
      <c r="AC143" s="245" t="s">
        <v>31</v>
      </c>
      <c r="AD143" s="300" t="s">
        <v>452</v>
      </c>
      <c r="AE143" s="300"/>
      <c r="AF143" s="301" t="s">
        <v>453</v>
      </c>
      <c r="AG143" s="301"/>
      <c r="AH143" s="317"/>
      <c r="AI143" s="317">
        <v>0.506736</v>
      </c>
      <c r="AJ143" s="318">
        <v>0.980392156862745</v>
      </c>
      <c r="AK143" s="317"/>
      <c r="AL143" s="317"/>
      <c r="AM143" s="319" t="s">
        <v>407</v>
      </c>
      <c r="AN143" s="319" t="s">
        <v>1404</v>
      </c>
      <c r="AO143" s="340"/>
      <c r="AP143" s="222">
        <v>1</v>
      </c>
      <c r="AQ143" s="341">
        <v>1</v>
      </c>
      <c r="AR143" s="341">
        <v>1</v>
      </c>
      <c r="AS143" s="341">
        <v>1</v>
      </c>
      <c r="AT143" s="342">
        <v>1</v>
      </c>
      <c r="AU143" s="336">
        <v>0</v>
      </c>
      <c r="AV143" s="336">
        <v>0</v>
      </c>
      <c r="AW143" s="336">
        <v>0</v>
      </c>
      <c r="AX143" s="352">
        <v>0</v>
      </c>
    </row>
    <row r="144" ht="39.95" customHeight="1" spans="1:50">
      <c r="A144" s="216">
        <f t="shared" si="6"/>
        <v>136</v>
      </c>
      <c r="B144" s="219"/>
      <c r="C144" s="219"/>
      <c r="D144" s="219"/>
      <c r="E144" s="231">
        <v>3</v>
      </c>
      <c r="F144" s="219"/>
      <c r="G144" s="219"/>
      <c r="H144" s="219"/>
      <c r="I144" s="219"/>
      <c r="J144" s="258"/>
      <c r="K144" s="258"/>
      <c r="L144" s="258" t="s">
        <v>1061</v>
      </c>
      <c r="M144" s="381" t="s">
        <v>1061</v>
      </c>
      <c r="N144" s="243" t="s">
        <v>1062</v>
      </c>
      <c r="O144" s="244" t="s">
        <v>141</v>
      </c>
      <c r="P144" s="267" t="s">
        <v>107</v>
      </c>
      <c r="Q144" s="245" t="s">
        <v>400</v>
      </c>
      <c r="R144" s="370"/>
      <c r="S144" s="276" t="s">
        <v>107</v>
      </c>
      <c r="T144" s="277" t="s">
        <v>415</v>
      </c>
      <c r="U144" s="260" t="s">
        <v>31</v>
      </c>
      <c r="V144" s="282" t="s">
        <v>403</v>
      </c>
      <c r="W144" s="278" t="s">
        <v>402</v>
      </c>
      <c r="X144" s="267" t="s">
        <v>451</v>
      </c>
      <c r="Y144" s="222" t="s">
        <v>1402</v>
      </c>
      <c r="Z144" s="260" t="s">
        <v>31</v>
      </c>
      <c r="AA144" s="218" t="s">
        <v>1405</v>
      </c>
      <c r="AB144" s="386">
        <v>0.5842</v>
      </c>
      <c r="AC144" s="245" t="s">
        <v>31</v>
      </c>
      <c r="AD144" s="300" t="s">
        <v>452</v>
      </c>
      <c r="AE144" s="300"/>
      <c r="AF144" s="301" t="s">
        <v>453</v>
      </c>
      <c r="AG144" s="301"/>
      <c r="AH144" s="317"/>
      <c r="AI144" s="317">
        <v>0.595884</v>
      </c>
      <c r="AJ144" s="318">
        <v>0.980392156862745</v>
      </c>
      <c r="AK144" s="317"/>
      <c r="AL144" s="317"/>
      <c r="AM144" s="319" t="s">
        <v>407</v>
      </c>
      <c r="AN144" s="319" t="s">
        <v>1404</v>
      </c>
      <c r="AO144" s="340"/>
      <c r="AP144" s="222">
        <v>1</v>
      </c>
      <c r="AQ144" s="341">
        <v>1</v>
      </c>
      <c r="AR144" s="341">
        <v>1</v>
      </c>
      <c r="AS144" s="341">
        <v>1</v>
      </c>
      <c r="AT144" s="342">
        <v>1</v>
      </c>
      <c r="AU144" s="336">
        <v>0</v>
      </c>
      <c r="AV144" s="336">
        <v>0</v>
      </c>
      <c r="AW144" s="336">
        <v>0</v>
      </c>
      <c r="AX144" s="352">
        <v>0</v>
      </c>
    </row>
    <row r="145" ht="39.95" customHeight="1" spans="1:50">
      <c r="A145" s="216">
        <f t="shared" si="6"/>
        <v>137</v>
      </c>
      <c r="B145" s="219"/>
      <c r="C145" s="219"/>
      <c r="D145" s="219"/>
      <c r="E145" s="231">
        <v>3</v>
      </c>
      <c r="F145" s="219"/>
      <c r="G145" s="219"/>
      <c r="H145" s="219"/>
      <c r="I145" s="219"/>
      <c r="J145" s="258"/>
      <c r="K145" s="258"/>
      <c r="L145" s="258" t="s">
        <v>1406</v>
      </c>
      <c r="M145" s="381">
        <v>330102304200</v>
      </c>
      <c r="N145" s="243" t="s">
        <v>1407</v>
      </c>
      <c r="O145" s="244" t="s">
        <v>634</v>
      </c>
      <c r="P145" s="267" t="s">
        <v>107</v>
      </c>
      <c r="Q145" s="245" t="s">
        <v>400</v>
      </c>
      <c r="R145" s="370"/>
      <c r="S145" s="276" t="s">
        <v>401</v>
      </c>
      <c r="T145" s="277" t="s">
        <v>415</v>
      </c>
      <c r="U145" s="260" t="s">
        <v>31</v>
      </c>
      <c r="V145" s="282" t="s">
        <v>403</v>
      </c>
      <c r="W145" s="278" t="s">
        <v>402</v>
      </c>
      <c r="X145" s="267" t="s">
        <v>1408</v>
      </c>
      <c r="Y145" s="222" t="s">
        <v>405</v>
      </c>
      <c r="Z145" s="260" t="s">
        <v>31</v>
      </c>
      <c r="AA145" s="218" t="s">
        <v>1409</v>
      </c>
      <c r="AB145" s="386">
        <v>0.1</v>
      </c>
      <c r="AC145" s="245" t="s">
        <v>31</v>
      </c>
      <c r="AD145" s="300" t="s">
        <v>544</v>
      </c>
      <c r="AE145" s="300"/>
      <c r="AF145" s="301">
        <v>198</v>
      </c>
      <c r="AG145" s="301">
        <v>29</v>
      </c>
      <c r="AH145" s="317">
        <v>1</v>
      </c>
      <c r="AI145" s="317"/>
      <c r="AJ145" s="318"/>
      <c r="AK145" s="317"/>
      <c r="AL145" s="317"/>
      <c r="AM145" s="319" t="s">
        <v>423</v>
      </c>
      <c r="AN145" s="319" t="s">
        <v>1330</v>
      </c>
      <c r="AO145" s="340"/>
      <c r="AP145" s="222">
        <v>1</v>
      </c>
      <c r="AQ145" s="341">
        <v>1</v>
      </c>
      <c r="AR145" s="341">
        <v>1</v>
      </c>
      <c r="AS145" s="341">
        <v>1</v>
      </c>
      <c r="AT145" s="342">
        <v>1</v>
      </c>
      <c r="AU145" s="336">
        <v>0</v>
      </c>
      <c r="AV145" s="336">
        <v>0</v>
      </c>
      <c r="AW145" s="336">
        <v>0</v>
      </c>
      <c r="AX145" s="352">
        <v>0</v>
      </c>
    </row>
    <row r="146" ht="39.95" customHeight="1" spans="1:50">
      <c r="A146" s="216">
        <f t="shared" si="6"/>
        <v>138</v>
      </c>
      <c r="B146" s="219"/>
      <c r="C146" s="219"/>
      <c r="D146" s="219"/>
      <c r="E146" s="231">
        <v>3</v>
      </c>
      <c r="F146" s="219"/>
      <c r="G146" s="219"/>
      <c r="H146" s="219"/>
      <c r="I146" s="219"/>
      <c r="J146" s="258"/>
      <c r="K146" s="258"/>
      <c r="L146" s="258" t="s">
        <v>1410</v>
      </c>
      <c r="M146" s="381">
        <v>330102304300</v>
      </c>
      <c r="N146" s="243" t="s">
        <v>1411</v>
      </c>
      <c r="O146" s="244" t="s">
        <v>634</v>
      </c>
      <c r="P146" s="267" t="s">
        <v>258</v>
      </c>
      <c r="Q146" s="245" t="s">
        <v>400</v>
      </c>
      <c r="R146" s="370"/>
      <c r="S146" s="276" t="s">
        <v>401</v>
      </c>
      <c r="T146" s="277" t="s">
        <v>415</v>
      </c>
      <c r="U146" s="260" t="s">
        <v>31</v>
      </c>
      <c r="V146" s="276" t="s">
        <v>403</v>
      </c>
      <c r="W146" s="278" t="s">
        <v>402</v>
      </c>
      <c r="X146" s="267" t="s">
        <v>943</v>
      </c>
      <c r="Y146" s="222" t="s">
        <v>858</v>
      </c>
      <c r="Z146" s="260" t="s">
        <v>31</v>
      </c>
      <c r="AA146" s="218" t="s">
        <v>1412</v>
      </c>
      <c r="AB146" s="386">
        <v>0.001</v>
      </c>
      <c r="AC146" s="245" t="s">
        <v>31</v>
      </c>
      <c r="AD146" s="300"/>
      <c r="AE146" s="300"/>
      <c r="AF146" s="301"/>
      <c r="AG146" s="301"/>
      <c r="AH146" s="317"/>
      <c r="AI146" s="317"/>
      <c r="AJ146" s="318"/>
      <c r="AK146" s="317"/>
      <c r="AL146" s="317"/>
      <c r="AM146" s="319" t="s">
        <v>423</v>
      </c>
      <c r="AN146" s="319" t="s">
        <v>1413</v>
      </c>
      <c r="AO146" s="340"/>
      <c r="AP146" s="222">
        <v>2</v>
      </c>
      <c r="AQ146" s="341">
        <v>2</v>
      </c>
      <c r="AR146" s="341">
        <v>2</v>
      </c>
      <c r="AS146" s="341">
        <v>2</v>
      </c>
      <c r="AT146" s="342">
        <v>2</v>
      </c>
      <c r="AU146" s="336">
        <v>0</v>
      </c>
      <c r="AV146" s="336">
        <v>0</v>
      </c>
      <c r="AW146" s="336">
        <v>0</v>
      </c>
      <c r="AX146" s="352">
        <v>0</v>
      </c>
    </row>
    <row r="147" s="189" customFormat="1" ht="39.95" customHeight="1" spans="1:50">
      <c r="A147" s="216">
        <f t="shared" si="6"/>
        <v>139</v>
      </c>
      <c r="B147" s="219"/>
      <c r="C147" s="219"/>
      <c r="D147" s="219"/>
      <c r="E147" s="231">
        <v>3</v>
      </c>
      <c r="F147" s="219"/>
      <c r="G147" s="219"/>
      <c r="H147" s="219"/>
      <c r="I147" s="219"/>
      <c r="J147" s="258"/>
      <c r="K147" s="258"/>
      <c r="L147" s="258" t="s">
        <v>1414</v>
      </c>
      <c r="M147" s="381" t="s">
        <v>1096</v>
      </c>
      <c r="N147" s="243" t="s">
        <v>1415</v>
      </c>
      <c r="O147" s="244" t="s">
        <v>1416</v>
      </c>
      <c r="P147" s="245" t="s">
        <v>258</v>
      </c>
      <c r="Q147" s="245" t="s">
        <v>400</v>
      </c>
      <c r="R147" s="370"/>
      <c r="S147" s="276" t="s">
        <v>401</v>
      </c>
      <c r="T147" s="277" t="s">
        <v>415</v>
      </c>
      <c r="U147" s="260" t="s">
        <v>31</v>
      </c>
      <c r="V147" s="282" t="s">
        <v>403</v>
      </c>
      <c r="W147" s="278" t="s">
        <v>402</v>
      </c>
      <c r="X147" s="267" t="s">
        <v>513</v>
      </c>
      <c r="Y147" s="222" t="s">
        <v>1417</v>
      </c>
      <c r="Z147" s="260" t="s">
        <v>31</v>
      </c>
      <c r="AA147" s="218" t="s">
        <v>1418</v>
      </c>
      <c r="AB147" s="386">
        <v>0.002</v>
      </c>
      <c r="AC147" s="245" t="s">
        <v>750</v>
      </c>
      <c r="AD147" s="300"/>
      <c r="AE147" s="300"/>
      <c r="AF147" s="301"/>
      <c r="AG147" s="301"/>
      <c r="AH147" s="317"/>
      <c r="AI147" s="317"/>
      <c r="AJ147" s="318"/>
      <c r="AK147" s="317"/>
      <c r="AL147" s="317"/>
      <c r="AM147" s="319" t="s">
        <v>423</v>
      </c>
      <c r="AN147" s="319" t="s">
        <v>579</v>
      </c>
      <c r="AO147" s="340"/>
      <c r="AP147" s="222">
        <v>5</v>
      </c>
      <c r="AQ147" s="341">
        <v>5</v>
      </c>
      <c r="AR147" s="341">
        <v>5</v>
      </c>
      <c r="AS147" s="341">
        <v>5</v>
      </c>
      <c r="AT147" s="342">
        <v>5</v>
      </c>
      <c r="AU147" s="336">
        <v>0</v>
      </c>
      <c r="AV147" s="336">
        <v>0</v>
      </c>
      <c r="AW147" s="336">
        <v>0</v>
      </c>
      <c r="AX147" s="352">
        <v>0</v>
      </c>
    </row>
    <row r="148" ht="39.95" customHeight="1" spans="1:50">
      <c r="A148" s="216">
        <f t="shared" si="6"/>
        <v>140</v>
      </c>
      <c r="B148" s="219"/>
      <c r="C148" s="219"/>
      <c r="D148" s="219">
        <v>2</v>
      </c>
      <c r="E148" s="230"/>
      <c r="F148" s="219"/>
      <c r="G148" s="219"/>
      <c r="H148" s="219"/>
      <c r="I148" s="219"/>
      <c r="J148" s="258"/>
      <c r="K148" s="258"/>
      <c r="L148" s="382" t="s">
        <v>1121</v>
      </c>
      <c r="M148" s="382" t="s">
        <v>1121</v>
      </c>
      <c r="N148" s="243" t="s">
        <v>1122</v>
      </c>
      <c r="O148" s="244" t="s">
        <v>1419</v>
      </c>
      <c r="P148" s="267" t="s">
        <v>107</v>
      </c>
      <c r="Q148" s="245" t="s">
        <v>400</v>
      </c>
      <c r="R148" s="370"/>
      <c r="S148" s="276" t="s">
        <v>401</v>
      </c>
      <c r="T148" s="277" t="s">
        <v>415</v>
      </c>
      <c r="U148" s="260" t="s">
        <v>31</v>
      </c>
      <c r="V148" s="282" t="s">
        <v>403</v>
      </c>
      <c r="W148" s="278" t="s">
        <v>402</v>
      </c>
      <c r="X148" s="267" t="s">
        <v>451</v>
      </c>
      <c r="Y148" s="222" t="s">
        <v>1420</v>
      </c>
      <c r="Z148" s="260" t="s">
        <v>31</v>
      </c>
      <c r="AA148" s="218" t="s">
        <v>1421</v>
      </c>
      <c r="AB148" s="386">
        <v>0.4238</v>
      </c>
      <c r="AC148" s="245" t="s">
        <v>31</v>
      </c>
      <c r="AD148" s="300" t="s">
        <v>452</v>
      </c>
      <c r="AE148" s="300"/>
      <c r="AF148" s="301" t="s">
        <v>453</v>
      </c>
      <c r="AG148" s="301"/>
      <c r="AH148" s="317"/>
      <c r="AI148" s="317">
        <v>0.432276</v>
      </c>
      <c r="AJ148" s="318">
        <v>0.980392156862745</v>
      </c>
      <c r="AK148" s="317"/>
      <c r="AL148" s="317"/>
      <c r="AM148" s="319" t="s">
        <v>407</v>
      </c>
      <c r="AN148" s="319" t="s">
        <v>1404</v>
      </c>
      <c r="AO148" s="340"/>
      <c r="AP148" s="222">
        <v>0</v>
      </c>
      <c r="AQ148" s="341">
        <v>0</v>
      </c>
      <c r="AR148" s="341">
        <v>0</v>
      </c>
      <c r="AS148" s="341">
        <v>0</v>
      </c>
      <c r="AT148" s="342">
        <v>0</v>
      </c>
      <c r="AU148" s="336">
        <v>1</v>
      </c>
      <c r="AV148" s="336">
        <v>1</v>
      </c>
      <c r="AW148" s="336">
        <v>1</v>
      </c>
      <c r="AX148" s="352">
        <v>1</v>
      </c>
    </row>
    <row r="149" s="189" customFormat="1" ht="39.95" customHeight="1" spans="1:50">
      <c r="A149" s="216">
        <f t="shared" si="6"/>
        <v>141</v>
      </c>
      <c r="B149" s="219"/>
      <c r="C149" s="219"/>
      <c r="D149" s="219">
        <v>2</v>
      </c>
      <c r="E149" s="230"/>
      <c r="F149" s="219"/>
      <c r="G149" s="219"/>
      <c r="H149" s="219"/>
      <c r="I149" s="219"/>
      <c r="J149" s="258"/>
      <c r="K149" s="258"/>
      <c r="L149" s="258" t="s">
        <v>892</v>
      </c>
      <c r="M149" s="381" t="s">
        <v>893</v>
      </c>
      <c r="N149" s="243" t="s">
        <v>204</v>
      </c>
      <c r="O149" s="244" t="s">
        <v>634</v>
      </c>
      <c r="P149" s="245" t="s">
        <v>258</v>
      </c>
      <c r="Q149" s="245" t="s">
        <v>400</v>
      </c>
      <c r="R149" s="370"/>
      <c r="S149" s="276" t="s">
        <v>401</v>
      </c>
      <c r="T149" s="277" t="s">
        <v>415</v>
      </c>
      <c r="U149" s="260" t="s">
        <v>31</v>
      </c>
      <c r="V149" s="282" t="s">
        <v>403</v>
      </c>
      <c r="W149" s="278" t="s">
        <v>402</v>
      </c>
      <c r="X149" s="267" t="s">
        <v>513</v>
      </c>
      <c r="Y149" s="222" t="s">
        <v>1422</v>
      </c>
      <c r="Z149" s="260" t="s">
        <v>31</v>
      </c>
      <c r="AA149" s="218" t="s">
        <v>1418</v>
      </c>
      <c r="AB149" s="386">
        <v>0.0025</v>
      </c>
      <c r="AC149" s="245" t="s">
        <v>750</v>
      </c>
      <c r="AD149" s="300"/>
      <c r="AE149" s="300"/>
      <c r="AF149" s="301"/>
      <c r="AG149" s="301"/>
      <c r="AH149" s="317"/>
      <c r="AI149" s="317"/>
      <c r="AJ149" s="318"/>
      <c r="AK149" s="317"/>
      <c r="AL149" s="317"/>
      <c r="AM149" s="319" t="s">
        <v>423</v>
      </c>
      <c r="AN149" s="319" t="s">
        <v>579</v>
      </c>
      <c r="AO149" s="340"/>
      <c r="AP149" s="222">
        <v>4</v>
      </c>
      <c r="AQ149" s="341">
        <v>4</v>
      </c>
      <c r="AR149" s="341">
        <v>4</v>
      </c>
      <c r="AS149" s="341">
        <v>4</v>
      </c>
      <c r="AT149" s="342">
        <v>4</v>
      </c>
      <c r="AU149" s="336">
        <v>4</v>
      </c>
      <c r="AV149" s="336">
        <v>4</v>
      </c>
      <c r="AW149" s="336">
        <v>4</v>
      </c>
      <c r="AX149" s="352">
        <v>4</v>
      </c>
    </row>
    <row r="150" s="189" customFormat="1" ht="39.95" customHeight="1" spans="1:50">
      <c r="A150" s="216">
        <f t="shared" si="6"/>
        <v>142</v>
      </c>
      <c r="B150" s="219"/>
      <c r="C150" s="219">
        <v>1</v>
      </c>
      <c r="D150" s="219"/>
      <c r="E150" s="230"/>
      <c r="F150" s="219"/>
      <c r="G150" s="219"/>
      <c r="H150" s="219"/>
      <c r="I150" s="219"/>
      <c r="J150" s="258"/>
      <c r="K150" s="258"/>
      <c r="L150" s="258" t="s">
        <v>1423</v>
      </c>
      <c r="M150" s="381" t="s">
        <v>32</v>
      </c>
      <c r="N150" s="243" t="s">
        <v>33</v>
      </c>
      <c r="O150" s="244" t="s">
        <v>1424</v>
      </c>
      <c r="P150" s="267" t="s">
        <v>107</v>
      </c>
      <c r="Q150" s="245" t="s">
        <v>400</v>
      </c>
      <c r="R150" s="370"/>
      <c r="S150" s="276" t="s">
        <v>401</v>
      </c>
      <c r="T150" s="384" t="s">
        <v>32</v>
      </c>
      <c r="U150" s="276" t="s">
        <v>502</v>
      </c>
      <c r="V150" s="282" t="s">
        <v>403</v>
      </c>
      <c r="W150" s="278" t="s">
        <v>402</v>
      </c>
      <c r="X150" s="267" t="s">
        <v>421</v>
      </c>
      <c r="Y150" s="222" t="s">
        <v>405</v>
      </c>
      <c r="Z150" s="260" t="s">
        <v>31</v>
      </c>
      <c r="AA150" s="218" t="s">
        <v>1425</v>
      </c>
      <c r="AB150" s="386">
        <f>AB151+AB152*AP152</f>
        <v>0.4197</v>
      </c>
      <c r="AC150" s="245" t="s">
        <v>557</v>
      </c>
      <c r="AD150" s="300" t="s">
        <v>557</v>
      </c>
      <c r="AE150" s="300"/>
      <c r="AF150" s="301"/>
      <c r="AG150" s="301"/>
      <c r="AH150" s="317"/>
      <c r="AI150" s="317"/>
      <c r="AJ150" s="318"/>
      <c r="AK150" s="317"/>
      <c r="AL150" s="317">
        <v>0.035</v>
      </c>
      <c r="AM150" s="319" t="s">
        <v>423</v>
      </c>
      <c r="AN150" s="319" t="s">
        <v>1252</v>
      </c>
      <c r="AO150" s="340"/>
      <c r="AP150" s="222">
        <v>1</v>
      </c>
      <c r="AQ150" s="341">
        <v>1</v>
      </c>
      <c r="AR150" s="341">
        <v>1</v>
      </c>
      <c r="AS150" s="341">
        <v>1</v>
      </c>
      <c r="AT150" s="342">
        <v>1</v>
      </c>
      <c r="AU150" s="336">
        <v>1</v>
      </c>
      <c r="AV150" s="336">
        <v>1</v>
      </c>
      <c r="AW150" s="336">
        <v>1</v>
      </c>
      <c r="AX150" s="352">
        <v>1</v>
      </c>
    </row>
    <row r="151" s="189" customFormat="1" ht="39.95" customHeight="1" spans="1:50">
      <c r="A151" s="216">
        <f t="shared" si="6"/>
        <v>143</v>
      </c>
      <c r="B151" s="219"/>
      <c r="C151" s="219"/>
      <c r="D151" s="219">
        <v>2</v>
      </c>
      <c r="E151" s="230"/>
      <c r="F151" s="219"/>
      <c r="G151" s="219"/>
      <c r="H151" s="219"/>
      <c r="I151" s="219"/>
      <c r="J151" s="258"/>
      <c r="K151" s="258"/>
      <c r="L151" s="258"/>
      <c r="M151" s="381" t="s">
        <v>1426</v>
      </c>
      <c r="N151" s="243" t="s">
        <v>1427</v>
      </c>
      <c r="O151" s="366" t="s">
        <v>1428</v>
      </c>
      <c r="P151" s="267" t="s">
        <v>107</v>
      </c>
      <c r="Q151" s="245" t="s">
        <v>400</v>
      </c>
      <c r="R151" s="370"/>
      <c r="S151" s="276" t="s">
        <v>401</v>
      </c>
      <c r="T151" s="384" t="s">
        <v>1429</v>
      </c>
      <c r="U151" s="276" t="s">
        <v>401</v>
      </c>
      <c r="V151" s="282" t="s">
        <v>403</v>
      </c>
      <c r="W151" s="278" t="s">
        <v>402</v>
      </c>
      <c r="X151" s="267" t="s">
        <v>1408</v>
      </c>
      <c r="Y151" s="222" t="s">
        <v>1430</v>
      </c>
      <c r="Z151" s="260" t="s">
        <v>542</v>
      </c>
      <c r="AA151" s="218" t="s">
        <v>1425</v>
      </c>
      <c r="AB151" s="386">
        <v>0.3435</v>
      </c>
      <c r="AC151" s="245" t="s">
        <v>31</v>
      </c>
      <c r="AD151" s="300" t="s">
        <v>544</v>
      </c>
      <c r="AE151" s="300" t="s">
        <v>1431</v>
      </c>
      <c r="AF151" s="301">
        <v>207</v>
      </c>
      <c r="AG151" s="301">
        <v>102</v>
      </c>
      <c r="AH151" s="317">
        <v>3</v>
      </c>
      <c r="AI151" s="317">
        <v>0.49786812</v>
      </c>
      <c r="AJ151" s="318">
        <v>0.689941746019006</v>
      </c>
      <c r="AK151" s="317"/>
      <c r="AL151" s="317"/>
      <c r="AM151" s="321"/>
      <c r="AN151" s="321"/>
      <c r="AO151" s="340"/>
      <c r="AP151" s="222">
        <v>1</v>
      </c>
      <c r="AQ151" s="341">
        <v>1</v>
      </c>
      <c r="AR151" s="341">
        <v>1</v>
      </c>
      <c r="AS151" s="341">
        <v>1</v>
      </c>
      <c r="AT151" s="342">
        <v>1</v>
      </c>
      <c r="AU151" s="336">
        <v>1</v>
      </c>
      <c r="AV151" s="336">
        <v>1</v>
      </c>
      <c r="AW151" s="336">
        <v>1</v>
      </c>
      <c r="AX151" s="352">
        <v>1</v>
      </c>
    </row>
    <row r="152" ht="39.95" customHeight="1" spans="1:50">
      <c r="A152" s="216">
        <f t="shared" si="6"/>
        <v>144</v>
      </c>
      <c r="B152" s="219"/>
      <c r="C152" s="219"/>
      <c r="D152" s="219">
        <v>2</v>
      </c>
      <c r="E152" s="219"/>
      <c r="F152" s="219"/>
      <c r="G152" s="219"/>
      <c r="H152" s="219"/>
      <c r="I152" s="219"/>
      <c r="J152" s="258"/>
      <c r="K152" s="258"/>
      <c r="L152" s="258"/>
      <c r="M152" s="381" t="s">
        <v>1432</v>
      </c>
      <c r="N152" s="243" t="s">
        <v>1433</v>
      </c>
      <c r="O152" s="244" t="s">
        <v>634</v>
      </c>
      <c r="P152" s="267" t="s">
        <v>107</v>
      </c>
      <c r="Q152" s="245" t="s">
        <v>400</v>
      </c>
      <c r="R152" s="370"/>
      <c r="S152" s="276" t="s">
        <v>401</v>
      </c>
      <c r="T152" s="277" t="s">
        <v>415</v>
      </c>
      <c r="U152" s="260" t="s">
        <v>31</v>
      </c>
      <c r="V152" s="276" t="s">
        <v>403</v>
      </c>
      <c r="W152" s="278" t="s">
        <v>402</v>
      </c>
      <c r="X152" s="267" t="s">
        <v>943</v>
      </c>
      <c r="Y152" s="222" t="s">
        <v>1434</v>
      </c>
      <c r="Z152" s="260" t="s">
        <v>476</v>
      </c>
      <c r="AA152" s="218" t="s">
        <v>1435</v>
      </c>
      <c r="AB152" s="386">
        <v>0.0381</v>
      </c>
      <c r="AC152" s="245" t="s">
        <v>31</v>
      </c>
      <c r="AD152" s="300" t="s">
        <v>767</v>
      </c>
      <c r="AE152" s="300"/>
      <c r="AF152" s="301">
        <v>36</v>
      </c>
      <c r="AG152" s="301">
        <v>20</v>
      </c>
      <c r="AH152" s="317"/>
      <c r="AI152" s="317">
        <v>0.08884944</v>
      </c>
      <c r="AJ152" s="318">
        <v>0.428815308233794</v>
      </c>
      <c r="AK152" s="317"/>
      <c r="AL152" s="317"/>
      <c r="AM152" s="321"/>
      <c r="AN152" s="321"/>
      <c r="AO152" s="340"/>
      <c r="AP152" s="222">
        <v>2</v>
      </c>
      <c r="AQ152" s="341">
        <v>2</v>
      </c>
      <c r="AR152" s="341">
        <v>2</v>
      </c>
      <c r="AS152" s="341">
        <v>2</v>
      </c>
      <c r="AT152" s="342">
        <v>2</v>
      </c>
      <c r="AU152" s="336">
        <v>2</v>
      </c>
      <c r="AV152" s="336">
        <v>2</v>
      </c>
      <c r="AW152" s="336">
        <v>2</v>
      </c>
      <c r="AX152" s="352">
        <v>2</v>
      </c>
    </row>
    <row r="153" s="194" customFormat="1" ht="39.95" customHeight="1" spans="1:50">
      <c r="A153" s="216">
        <f t="shared" si="6"/>
        <v>145</v>
      </c>
      <c r="B153" s="219"/>
      <c r="C153" s="219">
        <v>1</v>
      </c>
      <c r="D153" s="219"/>
      <c r="E153" s="219"/>
      <c r="F153" s="219"/>
      <c r="G153" s="219"/>
      <c r="H153" s="219"/>
      <c r="I153" s="219"/>
      <c r="J153" s="258"/>
      <c r="K153" s="258"/>
      <c r="L153" s="258" t="s">
        <v>1436</v>
      </c>
      <c r="M153" s="381" t="s">
        <v>35</v>
      </c>
      <c r="N153" s="243" t="s">
        <v>1115</v>
      </c>
      <c r="O153" s="366" t="s">
        <v>1437</v>
      </c>
      <c r="P153" s="245" t="s">
        <v>99</v>
      </c>
      <c r="Q153" s="245" t="s">
        <v>400</v>
      </c>
      <c r="R153" s="370"/>
      <c r="S153" s="276" t="s">
        <v>401</v>
      </c>
      <c r="T153" s="384" t="s">
        <v>37</v>
      </c>
      <c r="U153" s="260" t="s">
        <v>401</v>
      </c>
      <c r="V153" s="282" t="s">
        <v>403</v>
      </c>
      <c r="W153" s="278" t="s">
        <v>402</v>
      </c>
      <c r="X153" s="267" t="s">
        <v>421</v>
      </c>
      <c r="Y153" s="222" t="s">
        <v>405</v>
      </c>
      <c r="Z153" s="260" t="s">
        <v>31</v>
      </c>
      <c r="AA153" s="218" t="s">
        <v>1438</v>
      </c>
      <c r="AB153" s="386" t="e">
        <f>AB162+AB171*AP171+AB172</f>
        <v>#REF!</v>
      </c>
      <c r="AC153" s="245" t="s">
        <v>31</v>
      </c>
      <c r="AD153" s="300" t="s">
        <v>406</v>
      </c>
      <c r="AE153" s="300"/>
      <c r="AF153" s="301"/>
      <c r="AG153" s="301"/>
      <c r="AH153" s="317"/>
      <c r="AI153" s="317"/>
      <c r="AJ153" s="318"/>
      <c r="AK153" s="317"/>
      <c r="AL153" s="317"/>
      <c r="AM153" s="320" t="s">
        <v>407</v>
      </c>
      <c r="AN153" s="320" t="s">
        <v>408</v>
      </c>
      <c r="AO153" s="340"/>
      <c r="AP153" s="222">
        <v>1</v>
      </c>
      <c r="AQ153" s="341">
        <v>0</v>
      </c>
      <c r="AR153" s="341">
        <v>0</v>
      </c>
      <c r="AS153" s="341">
        <v>0</v>
      </c>
      <c r="AT153" s="342">
        <v>0</v>
      </c>
      <c r="AU153" s="336">
        <v>0</v>
      </c>
      <c r="AV153" s="391">
        <v>0</v>
      </c>
      <c r="AW153" s="391">
        <v>0</v>
      </c>
      <c r="AX153" s="395">
        <v>0</v>
      </c>
    </row>
    <row r="154" s="189" customFormat="1" ht="39.95" customHeight="1" spans="1:50">
      <c r="A154" s="216">
        <f t="shared" si="6"/>
        <v>146</v>
      </c>
      <c r="B154" s="219"/>
      <c r="C154" s="219">
        <v>1</v>
      </c>
      <c r="D154" s="223"/>
      <c r="E154" s="223"/>
      <c r="F154" s="219"/>
      <c r="G154" s="223"/>
      <c r="H154" s="219"/>
      <c r="I154" s="219"/>
      <c r="J154" s="258"/>
      <c r="K154" s="258"/>
      <c r="L154" s="258" t="s">
        <v>1439</v>
      </c>
      <c r="M154" s="381" t="s">
        <v>37</v>
      </c>
      <c r="N154" s="243" t="s">
        <v>1115</v>
      </c>
      <c r="O154" s="366" t="s">
        <v>1440</v>
      </c>
      <c r="P154" s="245" t="s">
        <v>99</v>
      </c>
      <c r="Q154" s="245" t="s">
        <v>400</v>
      </c>
      <c r="R154" s="370"/>
      <c r="S154" s="276" t="s">
        <v>401</v>
      </c>
      <c r="T154" s="384" t="s">
        <v>37</v>
      </c>
      <c r="U154" s="260" t="s">
        <v>401</v>
      </c>
      <c r="V154" s="282" t="s">
        <v>403</v>
      </c>
      <c r="W154" s="278" t="s">
        <v>402</v>
      </c>
      <c r="X154" s="267" t="s">
        <v>421</v>
      </c>
      <c r="Y154" s="222" t="s">
        <v>405</v>
      </c>
      <c r="Z154" s="260" t="s">
        <v>31</v>
      </c>
      <c r="AA154" s="218" t="s">
        <v>1438</v>
      </c>
      <c r="AB154" s="386" t="e">
        <f>AB153</f>
        <v>#REF!</v>
      </c>
      <c r="AC154" s="245" t="s">
        <v>31</v>
      </c>
      <c r="AD154" s="300" t="s">
        <v>406</v>
      </c>
      <c r="AE154" s="300"/>
      <c r="AF154" s="301"/>
      <c r="AG154" s="301"/>
      <c r="AH154" s="317"/>
      <c r="AI154" s="317"/>
      <c r="AJ154" s="318"/>
      <c r="AK154" s="317"/>
      <c r="AL154" s="317"/>
      <c r="AM154" s="320" t="s">
        <v>407</v>
      </c>
      <c r="AN154" s="320" t="s">
        <v>408</v>
      </c>
      <c r="AO154" s="340"/>
      <c r="AP154" s="222">
        <v>0</v>
      </c>
      <c r="AQ154" s="341">
        <v>1</v>
      </c>
      <c r="AR154" s="341">
        <v>0</v>
      </c>
      <c r="AS154" s="341">
        <v>0</v>
      </c>
      <c r="AT154" s="342">
        <v>0</v>
      </c>
      <c r="AU154" s="336">
        <v>0</v>
      </c>
      <c r="AV154" s="336">
        <v>0</v>
      </c>
      <c r="AW154" s="336">
        <v>0</v>
      </c>
      <c r="AX154" s="352">
        <v>0</v>
      </c>
    </row>
    <row r="155" s="189" customFormat="1" ht="39.95" customHeight="1" spans="1:50">
      <c r="A155" s="216">
        <f t="shared" si="6"/>
        <v>147</v>
      </c>
      <c r="B155" s="219"/>
      <c r="C155" s="219">
        <v>1</v>
      </c>
      <c r="D155" s="223"/>
      <c r="E155" s="223"/>
      <c r="F155" s="219"/>
      <c r="G155" s="223"/>
      <c r="H155" s="219"/>
      <c r="I155" s="219"/>
      <c r="J155" s="258"/>
      <c r="K155" s="258"/>
      <c r="L155" s="258" t="s">
        <v>1441</v>
      </c>
      <c r="M155" s="381" t="s">
        <v>38</v>
      </c>
      <c r="N155" s="243" t="s">
        <v>1115</v>
      </c>
      <c r="O155" s="366" t="s">
        <v>1442</v>
      </c>
      <c r="P155" s="245" t="s">
        <v>99</v>
      </c>
      <c r="Q155" s="245" t="s">
        <v>400</v>
      </c>
      <c r="R155" s="370"/>
      <c r="S155" s="276" t="s">
        <v>401</v>
      </c>
      <c r="T155" s="384" t="s">
        <v>37</v>
      </c>
      <c r="U155" s="260" t="s">
        <v>401</v>
      </c>
      <c r="V155" s="276" t="s">
        <v>403</v>
      </c>
      <c r="W155" s="278" t="s">
        <v>402</v>
      </c>
      <c r="X155" s="267" t="s">
        <v>421</v>
      </c>
      <c r="Y155" s="222" t="s">
        <v>405</v>
      </c>
      <c r="Z155" s="260" t="s">
        <v>31</v>
      </c>
      <c r="AA155" s="218" t="s">
        <v>1438</v>
      </c>
      <c r="AB155" s="386" t="e">
        <f t="shared" ref="AB155:AB157" si="7">AB153</f>
        <v>#REF!</v>
      </c>
      <c r="AC155" s="245" t="s">
        <v>31</v>
      </c>
      <c r="AD155" s="300" t="s">
        <v>406</v>
      </c>
      <c r="AE155" s="300"/>
      <c r="AF155" s="301"/>
      <c r="AG155" s="301"/>
      <c r="AH155" s="317"/>
      <c r="AI155" s="317"/>
      <c r="AJ155" s="318"/>
      <c r="AK155" s="317"/>
      <c r="AL155" s="317"/>
      <c r="AM155" s="320" t="s">
        <v>407</v>
      </c>
      <c r="AN155" s="320" t="s">
        <v>408</v>
      </c>
      <c r="AO155" s="340"/>
      <c r="AP155" s="222">
        <v>0</v>
      </c>
      <c r="AQ155" s="341">
        <v>0</v>
      </c>
      <c r="AR155" s="341">
        <v>1</v>
      </c>
      <c r="AS155" s="341">
        <v>0</v>
      </c>
      <c r="AT155" s="342">
        <v>0</v>
      </c>
      <c r="AU155" s="336">
        <v>0</v>
      </c>
      <c r="AV155" s="336">
        <v>0</v>
      </c>
      <c r="AW155" s="336">
        <v>0</v>
      </c>
      <c r="AX155" s="352">
        <v>0</v>
      </c>
    </row>
    <row r="156" s="189" customFormat="1" ht="53.25" customHeight="1" spans="1:50">
      <c r="A156" s="216">
        <f t="shared" si="6"/>
        <v>148</v>
      </c>
      <c r="B156" s="219"/>
      <c r="C156" s="219">
        <v>1</v>
      </c>
      <c r="D156" s="223"/>
      <c r="E156" s="223"/>
      <c r="F156" s="219"/>
      <c r="G156" s="223"/>
      <c r="H156" s="219"/>
      <c r="I156" s="219"/>
      <c r="J156" s="258"/>
      <c r="K156" s="258"/>
      <c r="L156" s="258" t="s">
        <v>1443</v>
      </c>
      <c r="M156" s="382" t="s">
        <v>1443</v>
      </c>
      <c r="N156" s="243" t="s">
        <v>36</v>
      </c>
      <c r="O156" s="252" t="s">
        <v>1143</v>
      </c>
      <c r="P156" s="245" t="s">
        <v>99</v>
      </c>
      <c r="Q156" s="245" t="s">
        <v>400</v>
      </c>
      <c r="R156" s="370"/>
      <c r="S156" s="276" t="s">
        <v>401</v>
      </c>
      <c r="T156" s="384" t="s">
        <v>37</v>
      </c>
      <c r="U156" s="260" t="s">
        <v>401</v>
      </c>
      <c r="V156" s="282" t="s">
        <v>402</v>
      </c>
      <c r="W156" s="278" t="s">
        <v>403</v>
      </c>
      <c r="X156" s="267" t="s">
        <v>421</v>
      </c>
      <c r="Y156" s="222" t="s">
        <v>405</v>
      </c>
      <c r="Z156" s="260" t="s">
        <v>31</v>
      </c>
      <c r="AA156" s="218" t="s">
        <v>1438</v>
      </c>
      <c r="AB156" s="386" t="e">
        <f t="shared" si="7"/>
        <v>#REF!</v>
      </c>
      <c r="AC156" s="245"/>
      <c r="AD156" s="300" t="s">
        <v>406</v>
      </c>
      <c r="AE156" s="300"/>
      <c r="AF156" s="301"/>
      <c r="AG156" s="301"/>
      <c r="AH156" s="317"/>
      <c r="AI156" s="317"/>
      <c r="AJ156" s="318"/>
      <c r="AK156" s="317"/>
      <c r="AL156" s="317"/>
      <c r="AM156" s="320" t="s">
        <v>407</v>
      </c>
      <c r="AN156" s="320" t="s">
        <v>408</v>
      </c>
      <c r="AO156" s="340"/>
      <c r="AP156" s="222">
        <v>0</v>
      </c>
      <c r="AQ156" s="341">
        <v>0</v>
      </c>
      <c r="AR156" s="341">
        <v>0</v>
      </c>
      <c r="AS156" s="341">
        <v>1</v>
      </c>
      <c r="AT156" s="342">
        <v>0</v>
      </c>
      <c r="AU156" s="336">
        <v>0</v>
      </c>
      <c r="AV156" s="336">
        <v>0</v>
      </c>
      <c r="AW156" s="336">
        <v>0</v>
      </c>
      <c r="AX156" s="352">
        <v>0</v>
      </c>
    </row>
    <row r="157" s="190" customFormat="1" ht="53.25" customHeight="1" spans="1:50">
      <c r="A157" s="216">
        <f t="shared" si="6"/>
        <v>149</v>
      </c>
      <c r="B157" s="220"/>
      <c r="C157" s="220">
        <v>1</v>
      </c>
      <c r="D157" s="225"/>
      <c r="E157" s="225"/>
      <c r="F157" s="220"/>
      <c r="G157" s="225"/>
      <c r="H157" s="220"/>
      <c r="I157" s="220"/>
      <c r="J157" s="261"/>
      <c r="K157" s="261"/>
      <c r="L157" s="262" t="s">
        <v>1114</v>
      </c>
      <c r="M157" s="383" t="s">
        <v>1444</v>
      </c>
      <c r="N157" s="248" t="s">
        <v>36</v>
      </c>
      <c r="O157" s="255" t="s">
        <v>1445</v>
      </c>
      <c r="P157" s="250" t="s">
        <v>99</v>
      </c>
      <c r="Q157" s="250" t="s">
        <v>400</v>
      </c>
      <c r="R157" s="372"/>
      <c r="S157" s="280" t="s">
        <v>401</v>
      </c>
      <c r="T157" s="385" t="s">
        <v>37</v>
      </c>
      <c r="U157" s="266" t="s">
        <v>401</v>
      </c>
      <c r="V157" s="284" t="s">
        <v>402</v>
      </c>
      <c r="W157" s="281" t="s">
        <v>403</v>
      </c>
      <c r="X157" s="283" t="s">
        <v>421</v>
      </c>
      <c r="Y157" s="302" t="s">
        <v>405</v>
      </c>
      <c r="Z157" s="266" t="s">
        <v>31</v>
      </c>
      <c r="AA157" s="224" t="s">
        <v>1438</v>
      </c>
      <c r="AB157" s="387" t="e">
        <f t="shared" si="7"/>
        <v>#REF!</v>
      </c>
      <c r="AC157" s="250"/>
      <c r="AD157" s="300" t="s">
        <v>406</v>
      </c>
      <c r="AE157" s="300"/>
      <c r="AF157" s="301"/>
      <c r="AG157" s="301"/>
      <c r="AH157" s="317"/>
      <c r="AI157" s="317"/>
      <c r="AJ157" s="318"/>
      <c r="AK157" s="317"/>
      <c r="AL157" s="317"/>
      <c r="AM157" s="320" t="s">
        <v>407</v>
      </c>
      <c r="AN157" s="320" t="s">
        <v>408</v>
      </c>
      <c r="AO157" s="344"/>
      <c r="AP157" s="302">
        <v>0</v>
      </c>
      <c r="AQ157" s="342">
        <v>0</v>
      </c>
      <c r="AR157" s="342">
        <v>0</v>
      </c>
      <c r="AS157" s="342">
        <v>0</v>
      </c>
      <c r="AT157" s="342">
        <v>1</v>
      </c>
      <c r="AU157" s="352">
        <v>0</v>
      </c>
      <c r="AV157" s="352">
        <v>0</v>
      </c>
      <c r="AW157" s="352">
        <v>0</v>
      </c>
      <c r="AX157" s="352">
        <v>0</v>
      </c>
    </row>
    <row r="158" ht="39.95" customHeight="1" spans="1:50">
      <c r="A158" s="216">
        <f t="shared" si="6"/>
        <v>150</v>
      </c>
      <c r="B158" s="219"/>
      <c r="C158" s="219">
        <v>1</v>
      </c>
      <c r="D158" s="223"/>
      <c r="E158" s="223"/>
      <c r="F158" s="219"/>
      <c r="G158" s="223"/>
      <c r="H158" s="219"/>
      <c r="I158" s="219"/>
      <c r="J158" s="258"/>
      <c r="K158" s="258"/>
      <c r="L158" s="258" t="s">
        <v>1446</v>
      </c>
      <c r="M158" s="381" t="s">
        <v>1446</v>
      </c>
      <c r="N158" s="243" t="s">
        <v>1117</v>
      </c>
      <c r="O158" s="366" t="s">
        <v>1447</v>
      </c>
      <c r="P158" s="245" t="s">
        <v>99</v>
      </c>
      <c r="Q158" s="245" t="s">
        <v>400</v>
      </c>
      <c r="R158" s="370"/>
      <c r="S158" s="276" t="s">
        <v>401</v>
      </c>
      <c r="T158" s="277" t="s">
        <v>415</v>
      </c>
      <c r="U158" s="260" t="s">
        <v>31</v>
      </c>
      <c r="V158" s="282" t="s">
        <v>403</v>
      </c>
      <c r="W158" s="278" t="s">
        <v>402</v>
      </c>
      <c r="X158" s="267" t="s">
        <v>421</v>
      </c>
      <c r="Y158" s="222" t="s">
        <v>405</v>
      </c>
      <c r="Z158" s="260" t="s">
        <v>31</v>
      </c>
      <c r="AA158" s="218" t="s">
        <v>1448</v>
      </c>
      <c r="AB158" s="386" t="e">
        <f>AB167+AB171*AU171+AB173</f>
        <v>#REF!</v>
      </c>
      <c r="AC158" s="245" t="s">
        <v>31</v>
      </c>
      <c r="AD158" s="300" t="s">
        <v>406</v>
      </c>
      <c r="AE158" s="300"/>
      <c r="AF158" s="301"/>
      <c r="AG158" s="301"/>
      <c r="AH158" s="317"/>
      <c r="AI158" s="317"/>
      <c r="AJ158" s="318"/>
      <c r="AK158" s="317"/>
      <c r="AL158" s="317"/>
      <c r="AM158" s="320" t="s">
        <v>407</v>
      </c>
      <c r="AN158" s="320" t="s">
        <v>408</v>
      </c>
      <c r="AO158" s="340"/>
      <c r="AP158" s="329">
        <v>0</v>
      </c>
      <c r="AQ158" s="330">
        <v>0</v>
      </c>
      <c r="AR158" s="330">
        <v>0</v>
      </c>
      <c r="AS158" s="330">
        <v>0</v>
      </c>
      <c r="AT158" s="331">
        <v>0</v>
      </c>
      <c r="AU158" s="336">
        <v>1</v>
      </c>
      <c r="AV158" s="336">
        <v>0</v>
      </c>
      <c r="AW158" s="336">
        <v>0</v>
      </c>
      <c r="AX158" s="352">
        <v>0</v>
      </c>
    </row>
    <row r="159" ht="39.95" customHeight="1" spans="1:50">
      <c r="A159" s="216">
        <f t="shared" si="6"/>
        <v>151</v>
      </c>
      <c r="B159" s="219"/>
      <c r="C159" s="219">
        <v>1</v>
      </c>
      <c r="D159" s="223"/>
      <c r="E159" s="223"/>
      <c r="F159" s="219"/>
      <c r="G159" s="223"/>
      <c r="H159" s="219"/>
      <c r="I159" s="219"/>
      <c r="J159" s="258"/>
      <c r="K159" s="258"/>
      <c r="L159" s="258" t="s">
        <v>1449</v>
      </c>
      <c r="M159" s="381" t="s">
        <v>40</v>
      </c>
      <c r="N159" s="243" t="s">
        <v>1117</v>
      </c>
      <c r="O159" s="366" t="s">
        <v>1450</v>
      </c>
      <c r="P159" s="245" t="s">
        <v>99</v>
      </c>
      <c r="Q159" s="245" t="s">
        <v>400</v>
      </c>
      <c r="R159" s="370"/>
      <c r="S159" s="276" t="s">
        <v>401</v>
      </c>
      <c r="T159" s="277" t="s">
        <v>415</v>
      </c>
      <c r="U159" s="260" t="s">
        <v>31</v>
      </c>
      <c r="V159" s="282" t="s">
        <v>403</v>
      </c>
      <c r="W159" s="278" t="s">
        <v>402</v>
      </c>
      <c r="X159" s="267" t="s">
        <v>421</v>
      </c>
      <c r="Y159" s="222" t="s">
        <v>405</v>
      </c>
      <c r="Z159" s="260" t="s">
        <v>31</v>
      </c>
      <c r="AA159" s="218" t="s">
        <v>1448</v>
      </c>
      <c r="AB159" s="386" t="e">
        <f>AB158</f>
        <v>#REF!</v>
      </c>
      <c r="AC159" s="245" t="s">
        <v>31</v>
      </c>
      <c r="AD159" s="300" t="s">
        <v>406</v>
      </c>
      <c r="AE159" s="300"/>
      <c r="AF159" s="301"/>
      <c r="AG159" s="301"/>
      <c r="AH159" s="317"/>
      <c r="AI159" s="317"/>
      <c r="AJ159" s="318"/>
      <c r="AK159" s="317"/>
      <c r="AL159" s="317"/>
      <c r="AM159" s="320" t="s">
        <v>407</v>
      </c>
      <c r="AN159" s="320" t="s">
        <v>408</v>
      </c>
      <c r="AO159" s="340"/>
      <c r="AP159" s="329">
        <v>0</v>
      </c>
      <c r="AQ159" s="330">
        <v>0</v>
      </c>
      <c r="AR159" s="330">
        <v>0</v>
      </c>
      <c r="AS159" s="330">
        <v>0</v>
      </c>
      <c r="AT159" s="331">
        <v>0</v>
      </c>
      <c r="AU159" s="336">
        <v>0</v>
      </c>
      <c r="AV159" s="336">
        <v>1</v>
      </c>
      <c r="AW159" s="336">
        <v>0</v>
      </c>
      <c r="AX159" s="352">
        <v>0</v>
      </c>
    </row>
    <row r="160" ht="39.95" customHeight="1" spans="1:50">
      <c r="A160" s="216"/>
      <c r="B160" s="219"/>
      <c r="C160" s="219">
        <v>1</v>
      </c>
      <c r="D160" s="223"/>
      <c r="E160" s="223"/>
      <c r="F160" s="219"/>
      <c r="G160" s="223"/>
      <c r="H160" s="219"/>
      <c r="I160" s="219"/>
      <c r="J160" s="258"/>
      <c r="K160" s="258"/>
      <c r="L160" s="258" t="s">
        <v>1451</v>
      </c>
      <c r="M160" s="382" t="s">
        <v>1451</v>
      </c>
      <c r="N160" s="243" t="s">
        <v>1117</v>
      </c>
      <c r="O160" s="252" t="s">
        <v>1452</v>
      </c>
      <c r="P160" s="245" t="s">
        <v>99</v>
      </c>
      <c r="Q160" s="245" t="s">
        <v>400</v>
      </c>
      <c r="R160" s="370"/>
      <c r="S160" s="276" t="s">
        <v>401</v>
      </c>
      <c r="T160" s="277" t="s">
        <v>415</v>
      </c>
      <c r="U160" s="260" t="s">
        <v>31</v>
      </c>
      <c r="V160" s="282" t="s">
        <v>402</v>
      </c>
      <c r="W160" s="278" t="s">
        <v>403</v>
      </c>
      <c r="X160" s="267" t="s">
        <v>421</v>
      </c>
      <c r="Y160" s="222" t="s">
        <v>405</v>
      </c>
      <c r="Z160" s="260" t="s">
        <v>31</v>
      </c>
      <c r="AA160" s="218" t="s">
        <v>1448</v>
      </c>
      <c r="AB160" s="386" t="e">
        <f>AB165+AB168*AU168+AB172</f>
        <v>#REF!</v>
      </c>
      <c r="AC160" s="245"/>
      <c r="AD160" s="300" t="s">
        <v>406</v>
      </c>
      <c r="AE160" s="300"/>
      <c r="AF160" s="301"/>
      <c r="AG160" s="301"/>
      <c r="AH160" s="317"/>
      <c r="AI160" s="317"/>
      <c r="AJ160" s="318"/>
      <c r="AK160" s="317"/>
      <c r="AL160" s="317"/>
      <c r="AM160" s="320" t="s">
        <v>407</v>
      </c>
      <c r="AN160" s="320" t="s">
        <v>408</v>
      </c>
      <c r="AO160" s="340"/>
      <c r="AP160" s="222">
        <v>0</v>
      </c>
      <c r="AQ160" s="341">
        <v>0</v>
      </c>
      <c r="AR160" s="341">
        <v>0</v>
      </c>
      <c r="AS160" s="341">
        <v>0</v>
      </c>
      <c r="AT160" s="342">
        <v>0</v>
      </c>
      <c r="AU160" s="336">
        <v>0</v>
      </c>
      <c r="AV160" s="336">
        <v>0</v>
      </c>
      <c r="AW160" s="336">
        <v>1</v>
      </c>
      <c r="AX160" s="352">
        <v>0</v>
      </c>
    </row>
    <row r="161" s="190" customFormat="1" ht="39.95" customHeight="1" spans="1:50">
      <c r="A161" s="216"/>
      <c r="B161" s="220"/>
      <c r="C161" s="220">
        <v>1</v>
      </c>
      <c r="D161" s="225"/>
      <c r="E161" s="225"/>
      <c r="F161" s="220"/>
      <c r="G161" s="225"/>
      <c r="H161" s="220"/>
      <c r="I161" s="220"/>
      <c r="J161" s="261"/>
      <c r="K161" s="261"/>
      <c r="L161" s="262" t="s">
        <v>1118</v>
      </c>
      <c r="M161" s="383" t="s">
        <v>1453</v>
      </c>
      <c r="N161" s="248" t="s">
        <v>1117</v>
      </c>
      <c r="O161" s="255" t="s">
        <v>1454</v>
      </c>
      <c r="P161" s="250" t="s">
        <v>99</v>
      </c>
      <c r="Q161" s="250" t="s">
        <v>400</v>
      </c>
      <c r="R161" s="372"/>
      <c r="S161" s="280" t="s">
        <v>401</v>
      </c>
      <c r="T161" s="254" t="s">
        <v>415</v>
      </c>
      <c r="U161" s="266" t="s">
        <v>31</v>
      </c>
      <c r="V161" s="284" t="s">
        <v>402</v>
      </c>
      <c r="W161" s="281" t="s">
        <v>403</v>
      </c>
      <c r="X161" s="283" t="s">
        <v>421</v>
      </c>
      <c r="Y161" s="302" t="s">
        <v>405</v>
      </c>
      <c r="Z161" s="266" t="s">
        <v>31</v>
      </c>
      <c r="AA161" s="224" t="s">
        <v>1448</v>
      </c>
      <c r="AB161" s="387" t="e">
        <f>AB167+AB169*AU169+AB173</f>
        <v>#REF!</v>
      </c>
      <c r="AC161" s="250"/>
      <c r="AD161" s="300" t="s">
        <v>406</v>
      </c>
      <c r="AE161" s="300"/>
      <c r="AF161" s="301"/>
      <c r="AG161" s="301"/>
      <c r="AH161" s="317"/>
      <c r="AI161" s="317"/>
      <c r="AJ161" s="318"/>
      <c r="AK161" s="317"/>
      <c r="AL161" s="317"/>
      <c r="AM161" s="320" t="s">
        <v>407</v>
      </c>
      <c r="AN161" s="320" t="s">
        <v>408</v>
      </c>
      <c r="AO161" s="344"/>
      <c r="AP161" s="302">
        <v>0</v>
      </c>
      <c r="AQ161" s="342">
        <v>0</v>
      </c>
      <c r="AR161" s="342">
        <v>0</v>
      </c>
      <c r="AS161" s="342">
        <v>0</v>
      </c>
      <c r="AT161" s="342">
        <v>0</v>
      </c>
      <c r="AU161" s="352">
        <v>0</v>
      </c>
      <c r="AV161" s="352">
        <v>0</v>
      </c>
      <c r="AW161" s="352">
        <v>0</v>
      </c>
      <c r="AX161" s="352">
        <v>1</v>
      </c>
    </row>
    <row r="162" ht="39.95" customHeight="1" spans="1:50">
      <c r="A162" s="216">
        <f t="shared" ref="A162:A180" si="8">ROW(162:162)-8</f>
        <v>154</v>
      </c>
      <c r="B162" s="219"/>
      <c r="C162" s="219"/>
      <c r="D162" s="223">
        <v>2</v>
      </c>
      <c r="E162" s="223"/>
      <c r="F162" s="219"/>
      <c r="G162" s="223"/>
      <c r="H162" s="219"/>
      <c r="I162" s="219"/>
      <c r="J162" s="258"/>
      <c r="K162" s="258"/>
      <c r="L162" s="258" t="s">
        <v>1455</v>
      </c>
      <c r="M162" s="381" t="s">
        <v>1101</v>
      </c>
      <c r="N162" s="243" t="s">
        <v>1006</v>
      </c>
      <c r="O162" s="366" t="str">
        <f t="shared" ref="O162:O168" si="9">O153</f>
        <v>2010车身，织物通风面套</v>
      </c>
      <c r="P162" s="245" t="s">
        <v>107</v>
      </c>
      <c r="Q162" s="245" t="s">
        <v>400</v>
      </c>
      <c r="R162" s="370"/>
      <c r="S162" s="276" t="s">
        <v>401</v>
      </c>
      <c r="T162" s="277" t="s">
        <v>415</v>
      </c>
      <c r="U162" s="260" t="s">
        <v>31</v>
      </c>
      <c r="V162" s="282" t="s">
        <v>403</v>
      </c>
      <c r="W162" s="278" t="s">
        <v>402</v>
      </c>
      <c r="X162" s="267" t="s">
        <v>1456</v>
      </c>
      <c r="Y162" s="222" t="s">
        <v>405</v>
      </c>
      <c r="Z162" s="260" t="s">
        <v>31</v>
      </c>
      <c r="AA162" s="218" t="s">
        <v>1438</v>
      </c>
      <c r="AB162" s="386">
        <v>0.5</v>
      </c>
      <c r="AC162" s="388" t="s">
        <v>31</v>
      </c>
      <c r="AD162" s="300" t="s">
        <v>441</v>
      </c>
      <c r="AE162" s="300"/>
      <c r="AF162" s="301"/>
      <c r="AG162" s="301"/>
      <c r="AH162" s="317"/>
      <c r="AI162" s="317"/>
      <c r="AJ162" s="318"/>
      <c r="AK162" s="317"/>
      <c r="AL162" s="317"/>
      <c r="AM162" s="319" t="s">
        <v>407</v>
      </c>
      <c r="AN162" s="319" t="s">
        <v>442</v>
      </c>
      <c r="AO162" s="392"/>
      <c r="AP162" s="329">
        <v>1</v>
      </c>
      <c r="AQ162" s="329">
        <v>0</v>
      </c>
      <c r="AR162" s="217">
        <v>0</v>
      </c>
      <c r="AS162" s="217">
        <v>0</v>
      </c>
      <c r="AT162" s="279">
        <v>0</v>
      </c>
      <c r="AU162" s="336">
        <v>0</v>
      </c>
      <c r="AV162" s="336">
        <v>0</v>
      </c>
      <c r="AW162" s="336">
        <v>0</v>
      </c>
      <c r="AX162" s="352">
        <v>0</v>
      </c>
    </row>
    <row r="163" ht="39.95" customHeight="1" spans="1:50">
      <c r="A163" s="216">
        <f t="shared" si="8"/>
        <v>155</v>
      </c>
      <c r="B163" s="219"/>
      <c r="C163" s="219"/>
      <c r="D163" s="219">
        <v>2</v>
      </c>
      <c r="E163" s="223"/>
      <c r="F163" s="219"/>
      <c r="G163" s="223"/>
      <c r="H163" s="219"/>
      <c r="I163" s="219"/>
      <c r="J163" s="258"/>
      <c r="K163" s="258"/>
      <c r="L163" s="258" t="s">
        <v>1457</v>
      </c>
      <c r="M163" s="381" t="s">
        <v>1103</v>
      </c>
      <c r="N163" s="243" t="s">
        <v>1074</v>
      </c>
      <c r="O163" s="366" t="str">
        <f t="shared" si="9"/>
        <v>2010车身，织物非通风面料</v>
      </c>
      <c r="P163" s="245" t="s">
        <v>107</v>
      </c>
      <c r="Q163" s="245" t="s">
        <v>400</v>
      </c>
      <c r="R163" s="370"/>
      <c r="S163" s="276" t="s">
        <v>401</v>
      </c>
      <c r="T163" s="277" t="s">
        <v>415</v>
      </c>
      <c r="U163" s="260" t="s">
        <v>31</v>
      </c>
      <c r="V163" s="282" t="s">
        <v>403</v>
      </c>
      <c r="W163" s="278" t="s">
        <v>402</v>
      </c>
      <c r="X163" s="267" t="s">
        <v>1456</v>
      </c>
      <c r="Y163" s="222" t="s">
        <v>405</v>
      </c>
      <c r="Z163" s="260" t="s">
        <v>31</v>
      </c>
      <c r="AA163" s="218" t="s">
        <v>1438</v>
      </c>
      <c r="AB163" s="386">
        <v>0.5</v>
      </c>
      <c r="AC163" s="388" t="s">
        <v>31</v>
      </c>
      <c r="AD163" s="300" t="s">
        <v>441</v>
      </c>
      <c r="AE163" s="300"/>
      <c r="AF163" s="301"/>
      <c r="AG163" s="301"/>
      <c r="AH163" s="317"/>
      <c r="AI163" s="317"/>
      <c r="AJ163" s="318"/>
      <c r="AK163" s="317"/>
      <c r="AL163" s="317"/>
      <c r="AM163" s="319" t="s">
        <v>407</v>
      </c>
      <c r="AN163" s="319" t="s">
        <v>442</v>
      </c>
      <c r="AO163" s="392"/>
      <c r="AP163" s="329">
        <v>0</v>
      </c>
      <c r="AQ163" s="329">
        <v>1</v>
      </c>
      <c r="AR163" s="217">
        <v>0</v>
      </c>
      <c r="AS163" s="217">
        <v>0</v>
      </c>
      <c r="AT163" s="279">
        <v>0</v>
      </c>
      <c r="AU163" s="336">
        <v>0</v>
      </c>
      <c r="AV163" s="336">
        <v>0</v>
      </c>
      <c r="AW163" s="336">
        <v>0</v>
      </c>
      <c r="AX163" s="352">
        <v>0</v>
      </c>
    </row>
    <row r="164" ht="39.95" customHeight="1" spans="1:50">
      <c r="A164" s="216">
        <f t="shared" si="8"/>
        <v>156</v>
      </c>
      <c r="B164" s="219"/>
      <c r="C164" s="219"/>
      <c r="D164" s="219">
        <v>2</v>
      </c>
      <c r="E164" s="223"/>
      <c r="F164" s="219"/>
      <c r="G164" s="223"/>
      <c r="H164" s="219"/>
      <c r="I164" s="219"/>
      <c r="J164" s="258"/>
      <c r="K164" s="258"/>
      <c r="L164" s="258"/>
      <c r="M164" s="381" t="s">
        <v>1458</v>
      </c>
      <c r="N164" s="243" t="s">
        <v>1074</v>
      </c>
      <c r="O164" s="366" t="s">
        <v>1459</v>
      </c>
      <c r="P164" s="245" t="s">
        <v>107</v>
      </c>
      <c r="Q164" s="245" t="s">
        <v>400</v>
      </c>
      <c r="R164" s="370"/>
      <c r="S164" s="276" t="s">
        <v>401</v>
      </c>
      <c r="T164" s="277" t="s">
        <v>415</v>
      </c>
      <c r="U164" s="260" t="s">
        <v>31</v>
      </c>
      <c r="V164" s="276" t="s">
        <v>403</v>
      </c>
      <c r="W164" s="278" t="s">
        <v>402</v>
      </c>
      <c r="X164" s="267" t="s">
        <v>1456</v>
      </c>
      <c r="Y164" s="222" t="s">
        <v>405</v>
      </c>
      <c r="Z164" s="260" t="s">
        <v>31</v>
      </c>
      <c r="AA164" s="218" t="s">
        <v>1438</v>
      </c>
      <c r="AB164" s="386">
        <v>0.5</v>
      </c>
      <c r="AC164" s="245" t="s">
        <v>31</v>
      </c>
      <c r="AD164" s="300" t="s">
        <v>441</v>
      </c>
      <c r="AE164" s="300"/>
      <c r="AF164" s="301"/>
      <c r="AG164" s="301"/>
      <c r="AH164" s="317"/>
      <c r="AI164" s="317"/>
      <c r="AJ164" s="318"/>
      <c r="AK164" s="317"/>
      <c r="AL164" s="317"/>
      <c r="AM164" s="319" t="s">
        <v>407</v>
      </c>
      <c r="AN164" s="319" t="s">
        <v>442</v>
      </c>
      <c r="AO164" s="340"/>
      <c r="AP164" s="329">
        <v>0</v>
      </c>
      <c r="AQ164" s="330">
        <v>0</v>
      </c>
      <c r="AR164" s="330">
        <v>1</v>
      </c>
      <c r="AS164" s="330">
        <v>1</v>
      </c>
      <c r="AT164" s="331">
        <v>0</v>
      </c>
      <c r="AU164" s="336">
        <v>0</v>
      </c>
      <c r="AV164" s="336">
        <v>0</v>
      </c>
      <c r="AW164" s="336">
        <v>0</v>
      </c>
      <c r="AX164" s="352">
        <v>0</v>
      </c>
    </row>
    <row r="165" s="189" customFormat="1" ht="64.5" customHeight="1" spans="1:50">
      <c r="A165" s="216">
        <f t="shared" si="8"/>
        <v>157</v>
      </c>
      <c r="B165" s="219"/>
      <c r="C165" s="219"/>
      <c r="D165" s="219">
        <v>2</v>
      </c>
      <c r="E165" s="223"/>
      <c r="F165" s="219"/>
      <c r="G165" s="223"/>
      <c r="H165" s="219"/>
      <c r="I165" s="219"/>
      <c r="J165" s="258"/>
      <c r="K165" s="258"/>
      <c r="L165" s="258" t="s">
        <v>1073</v>
      </c>
      <c r="M165" s="381" t="s">
        <v>1073</v>
      </c>
      <c r="N165" s="243" t="s">
        <v>1074</v>
      </c>
      <c r="O165" s="366" t="s">
        <v>1218</v>
      </c>
      <c r="P165" s="245" t="s">
        <v>107</v>
      </c>
      <c r="Q165" s="245" t="s">
        <v>400</v>
      </c>
      <c r="R165" s="370"/>
      <c r="S165" s="276" t="s">
        <v>401</v>
      </c>
      <c r="T165" s="277" t="s">
        <v>415</v>
      </c>
      <c r="U165" s="260" t="s">
        <v>31</v>
      </c>
      <c r="V165" s="282" t="s">
        <v>402</v>
      </c>
      <c r="W165" s="278" t="s">
        <v>403</v>
      </c>
      <c r="X165" s="267" t="s">
        <v>1456</v>
      </c>
      <c r="Y165" s="222" t="s">
        <v>405</v>
      </c>
      <c r="Z165" s="260" t="s">
        <v>31</v>
      </c>
      <c r="AA165" s="218" t="s">
        <v>1438</v>
      </c>
      <c r="AB165" s="386">
        <v>0.5</v>
      </c>
      <c r="AC165" s="245" t="s">
        <v>31</v>
      </c>
      <c r="AD165" s="300" t="s">
        <v>441</v>
      </c>
      <c r="AE165" s="300"/>
      <c r="AF165" s="301"/>
      <c r="AG165" s="301"/>
      <c r="AH165" s="317"/>
      <c r="AI165" s="317"/>
      <c r="AJ165" s="318"/>
      <c r="AK165" s="317"/>
      <c r="AL165" s="317"/>
      <c r="AM165" s="319" t="s">
        <v>407</v>
      </c>
      <c r="AN165" s="319" t="s">
        <v>442</v>
      </c>
      <c r="AO165" s="340"/>
      <c r="AP165" s="329">
        <v>0</v>
      </c>
      <c r="AQ165" s="330">
        <v>0</v>
      </c>
      <c r="AR165" s="330">
        <v>0</v>
      </c>
      <c r="AS165" s="330">
        <v>1</v>
      </c>
      <c r="AT165" s="331">
        <v>0</v>
      </c>
      <c r="AU165" s="336">
        <v>0</v>
      </c>
      <c r="AV165" s="336">
        <v>0</v>
      </c>
      <c r="AW165" s="336">
        <v>0</v>
      </c>
      <c r="AX165" s="352">
        <v>0</v>
      </c>
    </row>
    <row r="166" s="190" customFormat="1" ht="64.5" customHeight="1" spans="1:50">
      <c r="A166" s="216">
        <f t="shared" si="8"/>
        <v>158</v>
      </c>
      <c r="B166" s="220"/>
      <c r="C166" s="220"/>
      <c r="D166" s="220">
        <v>2</v>
      </c>
      <c r="E166" s="225"/>
      <c r="F166" s="220"/>
      <c r="G166" s="225"/>
      <c r="H166" s="220"/>
      <c r="I166" s="220"/>
      <c r="J166" s="261"/>
      <c r="K166" s="261"/>
      <c r="L166" s="262" t="s">
        <v>1120</v>
      </c>
      <c r="M166" s="383" t="s">
        <v>1120</v>
      </c>
      <c r="N166" s="248" t="s">
        <v>1074</v>
      </c>
      <c r="O166" s="369" t="s">
        <v>1460</v>
      </c>
      <c r="P166" s="250" t="s">
        <v>107</v>
      </c>
      <c r="Q166" s="250" t="s">
        <v>400</v>
      </c>
      <c r="R166" s="372"/>
      <c r="S166" s="280" t="s">
        <v>401</v>
      </c>
      <c r="T166" s="254" t="s">
        <v>415</v>
      </c>
      <c r="U166" s="266" t="s">
        <v>31</v>
      </c>
      <c r="V166" s="284" t="s">
        <v>402</v>
      </c>
      <c r="W166" s="281" t="s">
        <v>403</v>
      </c>
      <c r="X166" s="283" t="s">
        <v>1456</v>
      </c>
      <c r="Y166" s="302" t="s">
        <v>405</v>
      </c>
      <c r="Z166" s="266" t="s">
        <v>31</v>
      </c>
      <c r="AA166" s="224" t="s">
        <v>1438</v>
      </c>
      <c r="AB166" s="387">
        <v>0.5</v>
      </c>
      <c r="AC166" s="250" t="s">
        <v>31</v>
      </c>
      <c r="AD166" s="300" t="s">
        <v>441</v>
      </c>
      <c r="AE166" s="300"/>
      <c r="AF166" s="301"/>
      <c r="AG166" s="301"/>
      <c r="AH166" s="317"/>
      <c r="AI166" s="317"/>
      <c r="AJ166" s="318"/>
      <c r="AK166" s="317"/>
      <c r="AL166" s="317"/>
      <c r="AM166" s="320" t="s">
        <v>423</v>
      </c>
      <c r="AN166" s="319"/>
      <c r="AO166" s="344"/>
      <c r="AP166" s="393">
        <v>0</v>
      </c>
      <c r="AQ166" s="331">
        <v>0</v>
      </c>
      <c r="AR166" s="331">
        <v>0</v>
      </c>
      <c r="AS166" s="331">
        <v>0</v>
      </c>
      <c r="AT166" s="331">
        <v>1</v>
      </c>
      <c r="AU166" s="352">
        <v>0</v>
      </c>
      <c r="AV166" s="352">
        <v>0</v>
      </c>
      <c r="AW166" s="352">
        <v>0</v>
      </c>
      <c r="AX166" s="352">
        <v>0</v>
      </c>
    </row>
    <row r="167" ht="39.95" customHeight="1" spans="1:50">
      <c r="A167" s="216">
        <f t="shared" si="8"/>
        <v>159</v>
      </c>
      <c r="B167" s="219"/>
      <c r="C167" s="219"/>
      <c r="D167" s="219">
        <v>2</v>
      </c>
      <c r="E167" s="223"/>
      <c r="F167" s="219"/>
      <c r="G167" s="223"/>
      <c r="H167" s="219"/>
      <c r="I167" s="219"/>
      <c r="J167" s="258"/>
      <c r="K167" s="258"/>
      <c r="L167" s="258" t="s">
        <v>1119</v>
      </c>
      <c r="M167" s="381" t="s">
        <v>1119</v>
      </c>
      <c r="N167" s="243" t="s">
        <v>1006</v>
      </c>
      <c r="O167" s="366" t="str">
        <f t="shared" si="9"/>
        <v>1895车身，织物通风面套</v>
      </c>
      <c r="P167" s="245" t="s">
        <v>107</v>
      </c>
      <c r="Q167" s="245" t="s">
        <v>400</v>
      </c>
      <c r="R167" s="370"/>
      <c r="S167" s="276" t="s">
        <v>401</v>
      </c>
      <c r="T167" s="277" t="s">
        <v>415</v>
      </c>
      <c r="U167" s="260" t="s">
        <v>31</v>
      </c>
      <c r="V167" s="282" t="s">
        <v>403</v>
      </c>
      <c r="W167" s="278" t="s">
        <v>402</v>
      </c>
      <c r="X167" s="267" t="s">
        <v>1456</v>
      </c>
      <c r="Y167" s="222" t="s">
        <v>405</v>
      </c>
      <c r="Z167" s="260" t="s">
        <v>31</v>
      </c>
      <c r="AA167" s="218" t="s">
        <v>1448</v>
      </c>
      <c r="AB167" s="386">
        <v>0.5</v>
      </c>
      <c r="AC167" s="245" t="s">
        <v>31</v>
      </c>
      <c r="AD167" s="300" t="s">
        <v>441</v>
      </c>
      <c r="AE167" s="300"/>
      <c r="AF167" s="301"/>
      <c r="AG167" s="301"/>
      <c r="AH167" s="317"/>
      <c r="AI167" s="317"/>
      <c r="AJ167" s="318"/>
      <c r="AK167" s="317"/>
      <c r="AL167" s="317"/>
      <c r="AM167" s="319" t="s">
        <v>407</v>
      </c>
      <c r="AN167" s="319" t="s">
        <v>442</v>
      </c>
      <c r="AO167" s="340"/>
      <c r="AP167" s="329">
        <v>0</v>
      </c>
      <c r="AQ167" s="330">
        <v>0</v>
      </c>
      <c r="AR167" s="330">
        <v>0</v>
      </c>
      <c r="AS167" s="330">
        <v>0</v>
      </c>
      <c r="AT167" s="331">
        <v>0</v>
      </c>
      <c r="AU167" s="336">
        <v>1</v>
      </c>
      <c r="AV167" s="336">
        <v>0</v>
      </c>
      <c r="AW167" s="336">
        <v>0</v>
      </c>
      <c r="AX167" s="352">
        <v>0</v>
      </c>
    </row>
    <row r="168" ht="39.95" customHeight="1" spans="1:50">
      <c r="A168" s="216">
        <f t="shared" si="8"/>
        <v>160</v>
      </c>
      <c r="B168" s="219"/>
      <c r="C168" s="219"/>
      <c r="D168" s="219">
        <v>2</v>
      </c>
      <c r="E168" s="223"/>
      <c r="F168" s="219"/>
      <c r="G168" s="223"/>
      <c r="H168" s="219"/>
      <c r="I168" s="219"/>
      <c r="J168" s="258"/>
      <c r="K168" s="258"/>
      <c r="L168" s="258" t="s">
        <v>1461</v>
      </c>
      <c r="M168" s="381" t="s">
        <v>1462</v>
      </c>
      <c r="N168" s="243" t="s">
        <v>1074</v>
      </c>
      <c r="O168" s="366" t="str">
        <f t="shared" si="9"/>
        <v>1895车身，织物非通风面料</v>
      </c>
      <c r="P168" s="245" t="s">
        <v>107</v>
      </c>
      <c r="Q168" s="245" t="s">
        <v>400</v>
      </c>
      <c r="R168" s="370"/>
      <c r="S168" s="276" t="s">
        <v>401</v>
      </c>
      <c r="T168" s="277" t="s">
        <v>415</v>
      </c>
      <c r="U168" s="260" t="s">
        <v>31</v>
      </c>
      <c r="V168" s="282" t="s">
        <v>403</v>
      </c>
      <c r="W168" s="278" t="s">
        <v>402</v>
      </c>
      <c r="X168" s="267" t="s">
        <v>1456</v>
      </c>
      <c r="Y168" s="222" t="s">
        <v>405</v>
      </c>
      <c r="Z168" s="260" t="s">
        <v>31</v>
      </c>
      <c r="AA168" s="218" t="s">
        <v>1448</v>
      </c>
      <c r="AB168" s="386">
        <v>0.5</v>
      </c>
      <c r="AC168" s="245" t="s">
        <v>31</v>
      </c>
      <c r="AD168" s="300" t="s">
        <v>441</v>
      </c>
      <c r="AE168" s="300"/>
      <c r="AF168" s="301"/>
      <c r="AG168" s="301"/>
      <c r="AH168" s="317"/>
      <c r="AI168" s="317"/>
      <c r="AJ168" s="318"/>
      <c r="AK168" s="317"/>
      <c r="AL168" s="317"/>
      <c r="AM168" s="319" t="s">
        <v>407</v>
      </c>
      <c r="AN168" s="319" t="s">
        <v>442</v>
      </c>
      <c r="AO168" s="340"/>
      <c r="AP168" s="329">
        <v>0</v>
      </c>
      <c r="AQ168" s="330">
        <v>0</v>
      </c>
      <c r="AR168" s="330">
        <v>0</v>
      </c>
      <c r="AS168" s="330">
        <v>0</v>
      </c>
      <c r="AT168" s="331">
        <v>0</v>
      </c>
      <c r="AU168" s="336">
        <v>0</v>
      </c>
      <c r="AV168" s="336">
        <v>1</v>
      </c>
      <c r="AW168" s="336">
        <v>0</v>
      </c>
      <c r="AX168" s="352">
        <v>0</v>
      </c>
    </row>
    <row r="169" s="195" customFormat="1" ht="64.5" customHeight="1" spans="1:50">
      <c r="A169" s="216">
        <f t="shared" si="8"/>
        <v>161</v>
      </c>
      <c r="B169" s="219"/>
      <c r="C169" s="219"/>
      <c r="D169" s="219">
        <v>2</v>
      </c>
      <c r="E169" s="223"/>
      <c r="F169" s="219"/>
      <c r="G169" s="223"/>
      <c r="H169" s="219"/>
      <c r="I169" s="219"/>
      <c r="J169" s="258"/>
      <c r="K169" s="258"/>
      <c r="L169" s="258" t="s">
        <v>1086</v>
      </c>
      <c r="M169" s="381" t="s">
        <v>1086</v>
      </c>
      <c r="N169" s="243" t="s">
        <v>1074</v>
      </c>
      <c r="O169" s="252" t="s">
        <v>1463</v>
      </c>
      <c r="P169" s="245" t="s">
        <v>107</v>
      </c>
      <c r="Q169" s="245" t="s">
        <v>400</v>
      </c>
      <c r="R169" s="370"/>
      <c r="S169" s="276" t="s">
        <v>401</v>
      </c>
      <c r="T169" s="277" t="s">
        <v>415</v>
      </c>
      <c r="U169" s="260" t="s">
        <v>31</v>
      </c>
      <c r="V169" s="282" t="s">
        <v>402</v>
      </c>
      <c r="W169" s="278" t="s">
        <v>403</v>
      </c>
      <c r="X169" s="267" t="s">
        <v>1456</v>
      </c>
      <c r="Y169" s="222" t="s">
        <v>405</v>
      </c>
      <c r="Z169" s="260" t="s">
        <v>31</v>
      </c>
      <c r="AA169" s="218" t="s">
        <v>1448</v>
      </c>
      <c r="AB169" s="386">
        <v>0.5</v>
      </c>
      <c r="AC169" s="245"/>
      <c r="AD169" s="300" t="s">
        <v>441</v>
      </c>
      <c r="AE169" s="300"/>
      <c r="AF169" s="301"/>
      <c r="AG169" s="301"/>
      <c r="AH169" s="317"/>
      <c r="AI169" s="317"/>
      <c r="AJ169" s="318"/>
      <c r="AK169" s="317"/>
      <c r="AL169" s="317"/>
      <c r="AM169" s="319" t="s">
        <v>407</v>
      </c>
      <c r="AN169" s="319" t="s">
        <v>442</v>
      </c>
      <c r="AO169" s="340"/>
      <c r="AP169" s="329">
        <v>0</v>
      </c>
      <c r="AQ169" s="330">
        <v>0</v>
      </c>
      <c r="AR169" s="330">
        <v>0</v>
      </c>
      <c r="AS169" s="330">
        <v>0</v>
      </c>
      <c r="AT169" s="331">
        <v>0</v>
      </c>
      <c r="AU169" s="336">
        <v>0</v>
      </c>
      <c r="AV169" s="336">
        <v>0</v>
      </c>
      <c r="AW169" s="336">
        <v>1</v>
      </c>
      <c r="AX169" s="352">
        <v>0</v>
      </c>
    </row>
    <row r="170" s="196" customFormat="1" ht="64.5" customHeight="1" spans="1:50">
      <c r="A170" s="216">
        <f t="shared" si="8"/>
        <v>162</v>
      </c>
      <c r="B170" s="220"/>
      <c r="C170" s="220"/>
      <c r="D170" s="220">
        <v>2</v>
      </c>
      <c r="E170" s="225"/>
      <c r="F170" s="220"/>
      <c r="G170" s="225"/>
      <c r="H170" s="220"/>
      <c r="I170" s="220"/>
      <c r="J170" s="261"/>
      <c r="K170" s="261"/>
      <c r="L170" s="262" t="s">
        <v>1125</v>
      </c>
      <c r="M170" s="383" t="s">
        <v>1125</v>
      </c>
      <c r="N170" s="248" t="s">
        <v>1074</v>
      </c>
      <c r="O170" s="255" t="s">
        <v>1454</v>
      </c>
      <c r="P170" s="250" t="s">
        <v>107</v>
      </c>
      <c r="Q170" s="250" t="s">
        <v>400</v>
      </c>
      <c r="R170" s="372"/>
      <c r="S170" s="280" t="s">
        <v>401</v>
      </c>
      <c r="T170" s="254" t="s">
        <v>415</v>
      </c>
      <c r="U170" s="266" t="s">
        <v>31</v>
      </c>
      <c r="V170" s="284" t="s">
        <v>402</v>
      </c>
      <c r="W170" s="281" t="s">
        <v>403</v>
      </c>
      <c r="X170" s="283" t="s">
        <v>1456</v>
      </c>
      <c r="Y170" s="302" t="s">
        <v>405</v>
      </c>
      <c r="Z170" s="266" t="s">
        <v>31</v>
      </c>
      <c r="AA170" s="224" t="s">
        <v>1448</v>
      </c>
      <c r="AB170" s="387">
        <v>0.5</v>
      </c>
      <c r="AC170" s="250"/>
      <c r="AD170" s="300" t="s">
        <v>441</v>
      </c>
      <c r="AE170" s="300"/>
      <c r="AF170" s="301"/>
      <c r="AG170" s="301"/>
      <c r="AH170" s="317"/>
      <c r="AI170" s="317"/>
      <c r="AJ170" s="318"/>
      <c r="AK170" s="317"/>
      <c r="AL170" s="317"/>
      <c r="AM170" s="320" t="s">
        <v>423</v>
      </c>
      <c r="AN170" s="319"/>
      <c r="AO170" s="344"/>
      <c r="AP170" s="393">
        <v>0</v>
      </c>
      <c r="AQ170" s="331">
        <v>0</v>
      </c>
      <c r="AR170" s="331">
        <v>0</v>
      </c>
      <c r="AS170" s="331">
        <v>0</v>
      </c>
      <c r="AT170" s="331">
        <v>0</v>
      </c>
      <c r="AU170" s="352">
        <v>0</v>
      </c>
      <c r="AV170" s="352">
        <v>0</v>
      </c>
      <c r="AW170" s="352">
        <v>0</v>
      </c>
      <c r="AX170" s="352">
        <v>1</v>
      </c>
    </row>
    <row r="171" s="191" customFormat="1" ht="39.95" customHeight="1" spans="1:50">
      <c r="A171" s="216">
        <f t="shared" si="8"/>
        <v>163</v>
      </c>
      <c r="B171" s="219"/>
      <c r="C171" s="219"/>
      <c r="D171" s="219">
        <v>2</v>
      </c>
      <c r="E171" s="231"/>
      <c r="F171" s="219"/>
      <c r="G171" s="219"/>
      <c r="H171" s="219"/>
      <c r="I171" s="219"/>
      <c r="J171" s="258"/>
      <c r="K171" s="258"/>
      <c r="L171" s="258" t="s">
        <v>510</v>
      </c>
      <c r="M171" s="242" t="s">
        <v>511</v>
      </c>
      <c r="N171" s="243" t="s">
        <v>512</v>
      </c>
      <c r="O171" s="244" t="s">
        <v>513</v>
      </c>
      <c r="P171" s="245" t="s">
        <v>107</v>
      </c>
      <c r="Q171" s="245" t="s">
        <v>400</v>
      </c>
      <c r="R171" s="245" t="s">
        <v>31</v>
      </c>
      <c r="S171" s="276" t="s">
        <v>401</v>
      </c>
      <c r="T171" s="277" t="s">
        <v>415</v>
      </c>
      <c r="U171" s="260" t="s">
        <v>31</v>
      </c>
      <c r="V171" s="276" t="s">
        <v>403</v>
      </c>
      <c r="W171" s="278" t="s">
        <v>402</v>
      </c>
      <c r="X171" s="218" t="s">
        <v>513</v>
      </c>
      <c r="Y171" s="260" t="s">
        <v>31</v>
      </c>
      <c r="Z171" s="260" t="s">
        <v>31</v>
      </c>
      <c r="AA171" s="260" t="s">
        <v>31</v>
      </c>
      <c r="AB171" s="304">
        <v>0.001</v>
      </c>
      <c r="AC171" s="245" t="s">
        <v>31</v>
      </c>
      <c r="AD171" s="300"/>
      <c r="AE171" s="300"/>
      <c r="AF171" s="301"/>
      <c r="AG171" s="301"/>
      <c r="AH171" s="317"/>
      <c r="AI171" s="317"/>
      <c r="AJ171" s="318"/>
      <c r="AK171" s="317"/>
      <c r="AL171" s="317"/>
      <c r="AM171" s="319" t="s">
        <v>423</v>
      </c>
      <c r="AN171" s="319" t="s">
        <v>1246</v>
      </c>
      <c r="AO171" s="340"/>
      <c r="AP171" s="329">
        <v>30</v>
      </c>
      <c r="AQ171" s="330">
        <v>30</v>
      </c>
      <c r="AR171" s="330">
        <v>30</v>
      </c>
      <c r="AS171" s="330">
        <v>30</v>
      </c>
      <c r="AT171" s="331">
        <v>30</v>
      </c>
      <c r="AU171" s="336">
        <v>30</v>
      </c>
      <c r="AV171" s="336">
        <v>30</v>
      </c>
      <c r="AW171" s="336">
        <v>30</v>
      </c>
      <c r="AX171" s="352">
        <v>30</v>
      </c>
    </row>
    <row r="172" ht="39.95" customHeight="1" spans="1:50">
      <c r="A172" s="216">
        <f t="shared" si="8"/>
        <v>164</v>
      </c>
      <c r="B172" s="219"/>
      <c r="C172" s="219"/>
      <c r="D172" s="219">
        <v>2</v>
      </c>
      <c r="E172" s="223"/>
      <c r="F172" s="219"/>
      <c r="G172" s="223"/>
      <c r="H172" s="219"/>
      <c r="I172" s="219"/>
      <c r="J172" s="258"/>
      <c r="K172" s="258"/>
      <c r="L172" s="258" t="s">
        <v>1464</v>
      </c>
      <c r="M172" s="381" t="s">
        <v>1465</v>
      </c>
      <c r="N172" s="243" t="s">
        <v>1466</v>
      </c>
      <c r="O172" s="366" t="s">
        <v>1467</v>
      </c>
      <c r="P172" s="245" t="s">
        <v>107</v>
      </c>
      <c r="Q172" s="245" t="s">
        <v>400</v>
      </c>
      <c r="R172" s="370"/>
      <c r="S172" s="276" t="s">
        <v>107</v>
      </c>
      <c r="T172" s="384" t="s">
        <v>1465</v>
      </c>
      <c r="U172" s="276" t="s">
        <v>107</v>
      </c>
      <c r="V172" s="282" t="s">
        <v>403</v>
      </c>
      <c r="W172" s="278" t="s">
        <v>402</v>
      </c>
      <c r="X172" s="267" t="s">
        <v>421</v>
      </c>
      <c r="Y172" s="222" t="s">
        <v>405</v>
      </c>
      <c r="Z172" s="260" t="s">
        <v>31</v>
      </c>
      <c r="AA172" s="218" t="s">
        <v>1438</v>
      </c>
      <c r="AB172" s="389" t="e">
        <f>AB174+AB176+AB177+AB178+AB179+AB180+#REF!+#REF!+AB181+AB182</f>
        <v>#REF!</v>
      </c>
      <c r="AC172" s="245" t="s">
        <v>31</v>
      </c>
      <c r="AD172" s="300" t="s">
        <v>437</v>
      </c>
      <c r="AE172" s="300"/>
      <c r="AF172" s="301"/>
      <c r="AG172" s="301"/>
      <c r="AH172" s="317"/>
      <c r="AI172" s="317"/>
      <c r="AJ172" s="318"/>
      <c r="AK172" s="317"/>
      <c r="AL172" s="317"/>
      <c r="AM172" s="319" t="s">
        <v>407</v>
      </c>
      <c r="AN172" s="319" t="s">
        <v>463</v>
      </c>
      <c r="AO172" s="394"/>
      <c r="AP172" s="222">
        <v>1</v>
      </c>
      <c r="AQ172" s="341">
        <v>1</v>
      </c>
      <c r="AR172" s="341">
        <v>1</v>
      </c>
      <c r="AS172" s="341">
        <v>1</v>
      </c>
      <c r="AT172" s="342">
        <v>1</v>
      </c>
      <c r="AU172" s="336">
        <v>0</v>
      </c>
      <c r="AV172" s="336">
        <v>0</v>
      </c>
      <c r="AW172" s="336">
        <v>0</v>
      </c>
      <c r="AX172" s="352">
        <v>0</v>
      </c>
    </row>
    <row r="173" ht="39.95" customHeight="1" spans="1:50">
      <c r="A173" s="216">
        <f t="shared" si="8"/>
        <v>165</v>
      </c>
      <c r="B173" s="219"/>
      <c r="C173" s="219"/>
      <c r="D173" s="219">
        <v>2</v>
      </c>
      <c r="E173" s="223"/>
      <c r="F173" s="219"/>
      <c r="G173" s="223"/>
      <c r="H173" s="219"/>
      <c r="I173" s="219"/>
      <c r="J173" s="258"/>
      <c r="K173" s="258"/>
      <c r="L173" s="258" t="s">
        <v>1468</v>
      </c>
      <c r="M173" s="381" t="s">
        <v>1469</v>
      </c>
      <c r="N173" s="243" t="s">
        <v>1466</v>
      </c>
      <c r="O173" s="366" t="s">
        <v>1399</v>
      </c>
      <c r="P173" s="245" t="s">
        <v>107</v>
      </c>
      <c r="Q173" s="245" t="s">
        <v>400</v>
      </c>
      <c r="R173" s="370"/>
      <c r="S173" s="276" t="s">
        <v>401</v>
      </c>
      <c r="T173" s="384" t="s">
        <v>1469</v>
      </c>
      <c r="U173" s="276" t="s">
        <v>401</v>
      </c>
      <c r="V173" s="282" t="s">
        <v>403</v>
      </c>
      <c r="W173" s="278" t="s">
        <v>402</v>
      </c>
      <c r="X173" s="267" t="s">
        <v>421</v>
      </c>
      <c r="Y173" s="222" t="s">
        <v>405</v>
      </c>
      <c r="Z173" s="260" t="s">
        <v>31</v>
      </c>
      <c r="AA173" s="218" t="s">
        <v>1448</v>
      </c>
      <c r="AB173" s="389" t="e">
        <f>AB175+AB176+AB177+AB178+AB179+#REF!+#REF!+AB183+AB181+#REF!</f>
        <v>#REF!</v>
      </c>
      <c r="AC173" s="245" t="s">
        <v>31</v>
      </c>
      <c r="AD173" s="300" t="s">
        <v>437</v>
      </c>
      <c r="AE173" s="300"/>
      <c r="AF173" s="301"/>
      <c r="AG173" s="301"/>
      <c r="AH173" s="317"/>
      <c r="AI173" s="317"/>
      <c r="AJ173" s="318"/>
      <c r="AK173" s="317"/>
      <c r="AL173" s="317"/>
      <c r="AM173" s="319" t="s">
        <v>407</v>
      </c>
      <c r="AN173" s="319" t="s">
        <v>463</v>
      </c>
      <c r="AO173" s="394"/>
      <c r="AP173" s="222">
        <v>0</v>
      </c>
      <c r="AQ173" s="341">
        <v>0</v>
      </c>
      <c r="AR173" s="341">
        <v>0</v>
      </c>
      <c r="AS173" s="341">
        <v>0</v>
      </c>
      <c r="AT173" s="342">
        <v>0</v>
      </c>
      <c r="AU173" s="336">
        <v>1</v>
      </c>
      <c r="AV173" s="336">
        <v>1</v>
      </c>
      <c r="AW173" s="336">
        <v>1</v>
      </c>
      <c r="AX173" s="352">
        <v>1</v>
      </c>
    </row>
    <row r="174" ht="39.95" customHeight="1" spans="1:50">
      <c r="A174" s="216">
        <f t="shared" si="8"/>
        <v>166</v>
      </c>
      <c r="B174" s="219"/>
      <c r="C174" s="219"/>
      <c r="D174" s="223"/>
      <c r="E174" s="219">
        <v>3</v>
      </c>
      <c r="F174" s="219"/>
      <c r="G174" s="223"/>
      <c r="H174" s="219"/>
      <c r="I174" s="219"/>
      <c r="J174" s="258"/>
      <c r="K174" s="258"/>
      <c r="L174" s="258"/>
      <c r="M174" s="381" t="s">
        <v>1470</v>
      </c>
      <c r="N174" s="243" t="s">
        <v>1471</v>
      </c>
      <c r="O174" s="366" t="s">
        <v>1467</v>
      </c>
      <c r="P174" s="267" t="s">
        <v>107</v>
      </c>
      <c r="Q174" s="245" t="s">
        <v>400</v>
      </c>
      <c r="R174" s="370"/>
      <c r="S174" s="276" t="s">
        <v>401</v>
      </c>
      <c r="T174" s="277" t="s">
        <v>415</v>
      </c>
      <c r="U174" s="260" t="s">
        <v>31</v>
      </c>
      <c r="V174" s="276" t="s">
        <v>403</v>
      </c>
      <c r="W174" s="278" t="s">
        <v>402</v>
      </c>
      <c r="X174" s="218" t="s">
        <v>434</v>
      </c>
      <c r="Y174" s="222" t="s">
        <v>1472</v>
      </c>
      <c r="Z174" s="260" t="s">
        <v>1473</v>
      </c>
      <c r="AA174" s="218" t="s">
        <v>1438</v>
      </c>
      <c r="AB174" s="390">
        <v>2.8475</v>
      </c>
      <c r="AC174" s="245" t="s">
        <v>31</v>
      </c>
      <c r="AD174" s="300"/>
      <c r="AE174" s="300"/>
      <c r="AF174" s="301" t="s">
        <v>438</v>
      </c>
      <c r="AG174" s="301"/>
      <c r="AH174" s="317"/>
      <c r="AI174" s="317">
        <v>3.0753</v>
      </c>
      <c r="AJ174" s="318">
        <v>0.925925925925926</v>
      </c>
      <c r="AK174" s="317"/>
      <c r="AL174" s="317"/>
      <c r="AM174" s="319" t="s">
        <v>416</v>
      </c>
      <c r="AN174" s="319"/>
      <c r="AO174" s="394"/>
      <c r="AP174" s="222">
        <v>1</v>
      </c>
      <c r="AQ174" s="341">
        <v>1</v>
      </c>
      <c r="AR174" s="341">
        <v>1</v>
      </c>
      <c r="AS174" s="341">
        <v>1</v>
      </c>
      <c r="AT174" s="342">
        <v>1</v>
      </c>
      <c r="AU174" s="336">
        <v>0</v>
      </c>
      <c r="AV174" s="336">
        <v>0</v>
      </c>
      <c r="AW174" s="336">
        <v>0</v>
      </c>
      <c r="AX174" s="352">
        <v>0</v>
      </c>
    </row>
    <row r="175" ht="39.95" customHeight="1" spans="1:50">
      <c r="A175" s="216">
        <f t="shared" si="8"/>
        <v>167</v>
      </c>
      <c r="B175" s="219"/>
      <c r="C175" s="219"/>
      <c r="D175" s="223"/>
      <c r="E175" s="219">
        <v>3</v>
      </c>
      <c r="F175" s="219"/>
      <c r="G175" s="223"/>
      <c r="H175" s="219"/>
      <c r="I175" s="219"/>
      <c r="J175" s="258"/>
      <c r="K175" s="258"/>
      <c r="L175" s="258"/>
      <c r="M175" s="381" t="s">
        <v>1474</v>
      </c>
      <c r="N175" s="243" t="s">
        <v>1471</v>
      </c>
      <c r="O175" s="366" t="s">
        <v>1399</v>
      </c>
      <c r="P175" s="267" t="s">
        <v>107</v>
      </c>
      <c r="Q175" s="245" t="s">
        <v>400</v>
      </c>
      <c r="R175" s="370"/>
      <c r="S175" s="276" t="s">
        <v>401</v>
      </c>
      <c r="T175" s="277" t="s">
        <v>415</v>
      </c>
      <c r="U175" s="260" t="s">
        <v>31</v>
      </c>
      <c r="V175" s="282" t="s">
        <v>403</v>
      </c>
      <c r="W175" s="278" t="s">
        <v>402</v>
      </c>
      <c r="X175" s="218" t="s">
        <v>434</v>
      </c>
      <c r="Y175" s="222" t="s">
        <v>1472</v>
      </c>
      <c r="Z175" s="260" t="s">
        <v>1473</v>
      </c>
      <c r="AA175" s="218" t="s">
        <v>1448</v>
      </c>
      <c r="AB175" s="386">
        <v>2.7154</v>
      </c>
      <c r="AC175" s="245" t="s">
        <v>31</v>
      </c>
      <c r="AD175" s="300"/>
      <c r="AE175" s="300"/>
      <c r="AF175" s="301" t="s">
        <v>438</v>
      </c>
      <c r="AG175" s="301"/>
      <c r="AH175" s="317"/>
      <c r="AI175" s="317">
        <v>2.932632</v>
      </c>
      <c r="AJ175" s="318">
        <v>0.925925925925926</v>
      </c>
      <c r="AK175" s="317"/>
      <c r="AL175" s="317"/>
      <c r="AM175" s="319" t="s">
        <v>416</v>
      </c>
      <c r="AN175" s="319"/>
      <c r="AO175" s="394"/>
      <c r="AP175" s="222">
        <v>0</v>
      </c>
      <c r="AQ175" s="341">
        <v>0</v>
      </c>
      <c r="AR175" s="341">
        <v>0</v>
      </c>
      <c r="AS175" s="341">
        <v>0</v>
      </c>
      <c r="AT175" s="342">
        <v>0</v>
      </c>
      <c r="AU175" s="336">
        <v>1</v>
      </c>
      <c r="AV175" s="336">
        <v>1</v>
      </c>
      <c r="AW175" s="336">
        <v>1</v>
      </c>
      <c r="AX175" s="352">
        <v>1</v>
      </c>
    </row>
    <row r="176" ht="39.95" customHeight="1" spans="1:50">
      <c r="A176" s="216">
        <f t="shared" si="8"/>
        <v>168</v>
      </c>
      <c r="B176" s="219"/>
      <c r="C176" s="219"/>
      <c r="D176" s="223"/>
      <c r="E176" s="219">
        <v>3</v>
      </c>
      <c r="F176" s="219"/>
      <c r="G176" s="223"/>
      <c r="H176" s="219"/>
      <c r="I176" s="219"/>
      <c r="J176" s="258"/>
      <c r="K176" s="258"/>
      <c r="L176" s="258" t="s">
        <v>1475</v>
      </c>
      <c r="M176" s="381" t="s">
        <v>1476</v>
      </c>
      <c r="N176" s="243" t="s">
        <v>1477</v>
      </c>
      <c r="O176" s="366" t="s">
        <v>141</v>
      </c>
      <c r="P176" s="267" t="s">
        <v>258</v>
      </c>
      <c r="Q176" s="245" t="s">
        <v>400</v>
      </c>
      <c r="R176" s="370"/>
      <c r="S176" s="276" t="s">
        <v>401</v>
      </c>
      <c r="T176" s="384" t="s">
        <v>1476</v>
      </c>
      <c r="U176" s="276" t="s">
        <v>401</v>
      </c>
      <c r="V176" s="282" t="s">
        <v>403</v>
      </c>
      <c r="W176" s="278" t="s">
        <v>402</v>
      </c>
      <c r="X176" s="218" t="s">
        <v>427</v>
      </c>
      <c r="Y176" s="222" t="s">
        <v>1478</v>
      </c>
      <c r="Z176" s="260" t="s">
        <v>476</v>
      </c>
      <c r="AA176" s="218" t="s">
        <v>31</v>
      </c>
      <c r="AB176" s="390">
        <v>0.0092</v>
      </c>
      <c r="AC176" s="245" t="s">
        <v>31</v>
      </c>
      <c r="AD176" s="300" t="s">
        <v>431</v>
      </c>
      <c r="AE176" s="300"/>
      <c r="AF176" s="301"/>
      <c r="AG176" s="301"/>
      <c r="AH176" s="317"/>
      <c r="AI176" s="390">
        <v>0.0092</v>
      </c>
      <c r="AJ176" s="318">
        <f>AB176/AI176</f>
        <v>1</v>
      </c>
      <c r="AK176" s="317"/>
      <c r="AL176" s="317"/>
      <c r="AM176" s="319" t="s">
        <v>423</v>
      </c>
      <c r="AN176" s="319" t="s">
        <v>1479</v>
      </c>
      <c r="AO176" s="394"/>
      <c r="AP176" s="222">
        <v>1</v>
      </c>
      <c r="AQ176" s="341">
        <v>1</v>
      </c>
      <c r="AR176" s="341">
        <v>1</v>
      </c>
      <c r="AS176" s="341">
        <v>1</v>
      </c>
      <c r="AT176" s="342">
        <v>1</v>
      </c>
      <c r="AU176" s="336">
        <v>1</v>
      </c>
      <c r="AV176" s="336">
        <v>1</v>
      </c>
      <c r="AW176" s="336">
        <v>1</v>
      </c>
      <c r="AX176" s="352">
        <v>1</v>
      </c>
    </row>
    <row r="177" ht="39.95" customHeight="1" spans="1:50">
      <c r="A177" s="216">
        <f t="shared" si="8"/>
        <v>169</v>
      </c>
      <c r="B177" s="219"/>
      <c r="C177" s="219"/>
      <c r="D177" s="223"/>
      <c r="E177" s="219">
        <v>3</v>
      </c>
      <c r="F177" s="219"/>
      <c r="G177" s="223"/>
      <c r="H177" s="219"/>
      <c r="I177" s="219"/>
      <c r="J177" s="258"/>
      <c r="K177" s="258"/>
      <c r="L177" s="258"/>
      <c r="M177" s="381" t="s">
        <v>471</v>
      </c>
      <c r="N177" s="243" t="s">
        <v>472</v>
      </c>
      <c r="O177" s="366" t="s">
        <v>141</v>
      </c>
      <c r="P177" s="267" t="s">
        <v>258</v>
      </c>
      <c r="Q177" s="245" t="s">
        <v>400</v>
      </c>
      <c r="R177" s="370"/>
      <c r="S177" s="276" t="s">
        <v>401</v>
      </c>
      <c r="T177" s="384" t="s">
        <v>1007</v>
      </c>
      <c r="U177" s="276" t="s">
        <v>401</v>
      </c>
      <c r="V177" s="276" t="s">
        <v>403</v>
      </c>
      <c r="W177" s="278" t="s">
        <v>402</v>
      </c>
      <c r="X177" s="218" t="s">
        <v>427</v>
      </c>
      <c r="Y177" s="222" t="s">
        <v>1478</v>
      </c>
      <c r="Z177" s="260" t="s">
        <v>476</v>
      </c>
      <c r="AA177" s="218" t="s">
        <v>31</v>
      </c>
      <c r="AB177" s="390">
        <v>0.0083</v>
      </c>
      <c r="AC177" s="245" t="s">
        <v>31</v>
      </c>
      <c r="AD177" s="300" t="s">
        <v>431</v>
      </c>
      <c r="AE177" s="300"/>
      <c r="AF177" s="301"/>
      <c r="AG177" s="301"/>
      <c r="AH177" s="317"/>
      <c r="AI177" s="390">
        <v>0.0083</v>
      </c>
      <c r="AJ177" s="318">
        <f>AB177/AI177</f>
        <v>1</v>
      </c>
      <c r="AK177" s="317"/>
      <c r="AL177" s="317"/>
      <c r="AM177" s="319" t="s">
        <v>423</v>
      </c>
      <c r="AN177" s="319" t="s">
        <v>477</v>
      </c>
      <c r="AO177" s="394"/>
      <c r="AP177" s="222">
        <v>1</v>
      </c>
      <c r="AQ177" s="222">
        <v>1</v>
      </c>
      <c r="AR177" s="222">
        <v>1</v>
      </c>
      <c r="AS177" s="222">
        <v>1</v>
      </c>
      <c r="AT177" s="222">
        <v>1</v>
      </c>
      <c r="AU177" s="222">
        <v>1</v>
      </c>
      <c r="AV177" s="222">
        <v>1</v>
      </c>
      <c r="AW177" s="222">
        <v>1</v>
      </c>
      <c r="AX177" s="222">
        <v>1</v>
      </c>
    </row>
    <row r="178" ht="39.95" customHeight="1" spans="1:50">
      <c r="A178" s="216">
        <f t="shared" si="8"/>
        <v>170</v>
      </c>
      <c r="B178" s="218"/>
      <c r="C178" s="219"/>
      <c r="D178" s="223"/>
      <c r="E178" s="219">
        <v>3</v>
      </c>
      <c r="F178" s="219"/>
      <c r="G178" s="223"/>
      <c r="H178" s="219"/>
      <c r="I178" s="219"/>
      <c r="J178" s="258"/>
      <c r="K178" s="258"/>
      <c r="L178" s="258"/>
      <c r="M178" s="256" t="s">
        <v>478</v>
      </c>
      <c r="N178" s="243" t="s">
        <v>479</v>
      </c>
      <c r="O178" s="257" t="s">
        <v>141</v>
      </c>
      <c r="P178" s="365" t="s">
        <v>258</v>
      </c>
      <c r="Q178" s="218" t="s">
        <v>400</v>
      </c>
      <c r="R178" s="370"/>
      <c r="S178" s="276" t="s">
        <v>401</v>
      </c>
      <c r="T178" s="260" t="s">
        <v>1010</v>
      </c>
      <c r="U178" s="258" t="s">
        <v>401</v>
      </c>
      <c r="V178" s="282" t="s">
        <v>403</v>
      </c>
      <c r="W178" s="278" t="s">
        <v>402</v>
      </c>
      <c r="X178" s="267" t="s">
        <v>899</v>
      </c>
      <c r="Y178" s="222" t="s">
        <v>1480</v>
      </c>
      <c r="Z178" s="218" t="s">
        <v>476</v>
      </c>
      <c r="AA178" s="222" t="s">
        <v>1481</v>
      </c>
      <c r="AB178" s="390">
        <v>0.004</v>
      </c>
      <c r="AC178" s="245" t="s">
        <v>31</v>
      </c>
      <c r="AD178" s="300" t="s">
        <v>431</v>
      </c>
      <c r="AE178" s="300"/>
      <c r="AF178" s="301"/>
      <c r="AG178" s="301"/>
      <c r="AH178" s="317"/>
      <c r="AI178" s="390">
        <v>0.004</v>
      </c>
      <c r="AJ178" s="318">
        <f>AB178/AI178</f>
        <v>1</v>
      </c>
      <c r="AK178" s="317"/>
      <c r="AL178" s="317"/>
      <c r="AM178" s="319" t="s">
        <v>423</v>
      </c>
      <c r="AN178" s="319" t="s">
        <v>477</v>
      </c>
      <c r="AO178" s="394"/>
      <c r="AP178" s="222">
        <v>3</v>
      </c>
      <c r="AQ178" s="222">
        <v>3</v>
      </c>
      <c r="AR178" s="222">
        <v>3</v>
      </c>
      <c r="AS178" s="222">
        <v>3</v>
      </c>
      <c r="AT178" s="222">
        <v>3</v>
      </c>
      <c r="AU178" s="222">
        <v>3</v>
      </c>
      <c r="AV178" s="222">
        <v>3</v>
      </c>
      <c r="AW178" s="222">
        <v>3</v>
      </c>
      <c r="AX178" s="222">
        <v>3</v>
      </c>
    </row>
    <row r="179" ht="39.95" customHeight="1" spans="1:50">
      <c r="A179" s="216">
        <f t="shared" si="8"/>
        <v>171</v>
      </c>
      <c r="B179" s="219"/>
      <c r="C179" s="219"/>
      <c r="D179" s="223"/>
      <c r="E179" s="219">
        <v>3</v>
      </c>
      <c r="F179" s="219"/>
      <c r="G179" s="223"/>
      <c r="H179" s="219"/>
      <c r="I179" s="219"/>
      <c r="J179" s="258"/>
      <c r="K179" s="258"/>
      <c r="L179" s="258"/>
      <c r="M179" s="381" t="s">
        <v>481</v>
      </c>
      <c r="N179" s="243" t="s">
        <v>1239</v>
      </c>
      <c r="O179" s="366" t="s">
        <v>141</v>
      </c>
      <c r="P179" s="267" t="s">
        <v>258</v>
      </c>
      <c r="Q179" s="245" t="s">
        <v>400</v>
      </c>
      <c r="R179" s="370"/>
      <c r="S179" s="276" t="s">
        <v>401</v>
      </c>
      <c r="T179" s="384" t="s">
        <v>1016</v>
      </c>
      <c r="U179" s="276" t="s">
        <v>401</v>
      </c>
      <c r="V179" s="282" t="s">
        <v>403</v>
      </c>
      <c r="W179" s="278" t="s">
        <v>402</v>
      </c>
      <c r="X179" s="218" t="s">
        <v>427</v>
      </c>
      <c r="Y179" s="222" t="s">
        <v>1478</v>
      </c>
      <c r="Z179" s="260" t="s">
        <v>476</v>
      </c>
      <c r="AA179" s="218" t="s">
        <v>31</v>
      </c>
      <c r="AB179" s="390">
        <v>0.0055</v>
      </c>
      <c r="AC179" s="245" t="s">
        <v>31</v>
      </c>
      <c r="AD179" s="300" t="s">
        <v>431</v>
      </c>
      <c r="AE179" s="300"/>
      <c r="AF179" s="301"/>
      <c r="AG179" s="301"/>
      <c r="AH179" s="317"/>
      <c r="AI179" s="390">
        <v>0.0055</v>
      </c>
      <c r="AJ179" s="318">
        <f>AB179/AI179</f>
        <v>1</v>
      </c>
      <c r="AK179" s="317"/>
      <c r="AL179" s="317"/>
      <c r="AM179" s="319" t="s">
        <v>423</v>
      </c>
      <c r="AN179" s="319" t="s">
        <v>477</v>
      </c>
      <c r="AO179" s="394"/>
      <c r="AP179" s="222">
        <v>6</v>
      </c>
      <c r="AQ179" s="222">
        <v>6</v>
      </c>
      <c r="AR179" s="222">
        <v>6</v>
      </c>
      <c r="AS179" s="222">
        <v>6</v>
      </c>
      <c r="AT179" s="222">
        <v>6</v>
      </c>
      <c r="AU179" s="222">
        <v>6</v>
      </c>
      <c r="AV179" s="222">
        <v>6</v>
      </c>
      <c r="AW179" s="222">
        <v>6</v>
      </c>
      <c r="AX179" s="222">
        <v>6</v>
      </c>
    </row>
    <row r="180" ht="39.95" customHeight="1" spans="1:50">
      <c r="A180" s="216">
        <f t="shared" si="8"/>
        <v>172</v>
      </c>
      <c r="B180" s="219"/>
      <c r="C180" s="219"/>
      <c r="D180" s="223"/>
      <c r="E180" s="219">
        <v>3</v>
      </c>
      <c r="F180" s="219"/>
      <c r="G180" s="223"/>
      <c r="H180" s="219"/>
      <c r="I180" s="219"/>
      <c r="J180" s="258"/>
      <c r="K180" s="258"/>
      <c r="L180" s="258"/>
      <c r="M180" s="381" t="s">
        <v>483</v>
      </c>
      <c r="N180" s="243" t="s">
        <v>1242</v>
      </c>
      <c r="O180" s="366" t="s">
        <v>141</v>
      </c>
      <c r="P180" s="267" t="s">
        <v>258</v>
      </c>
      <c r="Q180" s="245" t="s">
        <v>400</v>
      </c>
      <c r="R180" s="370"/>
      <c r="S180" s="276" t="s">
        <v>401</v>
      </c>
      <c r="T180" s="384" t="s">
        <v>1020</v>
      </c>
      <c r="U180" s="276" t="s">
        <v>401</v>
      </c>
      <c r="V180" s="276" t="s">
        <v>403</v>
      </c>
      <c r="W180" s="278" t="s">
        <v>402</v>
      </c>
      <c r="X180" s="218" t="s">
        <v>427</v>
      </c>
      <c r="Y180" s="222" t="s">
        <v>1478</v>
      </c>
      <c r="Z180" s="260" t="s">
        <v>476</v>
      </c>
      <c r="AA180" s="218" t="s">
        <v>31</v>
      </c>
      <c r="AB180" s="390">
        <v>0.0068</v>
      </c>
      <c r="AC180" s="245" t="s">
        <v>31</v>
      </c>
      <c r="AD180" s="300" t="s">
        <v>431</v>
      </c>
      <c r="AE180" s="300"/>
      <c r="AF180" s="301"/>
      <c r="AG180" s="301"/>
      <c r="AH180" s="317"/>
      <c r="AI180" s="390">
        <v>0.0068</v>
      </c>
      <c r="AJ180" s="318">
        <f>AB180/AI180</f>
        <v>1</v>
      </c>
      <c r="AK180" s="317"/>
      <c r="AL180" s="317"/>
      <c r="AM180" s="319" t="s">
        <v>423</v>
      </c>
      <c r="AN180" s="319" t="s">
        <v>477</v>
      </c>
      <c r="AO180" s="394"/>
      <c r="AP180" s="222">
        <v>1</v>
      </c>
      <c r="AQ180" s="222">
        <v>1</v>
      </c>
      <c r="AR180" s="222">
        <v>1</v>
      </c>
      <c r="AS180" s="222">
        <v>1</v>
      </c>
      <c r="AT180" s="222">
        <v>1</v>
      </c>
      <c r="AU180" s="222">
        <v>1</v>
      </c>
      <c r="AV180" s="222">
        <v>1</v>
      </c>
      <c r="AW180" s="222">
        <v>1</v>
      </c>
      <c r="AX180" s="222">
        <v>1</v>
      </c>
    </row>
    <row r="181" ht="39.95" customHeight="1" spans="1:50">
      <c r="A181" s="216">
        <f t="shared" ref="A181:A203" si="10">ROW(181:181)-8</f>
        <v>173</v>
      </c>
      <c r="B181" s="219"/>
      <c r="C181" s="219"/>
      <c r="D181" s="223"/>
      <c r="E181" s="219">
        <v>3</v>
      </c>
      <c r="F181" s="219"/>
      <c r="G181" s="223"/>
      <c r="H181" s="219"/>
      <c r="I181" s="219"/>
      <c r="J181" s="258"/>
      <c r="K181" s="258"/>
      <c r="L181" s="258" t="s">
        <v>1482</v>
      </c>
      <c r="M181" s="381">
        <v>330102400400</v>
      </c>
      <c r="N181" s="243" t="s">
        <v>1483</v>
      </c>
      <c r="O181" s="244" t="s">
        <v>634</v>
      </c>
      <c r="P181" s="267" t="s">
        <v>258</v>
      </c>
      <c r="Q181" s="245" t="s">
        <v>400</v>
      </c>
      <c r="R181" s="370"/>
      <c r="S181" s="276" t="s">
        <v>401</v>
      </c>
      <c r="T181" s="277" t="s">
        <v>415</v>
      </c>
      <c r="U181" s="260" t="s">
        <v>31</v>
      </c>
      <c r="V181" s="282" t="s">
        <v>403</v>
      </c>
      <c r="W181" s="278" t="s">
        <v>402</v>
      </c>
      <c r="X181" s="218" t="s">
        <v>434</v>
      </c>
      <c r="Y181" s="222" t="s">
        <v>1484</v>
      </c>
      <c r="Z181" s="260" t="s">
        <v>31</v>
      </c>
      <c r="AA181" s="218" t="s">
        <v>1485</v>
      </c>
      <c r="AB181" s="386">
        <v>0.0556</v>
      </c>
      <c r="AC181" s="245" t="s">
        <v>31</v>
      </c>
      <c r="AD181" s="300"/>
      <c r="AE181" s="300"/>
      <c r="AF181" s="301"/>
      <c r="AG181" s="301"/>
      <c r="AH181" s="317"/>
      <c r="AI181" s="317"/>
      <c r="AJ181" s="318"/>
      <c r="AK181" s="317"/>
      <c r="AL181" s="317"/>
      <c r="AM181" s="319" t="s">
        <v>423</v>
      </c>
      <c r="AN181" s="319" t="s">
        <v>1486</v>
      </c>
      <c r="AO181" s="394"/>
      <c r="AP181" s="222">
        <v>1</v>
      </c>
      <c r="AQ181" s="341">
        <v>1</v>
      </c>
      <c r="AR181" s="341">
        <v>1</v>
      </c>
      <c r="AS181" s="341">
        <v>1</v>
      </c>
      <c r="AT181" s="342">
        <v>1</v>
      </c>
      <c r="AU181" s="336">
        <v>1</v>
      </c>
      <c r="AV181" s="336">
        <v>1</v>
      </c>
      <c r="AW181" s="336">
        <v>1</v>
      </c>
      <c r="AX181" s="352">
        <v>1</v>
      </c>
    </row>
    <row r="182" ht="39.95" customHeight="1" spans="1:50">
      <c r="A182" s="216">
        <f t="shared" si="10"/>
        <v>174</v>
      </c>
      <c r="B182" s="219"/>
      <c r="C182" s="219"/>
      <c r="D182" s="223"/>
      <c r="E182" s="219">
        <v>3</v>
      </c>
      <c r="F182" s="219"/>
      <c r="G182" s="223"/>
      <c r="H182" s="219"/>
      <c r="I182" s="219"/>
      <c r="J182" s="258"/>
      <c r="K182" s="258"/>
      <c r="L182" s="258" t="s">
        <v>1487</v>
      </c>
      <c r="M182" s="381" t="s">
        <v>1488</v>
      </c>
      <c r="N182" s="243" t="s">
        <v>1489</v>
      </c>
      <c r="O182" s="366" t="s">
        <v>1359</v>
      </c>
      <c r="P182" s="245" t="s">
        <v>107</v>
      </c>
      <c r="Q182" s="245" t="s">
        <v>400</v>
      </c>
      <c r="R182" s="370"/>
      <c r="S182" s="276" t="s">
        <v>401</v>
      </c>
      <c r="T182" s="384" t="s">
        <v>1488</v>
      </c>
      <c r="U182" s="260" t="s">
        <v>401</v>
      </c>
      <c r="V182" s="276" t="s">
        <v>403</v>
      </c>
      <c r="W182" s="278" t="s">
        <v>402</v>
      </c>
      <c r="X182" s="218" t="s">
        <v>421</v>
      </c>
      <c r="Y182" s="222" t="s">
        <v>405</v>
      </c>
      <c r="Z182" s="260" t="s">
        <v>31</v>
      </c>
      <c r="AA182" s="218" t="s">
        <v>31</v>
      </c>
      <c r="AB182" s="386">
        <f>AB184+AB185+AB186+AB187+AB188+AB189+AB192*AP192</f>
        <v>0.4888</v>
      </c>
      <c r="AC182" s="245" t="s">
        <v>31</v>
      </c>
      <c r="AD182" s="300" t="s">
        <v>532</v>
      </c>
      <c r="AE182" s="300"/>
      <c r="AF182" s="301"/>
      <c r="AG182" s="301"/>
      <c r="AH182" s="317"/>
      <c r="AI182" s="317"/>
      <c r="AJ182" s="318"/>
      <c r="AK182" s="317">
        <v>9</v>
      </c>
      <c r="AL182" s="317"/>
      <c r="AM182" s="319" t="s">
        <v>423</v>
      </c>
      <c r="AN182" s="319" t="s">
        <v>615</v>
      </c>
      <c r="AO182" s="394"/>
      <c r="AP182" s="222">
        <v>1</v>
      </c>
      <c r="AQ182" s="341">
        <v>1</v>
      </c>
      <c r="AR182" s="341">
        <v>1</v>
      </c>
      <c r="AS182" s="341">
        <v>1</v>
      </c>
      <c r="AT182" s="342">
        <v>1</v>
      </c>
      <c r="AU182" s="336">
        <v>0</v>
      </c>
      <c r="AV182" s="336">
        <v>0</v>
      </c>
      <c r="AW182" s="336">
        <v>0</v>
      </c>
      <c r="AX182" s="352">
        <v>0</v>
      </c>
    </row>
    <row r="183" ht="39.95" customHeight="1" spans="1:50">
      <c r="A183" s="216">
        <f t="shared" si="10"/>
        <v>175</v>
      </c>
      <c r="B183" s="219"/>
      <c r="C183" s="219"/>
      <c r="D183" s="223"/>
      <c r="E183" s="219">
        <v>3</v>
      </c>
      <c r="F183" s="219"/>
      <c r="G183" s="223"/>
      <c r="H183" s="219"/>
      <c r="I183" s="219"/>
      <c r="J183" s="258"/>
      <c r="K183" s="258"/>
      <c r="L183" s="258" t="s">
        <v>1490</v>
      </c>
      <c r="M183" s="381" t="s">
        <v>1491</v>
      </c>
      <c r="N183" s="243" t="s">
        <v>1489</v>
      </c>
      <c r="O183" s="366" t="s">
        <v>1351</v>
      </c>
      <c r="P183" s="245" t="s">
        <v>107</v>
      </c>
      <c r="Q183" s="245" t="s">
        <v>400</v>
      </c>
      <c r="R183" s="370"/>
      <c r="S183" s="276" t="s">
        <v>401</v>
      </c>
      <c r="T183" s="277" t="s">
        <v>415</v>
      </c>
      <c r="U183" s="260" t="s">
        <v>31</v>
      </c>
      <c r="V183" s="282" t="s">
        <v>403</v>
      </c>
      <c r="W183" s="278" t="s">
        <v>402</v>
      </c>
      <c r="X183" s="218" t="s">
        <v>421</v>
      </c>
      <c r="Y183" s="222" t="s">
        <v>405</v>
      </c>
      <c r="Z183" s="260" t="s">
        <v>31</v>
      </c>
      <c r="AA183" s="218" t="s">
        <v>31</v>
      </c>
      <c r="AB183" s="386">
        <f>AB185+AB186+AB188+AB189+AB190+AB191+AB192*AP192</f>
        <v>0.4765</v>
      </c>
      <c r="AC183" s="245" t="s">
        <v>31</v>
      </c>
      <c r="AD183" s="300" t="s">
        <v>532</v>
      </c>
      <c r="AE183" s="300"/>
      <c r="AF183" s="301"/>
      <c r="AG183" s="301"/>
      <c r="AH183" s="317"/>
      <c r="AI183" s="317"/>
      <c r="AJ183" s="318"/>
      <c r="AK183" s="317">
        <v>10</v>
      </c>
      <c r="AL183" s="317"/>
      <c r="AM183" s="319" t="s">
        <v>423</v>
      </c>
      <c r="AN183" s="319" t="s">
        <v>615</v>
      </c>
      <c r="AO183" s="340"/>
      <c r="AP183" s="222">
        <v>0</v>
      </c>
      <c r="AQ183" s="341">
        <v>0</v>
      </c>
      <c r="AR183" s="341">
        <v>0</v>
      </c>
      <c r="AS183" s="341">
        <v>0</v>
      </c>
      <c r="AT183" s="342">
        <v>0</v>
      </c>
      <c r="AU183" s="336">
        <v>1</v>
      </c>
      <c r="AV183" s="336">
        <v>1</v>
      </c>
      <c r="AW183" s="336">
        <v>1</v>
      </c>
      <c r="AX183" s="352">
        <v>1</v>
      </c>
    </row>
    <row r="184" ht="39.95" customHeight="1" spans="1:50">
      <c r="A184" s="216">
        <f t="shared" si="10"/>
        <v>176</v>
      </c>
      <c r="B184" s="219"/>
      <c r="C184" s="219"/>
      <c r="D184" s="223"/>
      <c r="E184" s="223"/>
      <c r="F184" s="219">
        <v>4</v>
      </c>
      <c r="G184" s="223"/>
      <c r="H184" s="219"/>
      <c r="I184" s="219"/>
      <c r="J184" s="258"/>
      <c r="K184" s="258"/>
      <c r="L184" s="258"/>
      <c r="M184" s="381" t="s">
        <v>1492</v>
      </c>
      <c r="N184" s="243" t="s">
        <v>1493</v>
      </c>
      <c r="O184" s="366" t="s">
        <v>1359</v>
      </c>
      <c r="P184" s="245" t="s">
        <v>258</v>
      </c>
      <c r="Q184" s="245" t="s">
        <v>400</v>
      </c>
      <c r="R184" s="370"/>
      <c r="S184" s="276" t="s">
        <v>401</v>
      </c>
      <c r="T184" s="384" t="s">
        <v>1492</v>
      </c>
      <c r="U184" s="260" t="s">
        <v>401</v>
      </c>
      <c r="V184" s="282" t="s">
        <v>403</v>
      </c>
      <c r="W184" s="278" t="s">
        <v>402</v>
      </c>
      <c r="X184" s="218" t="s">
        <v>427</v>
      </c>
      <c r="Y184" s="222" t="s">
        <v>1494</v>
      </c>
      <c r="Z184" s="260" t="s">
        <v>429</v>
      </c>
      <c r="AA184" s="218" t="s">
        <v>31</v>
      </c>
      <c r="AB184" s="386">
        <v>0.1834</v>
      </c>
      <c r="AC184" s="245" t="s">
        <v>31</v>
      </c>
      <c r="AD184" s="300" t="s">
        <v>431</v>
      </c>
      <c r="AE184" s="300"/>
      <c r="AF184" s="301">
        <v>1467.2</v>
      </c>
      <c r="AG184" s="301">
        <v>4.5</v>
      </c>
      <c r="AH184" s="317"/>
      <c r="AI184" s="317">
        <v>0.1834</v>
      </c>
      <c r="AJ184" s="318">
        <v>1</v>
      </c>
      <c r="AK184" s="317"/>
      <c r="AL184" s="317"/>
      <c r="AM184" s="321"/>
      <c r="AN184" s="321"/>
      <c r="AO184" s="340"/>
      <c r="AP184" s="222">
        <v>1</v>
      </c>
      <c r="AQ184" s="341">
        <v>1</v>
      </c>
      <c r="AR184" s="341">
        <v>1</v>
      </c>
      <c r="AS184" s="341">
        <v>1</v>
      </c>
      <c r="AT184" s="342">
        <v>1</v>
      </c>
      <c r="AU184" s="336">
        <v>0</v>
      </c>
      <c r="AV184" s="336">
        <v>0</v>
      </c>
      <c r="AW184" s="336">
        <v>0</v>
      </c>
      <c r="AX184" s="352">
        <v>0</v>
      </c>
    </row>
    <row r="185" ht="39.95" customHeight="1" spans="1:50">
      <c r="A185" s="216">
        <f t="shared" si="10"/>
        <v>177</v>
      </c>
      <c r="B185" s="219"/>
      <c r="C185" s="219"/>
      <c r="D185" s="223"/>
      <c r="E185" s="223"/>
      <c r="F185" s="219">
        <v>4</v>
      </c>
      <c r="G185" s="223"/>
      <c r="H185" s="219"/>
      <c r="I185" s="219"/>
      <c r="J185" s="258"/>
      <c r="K185" s="258"/>
      <c r="L185" s="258"/>
      <c r="M185" s="381" t="s">
        <v>1495</v>
      </c>
      <c r="N185" s="243" t="s">
        <v>1496</v>
      </c>
      <c r="O185" s="366" t="s">
        <v>1359</v>
      </c>
      <c r="P185" s="245" t="s">
        <v>258</v>
      </c>
      <c r="Q185" s="245" t="s">
        <v>400</v>
      </c>
      <c r="R185" s="370"/>
      <c r="S185" s="276" t="s">
        <v>401</v>
      </c>
      <c r="T185" s="384" t="s">
        <v>1495</v>
      </c>
      <c r="U185" s="260" t="s">
        <v>401</v>
      </c>
      <c r="V185" s="282" t="s">
        <v>403</v>
      </c>
      <c r="W185" s="278" t="s">
        <v>402</v>
      </c>
      <c r="X185" s="218" t="s">
        <v>427</v>
      </c>
      <c r="Y185" s="222" t="s">
        <v>1494</v>
      </c>
      <c r="Z185" s="260" t="s">
        <v>429</v>
      </c>
      <c r="AA185" s="218" t="s">
        <v>31</v>
      </c>
      <c r="AB185" s="386">
        <v>0.0262</v>
      </c>
      <c r="AC185" s="245" t="s">
        <v>31</v>
      </c>
      <c r="AD185" s="300" t="s">
        <v>431</v>
      </c>
      <c r="AE185" s="300"/>
      <c r="AF185" s="301">
        <v>209.6</v>
      </c>
      <c r="AG185" s="301">
        <v>4.5</v>
      </c>
      <c r="AH185" s="317"/>
      <c r="AI185" s="317">
        <v>0.0262</v>
      </c>
      <c r="AJ185" s="318">
        <v>1</v>
      </c>
      <c r="AK185" s="317"/>
      <c r="AL185" s="317"/>
      <c r="AM185" s="321"/>
      <c r="AN185" s="321"/>
      <c r="AO185" s="340"/>
      <c r="AP185" s="222">
        <v>1</v>
      </c>
      <c r="AQ185" s="341">
        <v>1</v>
      </c>
      <c r="AR185" s="341">
        <v>1</v>
      </c>
      <c r="AS185" s="341">
        <v>1</v>
      </c>
      <c r="AT185" s="342">
        <v>1</v>
      </c>
      <c r="AU185" s="336">
        <v>1</v>
      </c>
      <c r="AV185" s="336">
        <v>1</v>
      </c>
      <c r="AW185" s="336">
        <v>1</v>
      </c>
      <c r="AX185" s="352">
        <v>1</v>
      </c>
    </row>
    <row r="186" ht="39.95" customHeight="1" spans="1:50">
      <c r="A186" s="216">
        <f t="shared" si="10"/>
        <v>178</v>
      </c>
      <c r="B186" s="219"/>
      <c r="C186" s="219"/>
      <c r="D186" s="223"/>
      <c r="E186" s="223"/>
      <c r="F186" s="219">
        <v>4</v>
      </c>
      <c r="G186" s="223"/>
      <c r="H186" s="219"/>
      <c r="I186" s="219"/>
      <c r="J186" s="258"/>
      <c r="K186" s="258"/>
      <c r="L186" s="258"/>
      <c r="M186" s="381" t="s">
        <v>1497</v>
      </c>
      <c r="N186" s="243" t="s">
        <v>1498</v>
      </c>
      <c r="O186" s="366" t="s">
        <v>1359</v>
      </c>
      <c r="P186" s="245" t="s">
        <v>258</v>
      </c>
      <c r="Q186" s="245" t="s">
        <v>400</v>
      </c>
      <c r="R186" s="370"/>
      <c r="S186" s="276" t="s">
        <v>401</v>
      </c>
      <c r="T186" s="384" t="s">
        <v>1497</v>
      </c>
      <c r="U186" s="260" t="s">
        <v>401</v>
      </c>
      <c r="V186" s="282" t="s">
        <v>403</v>
      </c>
      <c r="W186" s="278" t="s">
        <v>402</v>
      </c>
      <c r="X186" s="218" t="s">
        <v>427</v>
      </c>
      <c r="Y186" s="222" t="s">
        <v>1494</v>
      </c>
      <c r="Z186" s="260" t="s">
        <v>429</v>
      </c>
      <c r="AA186" s="218" t="s">
        <v>31</v>
      </c>
      <c r="AB186" s="386">
        <v>0.0368</v>
      </c>
      <c r="AC186" s="245" t="s">
        <v>31</v>
      </c>
      <c r="AD186" s="300" t="s">
        <v>431</v>
      </c>
      <c r="AE186" s="300"/>
      <c r="AF186" s="301">
        <v>294.4</v>
      </c>
      <c r="AG186" s="301">
        <v>4.5</v>
      </c>
      <c r="AH186" s="317"/>
      <c r="AI186" s="317">
        <v>0.0368</v>
      </c>
      <c r="AJ186" s="318">
        <v>1</v>
      </c>
      <c r="AK186" s="317"/>
      <c r="AL186" s="317"/>
      <c r="AM186" s="321"/>
      <c r="AN186" s="321"/>
      <c r="AO186" s="340"/>
      <c r="AP186" s="222">
        <v>1</v>
      </c>
      <c r="AQ186" s="341">
        <v>1</v>
      </c>
      <c r="AR186" s="341">
        <v>1</v>
      </c>
      <c r="AS186" s="341">
        <v>1</v>
      </c>
      <c r="AT186" s="342">
        <v>1</v>
      </c>
      <c r="AU186" s="336">
        <v>1</v>
      </c>
      <c r="AV186" s="336">
        <v>1</v>
      </c>
      <c r="AW186" s="336">
        <v>1</v>
      </c>
      <c r="AX186" s="352">
        <v>1</v>
      </c>
    </row>
    <row r="187" ht="39.95" customHeight="1" spans="1:50">
      <c r="A187" s="216">
        <f t="shared" si="10"/>
        <v>179</v>
      </c>
      <c r="B187" s="219"/>
      <c r="C187" s="219"/>
      <c r="D187" s="223"/>
      <c r="E187" s="223"/>
      <c r="F187" s="219">
        <v>4</v>
      </c>
      <c r="G187" s="223"/>
      <c r="H187" s="219"/>
      <c r="I187" s="219"/>
      <c r="J187" s="258"/>
      <c r="K187" s="258"/>
      <c r="L187" s="258"/>
      <c r="M187" s="381" t="s">
        <v>1499</v>
      </c>
      <c r="N187" s="243" t="s">
        <v>1500</v>
      </c>
      <c r="O187" s="366" t="s">
        <v>1359</v>
      </c>
      <c r="P187" s="245" t="s">
        <v>258</v>
      </c>
      <c r="Q187" s="245" t="s">
        <v>400</v>
      </c>
      <c r="R187" s="370"/>
      <c r="S187" s="276" t="s">
        <v>401</v>
      </c>
      <c r="T187" s="384" t="s">
        <v>1499</v>
      </c>
      <c r="U187" s="260" t="s">
        <v>401</v>
      </c>
      <c r="V187" s="282" t="s">
        <v>403</v>
      </c>
      <c r="W187" s="278" t="s">
        <v>402</v>
      </c>
      <c r="X187" s="218" t="s">
        <v>427</v>
      </c>
      <c r="Y187" s="222" t="s">
        <v>1494</v>
      </c>
      <c r="Z187" s="260" t="s">
        <v>429</v>
      </c>
      <c r="AA187" s="218" t="s">
        <v>31</v>
      </c>
      <c r="AB187" s="386">
        <v>0.1456</v>
      </c>
      <c r="AC187" s="245" t="s">
        <v>31</v>
      </c>
      <c r="AD187" s="300" t="s">
        <v>431</v>
      </c>
      <c r="AE187" s="300"/>
      <c r="AF187" s="301">
        <v>1164.8</v>
      </c>
      <c r="AG187" s="301">
        <v>4.5</v>
      </c>
      <c r="AH187" s="317"/>
      <c r="AI187" s="317">
        <v>0.1456</v>
      </c>
      <c r="AJ187" s="318">
        <v>1</v>
      </c>
      <c r="AK187" s="317"/>
      <c r="AL187" s="317"/>
      <c r="AM187" s="321"/>
      <c r="AN187" s="321"/>
      <c r="AO187" s="340"/>
      <c r="AP187" s="222">
        <v>1</v>
      </c>
      <c r="AQ187" s="341">
        <v>1</v>
      </c>
      <c r="AR187" s="341">
        <v>1</v>
      </c>
      <c r="AS187" s="341">
        <v>1</v>
      </c>
      <c r="AT187" s="342">
        <v>1</v>
      </c>
      <c r="AU187" s="336">
        <v>0</v>
      </c>
      <c r="AV187" s="336">
        <v>0</v>
      </c>
      <c r="AW187" s="336">
        <v>0</v>
      </c>
      <c r="AX187" s="352">
        <v>0</v>
      </c>
    </row>
    <row r="188" ht="39.95" customHeight="1" spans="1:50">
      <c r="A188" s="216">
        <f t="shared" si="10"/>
        <v>180</v>
      </c>
      <c r="B188" s="219"/>
      <c r="C188" s="219"/>
      <c r="D188" s="223"/>
      <c r="E188" s="223"/>
      <c r="F188" s="219">
        <v>4</v>
      </c>
      <c r="G188" s="223"/>
      <c r="H188" s="219"/>
      <c r="I188" s="219"/>
      <c r="J188" s="258"/>
      <c r="K188" s="258"/>
      <c r="L188" s="258"/>
      <c r="M188" s="381" t="s">
        <v>1501</v>
      </c>
      <c r="N188" s="243" t="s">
        <v>1502</v>
      </c>
      <c r="O188" s="366" t="s">
        <v>1359</v>
      </c>
      <c r="P188" s="245" t="s">
        <v>258</v>
      </c>
      <c r="Q188" s="245" t="s">
        <v>400</v>
      </c>
      <c r="R188" s="370"/>
      <c r="S188" s="276" t="s">
        <v>401</v>
      </c>
      <c r="T188" s="384" t="s">
        <v>1501</v>
      </c>
      <c r="U188" s="260" t="s">
        <v>401</v>
      </c>
      <c r="V188" s="282" t="s">
        <v>403</v>
      </c>
      <c r="W188" s="278" t="s">
        <v>402</v>
      </c>
      <c r="X188" s="218" t="s">
        <v>427</v>
      </c>
      <c r="Y188" s="222" t="s">
        <v>1494</v>
      </c>
      <c r="Z188" s="260" t="s">
        <v>429</v>
      </c>
      <c r="AA188" s="218" t="s">
        <v>31</v>
      </c>
      <c r="AB188" s="386">
        <v>0.0226</v>
      </c>
      <c r="AC188" s="245" t="s">
        <v>31</v>
      </c>
      <c r="AD188" s="300" t="s">
        <v>431</v>
      </c>
      <c r="AE188" s="300"/>
      <c r="AF188" s="301">
        <v>180.8</v>
      </c>
      <c r="AG188" s="301">
        <v>4.5</v>
      </c>
      <c r="AH188" s="317"/>
      <c r="AI188" s="317">
        <v>0.0226</v>
      </c>
      <c r="AJ188" s="318">
        <v>1</v>
      </c>
      <c r="AK188" s="317"/>
      <c r="AL188" s="317"/>
      <c r="AM188" s="321"/>
      <c r="AN188" s="321"/>
      <c r="AO188" s="340"/>
      <c r="AP188" s="222">
        <v>1</v>
      </c>
      <c r="AQ188" s="341">
        <v>1</v>
      </c>
      <c r="AR188" s="341">
        <v>1</v>
      </c>
      <c r="AS188" s="341">
        <v>1</v>
      </c>
      <c r="AT188" s="342">
        <v>1</v>
      </c>
      <c r="AU188" s="336">
        <v>1</v>
      </c>
      <c r="AV188" s="336">
        <v>1</v>
      </c>
      <c r="AW188" s="336">
        <v>1</v>
      </c>
      <c r="AX188" s="352">
        <v>1</v>
      </c>
    </row>
    <row r="189" ht="39.95" customHeight="1" spans="1:50">
      <c r="A189" s="216">
        <f t="shared" si="10"/>
        <v>181</v>
      </c>
      <c r="B189" s="219"/>
      <c r="C189" s="219"/>
      <c r="D189" s="223"/>
      <c r="E189" s="223"/>
      <c r="F189" s="219">
        <v>4</v>
      </c>
      <c r="G189" s="223"/>
      <c r="H189" s="219"/>
      <c r="I189" s="219"/>
      <c r="J189" s="258"/>
      <c r="K189" s="258"/>
      <c r="L189" s="258"/>
      <c r="M189" s="381" t="s">
        <v>1503</v>
      </c>
      <c r="N189" s="243" t="s">
        <v>1504</v>
      </c>
      <c r="O189" s="366" t="s">
        <v>1359</v>
      </c>
      <c r="P189" s="245" t="s">
        <v>258</v>
      </c>
      <c r="Q189" s="245" t="s">
        <v>400</v>
      </c>
      <c r="R189" s="370"/>
      <c r="S189" s="276" t="s">
        <v>401</v>
      </c>
      <c r="T189" s="384" t="s">
        <v>1503</v>
      </c>
      <c r="U189" s="260" t="s">
        <v>401</v>
      </c>
      <c r="V189" s="282" t="s">
        <v>403</v>
      </c>
      <c r="W189" s="278" t="s">
        <v>402</v>
      </c>
      <c r="X189" s="218" t="s">
        <v>427</v>
      </c>
      <c r="Y189" s="222" t="s">
        <v>1494</v>
      </c>
      <c r="Z189" s="260" t="s">
        <v>429</v>
      </c>
      <c r="AA189" s="218" t="s">
        <v>31</v>
      </c>
      <c r="AB189" s="386">
        <v>0.0296</v>
      </c>
      <c r="AC189" s="245" t="s">
        <v>31</v>
      </c>
      <c r="AD189" s="300" t="s">
        <v>431</v>
      </c>
      <c r="AE189" s="300"/>
      <c r="AF189" s="301">
        <v>236.8</v>
      </c>
      <c r="AG189" s="301">
        <v>4.5</v>
      </c>
      <c r="AH189" s="317"/>
      <c r="AI189" s="317">
        <v>0.0296</v>
      </c>
      <c r="AJ189" s="318">
        <v>1</v>
      </c>
      <c r="AK189" s="317"/>
      <c r="AL189" s="317"/>
      <c r="AM189" s="321"/>
      <c r="AN189" s="321"/>
      <c r="AO189" s="340"/>
      <c r="AP189" s="222">
        <v>1</v>
      </c>
      <c r="AQ189" s="341">
        <v>1</v>
      </c>
      <c r="AR189" s="341">
        <v>1</v>
      </c>
      <c r="AS189" s="341">
        <v>1</v>
      </c>
      <c r="AT189" s="342">
        <v>1</v>
      </c>
      <c r="AU189" s="336">
        <v>1</v>
      </c>
      <c r="AV189" s="336">
        <v>1</v>
      </c>
      <c r="AW189" s="336">
        <v>1</v>
      </c>
      <c r="AX189" s="352">
        <v>1</v>
      </c>
    </row>
    <row r="190" ht="39.95" customHeight="1" spans="1:50">
      <c r="A190" s="216">
        <f t="shared" si="10"/>
        <v>182</v>
      </c>
      <c r="B190" s="219"/>
      <c r="C190" s="219"/>
      <c r="D190" s="223"/>
      <c r="E190" s="223"/>
      <c r="F190" s="219">
        <v>4</v>
      </c>
      <c r="G190" s="223"/>
      <c r="H190" s="219"/>
      <c r="I190" s="219"/>
      <c r="J190" s="258"/>
      <c r="K190" s="258"/>
      <c r="L190" s="258"/>
      <c r="M190" s="381" t="s">
        <v>1505</v>
      </c>
      <c r="N190" s="243" t="s">
        <v>1506</v>
      </c>
      <c r="O190" s="366" t="s">
        <v>1351</v>
      </c>
      <c r="P190" s="245" t="s">
        <v>258</v>
      </c>
      <c r="Q190" s="245" t="s">
        <v>400</v>
      </c>
      <c r="R190" s="370"/>
      <c r="S190" s="276" t="s">
        <v>401</v>
      </c>
      <c r="T190" s="277" t="s">
        <v>415</v>
      </c>
      <c r="U190" s="260" t="s">
        <v>31</v>
      </c>
      <c r="V190" s="282" t="s">
        <v>403</v>
      </c>
      <c r="W190" s="278" t="s">
        <v>402</v>
      </c>
      <c r="X190" s="218" t="s">
        <v>427</v>
      </c>
      <c r="Y190" s="222" t="s">
        <v>1494</v>
      </c>
      <c r="Z190" s="260" t="s">
        <v>429</v>
      </c>
      <c r="AA190" s="218" t="s">
        <v>31</v>
      </c>
      <c r="AB190" s="386">
        <v>0.1772</v>
      </c>
      <c r="AC190" s="245" t="s">
        <v>31</v>
      </c>
      <c r="AD190" s="300" t="s">
        <v>431</v>
      </c>
      <c r="AE190" s="300"/>
      <c r="AF190" s="301">
        <v>1417.6</v>
      </c>
      <c r="AG190" s="301">
        <v>4.5</v>
      </c>
      <c r="AH190" s="317"/>
      <c r="AI190" s="317">
        <v>0.1772</v>
      </c>
      <c r="AJ190" s="318">
        <v>1</v>
      </c>
      <c r="AK190" s="317"/>
      <c r="AL190" s="317"/>
      <c r="AM190" s="321"/>
      <c r="AN190" s="321"/>
      <c r="AO190" s="340"/>
      <c r="AP190" s="222">
        <v>0</v>
      </c>
      <c r="AQ190" s="341">
        <v>0</v>
      </c>
      <c r="AR190" s="341">
        <v>0</v>
      </c>
      <c r="AS190" s="341">
        <v>0</v>
      </c>
      <c r="AT190" s="342">
        <v>0</v>
      </c>
      <c r="AU190" s="336">
        <v>1</v>
      </c>
      <c r="AV190" s="336">
        <v>1</v>
      </c>
      <c r="AW190" s="336">
        <v>1</v>
      </c>
      <c r="AX190" s="352">
        <v>1</v>
      </c>
    </row>
    <row r="191" ht="39.95" customHeight="1" spans="1:50">
      <c r="A191" s="216">
        <f t="shared" si="10"/>
        <v>183</v>
      </c>
      <c r="B191" s="219"/>
      <c r="C191" s="219"/>
      <c r="D191" s="223"/>
      <c r="E191" s="223"/>
      <c r="F191" s="219">
        <v>4</v>
      </c>
      <c r="G191" s="223"/>
      <c r="H191" s="219"/>
      <c r="I191" s="219"/>
      <c r="J191" s="258"/>
      <c r="K191" s="258"/>
      <c r="L191" s="258"/>
      <c r="M191" s="381" t="s">
        <v>1507</v>
      </c>
      <c r="N191" s="243" t="s">
        <v>1508</v>
      </c>
      <c r="O191" s="366" t="s">
        <v>1351</v>
      </c>
      <c r="P191" s="245" t="s">
        <v>258</v>
      </c>
      <c r="Q191" s="245" t="s">
        <v>400</v>
      </c>
      <c r="R191" s="370"/>
      <c r="S191" s="276" t="s">
        <v>401</v>
      </c>
      <c r="T191" s="277" t="s">
        <v>415</v>
      </c>
      <c r="U191" s="260" t="s">
        <v>31</v>
      </c>
      <c r="V191" s="282" t="s">
        <v>403</v>
      </c>
      <c r="W191" s="278" t="s">
        <v>402</v>
      </c>
      <c r="X191" s="218" t="s">
        <v>427</v>
      </c>
      <c r="Y191" s="222" t="s">
        <v>1494</v>
      </c>
      <c r="Z191" s="260" t="s">
        <v>429</v>
      </c>
      <c r="AA191" s="218" t="s">
        <v>31</v>
      </c>
      <c r="AB191" s="386">
        <v>0.1395</v>
      </c>
      <c r="AC191" s="245" t="s">
        <v>31</v>
      </c>
      <c r="AD191" s="300" t="s">
        <v>431</v>
      </c>
      <c r="AE191" s="300"/>
      <c r="AF191" s="301">
        <v>1116</v>
      </c>
      <c r="AG191" s="301">
        <v>4.5</v>
      </c>
      <c r="AH191" s="317"/>
      <c r="AI191" s="317">
        <v>0.1395</v>
      </c>
      <c r="AJ191" s="318">
        <v>1</v>
      </c>
      <c r="AK191" s="317"/>
      <c r="AL191" s="317"/>
      <c r="AM191" s="321"/>
      <c r="AN191" s="321"/>
      <c r="AO191" s="340"/>
      <c r="AP191" s="222">
        <v>0</v>
      </c>
      <c r="AQ191" s="341">
        <v>0</v>
      </c>
      <c r="AR191" s="341">
        <v>0</v>
      </c>
      <c r="AS191" s="341">
        <v>0</v>
      </c>
      <c r="AT191" s="342">
        <v>0</v>
      </c>
      <c r="AU191" s="336">
        <v>1</v>
      </c>
      <c r="AV191" s="336">
        <v>1</v>
      </c>
      <c r="AW191" s="336">
        <v>1</v>
      </c>
      <c r="AX191" s="352">
        <v>1</v>
      </c>
    </row>
    <row r="192" ht="39.95" customHeight="1" spans="1:50">
      <c r="A192" s="216">
        <f t="shared" si="10"/>
        <v>184</v>
      </c>
      <c r="B192" s="219"/>
      <c r="C192" s="219"/>
      <c r="D192" s="223"/>
      <c r="E192" s="223"/>
      <c r="F192" s="219">
        <v>4</v>
      </c>
      <c r="G192" s="223"/>
      <c r="H192" s="219"/>
      <c r="I192" s="219"/>
      <c r="J192" s="258"/>
      <c r="K192" s="258"/>
      <c r="L192" s="258"/>
      <c r="M192" s="381" t="s">
        <v>1509</v>
      </c>
      <c r="N192" s="243" t="s">
        <v>1510</v>
      </c>
      <c r="O192" s="366" t="s">
        <v>1359</v>
      </c>
      <c r="P192" s="245" t="s">
        <v>258</v>
      </c>
      <c r="Q192" s="245" t="s">
        <v>400</v>
      </c>
      <c r="R192" s="370"/>
      <c r="S192" s="276" t="s">
        <v>401</v>
      </c>
      <c r="T192" s="384" t="s">
        <v>1509</v>
      </c>
      <c r="U192" s="260" t="s">
        <v>401</v>
      </c>
      <c r="V192" s="282" t="s">
        <v>403</v>
      </c>
      <c r="W192" s="278" t="s">
        <v>402</v>
      </c>
      <c r="X192" s="218" t="s">
        <v>427</v>
      </c>
      <c r="Y192" s="222" t="s">
        <v>405</v>
      </c>
      <c r="Z192" s="260" t="s">
        <v>31</v>
      </c>
      <c r="AA192" s="218" t="s">
        <v>31</v>
      </c>
      <c r="AB192" s="386">
        <f>AB193+AB194</f>
        <v>0.0223</v>
      </c>
      <c r="AC192" s="245" t="s">
        <v>774</v>
      </c>
      <c r="AD192" s="300" t="s">
        <v>848</v>
      </c>
      <c r="AE192" s="300"/>
      <c r="AF192" s="301"/>
      <c r="AG192" s="301"/>
      <c r="AH192" s="317"/>
      <c r="AI192" s="317"/>
      <c r="AJ192" s="318"/>
      <c r="AK192" s="317"/>
      <c r="AL192" s="317"/>
      <c r="AM192" s="321"/>
      <c r="AN192" s="321"/>
      <c r="AO192" s="340"/>
      <c r="AP192" s="222">
        <v>2</v>
      </c>
      <c r="AQ192" s="341">
        <v>2</v>
      </c>
      <c r="AR192" s="341">
        <v>2</v>
      </c>
      <c r="AS192" s="341">
        <v>2</v>
      </c>
      <c r="AT192" s="342">
        <v>2</v>
      </c>
      <c r="AU192" s="336">
        <v>2</v>
      </c>
      <c r="AV192" s="336">
        <v>2</v>
      </c>
      <c r="AW192" s="336">
        <v>2</v>
      </c>
      <c r="AX192" s="352">
        <v>2</v>
      </c>
    </row>
    <row r="193" ht="39.95" customHeight="1" spans="1:50">
      <c r="A193" s="216">
        <f t="shared" si="10"/>
        <v>185</v>
      </c>
      <c r="B193" s="219"/>
      <c r="C193" s="219"/>
      <c r="D193" s="223"/>
      <c r="E193" s="223"/>
      <c r="F193" s="219"/>
      <c r="G193" s="219">
        <v>5</v>
      </c>
      <c r="H193" s="219"/>
      <c r="I193" s="219"/>
      <c r="J193" s="258"/>
      <c r="K193" s="258"/>
      <c r="L193" s="258"/>
      <c r="M193" s="381" t="s">
        <v>1511</v>
      </c>
      <c r="N193" s="243" t="s">
        <v>1512</v>
      </c>
      <c r="O193" s="366" t="s">
        <v>1359</v>
      </c>
      <c r="P193" s="245" t="s">
        <v>258</v>
      </c>
      <c r="Q193" s="245" t="s">
        <v>400</v>
      </c>
      <c r="R193" s="370"/>
      <c r="S193" s="276" t="s">
        <v>401</v>
      </c>
      <c r="T193" s="384" t="s">
        <v>1511</v>
      </c>
      <c r="U193" s="260" t="s">
        <v>401</v>
      </c>
      <c r="V193" s="282" t="s">
        <v>403</v>
      </c>
      <c r="W193" s="278" t="s">
        <v>402</v>
      </c>
      <c r="X193" s="218" t="s">
        <v>1408</v>
      </c>
      <c r="Y193" s="222" t="s">
        <v>1338</v>
      </c>
      <c r="Z193" s="260" t="s">
        <v>741</v>
      </c>
      <c r="AA193" s="218" t="s">
        <v>31</v>
      </c>
      <c r="AB193" s="386">
        <v>0.0131</v>
      </c>
      <c r="AC193" s="245" t="s">
        <v>774</v>
      </c>
      <c r="AD193" s="300" t="s">
        <v>544</v>
      </c>
      <c r="AE193" s="300" t="s">
        <v>1513</v>
      </c>
      <c r="AF193" s="301">
        <v>40</v>
      </c>
      <c r="AG193" s="301">
        <v>37</v>
      </c>
      <c r="AH193" s="317">
        <v>1.5</v>
      </c>
      <c r="AI193" s="317">
        <v>0.0174492</v>
      </c>
      <c r="AJ193" s="318">
        <v>0.750750750750751</v>
      </c>
      <c r="AK193" s="317"/>
      <c r="AL193" s="317"/>
      <c r="AM193" s="321"/>
      <c r="AN193" s="321"/>
      <c r="AO193" s="340"/>
      <c r="AP193" s="222">
        <v>2</v>
      </c>
      <c r="AQ193" s="341">
        <v>2</v>
      </c>
      <c r="AR193" s="341">
        <v>2</v>
      </c>
      <c r="AS193" s="341">
        <v>2</v>
      </c>
      <c r="AT193" s="342">
        <v>2</v>
      </c>
      <c r="AU193" s="336">
        <v>2</v>
      </c>
      <c r="AV193" s="336">
        <v>2</v>
      </c>
      <c r="AW193" s="336">
        <v>2</v>
      </c>
      <c r="AX193" s="352">
        <v>2</v>
      </c>
    </row>
    <row r="194" s="189" customFormat="1" ht="39.95" customHeight="1" spans="1:50">
      <c r="A194" s="216">
        <f t="shared" si="10"/>
        <v>186</v>
      </c>
      <c r="B194" s="219"/>
      <c r="C194" s="219"/>
      <c r="D194" s="223"/>
      <c r="E194" s="223"/>
      <c r="F194" s="219"/>
      <c r="G194" s="219">
        <v>5</v>
      </c>
      <c r="H194" s="219"/>
      <c r="I194" s="219"/>
      <c r="J194" s="258"/>
      <c r="K194" s="258"/>
      <c r="L194" s="258"/>
      <c r="M194" s="381" t="s">
        <v>1514</v>
      </c>
      <c r="N194" s="243" t="s">
        <v>854</v>
      </c>
      <c r="O194" s="366" t="s">
        <v>1359</v>
      </c>
      <c r="P194" s="245" t="s">
        <v>258</v>
      </c>
      <c r="Q194" s="245" t="s">
        <v>400</v>
      </c>
      <c r="R194" s="370"/>
      <c r="S194" s="276" t="s">
        <v>401</v>
      </c>
      <c r="T194" s="277" t="s">
        <v>415</v>
      </c>
      <c r="U194" s="260" t="s">
        <v>31</v>
      </c>
      <c r="V194" s="282" t="s">
        <v>403</v>
      </c>
      <c r="W194" s="278" t="s">
        <v>402</v>
      </c>
      <c r="X194" s="218" t="s">
        <v>513</v>
      </c>
      <c r="Y194" s="222" t="s">
        <v>1515</v>
      </c>
      <c r="Z194" s="260" t="s">
        <v>1516</v>
      </c>
      <c r="AA194" s="218" t="s">
        <v>31</v>
      </c>
      <c r="AB194" s="386">
        <v>0.0092</v>
      </c>
      <c r="AC194" s="245" t="s">
        <v>774</v>
      </c>
      <c r="AD194" s="300"/>
      <c r="AE194" s="300"/>
      <c r="AF194" s="301"/>
      <c r="AG194" s="301"/>
      <c r="AH194" s="317"/>
      <c r="AI194" s="317"/>
      <c r="AJ194" s="318"/>
      <c r="AK194" s="317"/>
      <c r="AL194" s="317"/>
      <c r="AM194" s="321"/>
      <c r="AN194" s="321"/>
      <c r="AO194" s="271"/>
      <c r="AP194" s="222">
        <v>2</v>
      </c>
      <c r="AQ194" s="341">
        <v>2</v>
      </c>
      <c r="AR194" s="341">
        <v>2</v>
      </c>
      <c r="AS194" s="341">
        <v>2</v>
      </c>
      <c r="AT194" s="342">
        <v>2</v>
      </c>
      <c r="AU194" s="336">
        <v>2</v>
      </c>
      <c r="AV194" s="336">
        <v>2</v>
      </c>
      <c r="AW194" s="336">
        <v>2</v>
      </c>
      <c r="AX194" s="352">
        <v>2</v>
      </c>
    </row>
    <row r="195" ht="39.95" customHeight="1" spans="1:50">
      <c r="A195" s="216">
        <f t="shared" si="10"/>
        <v>187</v>
      </c>
      <c r="B195" s="219"/>
      <c r="C195" s="219">
        <v>1</v>
      </c>
      <c r="D195" s="223"/>
      <c r="E195" s="223"/>
      <c r="F195" s="219"/>
      <c r="G195" s="223"/>
      <c r="H195" s="219"/>
      <c r="I195" s="219"/>
      <c r="J195" s="258"/>
      <c r="K195" s="258"/>
      <c r="L195" s="258" t="s">
        <v>1517</v>
      </c>
      <c r="M195" s="381" t="s">
        <v>1022</v>
      </c>
      <c r="N195" s="243" t="s">
        <v>1518</v>
      </c>
      <c r="O195" s="366" t="s">
        <v>141</v>
      </c>
      <c r="P195" s="245" t="s">
        <v>258</v>
      </c>
      <c r="Q195" s="245" t="s">
        <v>400</v>
      </c>
      <c r="R195" s="260" t="s">
        <v>31</v>
      </c>
      <c r="S195" s="276" t="s">
        <v>401</v>
      </c>
      <c r="T195" s="277" t="s">
        <v>415</v>
      </c>
      <c r="U195" s="260" t="s">
        <v>31</v>
      </c>
      <c r="V195" s="282" t="s">
        <v>403</v>
      </c>
      <c r="W195" s="278" t="s">
        <v>402</v>
      </c>
      <c r="X195" s="218" t="s">
        <v>924</v>
      </c>
      <c r="Y195" s="218" t="s">
        <v>924</v>
      </c>
      <c r="Z195" s="260" t="s">
        <v>31</v>
      </c>
      <c r="AA195" s="218" t="s">
        <v>31</v>
      </c>
      <c r="AB195" s="386">
        <v>0.0165</v>
      </c>
      <c r="AC195" s="245" t="s">
        <v>31</v>
      </c>
      <c r="AD195" s="300"/>
      <c r="AE195" s="300"/>
      <c r="AF195" s="301"/>
      <c r="AG195" s="301"/>
      <c r="AH195" s="317"/>
      <c r="AI195" s="317"/>
      <c r="AJ195" s="318"/>
      <c r="AK195" s="317"/>
      <c r="AL195" s="317"/>
      <c r="AM195" s="319" t="s">
        <v>423</v>
      </c>
      <c r="AN195" s="319"/>
      <c r="AO195" s="271"/>
      <c r="AP195" s="222">
        <v>1</v>
      </c>
      <c r="AQ195" s="341">
        <v>1</v>
      </c>
      <c r="AR195" s="341">
        <v>1</v>
      </c>
      <c r="AS195" s="341">
        <v>1</v>
      </c>
      <c r="AT195" s="342">
        <v>1</v>
      </c>
      <c r="AU195" s="336">
        <v>1</v>
      </c>
      <c r="AV195" s="336">
        <v>1</v>
      </c>
      <c r="AW195" s="336">
        <v>1</v>
      </c>
      <c r="AX195" s="352">
        <v>1</v>
      </c>
    </row>
    <row r="196" ht="39.95" customHeight="1" spans="1:50">
      <c r="A196" s="216">
        <f t="shared" si="10"/>
        <v>188</v>
      </c>
      <c r="B196" s="219"/>
      <c r="C196" s="219">
        <v>1</v>
      </c>
      <c r="D196" s="223"/>
      <c r="E196" s="223"/>
      <c r="F196" s="219"/>
      <c r="G196" s="223"/>
      <c r="H196" s="219"/>
      <c r="I196" s="219"/>
      <c r="J196" s="258"/>
      <c r="K196" s="258"/>
      <c r="L196" s="258" t="s">
        <v>1519</v>
      </c>
      <c r="M196" s="381" t="s">
        <v>1520</v>
      </c>
      <c r="N196" s="243" t="s">
        <v>1521</v>
      </c>
      <c r="O196" s="366" t="s">
        <v>141</v>
      </c>
      <c r="P196" s="245" t="s">
        <v>258</v>
      </c>
      <c r="Q196" s="245" t="s">
        <v>400</v>
      </c>
      <c r="R196" s="260" t="s">
        <v>31</v>
      </c>
      <c r="S196" s="276" t="s">
        <v>401</v>
      </c>
      <c r="T196" s="277" t="s">
        <v>415</v>
      </c>
      <c r="U196" s="260" t="s">
        <v>31</v>
      </c>
      <c r="V196" s="282" t="s">
        <v>403</v>
      </c>
      <c r="W196" s="278" t="s">
        <v>402</v>
      </c>
      <c r="X196" s="218" t="s">
        <v>924</v>
      </c>
      <c r="Y196" s="218" t="s">
        <v>924</v>
      </c>
      <c r="Z196" s="260" t="s">
        <v>31</v>
      </c>
      <c r="AA196" s="218" t="s">
        <v>31</v>
      </c>
      <c r="AB196" s="386">
        <v>0.0045</v>
      </c>
      <c r="AC196" s="245" t="s">
        <v>31</v>
      </c>
      <c r="AD196" s="300"/>
      <c r="AE196" s="300"/>
      <c r="AF196" s="301"/>
      <c r="AG196" s="301"/>
      <c r="AH196" s="317"/>
      <c r="AI196" s="317"/>
      <c r="AJ196" s="318"/>
      <c r="AK196" s="317"/>
      <c r="AL196" s="317"/>
      <c r="AM196" s="319" t="s">
        <v>423</v>
      </c>
      <c r="AN196" s="319"/>
      <c r="AO196" s="271"/>
      <c r="AP196" s="222">
        <v>1</v>
      </c>
      <c r="AQ196" s="341">
        <v>1</v>
      </c>
      <c r="AR196" s="341">
        <v>1</v>
      </c>
      <c r="AS196" s="341">
        <v>1</v>
      </c>
      <c r="AT196" s="342">
        <v>1</v>
      </c>
      <c r="AU196" s="336">
        <v>1</v>
      </c>
      <c r="AV196" s="336">
        <v>1</v>
      </c>
      <c r="AW196" s="336">
        <v>1</v>
      </c>
      <c r="AX196" s="352">
        <v>1</v>
      </c>
    </row>
    <row r="197" ht="39.95" customHeight="1" spans="1:50">
      <c r="A197" s="216">
        <f t="shared" si="10"/>
        <v>189</v>
      </c>
      <c r="B197" s="219"/>
      <c r="C197" s="219">
        <v>1</v>
      </c>
      <c r="D197" s="223"/>
      <c r="E197" s="223"/>
      <c r="F197" s="219"/>
      <c r="G197" s="223"/>
      <c r="H197" s="219"/>
      <c r="I197" s="219"/>
      <c r="J197" s="258"/>
      <c r="K197" s="258"/>
      <c r="L197" s="258" t="s">
        <v>1522</v>
      </c>
      <c r="M197" s="381" t="s">
        <v>1523</v>
      </c>
      <c r="N197" s="243" t="s">
        <v>1524</v>
      </c>
      <c r="O197" s="366" t="s">
        <v>45</v>
      </c>
      <c r="P197" s="245" t="s">
        <v>258</v>
      </c>
      <c r="Q197" s="245" t="s">
        <v>400</v>
      </c>
      <c r="R197" s="260" t="s">
        <v>31</v>
      </c>
      <c r="S197" s="276" t="s">
        <v>401</v>
      </c>
      <c r="T197" s="277" t="s">
        <v>415</v>
      </c>
      <c r="U197" s="260" t="s">
        <v>31</v>
      </c>
      <c r="V197" s="276" t="s">
        <v>403</v>
      </c>
      <c r="W197" s="278" t="s">
        <v>402</v>
      </c>
      <c r="X197" s="218" t="s">
        <v>924</v>
      </c>
      <c r="Y197" s="218" t="s">
        <v>924</v>
      </c>
      <c r="Z197" s="260" t="s">
        <v>31</v>
      </c>
      <c r="AA197" s="218" t="s">
        <v>31</v>
      </c>
      <c r="AB197" s="386">
        <v>0.0185</v>
      </c>
      <c r="AC197" s="245" t="s">
        <v>31</v>
      </c>
      <c r="AD197" s="300"/>
      <c r="AE197" s="300"/>
      <c r="AF197" s="301"/>
      <c r="AG197" s="301"/>
      <c r="AH197" s="317"/>
      <c r="AI197" s="317"/>
      <c r="AJ197" s="318"/>
      <c r="AK197" s="317"/>
      <c r="AL197" s="317"/>
      <c r="AM197" s="319" t="s">
        <v>423</v>
      </c>
      <c r="AN197" s="319"/>
      <c r="AO197" s="271"/>
      <c r="AP197" s="222">
        <v>1</v>
      </c>
      <c r="AQ197" s="341">
        <v>1</v>
      </c>
      <c r="AR197" s="341">
        <v>1</v>
      </c>
      <c r="AS197" s="341">
        <v>1</v>
      </c>
      <c r="AT197" s="342">
        <v>1</v>
      </c>
      <c r="AU197" s="336">
        <v>0</v>
      </c>
      <c r="AV197" s="336">
        <v>0</v>
      </c>
      <c r="AW197" s="336">
        <v>0</v>
      </c>
      <c r="AX197" s="352">
        <v>0</v>
      </c>
    </row>
    <row r="198" ht="39.95" customHeight="1" spans="1:50">
      <c r="A198" s="216">
        <f t="shared" si="10"/>
        <v>190</v>
      </c>
      <c r="B198" s="219"/>
      <c r="C198" s="219">
        <v>1</v>
      </c>
      <c r="D198" s="223"/>
      <c r="E198" s="223"/>
      <c r="F198" s="219"/>
      <c r="G198" s="223"/>
      <c r="H198" s="219"/>
      <c r="I198" s="219"/>
      <c r="J198" s="258"/>
      <c r="K198" s="258"/>
      <c r="L198" s="258" t="s">
        <v>1525</v>
      </c>
      <c r="M198" s="381" t="s">
        <v>1526</v>
      </c>
      <c r="N198" s="243" t="s">
        <v>1524</v>
      </c>
      <c r="O198" s="366" t="s">
        <v>57</v>
      </c>
      <c r="P198" s="245" t="s">
        <v>258</v>
      </c>
      <c r="Q198" s="245" t="s">
        <v>400</v>
      </c>
      <c r="R198" s="260" t="s">
        <v>31</v>
      </c>
      <c r="S198" s="276" t="s">
        <v>401</v>
      </c>
      <c r="T198" s="277" t="s">
        <v>415</v>
      </c>
      <c r="U198" s="260" t="s">
        <v>31</v>
      </c>
      <c r="V198" s="282" t="s">
        <v>403</v>
      </c>
      <c r="W198" s="278" t="s">
        <v>402</v>
      </c>
      <c r="X198" s="218" t="s">
        <v>924</v>
      </c>
      <c r="Y198" s="218" t="s">
        <v>924</v>
      </c>
      <c r="Z198" s="260" t="s">
        <v>31</v>
      </c>
      <c r="AA198" s="218" t="s">
        <v>31</v>
      </c>
      <c r="AB198" s="386">
        <v>0.0165</v>
      </c>
      <c r="AC198" s="245" t="s">
        <v>31</v>
      </c>
      <c r="AD198" s="300"/>
      <c r="AE198" s="300"/>
      <c r="AF198" s="301"/>
      <c r="AG198" s="301"/>
      <c r="AH198" s="317"/>
      <c r="AI198" s="317"/>
      <c r="AJ198" s="318"/>
      <c r="AK198" s="317"/>
      <c r="AL198" s="317"/>
      <c r="AM198" s="319" t="s">
        <v>423</v>
      </c>
      <c r="AN198" s="319"/>
      <c r="AO198" s="271"/>
      <c r="AP198" s="222">
        <v>0</v>
      </c>
      <c r="AQ198" s="341">
        <v>0</v>
      </c>
      <c r="AR198" s="341">
        <v>0</v>
      </c>
      <c r="AS198" s="341">
        <v>0</v>
      </c>
      <c r="AT198" s="342">
        <v>0</v>
      </c>
      <c r="AU198" s="336">
        <v>1</v>
      </c>
      <c r="AV198" s="336">
        <v>1</v>
      </c>
      <c r="AW198" s="336">
        <v>1</v>
      </c>
      <c r="AX198" s="352">
        <v>1</v>
      </c>
    </row>
    <row r="199" ht="39.95" customHeight="1" spans="1:50">
      <c r="A199" s="216">
        <f t="shared" si="10"/>
        <v>191</v>
      </c>
      <c r="B199" s="219"/>
      <c r="C199" s="219">
        <v>1</v>
      </c>
      <c r="D199" s="223"/>
      <c r="E199" s="223"/>
      <c r="F199" s="219"/>
      <c r="G199" s="223"/>
      <c r="H199" s="219"/>
      <c r="I199" s="219"/>
      <c r="J199" s="258"/>
      <c r="K199" s="258"/>
      <c r="L199" s="258" t="s">
        <v>1527</v>
      </c>
      <c r="M199" s="381" t="s">
        <v>1026</v>
      </c>
      <c r="N199" s="243" t="s">
        <v>1528</v>
      </c>
      <c r="O199" s="366" t="s">
        <v>1424</v>
      </c>
      <c r="P199" s="245" t="s">
        <v>258</v>
      </c>
      <c r="Q199" s="245" t="s">
        <v>400</v>
      </c>
      <c r="R199" s="260" t="s">
        <v>31</v>
      </c>
      <c r="S199" s="276" t="s">
        <v>401</v>
      </c>
      <c r="T199" s="277" t="s">
        <v>415</v>
      </c>
      <c r="U199" s="260" t="s">
        <v>31</v>
      </c>
      <c r="V199" s="282" t="s">
        <v>403</v>
      </c>
      <c r="W199" s="278" t="s">
        <v>402</v>
      </c>
      <c r="X199" s="218" t="s">
        <v>1529</v>
      </c>
      <c r="Y199" s="222" t="s">
        <v>31</v>
      </c>
      <c r="Z199" s="260" t="s">
        <v>31</v>
      </c>
      <c r="AA199" s="218" t="s">
        <v>31</v>
      </c>
      <c r="AB199" s="386">
        <v>0.0002</v>
      </c>
      <c r="AC199" s="245" t="s">
        <v>31</v>
      </c>
      <c r="AD199" s="300"/>
      <c r="AE199" s="300"/>
      <c r="AF199" s="301"/>
      <c r="AG199" s="301"/>
      <c r="AH199" s="317"/>
      <c r="AI199" s="317"/>
      <c r="AJ199" s="318"/>
      <c r="AK199" s="317"/>
      <c r="AL199" s="317"/>
      <c r="AM199" s="319" t="s">
        <v>423</v>
      </c>
      <c r="AN199" s="319"/>
      <c r="AO199" s="271"/>
      <c r="AP199" s="222">
        <v>1</v>
      </c>
      <c r="AQ199" s="341">
        <v>1</v>
      </c>
      <c r="AR199" s="341">
        <v>1</v>
      </c>
      <c r="AS199" s="341">
        <v>1</v>
      </c>
      <c r="AT199" s="342">
        <v>1</v>
      </c>
      <c r="AU199" s="336">
        <v>1</v>
      </c>
      <c r="AV199" s="336">
        <v>1</v>
      </c>
      <c r="AW199" s="336">
        <v>1</v>
      </c>
      <c r="AX199" s="352">
        <v>1</v>
      </c>
    </row>
    <row r="200" ht="39.95" customHeight="1" spans="1:50">
      <c r="A200" s="216">
        <f t="shared" si="10"/>
        <v>192</v>
      </c>
      <c r="B200" s="219"/>
      <c r="C200" s="219">
        <v>1</v>
      </c>
      <c r="D200" s="223"/>
      <c r="E200" s="223"/>
      <c r="F200" s="219"/>
      <c r="G200" s="223"/>
      <c r="H200" s="219"/>
      <c r="I200" s="219"/>
      <c r="J200" s="258"/>
      <c r="K200" s="258"/>
      <c r="L200" s="258" t="s">
        <v>1530</v>
      </c>
      <c r="M200" s="381" t="s">
        <v>1034</v>
      </c>
      <c r="N200" s="243" t="s">
        <v>1531</v>
      </c>
      <c r="O200" s="366" t="s">
        <v>45</v>
      </c>
      <c r="P200" s="245" t="s">
        <v>258</v>
      </c>
      <c r="Q200" s="245" t="s">
        <v>400</v>
      </c>
      <c r="R200" s="260" t="s">
        <v>31</v>
      </c>
      <c r="S200" s="276" t="s">
        <v>401</v>
      </c>
      <c r="T200" s="277" t="s">
        <v>415</v>
      </c>
      <c r="U200" s="260" t="s">
        <v>31</v>
      </c>
      <c r="V200" s="276" t="s">
        <v>403</v>
      </c>
      <c r="W200" s="278" t="s">
        <v>402</v>
      </c>
      <c r="X200" s="218" t="s">
        <v>1529</v>
      </c>
      <c r="Y200" s="222" t="s">
        <v>31</v>
      </c>
      <c r="Z200" s="260" t="s">
        <v>31</v>
      </c>
      <c r="AA200" s="218" t="s">
        <v>31</v>
      </c>
      <c r="AB200" s="386">
        <v>0.0002</v>
      </c>
      <c r="AC200" s="245" t="s">
        <v>31</v>
      </c>
      <c r="AD200" s="300"/>
      <c r="AE200" s="300"/>
      <c r="AF200" s="301"/>
      <c r="AG200" s="301"/>
      <c r="AH200" s="317"/>
      <c r="AI200" s="317"/>
      <c r="AJ200" s="318"/>
      <c r="AK200" s="317"/>
      <c r="AL200" s="317"/>
      <c r="AM200" s="319" t="s">
        <v>423</v>
      </c>
      <c r="AN200" s="319"/>
      <c r="AO200" s="271"/>
      <c r="AP200" s="222">
        <v>1</v>
      </c>
      <c r="AQ200" s="341">
        <v>1</v>
      </c>
      <c r="AR200" s="341">
        <v>1</v>
      </c>
      <c r="AS200" s="341">
        <v>1</v>
      </c>
      <c r="AT200" s="342">
        <v>1</v>
      </c>
      <c r="AU200" s="336">
        <v>0</v>
      </c>
      <c r="AV200" s="336">
        <v>0</v>
      </c>
      <c r="AW200" s="336">
        <v>0</v>
      </c>
      <c r="AX200" s="352">
        <v>0</v>
      </c>
    </row>
    <row r="201" ht="39.95" customHeight="1" spans="1:50">
      <c r="A201" s="216">
        <f t="shared" si="10"/>
        <v>193</v>
      </c>
      <c r="B201" s="219"/>
      <c r="C201" s="219">
        <v>1</v>
      </c>
      <c r="D201" s="223"/>
      <c r="E201" s="223"/>
      <c r="F201" s="219"/>
      <c r="G201" s="223"/>
      <c r="H201" s="219"/>
      <c r="I201" s="219"/>
      <c r="J201" s="258"/>
      <c r="K201" s="258"/>
      <c r="L201" s="258"/>
      <c r="M201" s="381" t="s">
        <v>1038</v>
      </c>
      <c r="N201" s="243" t="s">
        <v>1531</v>
      </c>
      <c r="O201" s="366" t="s">
        <v>57</v>
      </c>
      <c r="P201" s="245" t="s">
        <v>258</v>
      </c>
      <c r="Q201" s="245" t="s">
        <v>400</v>
      </c>
      <c r="R201" s="260" t="s">
        <v>31</v>
      </c>
      <c r="S201" s="276" t="s">
        <v>401</v>
      </c>
      <c r="T201" s="277" t="s">
        <v>415</v>
      </c>
      <c r="U201" s="260" t="s">
        <v>31</v>
      </c>
      <c r="V201" s="282" t="s">
        <v>403</v>
      </c>
      <c r="W201" s="278" t="s">
        <v>402</v>
      </c>
      <c r="X201" s="218" t="s">
        <v>1529</v>
      </c>
      <c r="Y201" s="222" t="s">
        <v>31</v>
      </c>
      <c r="Z201" s="260" t="s">
        <v>31</v>
      </c>
      <c r="AA201" s="218" t="s">
        <v>31</v>
      </c>
      <c r="AB201" s="386">
        <v>0.0002</v>
      </c>
      <c r="AC201" s="245" t="s">
        <v>31</v>
      </c>
      <c r="AD201" s="300"/>
      <c r="AE201" s="300"/>
      <c r="AF201" s="301"/>
      <c r="AG201" s="301"/>
      <c r="AH201" s="317"/>
      <c r="AI201" s="317"/>
      <c r="AJ201" s="318"/>
      <c r="AK201" s="317"/>
      <c r="AL201" s="317"/>
      <c r="AM201" s="319" t="s">
        <v>423</v>
      </c>
      <c r="AN201" s="319"/>
      <c r="AO201" s="271"/>
      <c r="AP201" s="222">
        <v>0</v>
      </c>
      <c r="AQ201" s="341">
        <v>0</v>
      </c>
      <c r="AR201" s="341">
        <v>0</v>
      </c>
      <c r="AS201" s="341">
        <v>0</v>
      </c>
      <c r="AT201" s="342">
        <v>0</v>
      </c>
      <c r="AU201" s="336">
        <v>1</v>
      </c>
      <c r="AV201" s="336">
        <v>1</v>
      </c>
      <c r="AW201" s="336">
        <v>1</v>
      </c>
      <c r="AX201" s="352">
        <v>1</v>
      </c>
    </row>
    <row r="202" ht="39.95" customHeight="1" spans="1:50">
      <c r="A202" s="216">
        <f t="shared" si="10"/>
        <v>194</v>
      </c>
      <c r="B202" s="219"/>
      <c r="C202" s="219">
        <v>1</v>
      </c>
      <c r="D202" s="223"/>
      <c r="E202" s="223"/>
      <c r="F202" s="219"/>
      <c r="G202" s="223"/>
      <c r="H202" s="219"/>
      <c r="I202" s="219"/>
      <c r="J202" s="258"/>
      <c r="K202" s="258"/>
      <c r="L202" s="258" t="s">
        <v>1532</v>
      </c>
      <c r="M202" s="381" t="s">
        <v>1039</v>
      </c>
      <c r="N202" s="243" t="s">
        <v>1533</v>
      </c>
      <c r="O202" s="366" t="s">
        <v>45</v>
      </c>
      <c r="P202" s="245" t="s">
        <v>258</v>
      </c>
      <c r="Q202" s="245" t="s">
        <v>400</v>
      </c>
      <c r="R202" s="260" t="s">
        <v>31</v>
      </c>
      <c r="S202" s="276" t="s">
        <v>401</v>
      </c>
      <c r="T202" s="277" t="s">
        <v>415</v>
      </c>
      <c r="U202" s="260" t="s">
        <v>31</v>
      </c>
      <c r="V202" s="282" t="s">
        <v>403</v>
      </c>
      <c r="W202" s="278" t="s">
        <v>402</v>
      </c>
      <c r="X202" s="218" t="s">
        <v>1529</v>
      </c>
      <c r="Y202" s="222" t="s">
        <v>31</v>
      </c>
      <c r="Z202" s="260" t="s">
        <v>31</v>
      </c>
      <c r="AA202" s="218" t="s">
        <v>31</v>
      </c>
      <c r="AB202" s="386">
        <v>0.0002</v>
      </c>
      <c r="AC202" s="245" t="s">
        <v>31</v>
      </c>
      <c r="AD202" s="300"/>
      <c r="AE202" s="300"/>
      <c r="AF202" s="301"/>
      <c r="AG202" s="301"/>
      <c r="AH202" s="317"/>
      <c r="AI202" s="317"/>
      <c r="AJ202" s="318"/>
      <c r="AK202" s="317"/>
      <c r="AL202" s="317"/>
      <c r="AM202" s="319" t="s">
        <v>423</v>
      </c>
      <c r="AN202" s="319"/>
      <c r="AO202" s="271"/>
      <c r="AP202" s="222">
        <v>1</v>
      </c>
      <c r="AQ202" s="341">
        <v>1</v>
      </c>
      <c r="AR202" s="341">
        <v>1</v>
      </c>
      <c r="AS202" s="341">
        <v>1</v>
      </c>
      <c r="AT202" s="342">
        <v>1</v>
      </c>
      <c r="AU202" s="336">
        <v>0</v>
      </c>
      <c r="AV202" s="336">
        <v>0</v>
      </c>
      <c r="AW202" s="336">
        <v>0</v>
      </c>
      <c r="AX202" s="352">
        <v>0</v>
      </c>
    </row>
    <row r="203" s="189" customFormat="1" ht="39.95" customHeight="1" spans="1:50">
      <c r="A203" s="216">
        <f t="shared" si="10"/>
        <v>195</v>
      </c>
      <c r="B203" s="396"/>
      <c r="C203" s="219">
        <v>1</v>
      </c>
      <c r="D203" s="397"/>
      <c r="E203" s="397"/>
      <c r="F203" s="396"/>
      <c r="G203" s="397"/>
      <c r="H203" s="396"/>
      <c r="I203" s="396"/>
      <c r="J203" s="398"/>
      <c r="K203" s="398"/>
      <c r="L203" s="398"/>
      <c r="M203" s="399" t="s">
        <v>1042</v>
      </c>
      <c r="N203" s="400" t="s">
        <v>1533</v>
      </c>
      <c r="O203" s="401" t="s">
        <v>57</v>
      </c>
      <c r="P203" s="402" t="s">
        <v>258</v>
      </c>
      <c r="Q203" s="402" t="s">
        <v>400</v>
      </c>
      <c r="R203" s="403" t="s">
        <v>31</v>
      </c>
      <c r="S203" s="404" t="s">
        <v>401</v>
      </c>
      <c r="T203" s="405" t="s">
        <v>415</v>
      </c>
      <c r="U203" s="403" t="s">
        <v>31</v>
      </c>
      <c r="V203" s="276" t="s">
        <v>403</v>
      </c>
      <c r="W203" s="278" t="s">
        <v>402</v>
      </c>
      <c r="X203" s="406" t="s">
        <v>1529</v>
      </c>
      <c r="Y203" s="407" t="s">
        <v>31</v>
      </c>
      <c r="Z203" s="403" t="s">
        <v>31</v>
      </c>
      <c r="AA203" s="406" t="s">
        <v>31</v>
      </c>
      <c r="AB203" s="408">
        <v>0.0002</v>
      </c>
      <c r="AC203" s="402" t="s">
        <v>31</v>
      </c>
      <c r="AD203" s="300"/>
      <c r="AE203" s="300"/>
      <c r="AF203" s="301"/>
      <c r="AG203" s="301"/>
      <c r="AH203" s="317"/>
      <c r="AI203" s="317"/>
      <c r="AJ203" s="318"/>
      <c r="AK203" s="317"/>
      <c r="AL203" s="317"/>
      <c r="AM203" s="319" t="s">
        <v>423</v>
      </c>
      <c r="AN203" s="319"/>
      <c r="AO203" s="409"/>
      <c r="AP203" s="403" t="s">
        <v>1534</v>
      </c>
      <c r="AQ203" s="410" t="s">
        <v>1534</v>
      </c>
      <c r="AR203" s="410" t="s">
        <v>1534</v>
      </c>
      <c r="AS203" s="410" t="s">
        <v>1534</v>
      </c>
      <c r="AT203" s="411" t="s">
        <v>1534</v>
      </c>
      <c r="AU203" s="336">
        <v>1</v>
      </c>
      <c r="AV203" s="336">
        <v>1</v>
      </c>
      <c r="AW203" s="336">
        <v>1</v>
      </c>
      <c r="AX203" s="352">
        <v>1</v>
      </c>
    </row>
    <row r="204" spans="19:26">
      <c r="S204" s="189"/>
      <c r="U204" s="189"/>
      <c r="V204" s="189"/>
      <c r="W204" s="189"/>
      <c r="X204" s="189"/>
      <c r="Y204" s="189"/>
      <c r="Z204" s="189"/>
    </row>
    <row r="205" spans="19:26">
      <c r="S205" s="189"/>
      <c r="U205" s="189"/>
      <c r="V205" s="189"/>
      <c r="W205" s="189"/>
      <c r="X205" s="189"/>
      <c r="Y205" s="189"/>
      <c r="Z205" s="189"/>
    </row>
    <row r="206" spans="19:26">
      <c r="S206" s="189"/>
      <c r="U206" s="189"/>
      <c r="V206" s="189"/>
      <c r="W206" s="189"/>
      <c r="X206" s="189"/>
      <c r="Y206" s="189"/>
      <c r="Z206" s="189"/>
    </row>
    <row r="207" spans="19:26">
      <c r="S207" s="189"/>
      <c r="U207" s="189"/>
      <c r="V207" s="189"/>
      <c r="W207" s="189"/>
      <c r="X207" s="189"/>
      <c r="Y207" s="189"/>
      <c r="Z207" s="189"/>
    </row>
  </sheetData>
  <autoFilter ref="A8:AX203">
    <extLst/>
  </autoFilter>
  <mergeCells count="48">
    <mergeCell ref="A1:E1"/>
    <mergeCell ref="F1:K1"/>
    <mergeCell ref="M1:N1"/>
    <mergeCell ref="A2:N2"/>
    <mergeCell ref="A3:K3"/>
    <mergeCell ref="M3:N3"/>
    <mergeCell ref="A4:N4"/>
    <mergeCell ref="B7:K7"/>
    <mergeCell ref="AF7:AH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5:N6"/>
    <mergeCell ref="O1:AN6"/>
  </mergeCells>
  <conditionalFormatting sqref="AP1:AS1">
    <cfRule type="duplicateValues" dxfId="7" priority="78"/>
  </conditionalFormatting>
  <conditionalFormatting sqref="AT1">
    <cfRule type="duplicateValues" dxfId="7" priority="34"/>
  </conditionalFormatting>
  <conditionalFormatting sqref="AU1:AW1">
    <cfRule type="duplicateValues" dxfId="7" priority="77"/>
  </conditionalFormatting>
  <conditionalFormatting sqref="AX1">
    <cfRule type="duplicateValues" dxfId="7" priority="31"/>
  </conditionalFormatting>
  <conditionalFormatting sqref="V13:W13">
    <cfRule type="cellIs" dxfId="9" priority="35" operator="equal">
      <formula>"N"</formula>
    </cfRule>
    <cfRule type="cellIs" dxfId="8" priority="36" operator="equal">
      <formula>"Y"</formula>
    </cfRule>
  </conditionalFormatting>
  <conditionalFormatting sqref="V14:W14">
    <cfRule type="cellIs" dxfId="9" priority="49" operator="equal">
      <formula>"N"</formula>
    </cfRule>
    <cfRule type="cellIs" dxfId="8" priority="50" operator="equal">
      <formula>"Y"</formula>
    </cfRule>
  </conditionalFormatting>
  <conditionalFormatting sqref="V17:W17">
    <cfRule type="cellIs" dxfId="9" priority="32" operator="equal">
      <formula>"N"</formula>
    </cfRule>
    <cfRule type="cellIs" dxfId="8" priority="33" operator="equal">
      <formula>"Y"</formula>
    </cfRule>
  </conditionalFormatting>
  <conditionalFormatting sqref="V20:W20">
    <cfRule type="cellIs" dxfId="9" priority="71" operator="equal">
      <formula>"N"</formula>
    </cfRule>
    <cfRule type="cellIs" dxfId="8" priority="72" operator="equal">
      <formula>"Y"</formula>
    </cfRule>
  </conditionalFormatting>
  <conditionalFormatting sqref="V22:W22">
    <cfRule type="cellIs" dxfId="9" priority="29" operator="equal">
      <formula>"N"</formula>
    </cfRule>
    <cfRule type="cellIs" dxfId="8" priority="30" operator="equal">
      <formula>"Y"</formula>
    </cfRule>
  </conditionalFormatting>
  <conditionalFormatting sqref="V27:W27">
    <cfRule type="cellIs" dxfId="9" priority="65" operator="equal">
      <formula>"N"</formula>
    </cfRule>
    <cfRule type="cellIs" dxfId="8" priority="66" operator="equal">
      <formula>"Y"</formula>
    </cfRule>
  </conditionalFormatting>
  <conditionalFormatting sqref="V28:W28">
    <cfRule type="cellIs" dxfId="9" priority="27" operator="equal">
      <formula>"N"</formula>
    </cfRule>
    <cfRule type="cellIs" dxfId="8" priority="28" operator="equal">
      <formula>"Y"</formula>
    </cfRule>
  </conditionalFormatting>
  <conditionalFormatting sqref="V34:W34">
    <cfRule type="cellIs" dxfId="9" priority="63" operator="equal">
      <formula>"N"</formula>
    </cfRule>
    <cfRule type="cellIs" dxfId="8" priority="64" operator="equal">
      <formula>"Y"</formula>
    </cfRule>
  </conditionalFormatting>
  <conditionalFormatting sqref="V35:W35">
    <cfRule type="cellIs" dxfId="9" priority="25" operator="equal">
      <formula>"N"</formula>
    </cfRule>
    <cfRule type="cellIs" dxfId="8" priority="26" operator="equal">
      <formula>"Y"</formula>
    </cfRule>
  </conditionalFormatting>
  <conditionalFormatting sqref="V39:W39">
    <cfRule type="cellIs" dxfId="9" priority="61" operator="equal">
      <formula>"N"</formula>
    </cfRule>
    <cfRule type="cellIs" dxfId="8" priority="62" operator="equal">
      <formula>"Y"</formula>
    </cfRule>
  </conditionalFormatting>
  <conditionalFormatting sqref="V40:W40">
    <cfRule type="cellIs" dxfId="9" priority="23" operator="equal">
      <formula>"N"</formula>
    </cfRule>
    <cfRule type="cellIs" dxfId="8" priority="24" operator="equal">
      <formula>"Y"</formula>
    </cfRule>
  </conditionalFormatting>
  <conditionalFormatting sqref="K47:L47">
    <cfRule type="duplicateValues" dxfId="7" priority="79"/>
  </conditionalFormatting>
  <conditionalFormatting sqref="V59:W59">
    <cfRule type="cellIs" dxfId="9" priority="59" operator="equal">
      <formula>"N"</formula>
    </cfRule>
    <cfRule type="cellIs" dxfId="8" priority="60" operator="equal">
      <formula>"Y"</formula>
    </cfRule>
  </conditionalFormatting>
  <conditionalFormatting sqref="V60:W60">
    <cfRule type="cellIs" dxfId="9" priority="21" operator="equal">
      <formula>"N"</formula>
    </cfRule>
    <cfRule type="cellIs" dxfId="8" priority="22" operator="equal">
      <formula>"Y"</formula>
    </cfRule>
  </conditionalFormatting>
  <conditionalFormatting sqref="V64:W64">
    <cfRule type="cellIs" dxfId="9" priority="57" operator="equal">
      <formula>"N"</formula>
    </cfRule>
    <cfRule type="cellIs" dxfId="8" priority="58" operator="equal">
      <formula>"Y"</formula>
    </cfRule>
  </conditionalFormatting>
  <conditionalFormatting sqref="V65:W65">
    <cfRule type="cellIs" dxfId="9" priority="19" operator="equal">
      <formula>"N"</formula>
    </cfRule>
    <cfRule type="cellIs" dxfId="8" priority="20" operator="equal">
      <formula>"Y"</formula>
    </cfRule>
  </conditionalFormatting>
  <conditionalFormatting sqref="K71:L71">
    <cfRule type="duplicateValues" dxfId="7" priority="76"/>
  </conditionalFormatting>
  <conditionalFormatting sqref="K81:L81">
    <cfRule type="duplicateValues" dxfId="7" priority="80"/>
  </conditionalFormatting>
  <conditionalFormatting sqref="V91:W91">
    <cfRule type="cellIs" dxfId="9" priority="55" operator="equal">
      <formula>"N"</formula>
    </cfRule>
    <cfRule type="cellIs" dxfId="8" priority="56" operator="equal">
      <formula>"Y"</formula>
    </cfRule>
  </conditionalFormatting>
  <conditionalFormatting sqref="V93:W93">
    <cfRule type="cellIs" dxfId="9" priority="17" operator="equal">
      <formula>"N"</formula>
    </cfRule>
    <cfRule type="cellIs" dxfId="8" priority="18" operator="equal">
      <formula>"Y"</formula>
    </cfRule>
  </conditionalFormatting>
  <conditionalFormatting sqref="V95:W95">
    <cfRule type="cellIs" dxfId="9" priority="43" operator="equal">
      <formula>"N"</formula>
    </cfRule>
    <cfRule type="cellIs" dxfId="8" priority="44" operator="equal">
      <formula>"Y"</formula>
    </cfRule>
  </conditionalFormatting>
  <conditionalFormatting sqref="V96:W96">
    <cfRule type="cellIs" dxfId="9" priority="15" operator="equal">
      <formula>"N"</formula>
    </cfRule>
    <cfRule type="cellIs" dxfId="8" priority="16" operator="equal">
      <formula>"Y"</formula>
    </cfRule>
  </conditionalFormatting>
  <conditionalFormatting sqref="V136:W136">
    <cfRule type="cellIs" dxfId="9" priority="13" operator="equal">
      <formula>"N"</formula>
    </cfRule>
    <cfRule type="cellIs" dxfId="8" priority="14" operator="equal">
      <formula>"Y"</formula>
    </cfRule>
  </conditionalFormatting>
  <conditionalFormatting sqref="V138:W138">
    <cfRule type="cellIs" dxfId="9" priority="53" operator="equal">
      <formula>"N"</formula>
    </cfRule>
    <cfRule type="cellIs" dxfId="8" priority="54" operator="equal">
      <formula>"Y"</formula>
    </cfRule>
  </conditionalFormatting>
  <conditionalFormatting sqref="V139:W139">
    <cfRule type="cellIs" dxfId="9" priority="41" operator="equal">
      <formula>"N"</formula>
    </cfRule>
    <cfRule type="cellIs" dxfId="8" priority="42" operator="equal">
      <formula>"Y"</formula>
    </cfRule>
  </conditionalFormatting>
  <conditionalFormatting sqref="V140:W140">
    <cfRule type="cellIs" dxfId="9" priority="11" operator="equal">
      <formula>"N"</formula>
    </cfRule>
    <cfRule type="cellIs" dxfId="8" priority="12" operator="equal">
      <formula>"Y"</formula>
    </cfRule>
  </conditionalFormatting>
  <conditionalFormatting sqref="V156:W156">
    <cfRule type="cellIs" dxfId="9" priority="67" operator="equal">
      <formula>"N"</formula>
    </cfRule>
    <cfRule type="cellIs" dxfId="8" priority="68" operator="equal">
      <formula>"Y"</formula>
    </cfRule>
  </conditionalFormatting>
  <conditionalFormatting sqref="V157:W157">
    <cfRule type="cellIs" dxfId="9" priority="9" operator="equal">
      <formula>"N"</formula>
    </cfRule>
    <cfRule type="cellIs" dxfId="8" priority="10" operator="equal">
      <formula>"Y"</formula>
    </cfRule>
  </conditionalFormatting>
  <conditionalFormatting sqref="V160:W160">
    <cfRule type="cellIs" dxfId="9" priority="39" operator="equal">
      <formula>"N"</formula>
    </cfRule>
    <cfRule type="cellIs" dxfId="8" priority="40" operator="equal">
      <formula>"Y"</formula>
    </cfRule>
  </conditionalFormatting>
  <conditionalFormatting sqref="V161:W161">
    <cfRule type="cellIs" dxfId="9" priority="7" operator="equal">
      <formula>"N"</formula>
    </cfRule>
    <cfRule type="cellIs" dxfId="8" priority="8" operator="equal">
      <formula>"Y"</formula>
    </cfRule>
  </conditionalFormatting>
  <conditionalFormatting sqref="V165:W165">
    <cfRule type="cellIs" dxfId="9" priority="51" operator="equal">
      <formula>"N"</formula>
    </cfRule>
    <cfRule type="cellIs" dxfId="8" priority="52" operator="equal">
      <formula>"Y"</formula>
    </cfRule>
  </conditionalFormatting>
  <conditionalFormatting sqref="V166:W166">
    <cfRule type="cellIs" dxfId="9" priority="5" operator="equal">
      <formula>"N"</formula>
    </cfRule>
    <cfRule type="cellIs" dxfId="8" priority="6" operator="equal">
      <formula>"Y"</formula>
    </cfRule>
  </conditionalFormatting>
  <conditionalFormatting sqref="V169:W169">
    <cfRule type="cellIs" dxfId="9" priority="37" operator="equal">
      <formula>"N"</formula>
    </cfRule>
    <cfRule type="cellIs" dxfId="8" priority="38" operator="equal">
      <formula>"Y"</formula>
    </cfRule>
  </conditionalFormatting>
  <conditionalFormatting sqref="V170:W170">
    <cfRule type="cellIs" dxfId="9" priority="3" operator="equal">
      <formula>"N"</formula>
    </cfRule>
    <cfRule type="cellIs" dxfId="8" priority="4" operator="equal">
      <formula>"Y"</formula>
    </cfRule>
  </conditionalFormatting>
  <conditionalFormatting sqref="K178:L178">
    <cfRule type="duplicateValues" dxfId="7" priority="75"/>
  </conditionalFormatting>
  <conditionalFormatting sqref="L$1:L$1048576">
    <cfRule type="duplicateValues" dxfId="7" priority="1"/>
  </conditionalFormatting>
  <conditionalFormatting sqref="V9:W11 V15:W15 V18:W19 V21:W21 V23:W26 V29:W33 V66:W90 V36:W38 V41:W58 V61:W63 V92:W92 V94:W94 V97:W135 V137:W137 V141:W155 V167:W168 V171:W203">
    <cfRule type="cellIs" dxfId="9" priority="73" operator="equal">
      <formula>"N"</formula>
    </cfRule>
    <cfRule type="cellIs" dxfId="8" priority="74" operator="equal">
      <formula>"Y"</formula>
    </cfRule>
  </conditionalFormatting>
  <conditionalFormatting sqref="V12:W12 V16:W16">
    <cfRule type="cellIs" dxfId="9" priority="69" operator="equal">
      <formula>"N"</formula>
    </cfRule>
    <cfRule type="cellIs" dxfId="8" priority="70" operator="equal">
      <formula>"Y"</formula>
    </cfRule>
  </conditionalFormatting>
  <conditionalFormatting sqref="K52:L55">
    <cfRule type="duplicateValues" dxfId="7" priority="84"/>
  </conditionalFormatting>
  <conditionalFormatting sqref="K68:L71">
    <cfRule type="duplicateValues" dxfId="7" priority="86"/>
    <cfRule type="duplicateValues" dxfId="7" priority="87"/>
  </conditionalFormatting>
  <conditionalFormatting sqref="K73:L81">
    <cfRule type="duplicateValues" dxfId="7" priority="83"/>
  </conditionalFormatting>
  <conditionalFormatting sqref="K73:L77">
    <cfRule type="duplicateValues" dxfId="7" priority="82"/>
  </conditionalFormatting>
  <conditionalFormatting sqref="K78:L80">
    <cfRule type="duplicateValues" dxfId="7" priority="81"/>
  </conditionalFormatting>
  <conditionalFormatting sqref="V158:W159">
    <cfRule type="cellIs" dxfId="9" priority="47" operator="equal">
      <formula>"N"</formula>
    </cfRule>
    <cfRule type="cellIs" dxfId="8" priority="48" operator="equal">
      <formula>"Y"</formula>
    </cfRule>
  </conditionalFormatting>
  <conditionalFormatting sqref="V162:W164">
    <cfRule type="cellIs" dxfId="9" priority="45" operator="equal">
      <formula>"N"</formula>
    </cfRule>
    <cfRule type="cellIs" dxfId="8" priority="46" operator="equal">
      <formula>"Y"</formula>
    </cfRule>
  </conditionalFormatting>
  <dataValidations count="1">
    <dataValidation type="list" allowBlank="1" showInputMessage="1" showErrorMessage="1" sqref="V13:W13 V16:W16 V17:W17 V22:W22 V28:W28 V35:W35 V40:W40 V60:W60 V65:W65 V92:W92 V93:W93 V94:W94 V95:W95 V96:W96 V131:W131 V132:W132 V136:W136 V139:W139 V140:W140 V157:W157 V158:W158 V159:W159 V160:W160 V161:W161 V166:W166 V169:W169 V170:W170 V66:W71 V141:W156 V133:W135 V14:W15 V36:W39 V9:W12 V61:W64 V41:W59 V18:W21 V162:W165 V72:W91 V97:W130 V171:W180 V137:W138 V167:W168 V23:W27 V29:W34 V181:W203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59" fitToHeight="5" orientation="landscape" horizontalDpi="1200" verticalDpi="1200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zoomScale="55" zoomScaleNormal="55" workbookViewId="0">
      <selection activeCell="AJ7" sqref="AJ7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3.4545454545455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1.5909090909091" style="9" customWidth="1"/>
    <col min="32" max="16384" width="9.81818181818182" style="9"/>
  </cols>
  <sheetData>
    <row r="1" ht="17.25" customHeight="1" spans="30:31">
      <c r="AD1" s="3"/>
      <c r="AE1" s="176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1536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85" t="s">
        <v>1085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1537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60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17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1561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1570</v>
      </c>
      <c r="AE12" s="161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162">
        <v>0.83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162">
        <v>0.04</v>
      </c>
    </row>
    <row r="15" s="5" customFormat="1" ht="102" customHeight="1" spans="1:31">
      <c r="A15" s="27">
        <v>9</v>
      </c>
      <c r="B15" s="27"/>
      <c r="C15" s="27"/>
      <c r="D15" s="27"/>
      <c r="E15" s="27"/>
      <c r="F15" s="27">
        <v>4</v>
      </c>
      <c r="G15" s="29"/>
      <c r="H15" s="28" t="s">
        <v>1583</v>
      </c>
      <c r="I15" s="40" t="s">
        <v>1584</v>
      </c>
      <c r="J15" s="41" t="s">
        <v>1548</v>
      </c>
      <c r="K15" s="40" t="s">
        <v>1585</v>
      </c>
      <c r="L15" s="41" t="s">
        <v>99</v>
      </c>
      <c r="M15" s="41" t="s">
        <v>1586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41" t="s">
        <v>1548</v>
      </c>
      <c r="AE15" s="76">
        <v>2</v>
      </c>
    </row>
    <row r="16" s="5" customFormat="1" ht="102" customHeight="1" spans="1:31">
      <c r="A16" s="27">
        <v>10</v>
      </c>
      <c r="B16" s="27"/>
      <c r="C16" s="27"/>
      <c r="D16" s="27"/>
      <c r="E16" s="27"/>
      <c r="F16" s="27">
        <v>4</v>
      </c>
      <c r="G16" s="29"/>
      <c r="H16" s="28" t="s">
        <v>1590</v>
      </c>
      <c r="I16" s="40" t="s">
        <v>1584</v>
      </c>
      <c r="J16" s="41" t="s">
        <v>1548</v>
      </c>
      <c r="K16" s="40" t="s">
        <v>1591</v>
      </c>
      <c r="L16" s="41" t="s">
        <v>99</v>
      </c>
      <c r="M16" s="41" t="s">
        <v>1592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11</v>
      </c>
      <c r="B17" s="27"/>
      <c r="C17" s="27"/>
      <c r="D17" s="27"/>
      <c r="E17" s="27"/>
      <c r="F17" s="27">
        <v>4</v>
      </c>
      <c r="G17" s="29"/>
      <c r="H17" s="28" t="s">
        <v>1593</v>
      </c>
      <c r="I17" s="40" t="s">
        <v>1584</v>
      </c>
      <c r="J17" s="41" t="s">
        <v>1548</v>
      </c>
      <c r="K17" s="40" t="s">
        <v>1594</v>
      </c>
      <c r="L17" s="41" t="s">
        <v>99</v>
      </c>
      <c r="M17" s="41" t="s">
        <v>1595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/>
      <c r="T17" s="40" t="s">
        <v>1584</v>
      </c>
      <c r="U17" s="53" t="s">
        <v>403</v>
      </c>
      <c r="V17" s="53" t="s">
        <v>403</v>
      </c>
      <c r="W17" s="53" t="s">
        <v>1548</v>
      </c>
      <c r="X17" s="52"/>
      <c r="Y17" s="52"/>
      <c r="Z17" s="52"/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1</v>
      </c>
    </row>
    <row r="18" s="5" customFormat="1" ht="102" customHeight="1" spans="1:31">
      <c r="A18" s="27">
        <v>12</v>
      </c>
      <c r="B18" s="27"/>
      <c r="C18" s="27"/>
      <c r="D18" s="27"/>
      <c r="E18" s="27"/>
      <c r="F18" s="27">
        <v>4</v>
      </c>
      <c r="G18" s="29"/>
      <c r="H18" s="28" t="s">
        <v>1596</v>
      </c>
      <c r="I18" s="40" t="s">
        <v>1584</v>
      </c>
      <c r="J18" s="41" t="s">
        <v>1548</v>
      </c>
      <c r="K18" s="40" t="s">
        <v>1597</v>
      </c>
      <c r="L18" s="41" t="s">
        <v>99</v>
      </c>
      <c r="M18" s="41" t="s">
        <v>1598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2</v>
      </c>
    </row>
    <row r="19" s="6" customFormat="1" ht="121.5" customHeight="1" spans="1:31">
      <c r="A19" s="30">
        <v>24</v>
      </c>
      <c r="B19" s="24"/>
      <c r="C19" s="24"/>
      <c r="D19" s="24"/>
      <c r="E19" s="24"/>
      <c r="F19" s="24">
        <v>4</v>
      </c>
      <c r="G19" s="25"/>
      <c r="H19" s="26" t="s">
        <v>1599</v>
      </c>
      <c r="I19" s="26" t="s">
        <v>1600</v>
      </c>
      <c r="J19" s="38"/>
      <c r="K19" s="26" t="s">
        <v>1601</v>
      </c>
      <c r="L19" s="38" t="s">
        <v>1548</v>
      </c>
      <c r="M19" s="38" t="s">
        <v>1602</v>
      </c>
      <c r="N19" s="38" t="s">
        <v>1603</v>
      </c>
      <c r="O19" s="38" t="s">
        <v>1548</v>
      </c>
      <c r="P19" s="38" t="s">
        <v>1548</v>
      </c>
      <c r="Q19" s="48" t="s">
        <v>258</v>
      </c>
      <c r="R19" s="54" t="s">
        <v>1604</v>
      </c>
      <c r="S19" s="22"/>
      <c r="T19" s="26" t="s">
        <v>1601</v>
      </c>
      <c r="U19" s="53" t="s">
        <v>403</v>
      </c>
      <c r="V19" s="23" t="s">
        <v>403</v>
      </c>
      <c r="W19" s="23" t="s">
        <v>1548</v>
      </c>
      <c r="X19" s="22" t="s">
        <v>1548</v>
      </c>
      <c r="Y19" s="22" t="s">
        <v>1548</v>
      </c>
      <c r="Z19" s="22" t="s">
        <v>1548</v>
      </c>
      <c r="AA19" s="24" t="s">
        <v>1605</v>
      </c>
      <c r="AB19" s="38" t="s">
        <v>1548</v>
      </c>
      <c r="AC19" s="43" t="s">
        <v>1606</v>
      </c>
      <c r="AD19" s="38" t="s">
        <v>1607</v>
      </c>
      <c r="AE19" s="163">
        <v>9</v>
      </c>
    </row>
    <row r="20" s="6" customFormat="1" ht="120" customHeight="1" spans="1:31">
      <c r="A20" s="30">
        <v>25</v>
      </c>
      <c r="B20" s="24"/>
      <c r="C20" s="24"/>
      <c r="D20" s="24"/>
      <c r="E20" s="24"/>
      <c r="F20" s="24">
        <v>4</v>
      </c>
      <c r="G20" s="24"/>
      <c r="H20" s="26" t="s">
        <v>1608</v>
      </c>
      <c r="I20" s="26" t="s">
        <v>1609</v>
      </c>
      <c r="J20" s="42"/>
      <c r="K20" s="26" t="s">
        <v>1601</v>
      </c>
      <c r="L20" s="38" t="s">
        <v>1548</v>
      </c>
      <c r="M20" s="38" t="s">
        <v>1602</v>
      </c>
      <c r="N20" s="43" t="s">
        <v>1610</v>
      </c>
      <c r="O20" s="38" t="s">
        <v>1548</v>
      </c>
      <c r="P20" s="38" t="s">
        <v>1548</v>
      </c>
      <c r="Q20" s="26" t="s">
        <v>258</v>
      </c>
      <c r="R20" s="55" t="s">
        <v>1604</v>
      </c>
      <c r="S20" s="22" t="s">
        <v>1548</v>
      </c>
      <c r="T20" s="26" t="s">
        <v>1601</v>
      </c>
      <c r="U20" s="23" t="s">
        <v>402</v>
      </c>
      <c r="V20" s="23" t="s">
        <v>403</v>
      </c>
      <c r="W20" s="22" t="s">
        <v>1548</v>
      </c>
      <c r="X20" s="22" t="s">
        <v>1548</v>
      </c>
      <c r="Y20" s="22" t="s">
        <v>1548</v>
      </c>
      <c r="Z20" s="22" t="s">
        <v>1548</v>
      </c>
      <c r="AA20" s="43" t="s">
        <v>1611</v>
      </c>
      <c r="AB20" s="38" t="s">
        <v>1548</v>
      </c>
      <c r="AC20" s="43" t="s">
        <v>1612</v>
      </c>
      <c r="AD20" s="38" t="s">
        <v>1613</v>
      </c>
      <c r="AE20" s="181">
        <v>54</v>
      </c>
    </row>
    <row r="21" s="7" customFormat="1" ht="117" customHeight="1" spans="1:31">
      <c r="A21" s="30">
        <v>27</v>
      </c>
      <c r="B21" s="24"/>
      <c r="C21" s="24"/>
      <c r="D21" s="24"/>
      <c r="E21" s="24"/>
      <c r="F21" s="24">
        <v>4</v>
      </c>
      <c r="G21" s="24"/>
      <c r="H21" s="26" t="s">
        <v>1614</v>
      </c>
      <c r="I21" s="26" t="s">
        <v>1615</v>
      </c>
      <c r="J21" s="38" t="s">
        <v>1548</v>
      </c>
      <c r="K21" s="26" t="s">
        <v>1616</v>
      </c>
      <c r="L21" s="38" t="s">
        <v>1548</v>
      </c>
      <c r="M21" s="38" t="s">
        <v>1617</v>
      </c>
      <c r="N21" s="43" t="s">
        <v>1618</v>
      </c>
      <c r="O21" s="38" t="s">
        <v>1548</v>
      </c>
      <c r="P21" s="38" t="s">
        <v>1548</v>
      </c>
      <c r="Q21" s="22" t="s">
        <v>258</v>
      </c>
      <c r="R21" s="22" t="s">
        <v>1619</v>
      </c>
      <c r="S21" s="22" t="s">
        <v>1548</v>
      </c>
      <c r="T21" s="26" t="s">
        <v>1615</v>
      </c>
      <c r="U21" s="23" t="s">
        <v>403</v>
      </c>
      <c r="V21" s="23" t="s">
        <v>403</v>
      </c>
      <c r="W21" s="22" t="s">
        <v>1548</v>
      </c>
      <c r="X21" s="22" t="s">
        <v>1548</v>
      </c>
      <c r="Y21" s="22" t="s">
        <v>1548</v>
      </c>
      <c r="Z21" s="22" t="s">
        <v>1548</v>
      </c>
      <c r="AA21" s="24" t="s">
        <v>1548</v>
      </c>
      <c r="AB21" s="38" t="s">
        <v>1548</v>
      </c>
      <c r="AC21" s="43" t="s">
        <v>1620</v>
      </c>
      <c r="AD21" s="38"/>
      <c r="AE21" s="182">
        <v>1</v>
      </c>
    </row>
    <row r="22" ht="105" spans="1:31">
      <c r="A22" s="30">
        <v>29</v>
      </c>
      <c r="B22" s="24"/>
      <c r="C22" s="24"/>
      <c r="D22" s="24"/>
      <c r="E22" s="24"/>
      <c r="F22" s="24">
        <v>4</v>
      </c>
      <c r="G22" s="24"/>
      <c r="H22" s="26" t="s">
        <v>1621</v>
      </c>
      <c r="I22" s="26" t="s">
        <v>1622</v>
      </c>
      <c r="J22" s="44"/>
      <c r="K22" s="26" t="s">
        <v>1622</v>
      </c>
      <c r="L22" s="38" t="s">
        <v>1548</v>
      </c>
      <c r="M22" s="38" t="s">
        <v>1548</v>
      </c>
      <c r="N22" s="24" t="s">
        <v>1623</v>
      </c>
      <c r="O22" s="38" t="s">
        <v>1548</v>
      </c>
      <c r="P22" s="38" t="s">
        <v>1548</v>
      </c>
      <c r="Q22" s="26" t="s">
        <v>258</v>
      </c>
      <c r="R22" s="56" t="s">
        <v>1588</v>
      </c>
      <c r="S22" s="22"/>
      <c r="T22" s="26" t="s">
        <v>1624</v>
      </c>
      <c r="U22" s="23" t="s">
        <v>402</v>
      </c>
      <c r="V22" s="23" t="s">
        <v>403</v>
      </c>
      <c r="W22" s="22" t="s">
        <v>1548</v>
      </c>
      <c r="X22" s="22" t="s">
        <v>1548</v>
      </c>
      <c r="Y22" s="22" t="s">
        <v>1548</v>
      </c>
      <c r="Z22" s="22" t="s">
        <v>1548</v>
      </c>
      <c r="AA22" s="38" t="s">
        <v>1548</v>
      </c>
      <c r="AB22" s="38" t="s">
        <v>1548</v>
      </c>
      <c r="AC22" s="43" t="s">
        <v>1620</v>
      </c>
      <c r="AD22" s="38"/>
      <c r="AE22" s="181">
        <v>1</v>
      </c>
    </row>
    <row r="23" s="8" customFormat="1" ht="105" spans="1:31">
      <c r="A23" s="30">
        <v>29</v>
      </c>
      <c r="B23" s="30"/>
      <c r="C23" s="30"/>
      <c r="D23" s="30"/>
      <c r="E23" s="30"/>
      <c r="F23" s="30">
        <v>4</v>
      </c>
      <c r="G23" s="30"/>
      <c r="H23" s="31" t="s">
        <v>1625</v>
      </c>
      <c r="I23" s="31" t="s">
        <v>1626</v>
      </c>
      <c r="J23" s="47"/>
      <c r="K23" s="31" t="s">
        <v>1626</v>
      </c>
      <c r="L23" s="46" t="s">
        <v>1548</v>
      </c>
      <c r="M23" s="46" t="s">
        <v>1548</v>
      </c>
      <c r="N23" s="30" t="s">
        <v>1623</v>
      </c>
      <c r="O23" s="46" t="s">
        <v>1548</v>
      </c>
      <c r="P23" s="46" t="s">
        <v>1548</v>
      </c>
      <c r="Q23" s="31" t="s">
        <v>258</v>
      </c>
      <c r="R23" s="57" t="s">
        <v>1588</v>
      </c>
      <c r="S23" s="58"/>
      <c r="T23" s="31" t="s">
        <v>1624</v>
      </c>
      <c r="U23" s="59" t="s">
        <v>402</v>
      </c>
      <c r="V23" s="59" t="s">
        <v>403</v>
      </c>
      <c r="W23" s="58" t="s">
        <v>1548</v>
      </c>
      <c r="X23" s="58" t="s">
        <v>1548</v>
      </c>
      <c r="Y23" s="58" t="s">
        <v>1548</v>
      </c>
      <c r="Z23" s="58" t="s">
        <v>1548</v>
      </c>
      <c r="AA23" s="46" t="s">
        <v>1548</v>
      </c>
      <c r="AB23" s="46" t="s">
        <v>1548</v>
      </c>
      <c r="AC23" s="79" t="s">
        <v>1620</v>
      </c>
      <c r="AD23" s="46"/>
      <c r="AE23" s="186">
        <v>1</v>
      </c>
    </row>
    <row r="24" spans="8:28">
      <c r="H24" s="9"/>
      <c r="I24" s="9"/>
      <c r="K24" s="9"/>
      <c r="N24" s="9"/>
      <c r="T24" s="9"/>
      <c r="U24" s="9"/>
      <c r="V24" s="9"/>
      <c r="W24" s="9"/>
      <c r="X24" s="9"/>
      <c r="Y24" s="9"/>
      <c r="Z24" s="9"/>
      <c r="AB24" s="9"/>
    </row>
    <row r="25" spans="8:28">
      <c r="H25" s="9"/>
      <c r="I25" s="9"/>
      <c r="K25" s="9"/>
      <c r="N25" s="9"/>
      <c r="T25" s="9"/>
      <c r="U25" s="9"/>
      <c r="V25" s="9"/>
      <c r="W25" s="9"/>
      <c r="X25" s="9"/>
      <c r="Y25" s="9"/>
      <c r="Z25" s="9"/>
      <c r="AB25" s="9"/>
    </row>
    <row r="26" spans="8:28">
      <c r="H26" s="9"/>
      <c r="I26" s="9"/>
      <c r="K26" s="9"/>
      <c r="N26" s="9"/>
      <c r="T26" s="9"/>
      <c r="U26" s="9"/>
      <c r="V26" s="9"/>
      <c r="W26" s="9"/>
      <c r="X26" s="9"/>
      <c r="Y26" s="9"/>
      <c r="Z26" s="9"/>
      <c r="AB26" s="9"/>
    </row>
    <row r="27" spans="8:28">
      <c r="H27" s="9"/>
      <c r="I27" s="9"/>
      <c r="K27" s="9"/>
      <c r="N27" s="9"/>
      <c r="T27" s="9"/>
      <c r="U27" s="9"/>
      <c r="V27" s="9"/>
      <c r="W27" s="9"/>
      <c r="X27" s="9"/>
      <c r="Y27" s="9"/>
      <c r="Z27" s="9"/>
      <c r="AB27" s="9"/>
    </row>
    <row r="28" spans="8:28">
      <c r="H28" s="9"/>
      <c r="I28" s="9"/>
      <c r="K28" s="9"/>
      <c r="N28" s="9"/>
      <c r="T28" s="9"/>
      <c r="U28" s="9"/>
      <c r="V28" s="9"/>
      <c r="W28" s="9"/>
      <c r="X28" s="9"/>
      <c r="Y28" s="9"/>
      <c r="Z28" s="9"/>
      <c r="AB28" s="9"/>
    </row>
    <row r="29" spans="8:28">
      <c r="H29" s="9"/>
      <c r="I29" s="9"/>
      <c r="K29" s="9"/>
      <c r="N29" s="9"/>
      <c r="T29" s="9"/>
      <c r="U29" s="9"/>
      <c r="V29" s="9"/>
      <c r="W29" s="9"/>
      <c r="X29" s="9"/>
      <c r="Y29" s="9"/>
      <c r="Z29" s="9"/>
      <c r="AB29" s="9"/>
    </row>
    <row r="30" spans="8:28">
      <c r="H30" s="9"/>
      <c r="I30" s="9"/>
      <c r="K30" s="9"/>
      <c r="N30" s="9"/>
      <c r="T30" s="9"/>
      <c r="U30" s="9"/>
      <c r="V30" s="9"/>
      <c r="W30" s="9"/>
      <c r="X30" s="9"/>
      <c r="Y30" s="9"/>
      <c r="Z30" s="9"/>
      <c r="AB30" s="9"/>
    </row>
    <row r="31" spans="8:28">
      <c r="H31" s="9"/>
      <c r="I31" s="9"/>
      <c r="K31" s="9"/>
      <c r="N31" s="9"/>
      <c r="T31" s="9"/>
      <c r="U31" s="9"/>
      <c r="V31" s="9"/>
      <c r="W31" s="9"/>
      <c r="X31" s="9"/>
      <c r="Y31" s="9"/>
      <c r="Z31" s="9"/>
      <c r="AB31" s="9"/>
    </row>
    <row r="32" spans="8:28">
      <c r="H32" s="9"/>
      <c r="I32" s="9"/>
      <c r="K32" s="9"/>
      <c r="N32" s="9"/>
      <c r="T32" s="9"/>
      <c r="U32" s="9"/>
      <c r="V32" s="9"/>
      <c r="W32" s="9"/>
      <c r="X32" s="9"/>
      <c r="Y32" s="9"/>
      <c r="Z32" s="9"/>
      <c r="AB32" s="9"/>
    </row>
    <row r="33" spans="8:28">
      <c r="H33" s="9"/>
      <c r="I33" s="9"/>
      <c r="K33" s="9"/>
      <c r="N33" s="9"/>
      <c r="T33" s="9"/>
      <c r="U33" s="9"/>
      <c r="V33" s="9"/>
      <c r="W33" s="9"/>
      <c r="X33" s="9"/>
      <c r="Y33" s="9"/>
      <c r="Z33" s="9"/>
      <c r="AB33" s="9"/>
    </row>
    <row r="34" spans="8:28">
      <c r="H34" s="9"/>
      <c r="I34" s="9"/>
      <c r="K34" s="9"/>
      <c r="N34" s="9"/>
      <c r="T34" s="9"/>
      <c r="U34" s="9"/>
      <c r="V34" s="9"/>
      <c r="W34" s="9"/>
      <c r="X34" s="9"/>
      <c r="Y34" s="9"/>
      <c r="Z34" s="9"/>
      <c r="AB34" s="9"/>
    </row>
    <row r="35" spans="8:28">
      <c r="H35" s="9"/>
      <c r="I35" s="9"/>
      <c r="K35" s="9"/>
      <c r="N35" s="9"/>
      <c r="T35" s="9"/>
      <c r="U35" s="9"/>
      <c r="V35" s="9"/>
      <c r="W35" s="9"/>
      <c r="X35" s="9"/>
      <c r="Y35" s="9"/>
      <c r="Z35" s="9"/>
      <c r="AB35" s="9"/>
    </row>
    <row r="36" spans="8:28">
      <c r="H36" s="9"/>
      <c r="I36" s="9"/>
      <c r="K36" s="9"/>
      <c r="N36" s="9"/>
      <c r="T36" s="9"/>
      <c r="U36" s="9"/>
      <c r="V36" s="9"/>
      <c r="W36" s="9"/>
      <c r="X36" s="9"/>
      <c r="Y36" s="9"/>
      <c r="Z36" s="9"/>
      <c r="AB36" s="9"/>
    </row>
    <row r="37" spans="8:28">
      <c r="H37" s="9"/>
      <c r="I37" s="9"/>
      <c r="K37" s="9"/>
      <c r="N37" s="9"/>
      <c r="T37" s="9"/>
      <c r="U37" s="9"/>
      <c r="V37" s="9"/>
      <c r="W37" s="9"/>
      <c r="X37" s="9"/>
      <c r="Y37" s="9"/>
      <c r="Z37" s="9"/>
      <c r="AB37" s="9"/>
    </row>
    <row r="38" spans="8:28">
      <c r="H38" s="9"/>
      <c r="I38" s="9"/>
      <c r="K38" s="9"/>
      <c r="N38" s="9"/>
      <c r="T38" s="9"/>
      <c r="U38" s="9"/>
      <c r="V38" s="9"/>
      <c r="W38" s="9"/>
      <c r="X38" s="9"/>
      <c r="Y38" s="9"/>
      <c r="Z38" s="9"/>
      <c r="AB38" s="9"/>
    </row>
    <row r="39" spans="8:28">
      <c r="H39" s="9"/>
      <c r="I39" s="9"/>
      <c r="K39" s="9"/>
      <c r="N39" s="9"/>
      <c r="T39" s="9"/>
      <c r="U39" s="9"/>
      <c r="V39" s="9"/>
      <c r="W39" s="9"/>
      <c r="X39" s="9"/>
      <c r="Y39" s="9"/>
      <c r="Z39" s="9"/>
      <c r="AB39" s="9"/>
    </row>
    <row r="40" spans="8:28">
      <c r="H40" s="9"/>
      <c r="I40" s="9"/>
      <c r="K40" s="9"/>
      <c r="N40" s="9"/>
      <c r="T40" s="9"/>
      <c r="U40" s="9"/>
      <c r="V40" s="9"/>
      <c r="W40" s="9"/>
      <c r="X40" s="9"/>
      <c r="Y40" s="9"/>
      <c r="Z40" s="9"/>
      <c r="AB40" s="9"/>
    </row>
  </sheetData>
  <autoFilter ref="A11:AI23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0"/>
  <sheetViews>
    <sheetView zoomScale="55" zoomScaleNormal="55" topLeftCell="A10" workbookViewId="0">
      <selection activeCell="A1" sqref="A1"/>
    </sheetView>
  </sheetViews>
  <sheetFormatPr defaultColWidth="9.81818181818182" defaultRowHeight="14"/>
  <cols>
    <col min="1" max="1" width="4.63636363636364" style="9" customWidth="1"/>
    <col min="2" max="7" width="2.72727272727273" style="9" customWidth="1"/>
    <col min="8" max="8" width="19.2272727272727" style="10" customWidth="1"/>
    <col min="9" max="9" width="7.22727272727273" style="11" customWidth="1"/>
    <col min="10" max="10" width="27.6818181818182" style="9" customWidth="1"/>
    <col min="11" max="11" width="12.8181818181818" style="11" customWidth="1"/>
    <col min="12" max="12" width="7.09090909090909" style="12" customWidth="1"/>
    <col min="13" max="13" width="11.4545454545455" style="9" customWidth="1"/>
    <col min="14" max="14" width="7.36363636363636" style="13" customWidth="1"/>
    <col min="15" max="16" width="6" style="9" customWidth="1"/>
    <col min="17" max="17" width="5.18181818181818" style="9" customWidth="1"/>
    <col min="18" max="18" width="7.36363636363636" style="9" customWidth="1"/>
    <col min="19" max="19" width="5.59090909090909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6363636363636" style="9" customWidth="1"/>
    <col min="28" max="28" width="6" style="13" customWidth="1"/>
    <col min="29" max="29" width="12.1363636363636" style="9" customWidth="1"/>
    <col min="30" max="30" width="11.7272727272727" style="9" customWidth="1"/>
    <col min="31" max="31" width="11.5909090909091" style="9" customWidth="1"/>
    <col min="32" max="16384" width="9.81818181818182" style="9"/>
  </cols>
  <sheetData>
    <row r="1" ht="17.25" customHeight="1" spans="30:31">
      <c r="AD1" s="3"/>
      <c r="AE1" s="176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1627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85" t="s">
        <v>1087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1537</v>
      </c>
    </row>
    <row r="5" ht="50.25" customHeight="1" spans="1:34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60" t="s">
        <v>99</v>
      </c>
      <c r="AH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 t="s">
        <v>1541</v>
      </c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17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161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162">
        <v>0.83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162">
        <v>0.04</v>
      </c>
    </row>
    <row r="15" s="5" customFormat="1" ht="102" customHeight="1" spans="1:31">
      <c r="A15" s="27">
        <v>9</v>
      </c>
      <c r="B15" s="27"/>
      <c r="C15" s="27"/>
      <c r="D15" s="27"/>
      <c r="E15" s="27"/>
      <c r="F15" s="27">
        <v>4</v>
      </c>
      <c r="G15" s="29"/>
      <c r="H15" s="28" t="s">
        <v>1583</v>
      </c>
      <c r="I15" s="40" t="s">
        <v>1584</v>
      </c>
      <c r="J15" s="41" t="s">
        <v>1548</v>
      </c>
      <c r="K15" s="40" t="s">
        <v>1585</v>
      </c>
      <c r="L15" s="41" t="s">
        <v>99</v>
      </c>
      <c r="M15" s="41" t="s">
        <v>1586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41" t="s">
        <v>1548</v>
      </c>
      <c r="AE15" s="76">
        <v>2</v>
      </c>
    </row>
    <row r="16" s="5" customFormat="1" ht="102" customHeight="1" spans="1:31">
      <c r="A16" s="27">
        <v>10</v>
      </c>
      <c r="B16" s="27"/>
      <c r="C16" s="27"/>
      <c r="D16" s="27"/>
      <c r="E16" s="27"/>
      <c r="F16" s="27">
        <v>4</v>
      </c>
      <c r="G16" s="29"/>
      <c r="H16" s="28" t="s">
        <v>1590</v>
      </c>
      <c r="I16" s="40" t="s">
        <v>1584</v>
      </c>
      <c r="J16" s="41" t="s">
        <v>1548</v>
      </c>
      <c r="K16" s="40" t="s">
        <v>1591</v>
      </c>
      <c r="L16" s="41" t="s">
        <v>99</v>
      </c>
      <c r="M16" s="41" t="s">
        <v>1592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11</v>
      </c>
      <c r="B17" s="27"/>
      <c r="C17" s="27"/>
      <c r="D17" s="27"/>
      <c r="E17" s="27"/>
      <c r="F17" s="27">
        <v>4</v>
      </c>
      <c r="G17" s="29"/>
      <c r="H17" s="28" t="s">
        <v>1593</v>
      </c>
      <c r="I17" s="40" t="s">
        <v>1584</v>
      </c>
      <c r="J17" s="41" t="s">
        <v>1548</v>
      </c>
      <c r="K17" s="40" t="s">
        <v>1594</v>
      </c>
      <c r="L17" s="41" t="s">
        <v>99</v>
      </c>
      <c r="M17" s="41" t="s">
        <v>1595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/>
      <c r="T17" s="40" t="s">
        <v>1584</v>
      </c>
      <c r="U17" s="53" t="s">
        <v>403</v>
      </c>
      <c r="V17" s="53" t="s">
        <v>403</v>
      </c>
      <c r="W17" s="53" t="s">
        <v>1548</v>
      </c>
      <c r="X17" s="52"/>
      <c r="Y17" s="52"/>
      <c r="Z17" s="52"/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1</v>
      </c>
    </row>
    <row r="18" s="5" customFormat="1" ht="102" customHeight="1" spans="1:31">
      <c r="A18" s="27">
        <v>12</v>
      </c>
      <c r="B18" s="27"/>
      <c r="C18" s="27"/>
      <c r="D18" s="27"/>
      <c r="E18" s="27"/>
      <c r="F18" s="27">
        <v>4</v>
      </c>
      <c r="G18" s="29"/>
      <c r="H18" s="28" t="s">
        <v>1596</v>
      </c>
      <c r="I18" s="40" t="s">
        <v>1584</v>
      </c>
      <c r="J18" s="41" t="s">
        <v>1548</v>
      </c>
      <c r="K18" s="40" t="s">
        <v>1597</v>
      </c>
      <c r="L18" s="41" t="s">
        <v>99</v>
      </c>
      <c r="M18" s="41" t="s">
        <v>1598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2</v>
      </c>
    </row>
    <row r="19" s="6" customFormat="1" ht="121.5" customHeight="1" spans="1:31">
      <c r="A19" s="30">
        <v>24</v>
      </c>
      <c r="B19" s="24"/>
      <c r="C19" s="24"/>
      <c r="D19" s="24"/>
      <c r="E19" s="24"/>
      <c r="F19" s="24">
        <v>4</v>
      </c>
      <c r="G19" s="25"/>
      <c r="H19" s="26" t="s">
        <v>1599</v>
      </c>
      <c r="I19" s="26" t="s">
        <v>1600</v>
      </c>
      <c r="J19" s="38"/>
      <c r="K19" s="26" t="s">
        <v>1601</v>
      </c>
      <c r="L19" s="38" t="s">
        <v>1548</v>
      </c>
      <c r="M19" s="38" t="s">
        <v>1602</v>
      </c>
      <c r="N19" s="38" t="s">
        <v>1603</v>
      </c>
      <c r="O19" s="38" t="s">
        <v>1548</v>
      </c>
      <c r="P19" s="38" t="s">
        <v>1548</v>
      </c>
      <c r="Q19" s="48" t="s">
        <v>258</v>
      </c>
      <c r="R19" s="54" t="s">
        <v>1604</v>
      </c>
      <c r="S19" s="22"/>
      <c r="T19" s="26" t="s">
        <v>1601</v>
      </c>
      <c r="U19" s="53" t="s">
        <v>403</v>
      </c>
      <c r="V19" s="23" t="s">
        <v>403</v>
      </c>
      <c r="W19" s="23" t="s">
        <v>1548</v>
      </c>
      <c r="X19" s="22" t="s">
        <v>1548</v>
      </c>
      <c r="Y19" s="22" t="s">
        <v>1548</v>
      </c>
      <c r="Z19" s="22" t="s">
        <v>1548</v>
      </c>
      <c r="AA19" s="24" t="s">
        <v>1605</v>
      </c>
      <c r="AB19" s="38" t="s">
        <v>1548</v>
      </c>
      <c r="AC19" s="43" t="s">
        <v>1606</v>
      </c>
      <c r="AD19" s="38" t="s">
        <v>1607</v>
      </c>
      <c r="AE19" s="163">
        <v>9</v>
      </c>
    </row>
    <row r="20" s="6" customFormat="1" ht="120" customHeight="1" spans="1:31">
      <c r="A20" s="30">
        <v>25</v>
      </c>
      <c r="B20" s="24"/>
      <c r="C20" s="24"/>
      <c r="D20" s="24"/>
      <c r="E20" s="24"/>
      <c r="F20" s="24">
        <v>4</v>
      </c>
      <c r="G20" s="24"/>
      <c r="H20" s="26" t="s">
        <v>1608</v>
      </c>
      <c r="I20" s="26" t="s">
        <v>1609</v>
      </c>
      <c r="J20" s="42"/>
      <c r="K20" s="26" t="s">
        <v>1601</v>
      </c>
      <c r="L20" s="38" t="s">
        <v>1548</v>
      </c>
      <c r="M20" s="38" t="s">
        <v>1602</v>
      </c>
      <c r="N20" s="43" t="s">
        <v>1610</v>
      </c>
      <c r="O20" s="38" t="s">
        <v>1548</v>
      </c>
      <c r="P20" s="38" t="s">
        <v>1548</v>
      </c>
      <c r="Q20" s="26" t="s">
        <v>258</v>
      </c>
      <c r="R20" s="55" t="s">
        <v>1604</v>
      </c>
      <c r="S20" s="22" t="s">
        <v>1548</v>
      </c>
      <c r="T20" s="26" t="s">
        <v>1601</v>
      </c>
      <c r="U20" s="23" t="s">
        <v>402</v>
      </c>
      <c r="V20" s="23" t="s">
        <v>403</v>
      </c>
      <c r="W20" s="22" t="s">
        <v>1548</v>
      </c>
      <c r="X20" s="22" t="s">
        <v>1548</v>
      </c>
      <c r="Y20" s="22" t="s">
        <v>1548</v>
      </c>
      <c r="Z20" s="22" t="s">
        <v>1548</v>
      </c>
      <c r="AA20" s="43" t="s">
        <v>1611</v>
      </c>
      <c r="AB20" s="38" t="s">
        <v>1548</v>
      </c>
      <c r="AC20" s="43" t="s">
        <v>1612</v>
      </c>
      <c r="AD20" s="38" t="s">
        <v>1613</v>
      </c>
      <c r="AE20" s="181">
        <v>54</v>
      </c>
    </row>
    <row r="21" s="7" customFormat="1" ht="117" customHeight="1" spans="1:31">
      <c r="A21" s="30">
        <v>27</v>
      </c>
      <c r="B21" s="24"/>
      <c r="C21" s="24"/>
      <c r="D21" s="24"/>
      <c r="E21" s="24"/>
      <c r="F21" s="24">
        <v>4</v>
      </c>
      <c r="G21" s="24"/>
      <c r="H21" s="26" t="s">
        <v>1614</v>
      </c>
      <c r="I21" s="26" t="s">
        <v>1615</v>
      </c>
      <c r="J21" s="38" t="s">
        <v>1548</v>
      </c>
      <c r="K21" s="26" t="s">
        <v>1616</v>
      </c>
      <c r="L21" s="38" t="s">
        <v>1548</v>
      </c>
      <c r="M21" s="38" t="s">
        <v>1617</v>
      </c>
      <c r="N21" s="43" t="s">
        <v>1618</v>
      </c>
      <c r="O21" s="38" t="s">
        <v>1548</v>
      </c>
      <c r="P21" s="38" t="s">
        <v>1548</v>
      </c>
      <c r="Q21" s="22" t="s">
        <v>258</v>
      </c>
      <c r="R21" s="22" t="s">
        <v>1619</v>
      </c>
      <c r="S21" s="22" t="s">
        <v>1548</v>
      </c>
      <c r="T21" s="26" t="s">
        <v>1615</v>
      </c>
      <c r="U21" s="23" t="s">
        <v>403</v>
      </c>
      <c r="V21" s="23" t="s">
        <v>403</v>
      </c>
      <c r="W21" s="22" t="s">
        <v>1548</v>
      </c>
      <c r="X21" s="22" t="s">
        <v>1548</v>
      </c>
      <c r="Y21" s="22" t="s">
        <v>1548</v>
      </c>
      <c r="Z21" s="22" t="s">
        <v>1548</v>
      </c>
      <c r="AA21" s="24" t="s">
        <v>1548</v>
      </c>
      <c r="AB21" s="38" t="s">
        <v>1548</v>
      </c>
      <c r="AC21" s="43" t="s">
        <v>1620</v>
      </c>
      <c r="AD21" s="38"/>
      <c r="AE21" s="182">
        <v>1</v>
      </c>
    </row>
    <row r="22" ht="105" spans="1:31">
      <c r="A22" s="30">
        <v>29</v>
      </c>
      <c r="B22" s="24"/>
      <c r="C22" s="24"/>
      <c r="D22" s="24"/>
      <c r="E22" s="24"/>
      <c r="F22" s="24">
        <v>4</v>
      </c>
      <c r="G22" s="24"/>
      <c r="H22" s="26" t="s">
        <v>1621</v>
      </c>
      <c r="I22" s="26" t="s">
        <v>1622</v>
      </c>
      <c r="J22" s="44"/>
      <c r="K22" s="26" t="s">
        <v>1622</v>
      </c>
      <c r="L22" s="38" t="s">
        <v>1548</v>
      </c>
      <c r="M22" s="38" t="s">
        <v>1548</v>
      </c>
      <c r="N22" s="24" t="s">
        <v>1623</v>
      </c>
      <c r="O22" s="38" t="s">
        <v>1548</v>
      </c>
      <c r="P22" s="38" t="s">
        <v>1548</v>
      </c>
      <c r="Q22" s="26" t="s">
        <v>258</v>
      </c>
      <c r="R22" s="56" t="s">
        <v>1588</v>
      </c>
      <c r="S22" s="22"/>
      <c r="T22" s="26" t="s">
        <v>1624</v>
      </c>
      <c r="U22" s="23" t="s">
        <v>402</v>
      </c>
      <c r="V22" s="23" t="s">
        <v>403</v>
      </c>
      <c r="W22" s="22" t="s">
        <v>1548</v>
      </c>
      <c r="X22" s="22" t="s">
        <v>1548</v>
      </c>
      <c r="Y22" s="22" t="s">
        <v>1548</v>
      </c>
      <c r="Z22" s="22" t="s">
        <v>1548</v>
      </c>
      <c r="AA22" s="38" t="s">
        <v>1548</v>
      </c>
      <c r="AB22" s="38" t="s">
        <v>1548</v>
      </c>
      <c r="AC22" s="43" t="s">
        <v>1620</v>
      </c>
      <c r="AD22" s="38"/>
      <c r="AE22" s="181">
        <v>1</v>
      </c>
    </row>
    <row r="23" s="8" customFormat="1" ht="105" spans="1:31">
      <c r="A23" s="30">
        <v>29</v>
      </c>
      <c r="B23" s="30"/>
      <c r="C23" s="30"/>
      <c r="D23" s="30"/>
      <c r="E23" s="30"/>
      <c r="F23" s="30">
        <v>4</v>
      </c>
      <c r="G23" s="30"/>
      <c r="H23" s="31" t="s">
        <v>1630</v>
      </c>
      <c r="I23" s="31" t="s">
        <v>1626</v>
      </c>
      <c r="J23" s="45"/>
      <c r="K23" s="31" t="s">
        <v>1626</v>
      </c>
      <c r="L23" s="46" t="s">
        <v>1548</v>
      </c>
      <c r="M23" s="46" t="s">
        <v>1548</v>
      </c>
      <c r="N23" s="30" t="s">
        <v>1623</v>
      </c>
      <c r="O23" s="46" t="s">
        <v>1548</v>
      </c>
      <c r="P23" s="46" t="s">
        <v>1548</v>
      </c>
      <c r="Q23" s="31" t="s">
        <v>258</v>
      </c>
      <c r="R23" s="57" t="s">
        <v>1588</v>
      </c>
      <c r="S23" s="58"/>
      <c r="T23" s="31" t="s">
        <v>1624</v>
      </c>
      <c r="U23" s="59" t="s">
        <v>402</v>
      </c>
      <c r="V23" s="59" t="s">
        <v>403</v>
      </c>
      <c r="W23" s="58" t="s">
        <v>1548</v>
      </c>
      <c r="X23" s="58" t="s">
        <v>1548</v>
      </c>
      <c r="Y23" s="58" t="s">
        <v>1548</v>
      </c>
      <c r="Z23" s="58" t="s">
        <v>1548</v>
      </c>
      <c r="AA23" s="46" t="s">
        <v>1548</v>
      </c>
      <c r="AB23" s="46" t="s">
        <v>1548</v>
      </c>
      <c r="AC23" s="79" t="s">
        <v>1620</v>
      </c>
      <c r="AD23" s="46"/>
      <c r="AE23" s="186">
        <v>1</v>
      </c>
    </row>
    <row r="24" spans="8:28">
      <c r="H24" s="9"/>
      <c r="I24" s="9"/>
      <c r="K24" s="9"/>
      <c r="N24" s="9"/>
      <c r="T24" s="9"/>
      <c r="U24" s="9"/>
      <c r="V24" s="9"/>
      <c r="W24" s="9"/>
      <c r="X24" s="9"/>
      <c r="Y24" s="9"/>
      <c r="Z24" s="9"/>
      <c r="AB24" s="9"/>
    </row>
    <row r="25" spans="8:28">
      <c r="H25" s="9"/>
      <c r="I25" s="9"/>
      <c r="K25" s="9"/>
      <c r="N25" s="9"/>
      <c r="T25" s="9"/>
      <c r="U25" s="9"/>
      <c r="V25" s="9"/>
      <c r="W25" s="9"/>
      <c r="X25" s="9"/>
      <c r="Y25" s="9"/>
      <c r="Z25" s="9"/>
      <c r="AB25" s="9"/>
    </row>
    <row r="26" spans="8:28">
      <c r="H26" s="9"/>
      <c r="I26" s="9"/>
      <c r="K26" s="9"/>
      <c r="N26" s="9"/>
      <c r="T26" s="9"/>
      <c r="U26" s="9"/>
      <c r="V26" s="9"/>
      <c r="W26" s="9"/>
      <c r="X26" s="9"/>
      <c r="Y26" s="9"/>
      <c r="Z26" s="9"/>
      <c r="AB26" s="9"/>
    </row>
    <row r="27" spans="8:28">
      <c r="H27" s="9"/>
      <c r="I27" s="9"/>
      <c r="K27" s="9"/>
      <c r="N27" s="9"/>
      <c r="T27" s="9"/>
      <c r="U27" s="9"/>
      <c r="V27" s="9"/>
      <c r="W27" s="9"/>
      <c r="X27" s="9"/>
      <c r="Y27" s="9"/>
      <c r="Z27" s="9"/>
      <c r="AB27" s="9"/>
    </row>
    <row r="28" spans="8:28">
      <c r="H28" s="9"/>
      <c r="I28" s="9"/>
      <c r="K28" s="9"/>
      <c r="N28" s="9"/>
      <c r="T28" s="9"/>
      <c r="U28" s="9"/>
      <c r="V28" s="9"/>
      <c r="W28" s="9"/>
      <c r="X28" s="9"/>
      <c r="Y28" s="9"/>
      <c r="Z28" s="9"/>
      <c r="AB28" s="9"/>
    </row>
    <row r="29" spans="8:28">
      <c r="H29" s="9"/>
      <c r="I29" s="9"/>
      <c r="K29" s="9"/>
      <c r="N29" s="9"/>
      <c r="T29" s="9"/>
      <c r="U29" s="9"/>
      <c r="V29" s="9"/>
      <c r="W29" s="9"/>
      <c r="X29" s="9"/>
      <c r="Y29" s="9"/>
      <c r="Z29" s="9"/>
      <c r="AB29" s="9"/>
    </row>
    <row r="30" spans="8:28">
      <c r="H30" s="9"/>
      <c r="I30" s="9"/>
      <c r="K30" s="9"/>
      <c r="N30" s="9"/>
      <c r="T30" s="9"/>
      <c r="U30" s="9"/>
      <c r="V30" s="9"/>
      <c r="W30" s="9"/>
      <c r="X30" s="9"/>
      <c r="Y30" s="9"/>
      <c r="Z30" s="9"/>
      <c r="AB30" s="9"/>
    </row>
    <row r="31" spans="8:28">
      <c r="H31" s="9"/>
      <c r="I31" s="9"/>
      <c r="K31" s="9"/>
      <c r="N31" s="9"/>
      <c r="T31" s="9"/>
      <c r="U31" s="9"/>
      <c r="V31" s="9"/>
      <c r="W31" s="9"/>
      <c r="X31" s="9"/>
      <c r="Y31" s="9"/>
      <c r="Z31" s="9"/>
      <c r="AB31" s="9"/>
    </row>
    <row r="32" spans="8:28">
      <c r="H32" s="9"/>
      <c r="I32" s="9"/>
      <c r="K32" s="9"/>
      <c r="N32" s="9"/>
      <c r="T32" s="9"/>
      <c r="U32" s="9"/>
      <c r="V32" s="9"/>
      <c r="W32" s="9"/>
      <c r="X32" s="9"/>
      <c r="Y32" s="9"/>
      <c r="Z32" s="9"/>
      <c r="AB32" s="9"/>
    </row>
    <row r="33" spans="8:28">
      <c r="H33" s="9"/>
      <c r="I33" s="9"/>
      <c r="K33" s="9"/>
      <c r="N33" s="9"/>
      <c r="T33" s="9"/>
      <c r="U33" s="9"/>
      <c r="V33" s="9"/>
      <c r="W33" s="9"/>
      <c r="X33" s="9"/>
      <c r="Y33" s="9"/>
      <c r="Z33" s="9"/>
      <c r="AB33" s="9"/>
    </row>
    <row r="34" spans="8:28">
      <c r="H34" s="9"/>
      <c r="I34" s="9"/>
      <c r="K34" s="9"/>
      <c r="N34" s="9"/>
      <c r="T34" s="9"/>
      <c r="U34" s="9"/>
      <c r="V34" s="9"/>
      <c r="W34" s="9"/>
      <c r="X34" s="9"/>
      <c r="Y34" s="9"/>
      <c r="Z34" s="9"/>
      <c r="AB34" s="9"/>
    </row>
    <row r="35" spans="8:28">
      <c r="H35" s="9"/>
      <c r="I35" s="9"/>
      <c r="K35" s="9"/>
      <c r="N35" s="9"/>
      <c r="T35" s="9"/>
      <c r="U35" s="9"/>
      <c r="V35" s="9"/>
      <c r="W35" s="9"/>
      <c r="X35" s="9"/>
      <c r="Y35" s="9"/>
      <c r="Z35" s="9"/>
      <c r="AB35" s="9"/>
    </row>
    <row r="36" spans="8:28">
      <c r="H36" s="9"/>
      <c r="I36" s="9"/>
      <c r="K36" s="9"/>
      <c r="N36" s="9"/>
      <c r="T36" s="9"/>
      <c r="U36" s="9"/>
      <c r="V36" s="9"/>
      <c r="W36" s="9"/>
      <c r="X36" s="9"/>
      <c r="Y36" s="9"/>
      <c r="Z36" s="9"/>
      <c r="AB36" s="9"/>
    </row>
    <row r="37" spans="8:28">
      <c r="H37" s="9"/>
      <c r="I37" s="9"/>
      <c r="K37" s="9"/>
      <c r="N37" s="9"/>
      <c r="T37" s="9"/>
      <c r="U37" s="9"/>
      <c r="V37" s="9"/>
      <c r="W37" s="9"/>
      <c r="X37" s="9"/>
      <c r="Y37" s="9"/>
      <c r="Z37" s="9"/>
      <c r="AB37" s="9"/>
    </row>
    <row r="38" spans="8:28">
      <c r="H38" s="9"/>
      <c r="I38" s="9"/>
      <c r="K38" s="9"/>
      <c r="N38" s="9"/>
      <c r="T38" s="9"/>
      <c r="U38" s="9"/>
      <c r="V38" s="9"/>
      <c r="W38" s="9"/>
      <c r="X38" s="9"/>
      <c r="Y38" s="9"/>
      <c r="Z38" s="9"/>
      <c r="AB38" s="9"/>
    </row>
    <row r="39" spans="8:28">
      <c r="H39" s="9"/>
      <c r="I39" s="9"/>
      <c r="K39" s="9"/>
      <c r="N39" s="9"/>
      <c r="T39" s="9"/>
      <c r="U39" s="9"/>
      <c r="V39" s="9"/>
      <c r="W39" s="9"/>
      <c r="X39" s="9"/>
      <c r="Y39" s="9"/>
      <c r="Z39" s="9"/>
      <c r="AB39" s="9"/>
    </row>
    <row r="40" spans="8:28">
      <c r="H40" s="9"/>
      <c r="I40" s="9"/>
      <c r="K40" s="9"/>
      <c r="N40" s="9"/>
      <c r="T40" s="9"/>
      <c r="U40" s="9"/>
      <c r="V40" s="9"/>
      <c r="W40" s="9"/>
      <c r="X40" s="9"/>
      <c r="Y40" s="9"/>
      <c r="Z40" s="9"/>
      <c r="AB40" s="9"/>
    </row>
  </sheetData>
  <autoFilter ref="A11:AH23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"/>
  <sheetViews>
    <sheetView zoomScale="60" zoomScaleNormal="60" workbookViewId="0">
      <selection activeCell="A1" sqref="A1"/>
    </sheetView>
  </sheetViews>
  <sheetFormatPr defaultColWidth="9.81818181818182" defaultRowHeight="14"/>
  <cols>
    <col min="1" max="1" width="4.58181818181818" style="9" customWidth="1"/>
    <col min="2" max="7" width="2.72727272727273" style="9" customWidth="1"/>
    <col min="8" max="8" width="19.2" style="10" customWidth="1"/>
    <col min="9" max="9" width="7.2" style="11" customWidth="1"/>
    <col min="10" max="10" width="27.7090909090909" style="9" customWidth="1"/>
    <col min="11" max="11" width="12.7636363636364" style="11" customWidth="1"/>
    <col min="12" max="12" width="7.09090909090909" style="12" customWidth="1"/>
    <col min="13" max="13" width="11.4545454545455" style="9" customWidth="1"/>
    <col min="14" max="14" width="7.30909090909091" style="13" customWidth="1"/>
    <col min="15" max="16" width="6" style="9" customWidth="1"/>
    <col min="17" max="17" width="5.12727272727273" style="9" customWidth="1"/>
    <col min="18" max="18" width="7.30909090909091" style="9" customWidth="1"/>
    <col min="19" max="19" width="5.56363636363636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0909090909091" style="9" customWidth="1"/>
    <col min="28" max="28" width="6" style="13" customWidth="1"/>
    <col min="29" max="29" width="12.1090909090909" style="9" customWidth="1"/>
    <col min="30" max="30" width="11.6727272727273" style="9" customWidth="1"/>
    <col min="31" max="31" width="10.4727272727273" style="9" customWidth="1"/>
    <col min="32" max="16383" width="9.81818181818182" style="9"/>
  </cols>
  <sheetData>
    <row r="1" ht="17.25" customHeight="1" spans="30:31">
      <c r="AD1" s="3"/>
      <c r="AE1" s="3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1631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57" t="s">
        <v>1462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1074</v>
      </c>
    </row>
    <row r="5" ht="50.25" customHeight="1" spans="1:34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9" t="s">
        <v>99</v>
      </c>
      <c r="AH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/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1543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3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1628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1629</v>
      </c>
      <c r="AE12" s="161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1632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162">
        <v>0.58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162">
        <v>0.196</v>
      </c>
    </row>
    <row r="15" s="5" customFormat="1" ht="102" customHeight="1" spans="1:31">
      <c r="A15" s="27">
        <v>16</v>
      </c>
      <c r="B15" s="27"/>
      <c r="C15" s="27"/>
      <c r="D15" s="27"/>
      <c r="E15" s="27"/>
      <c r="F15" s="27">
        <v>4</v>
      </c>
      <c r="G15" s="29"/>
      <c r="H15" s="26" t="s">
        <v>1633</v>
      </c>
      <c r="I15" s="40" t="s">
        <v>1584</v>
      </c>
      <c r="J15" s="41" t="s">
        <v>1548</v>
      </c>
      <c r="K15" s="40" t="s">
        <v>1634</v>
      </c>
      <c r="L15" s="41" t="s">
        <v>99</v>
      </c>
      <c r="M15" s="41" t="s">
        <v>1635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41" t="s">
        <v>1548</v>
      </c>
      <c r="AE15" s="76">
        <v>1</v>
      </c>
    </row>
    <row r="16" s="5" customFormat="1" ht="102" customHeight="1" spans="1:31">
      <c r="A16" s="27">
        <v>17</v>
      </c>
      <c r="B16" s="27"/>
      <c r="C16" s="27"/>
      <c r="D16" s="27"/>
      <c r="E16" s="27"/>
      <c r="F16" s="27">
        <v>4</v>
      </c>
      <c r="G16" s="29"/>
      <c r="H16" s="26" t="s">
        <v>1636</v>
      </c>
      <c r="I16" s="40" t="s">
        <v>1584</v>
      </c>
      <c r="J16" s="41" t="s">
        <v>1548</v>
      </c>
      <c r="K16" s="40" t="s">
        <v>1637</v>
      </c>
      <c r="L16" s="41" t="s">
        <v>99</v>
      </c>
      <c r="M16" s="40" t="s">
        <v>1637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18</v>
      </c>
      <c r="B17" s="27"/>
      <c r="C17" s="27"/>
      <c r="D17" s="27"/>
      <c r="E17" s="27"/>
      <c r="F17" s="27">
        <v>4</v>
      </c>
      <c r="G17" s="29"/>
      <c r="H17" s="28" t="s">
        <v>1638</v>
      </c>
      <c r="I17" s="40" t="s">
        <v>1584</v>
      </c>
      <c r="J17" s="41" t="s">
        <v>1548</v>
      </c>
      <c r="K17" s="40" t="s">
        <v>1639</v>
      </c>
      <c r="L17" s="41" t="s">
        <v>99</v>
      </c>
      <c r="M17" s="40" t="s">
        <v>1639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1</v>
      </c>
    </row>
    <row r="18" s="5" customFormat="1" ht="102" customHeight="1" spans="1:31">
      <c r="A18" s="27">
        <v>19</v>
      </c>
      <c r="B18" s="27"/>
      <c r="C18" s="27"/>
      <c r="D18" s="27"/>
      <c r="E18" s="27"/>
      <c r="F18" s="27">
        <v>4</v>
      </c>
      <c r="G18" s="29"/>
      <c r="H18" s="28" t="s">
        <v>1640</v>
      </c>
      <c r="I18" s="40" t="s">
        <v>1584</v>
      </c>
      <c r="J18" s="41" t="s">
        <v>1548</v>
      </c>
      <c r="K18" s="40" t="s">
        <v>1641</v>
      </c>
      <c r="L18" s="41" t="s">
        <v>99</v>
      </c>
      <c r="M18" s="40" t="s">
        <v>1641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1</v>
      </c>
    </row>
    <row r="19" s="5" customFormat="1" ht="102" customHeight="1" spans="1:31">
      <c r="A19" s="27">
        <v>20</v>
      </c>
      <c r="B19" s="27"/>
      <c r="C19" s="27"/>
      <c r="D19" s="27"/>
      <c r="E19" s="27"/>
      <c r="F19" s="27">
        <v>4</v>
      </c>
      <c r="G19" s="29"/>
      <c r="H19" s="28" t="s">
        <v>1642</v>
      </c>
      <c r="I19" s="40" t="s">
        <v>1584</v>
      </c>
      <c r="J19" s="41" t="s">
        <v>1548</v>
      </c>
      <c r="K19" s="40" t="s">
        <v>1643</v>
      </c>
      <c r="L19" s="41" t="s">
        <v>99</v>
      </c>
      <c r="M19" s="40" t="s">
        <v>1643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/>
      <c r="T19" s="40" t="s">
        <v>1584</v>
      </c>
      <c r="U19" s="53" t="s">
        <v>403</v>
      </c>
      <c r="V19" s="53" t="s">
        <v>403</v>
      </c>
      <c r="W19" s="53" t="s">
        <v>1548</v>
      </c>
      <c r="X19" s="52"/>
      <c r="Y19" s="52"/>
      <c r="Z19" s="52"/>
      <c r="AA19" s="27" t="s">
        <v>1548</v>
      </c>
      <c r="AB19" s="41" t="s">
        <v>1548</v>
      </c>
      <c r="AC19" s="75" t="s">
        <v>1589</v>
      </c>
      <c r="AD19" s="41" t="s">
        <v>1548</v>
      </c>
      <c r="AE19" s="76">
        <v>1</v>
      </c>
    </row>
    <row r="20" s="6" customFormat="1" ht="121.5" customHeight="1" spans="1:31">
      <c r="A20" s="30">
        <v>24</v>
      </c>
      <c r="B20" s="24"/>
      <c r="C20" s="24"/>
      <c r="D20" s="24"/>
      <c r="E20" s="24"/>
      <c r="F20" s="24">
        <v>4</v>
      </c>
      <c r="G20" s="25"/>
      <c r="H20" s="26" t="s">
        <v>1599</v>
      </c>
      <c r="I20" s="26" t="s">
        <v>1600</v>
      </c>
      <c r="J20" s="38"/>
      <c r="K20" s="26" t="s">
        <v>1601</v>
      </c>
      <c r="L20" s="38" t="s">
        <v>1548</v>
      </c>
      <c r="M20" s="38" t="s">
        <v>1602</v>
      </c>
      <c r="N20" s="38" t="s">
        <v>1603</v>
      </c>
      <c r="O20" s="38" t="s">
        <v>1548</v>
      </c>
      <c r="P20" s="38" t="s">
        <v>1548</v>
      </c>
      <c r="Q20" s="48" t="s">
        <v>258</v>
      </c>
      <c r="R20" s="54" t="s">
        <v>1604</v>
      </c>
      <c r="S20" s="22"/>
      <c r="T20" s="26" t="s">
        <v>1601</v>
      </c>
      <c r="U20" s="53" t="s">
        <v>403</v>
      </c>
      <c r="V20" s="23" t="s">
        <v>403</v>
      </c>
      <c r="W20" s="23" t="s">
        <v>1548</v>
      </c>
      <c r="X20" s="22" t="s">
        <v>1548</v>
      </c>
      <c r="Y20" s="22" t="s">
        <v>1548</v>
      </c>
      <c r="Z20" s="22" t="s">
        <v>1548</v>
      </c>
      <c r="AA20" s="24" t="s">
        <v>1605</v>
      </c>
      <c r="AB20" s="38" t="s">
        <v>1548</v>
      </c>
      <c r="AC20" s="43" t="s">
        <v>1606</v>
      </c>
      <c r="AD20" s="38" t="s">
        <v>1607</v>
      </c>
      <c r="AE20" s="163">
        <v>8</v>
      </c>
    </row>
    <row r="21" s="6" customFormat="1" ht="120" customHeight="1" spans="1:31">
      <c r="A21" s="30">
        <v>25</v>
      </c>
      <c r="B21" s="24"/>
      <c r="C21" s="24"/>
      <c r="D21" s="24"/>
      <c r="E21" s="24"/>
      <c r="F21" s="24">
        <v>4</v>
      </c>
      <c r="G21" s="24"/>
      <c r="H21" s="26" t="s">
        <v>1608</v>
      </c>
      <c r="I21" s="26" t="s">
        <v>1609</v>
      </c>
      <c r="J21" s="42"/>
      <c r="K21" s="26" t="s">
        <v>1601</v>
      </c>
      <c r="L21" s="38" t="s">
        <v>1548</v>
      </c>
      <c r="M21" s="38" t="s">
        <v>1602</v>
      </c>
      <c r="N21" s="43" t="s">
        <v>1610</v>
      </c>
      <c r="O21" s="38" t="s">
        <v>1548</v>
      </c>
      <c r="P21" s="38" t="s">
        <v>1548</v>
      </c>
      <c r="Q21" s="26" t="s">
        <v>258</v>
      </c>
      <c r="R21" s="55" t="s">
        <v>1604</v>
      </c>
      <c r="S21" s="22" t="s">
        <v>1548</v>
      </c>
      <c r="T21" s="26" t="s">
        <v>1601</v>
      </c>
      <c r="U21" s="23" t="s">
        <v>402</v>
      </c>
      <c r="V21" s="23" t="s">
        <v>403</v>
      </c>
      <c r="W21" s="22" t="s">
        <v>1548</v>
      </c>
      <c r="X21" s="22" t="s">
        <v>1548</v>
      </c>
      <c r="Y21" s="22" t="s">
        <v>1548</v>
      </c>
      <c r="Z21" s="22" t="s">
        <v>1548</v>
      </c>
      <c r="AA21" s="43" t="s">
        <v>1611</v>
      </c>
      <c r="AB21" s="38" t="s">
        <v>1548</v>
      </c>
      <c r="AC21" s="43" t="s">
        <v>1612</v>
      </c>
      <c r="AD21" s="38" t="s">
        <v>1613</v>
      </c>
      <c r="AE21" s="164">
        <v>65</v>
      </c>
    </row>
    <row r="22" s="7" customFormat="1" ht="96.75" customHeight="1" spans="1:31">
      <c r="A22" s="30">
        <v>28</v>
      </c>
      <c r="B22" s="24"/>
      <c r="C22" s="24"/>
      <c r="D22" s="24"/>
      <c r="E22" s="24"/>
      <c r="F22" s="24">
        <v>4</v>
      </c>
      <c r="G22" s="24"/>
      <c r="H22" s="26" t="s">
        <v>1644</v>
      </c>
      <c r="I22" s="26" t="s">
        <v>1645</v>
      </c>
      <c r="J22" s="38" t="s">
        <v>1548</v>
      </c>
      <c r="K22" s="26" t="s">
        <v>1645</v>
      </c>
      <c r="L22" s="38" t="s">
        <v>1548</v>
      </c>
      <c r="M22" s="38" t="s">
        <v>1646</v>
      </c>
      <c r="N22" s="24" t="s">
        <v>1647</v>
      </c>
      <c r="O22" s="38" t="s">
        <v>1548</v>
      </c>
      <c r="P22" s="38" t="s">
        <v>1548</v>
      </c>
      <c r="Q22" s="26" t="s">
        <v>107</v>
      </c>
      <c r="R22" s="56" t="s">
        <v>1604</v>
      </c>
      <c r="S22" s="22" t="s">
        <v>1548</v>
      </c>
      <c r="T22" s="26" t="s">
        <v>1645</v>
      </c>
      <c r="U22" s="23" t="s">
        <v>402</v>
      </c>
      <c r="V22" s="23" t="s">
        <v>403</v>
      </c>
      <c r="W22" s="22" t="s">
        <v>1548</v>
      </c>
      <c r="X22" s="22" t="s">
        <v>1548</v>
      </c>
      <c r="Y22" s="22" t="s">
        <v>1548</v>
      </c>
      <c r="Z22" s="22" t="s">
        <v>1548</v>
      </c>
      <c r="AA22" s="38" t="s">
        <v>1548</v>
      </c>
      <c r="AB22" s="38" t="s">
        <v>1548</v>
      </c>
      <c r="AC22" s="43" t="s">
        <v>1589</v>
      </c>
      <c r="AD22" s="38" t="s">
        <v>1646</v>
      </c>
      <c r="AE22" s="164">
        <v>2.5</v>
      </c>
    </row>
    <row r="23" ht="105" spans="1:31">
      <c r="A23" s="30">
        <v>29</v>
      </c>
      <c r="B23" s="24"/>
      <c r="C23" s="24"/>
      <c r="D23" s="24"/>
      <c r="E23" s="24"/>
      <c r="F23" s="24">
        <v>4</v>
      </c>
      <c r="G23" s="24"/>
      <c r="H23" s="26" t="s">
        <v>1621</v>
      </c>
      <c r="I23" s="26" t="s">
        <v>1622</v>
      </c>
      <c r="J23" s="44"/>
      <c r="K23" s="26" t="s">
        <v>1622</v>
      </c>
      <c r="L23" s="38" t="s">
        <v>1548</v>
      </c>
      <c r="M23" s="38" t="s">
        <v>1548</v>
      </c>
      <c r="N23" s="24" t="s">
        <v>1623</v>
      </c>
      <c r="O23" s="38" t="s">
        <v>1548</v>
      </c>
      <c r="P23" s="38" t="s">
        <v>1548</v>
      </c>
      <c r="Q23" s="26" t="s">
        <v>258</v>
      </c>
      <c r="R23" s="56" t="s">
        <v>1588</v>
      </c>
      <c r="S23" s="22"/>
      <c r="T23" s="26" t="s">
        <v>1624</v>
      </c>
      <c r="U23" s="23" t="s">
        <v>402</v>
      </c>
      <c r="V23" s="23" t="s">
        <v>403</v>
      </c>
      <c r="W23" s="22" t="s">
        <v>1548</v>
      </c>
      <c r="X23" s="22" t="s">
        <v>1548</v>
      </c>
      <c r="Y23" s="22" t="s">
        <v>1548</v>
      </c>
      <c r="Z23" s="22" t="s">
        <v>1548</v>
      </c>
      <c r="AA23" s="38" t="s">
        <v>1548</v>
      </c>
      <c r="AB23" s="38" t="s">
        <v>1548</v>
      </c>
      <c r="AC23" s="43" t="s">
        <v>1620</v>
      </c>
      <c r="AD23" s="38"/>
      <c r="AE23" s="164">
        <v>1</v>
      </c>
    </row>
    <row r="24" s="8" customFormat="1" ht="105" spans="1:31">
      <c r="A24" s="30">
        <v>29</v>
      </c>
      <c r="B24" s="30"/>
      <c r="C24" s="30"/>
      <c r="D24" s="30"/>
      <c r="E24" s="30"/>
      <c r="F24" s="30">
        <v>4</v>
      </c>
      <c r="G24" s="30"/>
      <c r="H24" s="31" t="s">
        <v>1648</v>
      </c>
      <c r="I24" s="31" t="s">
        <v>1626</v>
      </c>
      <c r="J24" s="47"/>
      <c r="K24" s="31" t="s">
        <v>1626</v>
      </c>
      <c r="L24" s="46" t="s">
        <v>1548</v>
      </c>
      <c r="M24" s="46" t="s">
        <v>1548</v>
      </c>
      <c r="N24" s="30" t="s">
        <v>1623</v>
      </c>
      <c r="O24" s="46" t="s">
        <v>1548</v>
      </c>
      <c r="P24" s="46" t="s">
        <v>1548</v>
      </c>
      <c r="Q24" s="31" t="s">
        <v>258</v>
      </c>
      <c r="R24" s="57" t="s">
        <v>1588</v>
      </c>
      <c r="S24" s="58"/>
      <c r="T24" s="31" t="s">
        <v>1624</v>
      </c>
      <c r="U24" s="59" t="s">
        <v>402</v>
      </c>
      <c r="V24" s="59" t="s">
        <v>403</v>
      </c>
      <c r="W24" s="58" t="s">
        <v>1548</v>
      </c>
      <c r="X24" s="58" t="s">
        <v>1548</v>
      </c>
      <c r="Y24" s="58" t="s">
        <v>1548</v>
      </c>
      <c r="Z24" s="58" t="s">
        <v>1548</v>
      </c>
      <c r="AA24" s="46" t="s">
        <v>1548</v>
      </c>
      <c r="AB24" s="46" t="s">
        <v>1548</v>
      </c>
      <c r="AC24" s="79" t="s">
        <v>1620</v>
      </c>
      <c r="AD24" s="46"/>
      <c r="AE24" s="166">
        <v>1</v>
      </c>
    </row>
    <row r="25" spans="8:28">
      <c r="H25" s="9"/>
      <c r="I25" s="9"/>
      <c r="K25" s="9"/>
      <c r="N25" s="9"/>
      <c r="T25" s="9"/>
      <c r="U25" s="9"/>
      <c r="V25" s="9"/>
      <c r="W25" s="9"/>
      <c r="X25" s="9"/>
      <c r="Y25" s="9"/>
      <c r="Z25" s="9"/>
      <c r="AB25" s="9"/>
    </row>
    <row r="26" spans="8:28">
      <c r="H26" s="9"/>
      <c r="I26" s="9"/>
      <c r="K26" s="9"/>
      <c r="N26" s="9"/>
      <c r="T26" s="9"/>
      <c r="U26" s="9"/>
      <c r="V26" s="9"/>
      <c r="W26" s="9"/>
      <c r="X26" s="9"/>
      <c r="Y26" s="9"/>
      <c r="Z26" s="9"/>
      <c r="AB26" s="9"/>
    </row>
    <row r="27" spans="8:28">
      <c r="H27" s="9"/>
      <c r="I27" s="9"/>
      <c r="K27" s="9"/>
      <c r="N27" s="9"/>
      <c r="T27" s="9"/>
      <c r="U27" s="9"/>
      <c r="V27" s="9"/>
      <c r="W27" s="9"/>
      <c r="X27" s="9"/>
      <c r="Y27" s="9"/>
      <c r="Z27" s="9"/>
      <c r="AB27" s="9"/>
    </row>
    <row r="28" spans="8:28">
      <c r="H28" s="9"/>
      <c r="I28" s="9"/>
      <c r="K28" s="9"/>
      <c r="N28" s="9"/>
      <c r="T28" s="9"/>
      <c r="U28" s="9"/>
      <c r="V28" s="9"/>
      <c r="W28" s="9"/>
      <c r="X28" s="9"/>
      <c r="Y28" s="9"/>
      <c r="Z28" s="9"/>
      <c r="AB28" s="9"/>
    </row>
    <row r="29" spans="8:28">
      <c r="H29" s="9"/>
      <c r="I29" s="9"/>
      <c r="K29" s="9"/>
      <c r="N29" s="9"/>
      <c r="T29" s="9"/>
      <c r="U29" s="9"/>
      <c r="V29" s="9"/>
      <c r="W29" s="9"/>
      <c r="X29" s="9"/>
      <c r="Y29" s="9"/>
      <c r="Z29" s="9"/>
      <c r="AB29" s="9"/>
    </row>
    <row r="30" spans="8:28">
      <c r="H30" s="9"/>
      <c r="I30" s="9"/>
      <c r="K30" s="9"/>
      <c r="N30" s="9"/>
      <c r="T30" s="9"/>
      <c r="U30" s="9"/>
      <c r="V30" s="9"/>
      <c r="W30" s="9"/>
      <c r="X30" s="9"/>
      <c r="Y30" s="9"/>
      <c r="Z30" s="9"/>
      <c r="AB30" s="9"/>
    </row>
    <row r="31" spans="8:28">
      <c r="H31" s="9"/>
      <c r="I31" s="9"/>
      <c r="K31" s="9"/>
      <c r="N31" s="9"/>
      <c r="T31" s="9"/>
      <c r="U31" s="9"/>
      <c r="V31" s="9"/>
      <c r="W31" s="9"/>
      <c r="X31" s="9"/>
      <c r="Y31" s="9"/>
      <c r="Z31" s="9"/>
      <c r="AB31" s="9"/>
    </row>
    <row r="32" spans="8:28">
      <c r="H32" s="9"/>
      <c r="I32" s="9"/>
      <c r="K32" s="9"/>
      <c r="N32" s="9"/>
      <c r="T32" s="9"/>
      <c r="U32" s="9"/>
      <c r="V32" s="9"/>
      <c r="W32" s="9"/>
      <c r="X32" s="9"/>
      <c r="Y32" s="9"/>
      <c r="Z32" s="9"/>
      <c r="AB32" s="9"/>
    </row>
    <row r="33" spans="8:28">
      <c r="H33" s="9"/>
      <c r="I33" s="9"/>
      <c r="K33" s="9"/>
      <c r="N33" s="9"/>
      <c r="T33" s="9"/>
      <c r="U33" s="9"/>
      <c r="V33" s="9"/>
      <c r="W33" s="9"/>
      <c r="X33" s="9"/>
      <c r="Y33" s="9"/>
      <c r="Z33" s="9"/>
      <c r="AB33" s="9"/>
    </row>
    <row r="34" spans="8:28">
      <c r="H34" s="9"/>
      <c r="I34" s="9"/>
      <c r="K34" s="9"/>
      <c r="N34" s="9"/>
      <c r="T34" s="9"/>
      <c r="U34" s="9"/>
      <c r="V34" s="9"/>
      <c r="W34" s="9"/>
      <c r="X34" s="9"/>
      <c r="Y34" s="9"/>
      <c r="Z34" s="9"/>
      <c r="AB34" s="9"/>
    </row>
    <row r="35" spans="8:28">
      <c r="H35" s="9"/>
      <c r="I35" s="9"/>
      <c r="K35" s="9"/>
      <c r="N35" s="9"/>
      <c r="T35" s="9"/>
      <c r="U35" s="9"/>
      <c r="V35" s="9"/>
      <c r="W35" s="9"/>
      <c r="X35" s="9"/>
      <c r="Y35" s="9"/>
      <c r="Z35" s="9"/>
      <c r="AB35" s="9"/>
    </row>
    <row r="36" spans="8:28">
      <c r="H36" s="9"/>
      <c r="I36" s="9"/>
      <c r="K36" s="9"/>
      <c r="N36" s="9"/>
      <c r="T36" s="9"/>
      <c r="U36" s="9"/>
      <c r="V36" s="9"/>
      <c r="W36" s="9"/>
      <c r="X36" s="9"/>
      <c r="Y36" s="9"/>
      <c r="Z36" s="9"/>
      <c r="AB36" s="9"/>
    </row>
    <row r="37" spans="8:28">
      <c r="H37" s="9"/>
      <c r="I37" s="9"/>
      <c r="K37" s="9"/>
      <c r="N37" s="9"/>
      <c r="T37" s="9"/>
      <c r="U37" s="9"/>
      <c r="V37" s="9"/>
      <c r="W37" s="9"/>
      <c r="X37" s="9"/>
      <c r="Y37" s="9"/>
      <c r="Z37" s="9"/>
      <c r="AB37" s="9"/>
    </row>
    <row r="38" spans="8:28">
      <c r="H38" s="9"/>
      <c r="I38" s="9"/>
      <c r="K38" s="9"/>
      <c r="N38" s="9"/>
      <c r="T38" s="9"/>
      <c r="U38" s="9"/>
      <c r="V38" s="9"/>
      <c r="W38" s="9"/>
      <c r="X38" s="9"/>
      <c r="Y38" s="9"/>
      <c r="Z38" s="9"/>
      <c r="AB38" s="9"/>
    </row>
    <row r="39" spans="8:28">
      <c r="H39" s="9"/>
      <c r="I39" s="9"/>
      <c r="K39" s="9"/>
      <c r="N39" s="9"/>
      <c r="T39" s="9"/>
      <c r="U39" s="9"/>
      <c r="V39" s="9"/>
      <c r="W39" s="9"/>
      <c r="X39" s="9"/>
      <c r="Y39" s="9"/>
      <c r="Z39" s="9"/>
      <c r="AB39" s="9"/>
    </row>
    <row r="40" spans="8:28">
      <c r="H40" s="9"/>
      <c r="I40" s="9"/>
      <c r="K40" s="9"/>
      <c r="N40" s="9"/>
      <c r="T40" s="9"/>
      <c r="U40" s="9"/>
      <c r="V40" s="9"/>
      <c r="W40" s="9"/>
      <c r="X40" s="9"/>
      <c r="Y40" s="9"/>
      <c r="Z40" s="9"/>
      <c r="AB40" s="9"/>
    </row>
    <row r="41" spans="8:28">
      <c r="H41" s="9"/>
      <c r="I41" s="9"/>
      <c r="K41" s="9"/>
      <c r="N41" s="9"/>
      <c r="T41" s="9"/>
      <c r="U41" s="9"/>
      <c r="V41" s="9"/>
      <c r="W41" s="9"/>
      <c r="X41" s="9"/>
      <c r="Y41" s="9"/>
      <c r="Z41" s="9"/>
      <c r="AB41" s="9"/>
    </row>
  </sheetData>
  <autoFilter ref="A11:AH24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zoomScale="55" zoomScaleNormal="55" workbookViewId="0">
      <selection activeCell="A1" sqref="A1"/>
    </sheetView>
  </sheetViews>
  <sheetFormatPr defaultColWidth="9.81818181818182" defaultRowHeight="14"/>
  <cols>
    <col min="1" max="1" width="4.58181818181818" style="9" customWidth="1"/>
    <col min="2" max="7" width="2.72727272727273" style="9" customWidth="1"/>
    <col min="8" max="8" width="19.2" style="10" customWidth="1"/>
    <col min="9" max="9" width="7.2" style="11" customWidth="1"/>
    <col min="10" max="10" width="23.4545454545455" style="9" customWidth="1"/>
    <col min="11" max="11" width="12.7636363636364" style="11" customWidth="1"/>
    <col min="12" max="12" width="7.09090909090909" style="12" customWidth="1"/>
    <col min="13" max="13" width="11.4545454545455" style="9" customWidth="1"/>
    <col min="14" max="14" width="7.30909090909091" style="13" customWidth="1"/>
    <col min="15" max="16" width="6" style="9" customWidth="1"/>
    <col min="17" max="17" width="5.12727272727273" style="9" customWidth="1"/>
    <col min="18" max="18" width="7.30909090909091" style="9" customWidth="1"/>
    <col min="19" max="19" width="5.56363636363636" style="9" hidden="1" customWidth="1"/>
    <col min="20" max="20" width="7.09090909090909" style="13" customWidth="1"/>
    <col min="21" max="23" width="6" style="13" customWidth="1"/>
    <col min="24" max="26" width="6" style="13" hidden="1" customWidth="1"/>
    <col min="27" max="27" width="7.30909090909091" style="9" customWidth="1"/>
    <col min="28" max="28" width="6" style="13" customWidth="1"/>
    <col min="29" max="29" width="12.1090909090909" style="9" customWidth="1"/>
    <col min="30" max="30" width="11.6727272727273" style="9" customWidth="1"/>
    <col min="31" max="31" width="10.4727272727273" style="9" customWidth="1"/>
    <col min="32" max="16383" width="9.81818181818182" style="9"/>
  </cols>
  <sheetData>
    <row r="1" ht="17.25" customHeight="1" spans="30:31">
      <c r="AD1" s="3"/>
      <c r="AE1" s="3"/>
    </row>
    <row r="2" ht="21.75" customHeight="1" spans="30:31">
      <c r="AD2" s="61"/>
      <c r="AE2" s="3"/>
    </row>
    <row r="3" ht="69.75" customHeight="1" spans="1:31">
      <c r="A3" s="15" t="s">
        <v>1535</v>
      </c>
      <c r="B3" s="15"/>
      <c r="C3" s="15"/>
      <c r="D3" s="15"/>
      <c r="E3" s="15"/>
      <c r="F3" s="15"/>
      <c r="G3" s="15"/>
      <c r="H3" s="15"/>
      <c r="I3" s="15"/>
      <c r="J3" s="32" t="s">
        <v>1649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63"/>
      <c r="AD3" s="25" t="s">
        <v>2</v>
      </c>
      <c r="AE3" s="177" t="s">
        <v>1119</v>
      </c>
    </row>
    <row r="4" ht="84.75" customHeight="1" spans="1:31">
      <c r="A4" s="15"/>
      <c r="B4" s="15"/>
      <c r="C4" s="15"/>
      <c r="D4" s="15"/>
      <c r="E4" s="15"/>
      <c r="F4" s="15"/>
      <c r="G4" s="15"/>
      <c r="H4" s="15"/>
      <c r="I4" s="15"/>
      <c r="J4" s="3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63"/>
      <c r="AD4" s="25" t="s">
        <v>352</v>
      </c>
      <c r="AE4" s="158" t="s">
        <v>1074</v>
      </c>
    </row>
    <row r="5" ht="50.25" customHeight="1" spans="1:35">
      <c r="A5" s="15"/>
      <c r="B5" s="15"/>
      <c r="C5" s="15"/>
      <c r="D5" s="15"/>
      <c r="E5" s="15"/>
      <c r="F5" s="15"/>
      <c r="G5" s="15"/>
      <c r="H5" s="15"/>
      <c r="I5" s="15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63"/>
      <c r="AD5" s="25" t="s">
        <v>1538</v>
      </c>
      <c r="AE5" s="159" t="s">
        <v>99</v>
      </c>
      <c r="AI5" s="42"/>
    </row>
    <row r="6" ht="83.25" customHeight="1" spans="1:31">
      <c r="A6" s="16" t="s">
        <v>1539</v>
      </c>
      <c r="B6" s="16"/>
      <c r="C6" s="16"/>
      <c r="D6" s="17" t="s">
        <v>1540</v>
      </c>
      <c r="E6" s="18"/>
      <c r="F6" s="18"/>
      <c r="G6" s="18"/>
      <c r="H6" s="18"/>
      <c r="I6" s="34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63"/>
      <c r="AD6" s="25" t="s">
        <v>355</v>
      </c>
      <c r="AE6" s="160"/>
    </row>
    <row r="7" ht="50.25" customHeight="1" spans="1:31">
      <c r="A7" s="19" t="s">
        <v>1542</v>
      </c>
      <c r="B7" s="19"/>
      <c r="C7" s="19"/>
      <c r="D7" s="20"/>
      <c r="E7" s="20"/>
      <c r="F7" s="20"/>
      <c r="G7" s="20"/>
      <c r="H7" s="20"/>
      <c r="I7" s="20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63"/>
      <c r="AD7" s="25" t="s">
        <v>79</v>
      </c>
      <c r="AE7" s="160" t="s">
        <v>1650</v>
      </c>
    </row>
    <row r="8" ht="27.75" customHeight="1" spans="1:31">
      <c r="A8" s="19" t="s">
        <v>1544</v>
      </c>
      <c r="B8" s="19"/>
      <c r="C8" s="19"/>
      <c r="D8" s="20"/>
      <c r="E8" s="20"/>
      <c r="F8" s="20"/>
      <c r="G8" s="20"/>
      <c r="H8" s="20"/>
      <c r="I8" s="20"/>
      <c r="J8" s="32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63"/>
      <c r="AD8" s="24" t="s">
        <v>1545</v>
      </c>
      <c r="AE8" s="160" t="s">
        <v>1546</v>
      </c>
    </row>
    <row r="9" ht="39.75" customHeight="1" spans="1:31">
      <c r="A9" s="19"/>
      <c r="B9" s="19"/>
      <c r="C9" s="19"/>
      <c r="D9" s="20"/>
      <c r="E9" s="20"/>
      <c r="F9" s="20"/>
      <c r="G9" s="20"/>
      <c r="H9" s="20"/>
      <c r="I9" s="20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67"/>
      <c r="AD9" s="24" t="s">
        <v>1547</v>
      </c>
      <c r="AE9" s="38" t="s">
        <v>1548</v>
      </c>
    </row>
    <row r="10" s="1" customFormat="1" ht="51.75" customHeight="1" spans="1:31">
      <c r="A10" s="21" t="s">
        <v>1</v>
      </c>
      <c r="B10" s="22" t="s">
        <v>368</v>
      </c>
      <c r="C10" s="22"/>
      <c r="D10" s="22"/>
      <c r="E10" s="22"/>
      <c r="F10" s="22"/>
      <c r="G10" s="22"/>
      <c r="H10" s="23" t="s">
        <v>2</v>
      </c>
      <c r="I10" s="37" t="s">
        <v>352</v>
      </c>
      <c r="J10" s="38" t="s">
        <v>73</v>
      </c>
      <c r="K10" s="22" t="s">
        <v>1549</v>
      </c>
      <c r="L10" s="38" t="s">
        <v>1538</v>
      </c>
      <c r="M10" s="22" t="s">
        <v>381</v>
      </c>
      <c r="N10" s="38" t="s">
        <v>379</v>
      </c>
      <c r="O10" s="22" t="s">
        <v>382</v>
      </c>
      <c r="P10" s="22"/>
      <c r="Q10" s="22" t="s">
        <v>371</v>
      </c>
      <c r="R10" s="22" t="s">
        <v>372</v>
      </c>
      <c r="S10" s="22" t="s">
        <v>1550</v>
      </c>
      <c r="T10" s="38" t="s">
        <v>1551</v>
      </c>
      <c r="U10" s="38" t="s">
        <v>1552</v>
      </c>
      <c r="V10" s="38" t="s">
        <v>1553</v>
      </c>
      <c r="W10" s="38" t="s">
        <v>1554</v>
      </c>
      <c r="X10" s="26" t="s">
        <v>1555</v>
      </c>
      <c r="Y10" s="26" t="s">
        <v>1556</v>
      </c>
      <c r="Z10" s="26" t="s">
        <v>1557</v>
      </c>
      <c r="AA10" s="22" t="s">
        <v>383</v>
      </c>
      <c r="AB10" s="38" t="s">
        <v>380</v>
      </c>
      <c r="AC10" s="69" t="s">
        <v>1558</v>
      </c>
      <c r="AD10" s="70" t="s">
        <v>4</v>
      </c>
      <c r="AE10" s="22" t="s">
        <v>394</v>
      </c>
    </row>
    <row r="11" s="2" customFormat="1" ht="81.75" customHeight="1" spans="1:31">
      <c r="A11" s="21"/>
      <c r="B11" s="24">
        <v>0</v>
      </c>
      <c r="C11" s="24">
        <v>1</v>
      </c>
      <c r="D11" s="24">
        <v>2</v>
      </c>
      <c r="E11" s="24">
        <v>3</v>
      </c>
      <c r="F11" s="24">
        <v>4</v>
      </c>
      <c r="G11" s="24">
        <v>5</v>
      </c>
      <c r="H11" s="23"/>
      <c r="I11" s="37"/>
      <c r="J11" s="38"/>
      <c r="K11" s="22"/>
      <c r="L11" s="38"/>
      <c r="M11" s="22"/>
      <c r="N11" s="38"/>
      <c r="O11" s="22" t="s">
        <v>1559</v>
      </c>
      <c r="P11" s="22" t="s">
        <v>1560</v>
      </c>
      <c r="Q11" s="22"/>
      <c r="R11" s="22"/>
      <c r="S11" s="22"/>
      <c r="T11" s="38"/>
      <c r="U11" s="38"/>
      <c r="V11" s="38"/>
      <c r="W11" s="38"/>
      <c r="X11" s="26"/>
      <c r="Y11" s="26"/>
      <c r="Z11" s="26"/>
      <c r="AA11" s="22"/>
      <c r="AB11" s="38"/>
      <c r="AC11" s="69"/>
      <c r="AD11" s="70"/>
      <c r="AE11" s="22"/>
    </row>
    <row r="12" s="3" customFormat="1" ht="72.75" customHeight="1" spans="1:31">
      <c r="A12" s="24">
        <v>1</v>
      </c>
      <c r="B12" s="24"/>
      <c r="C12" s="24"/>
      <c r="D12" s="24"/>
      <c r="E12" s="24"/>
      <c r="F12" s="24">
        <v>4</v>
      </c>
      <c r="G12" s="25"/>
      <c r="H12" s="26" t="s">
        <v>1561</v>
      </c>
      <c r="I12" s="26" t="s">
        <v>1562</v>
      </c>
      <c r="J12" s="38" t="s">
        <v>1548</v>
      </c>
      <c r="K12" s="26" t="s">
        <v>1563</v>
      </c>
      <c r="L12" s="38" t="s">
        <v>1548</v>
      </c>
      <c r="M12" s="38" t="s">
        <v>1564</v>
      </c>
      <c r="N12" s="24" t="s">
        <v>1565</v>
      </c>
      <c r="O12" s="38" t="s">
        <v>1548</v>
      </c>
      <c r="P12" s="38" t="s">
        <v>1548</v>
      </c>
      <c r="Q12" s="48" t="s">
        <v>99</v>
      </c>
      <c r="R12" s="49" t="s">
        <v>1566</v>
      </c>
      <c r="S12" s="22" t="s">
        <v>1548</v>
      </c>
      <c r="T12" s="24" t="s">
        <v>1567</v>
      </c>
      <c r="U12" s="38" t="s">
        <v>403</v>
      </c>
      <c r="V12" s="23" t="s">
        <v>403</v>
      </c>
      <c r="W12" s="23" t="s">
        <v>1568</v>
      </c>
      <c r="X12" s="22" t="s">
        <v>1548</v>
      </c>
      <c r="Y12" s="22" t="s">
        <v>1548</v>
      </c>
      <c r="Z12" s="22" t="s">
        <v>1548</v>
      </c>
      <c r="AA12" s="24" t="s">
        <v>1548</v>
      </c>
      <c r="AB12" s="38" t="s">
        <v>1548</v>
      </c>
      <c r="AC12" s="71" t="s">
        <v>1569</v>
      </c>
      <c r="AD12" s="72" t="s">
        <v>1570</v>
      </c>
      <c r="AE12" s="161">
        <v>1</v>
      </c>
    </row>
    <row r="13" s="3" customFormat="1" ht="72.75" customHeight="1" spans="1:31">
      <c r="A13" s="24">
        <v>2</v>
      </c>
      <c r="B13" s="24"/>
      <c r="C13" s="24"/>
      <c r="D13" s="24"/>
      <c r="E13" s="24"/>
      <c r="F13" s="24">
        <v>4</v>
      </c>
      <c r="G13" s="25"/>
      <c r="H13" s="26" t="s">
        <v>1571</v>
      </c>
      <c r="I13" s="26" t="s">
        <v>1572</v>
      </c>
      <c r="J13" s="38" t="s">
        <v>1548</v>
      </c>
      <c r="K13" s="26" t="s">
        <v>1563</v>
      </c>
      <c r="L13" s="38" t="s">
        <v>1548</v>
      </c>
      <c r="M13" s="39" t="s">
        <v>1573</v>
      </c>
      <c r="N13" s="24" t="s">
        <v>1574</v>
      </c>
      <c r="O13" s="38" t="s">
        <v>1548</v>
      </c>
      <c r="P13" s="38" t="s">
        <v>1548</v>
      </c>
      <c r="Q13" s="48" t="s">
        <v>99</v>
      </c>
      <c r="R13" s="49" t="s">
        <v>1575</v>
      </c>
      <c r="S13" s="22" t="s">
        <v>1548</v>
      </c>
      <c r="T13" s="24" t="s">
        <v>1567</v>
      </c>
      <c r="U13" s="38" t="s">
        <v>403</v>
      </c>
      <c r="V13" s="23" t="s">
        <v>403</v>
      </c>
      <c r="W13" s="23" t="s">
        <v>1568</v>
      </c>
      <c r="X13" s="22" t="s">
        <v>1548</v>
      </c>
      <c r="Y13" s="22" t="s">
        <v>1548</v>
      </c>
      <c r="Z13" s="22" t="s">
        <v>1548</v>
      </c>
      <c r="AA13" s="24" t="s">
        <v>1548</v>
      </c>
      <c r="AB13" s="38" t="s">
        <v>1548</v>
      </c>
      <c r="AC13" s="71" t="s">
        <v>1569</v>
      </c>
      <c r="AD13" s="72" t="s">
        <v>1576</v>
      </c>
      <c r="AE13" s="162">
        <v>0.58</v>
      </c>
    </row>
    <row r="14" s="3" customFormat="1" ht="72.75" customHeight="1" spans="1:31">
      <c r="A14" s="24">
        <v>3</v>
      </c>
      <c r="B14" s="24"/>
      <c r="C14" s="24"/>
      <c r="D14" s="24"/>
      <c r="E14" s="24"/>
      <c r="F14" s="24">
        <v>4</v>
      </c>
      <c r="G14" s="25"/>
      <c r="H14" s="26" t="s">
        <v>1577</v>
      </c>
      <c r="I14" s="26" t="s">
        <v>520</v>
      </c>
      <c r="J14" s="38" t="s">
        <v>1548</v>
      </c>
      <c r="K14" s="26" t="s">
        <v>1578</v>
      </c>
      <c r="L14" s="38" t="s">
        <v>1548</v>
      </c>
      <c r="M14" s="39" t="s">
        <v>1579</v>
      </c>
      <c r="N14" s="24" t="s">
        <v>1580</v>
      </c>
      <c r="O14" s="38" t="s">
        <v>1548</v>
      </c>
      <c r="P14" s="38" t="s">
        <v>1548</v>
      </c>
      <c r="Q14" s="48" t="s">
        <v>99</v>
      </c>
      <c r="R14" s="49" t="s">
        <v>1575</v>
      </c>
      <c r="S14" s="22" t="s">
        <v>1548</v>
      </c>
      <c r="T14" s="24" t="s">
        <v>520</v>
      </c>
      <c r="U14" s="38" t="s">
        <v>403</v>
      </c>
      <c r="V14" s="23" t="s">
        <v>403</v>
      </c>
      <c r="W14" s="24" t="s">
        <v>1548</v>
      </c>
      <c r="X14" s="22"/>
      <c r="Y14" s="22"/>
      <c r="Z14" s="22"/>
      <c r="AA14" s="24" t="s">
        <v>1548</v>
      </c>
      <c r="AB14" s="38" t="s">
        <v>1548</v>
      </c>
      <c r="AC14" s="71" t="s">
        <v>1581</v>
      </c>
      <c r="AD14" s="72" t="s">
        <v>1582</v>
      </c>
      <c r="AE14" s="162">
        <v>0.196</v>
      </c>
    </row>
    <row r="15" s="5" customFormat="1" ht="102" customHeight="1" spans="1:31">
      <c r="A15" s="27">
        <v>16</v>
      </c>
      <c r="B15" s="27"/>
      <c r="C15" s="27"/>
      <c r="D15" s="27"/>
      <c r="E15" s="27"/>
      <c r="F15" s="27">
        <v>4</v>
      </c>
      <c r="G15" s="29"/>
      <c r="H15" s="26" t="s">
        <v>1633</v>
      </c>
      <c r="I15" s="40" t="s">
        <v>1584</v>
      </c>
      <c r="J15" s="41" t="s">
        <v>1548</v>
      </c>
      <c r="K15" s="40" t="s">
        <v>1634</v>
      </c>
      <c r="L15" s="41" t="s">
        <v>99</v>
      </c>
      <c r="M15" s="41" t="s">
        <v>1635</v>
      </c>
      <c r="N15" s="41" t="s">
        <v>1587</v>
      </c>
      <c r="O15" s="41" t="s">
        <v>1548</v>
      </c>
      <c r="P15" s="41" t="s">
        <v>1548</v>
      </c>
      <c r="Q15" s="50" t="s">
        <v>107</v>
      </c>
      <c r="R15" s="51" t="s">
        <v>1588</v>
      </c>
      <c r="S15" s="52" t="s">
        <v>1548</v>
      </c>
      <c r="T15" s="40" t="s">
        <v>1584</v>
      </c>
      <c r="U15" s="53" t="s">
        <v>403</v>
      </c>
      <c r="V15" s="53" t="s">
        <v>403</v>
      </c>
      <c r="W15" s="53" t="s">
        <v>1548</v>
      </c>
      <c r="X15" s="52" t="s">
        <v>1548</v>
      </c>
      <c r="Y15" s="52" t="s">
        <v>1548</v>
      </c>
      <c r="Z15" s="52" t="s">
        <v>1548</v>
      </c>
      <c r="AA15" s="27" t="s">
        <v>1548</v>
      </c>
      <c r="AB15" s="41" t="s">
        <v>1548</v>
      </c>
      <c r="AC15" s="75" t="s">
        <v>1589</v>
      </c>
      <c r="AD15" s="41" t="s">
        <v>1548</v>
      </c>
      <c r="AE15" s="76">
        <v>1</v>
      </c>
    </row>
    <row r="16" s="5" customFormat="1" ht="102" customHeight="1" spans="1:31">
      <c r="A16" s="27">
        <v>17</v>
      </c>
      <c r="B16" s="27"/>
      <c r="C16" s="27"/>
      <c r="D16" s="27"/>
      <c r="E16" s="27"/>
      <c r="F16" s="27">
        <v>4</v>
      </c>
      <c r="G16" s="29"/>
      <c r="H16" s="26" t="s">
        <v>1636</v>
      </c>
      <c r="I16" s="40" t="s">
        <v>1584</v>
      </c>
      <c r="J16" s="41" t="s">
        <v>1548</v>
      </c>
      <c r="K16" s="40" t="s">
        <v>1637</v>
      </c>
      <c r="L16" s="41" t="s">
        <v>99</v>
      </c>
      <c r="M16" s="40" t="s">
        <v>1637</v>
      </c>
      <c r="N16" s="41" t="s">
        <v>1587</v>
      </c>
      <c r="O16" s="41" t="s">
        <v>1548</v>
      </c>
      <c r="P16" s="41" t="s">
        <v>1548</v>
      </c>
      <c r="Q16" s="50" t="s">
        <v>107</v>
      </c>
      <c r="R16" s="51" t="s">
        <v>1588</v>
      </c>
      <c r="S16" s="52" t="s">
        <v>1548</v>
      </c>
      <c r="T16" s="40" t="s">
        <v>1584</v>
      </c>
      <c r="U16" s="53" t="s">
        <v>403</v>
      </c>
      <c r="V16" s="53" t="s">
        <v>403</v>
      </c>
      <c r="W16" s="53" t="s">
        <v>1548</v>
      </c>
      <c r="X16" s="52" t="s">
        <v>1548</v>
      </c>
      <c r="Y16" s="52" t="s">
        <v>1548</v>
      </c>
      <c r="Z16" s="52" t="s">
        <v>1548</v>
      </c>
      <c r="AA16" s="27" t="s">
        <v>1548</v>
      </c>
      <c r="AB16" s="41" t="s">
        <v>1548</v>
      </c>
      <c r="AC16" s="75" t="s">
        <v>1589</v>
      </c>
      <c r="AD16" s="41" t="s">
        <v>1548</v>
      </c>
      <c r="AE16" s="76">
        <v>1</v>
      </c>
    </row>
    <row r="17" s="5" customFormat="1" ht="102" customHeight="1" spans="1:31">
      <c r="A17" s="27">
        <v>18</v>
      </c>
      <c r="B17" s="27"/>
      <c r="C17" s="27"/>
      <c r="D17" s="27"/>
      <c r="E17" s="27"/>
      <c r="F17" s="27">
        <v>4</v>
      </c>
      <c r="G17" s="29"/>
      <c r="H17" s="28" t="s">
        <v>1638</v>
      </c>
      <c r="I17" s="40" t="s">
        <v>1584</v>
      </c>
      <c r="J17" s="41" t="s">
        <v>1548</v>
      </c>
      <c r="K17" s="40" t="s">
        <v>1639</v>
      </c>
      <c r="L17" s="41" t="s">
        <v>99</v>
      </c>
      <c r="M17" s="40" t="s">
        <v>1639</v>
      </c>
      <c r="N17" s="41" t="s">
        <v>1587</v>
      </c>
      <c r="O17" s="41" t="s">
        <v>1548</v>
      </c>
      <c r="P17" s="41" t="s">
        <v>1548</v>
      </c>
      <c r="Q17" s="50" t="s">
        <v>107</v>
      </c>
      <c r="R17" s="51" t="s">
        <v>1588</v>
      </c>
      <c r="S17" s="52" t="s">
        <v>1548</v>
      </c>
      <c r="T17" s="40" t="s">
        <v>1584</v>
      </c>
      <c r="U17" s="53" t="s">
        <v>403</v>
      </c>
      <c r="V17" s="53" t="s">
        <v>403</v>
      </c>
      <c r="W17" s="53" t="s">
        <v>1548</v>
      </c>
      <c r="X17" s="52" t="s">
        <v>1548</v>
      </c>
      <c r="Y17" s="52" t="s">
        <v>1548</v>
      </c>
      <c r="Z17" s="52" t="s">
        <v>1548</v>
      </c>
      <c r="AA17" s="27" t="s">
        <v>1548</v>
      </c>
      <c r="AB17" s="41" t="s">
        <v>1548</v>
      </c>
      <c r="AC17" s="75" t="s">
        <v>1589</v>
      </c>
      <c r="AD17" s="41" t="s">
        <v>1548</v>
      </c>
      <c r="AE17" s="76">
        <v>1</v>
      </c>
    </row>
    <row r="18" s="5" customFormat="1" ht="102" customHeight="1" spans="1:31">
      <c r="A18" s="27">
        <v>19</v>
      </c>
      <c r="B18" s="27"/>
      <c r="C18" s="27"/>
      <c r="D18" s="27"/>
      <c r="E18" s="27"/>
      <c r="F18" s="27">
        <v>4</v>
      </c>
      <c r="G18" s="29"/>
      <c r="H18" s="28" t="s">
        <v>1640</v>
      </c>
      <c r="I18" s="40" t="s">
        <v>1584</v>
      </c>
      <c r="J18" s="41" t="s">
        <v>1548</v>
      </c>
      <c r="K18" s="40" t="s">
        <v>1641</v>
      </c>
      <c r="L18" s="41" t="s">
        <v>99</v>
      </c>
      <c r="M18" s="40" t="s">
        <v>1641</v>
      </c>
      <c r="N18" s="41" t="s">
        <v>1587</v>
      </c>
      <c r="O18" s="41" t="s">
        <v>1548</v>
      </c>
      <c r="P18" s="41" t="s">
        <v>1548</v>
      </c>
      <c r="Q18" s="50" t="s">
        <v>107</v>
      </c>
      <c r="R18" s="51" t="s">
        <v>1588</v>
      </c>
      <c r="S18" s="52" t="s">
        <v>1548</v>
      </c>
      <c r="T18" s="40" t="s">
        <v>1584</v>
      </c>
      <c r="U18" s="53" t="s">
        <v>403</v>
      </c>
      <c r="V18" s="53" t="s">
        <v>403</v>
      </c>
      <c r="W18" s="53" t="s">
        <v>1548</v>
      </c>
      <c r="X18" s="52" t="s">
        <v>1548</v>
      </c>
      <c r="Y18" s="52" t="s">
        <v>1548</v>
      </c>
      <c r="Z18" s="52" t="s">
        <v>1548</v>
      </c>
      <c r="AA18" s="27" t="s">
        <v>1548</v>
      </c>
      <c r="AB18" s="41" t="s">
        <v>1548</v>
      </c>
      <c r="AC18" s="75" t="s">
        <v>1589</v>
      </c>
      <c r="AD18" s="41" t="s">
        <v>1548</v>
      </c>
      <c r="AE18" s="76">
        <v>1</v>
      </c>
    </row>
    <row r="19" s="5" customFormat="1" ht="102" customHeight="1" spans="1:31">
      <c r="A19" s="27">
        <v>20</v>
      </c>
      <c r="B19" s="27"/>
      <c r="C19" s="27"/>
      <c r="D19" s="27"/>
      <c r="E19" s="27"/>
      <c r="F19" s="27">
        <v>4</v>
      </c>
      <c r="G19" s="29"/>
      <c r="H19" s="28" t="s">
        <v>1642</v>
      </c>
      <c r="I19" s="40" t="s">
        <v>1584</v>
      </c>
      <c r="J19" s="41" t="s">
        <v>1548</v>
      </c>
      <c r="K19" s="40" t="s">
        <v>1643</v>
      </c>
      <c r="L19" s="41" t="s">
        <v>99</v>
      </c>
      <c r="M19" s="40" t="s">
        <v>1643</v>
      </c>
      <c r="N19" s="41" t="s">
        <v>1587</v>
      </c>
      <c r="O19" s="41" t="s">
        <v>1548</v>
      </c>
      <c r="P19" s="41" t="s">
        <v>1548</v>
      </c>
      <c r="Q19" s="50" t="s">
        <v>107</v>
      </c>
      <c r="R19" s="51" t="s">
        <v>1588</v>
      </c>
      <c r="S19" s="52"/>
      <c r="T19" s="40" t="s">
        <v>1584</v>
      </c>
      <c r="U19" s="53" t="s">
        <v>403</v>
      </c>
      <c r="V19" s="53" t="s">
        <v>403</v>
      </c>
      <c r="W19" s="53" t="s">
        <v>1548</v>
      </c>
      <c r="X19" s="52"/>
      <c r="Y19" s="52"/>
      <c r="Z19" s="52"/>
      <c r="AA19" s="27" t="s">
        <v>1548</v>
      </c>
      <c r="AB19" s="41" t="s">
        <v>1548</v>
      </c>
      <c r="AC19" s="75" t="s">
        <v>1589</v>
      </c>
      <c r="AD19" s="41" t="s">
        <v>1548</v>
      </c>
      <c r="AE19" s="76">
        <v>1</v>
      </c>
    </row>
    <row r="20" s="6" customFormat="1" ht="121.5" customHeight="1" spans="1:31">
      <c r="A20" s="30">
        <v>24</v>
      </c>
      <c r="B20" s="24"/>
      <c r="C20" s="24"/>
      <c r="D20" s="24"/>
      <c r="E20" s="24"/>
      <c r="F20" s="24">
        <v>4</v>
      </c>
      <c r="G20" s="25"/>
      <c r="H20" s="26" t="s">
        <v>1599</v>
      </c>
      <c r="I20" s="26" t="s">
        <v>1600</v>
      </c>
      <c r="J20" s="38"/>
      <c r="K20" s="26" t="s">
        <v>1601</v>
      </c>
      <c r="L20" s="38" t="s">
        <v>1548</v>
      </c>
      <c r="M20" s="38" t="s">
        <v>1602</v>
      </c>
      <c r="N20" s="38" t="s">
        <v>1603</v>
      </c>
      <c r="O20" s="38" t="s">
        <v>1548</v>
      </c>
      <c r="P20" s="38" t="s">
        <v>1548</v>
      </c>
      <c r="Q20" s="48" t="s">
        <v>258</v>
      </c>
      <c r="R20" s="54" t="s">
        <v>1604</v>
      </c>
      <c r="S20" s="22"/>
      <c r="T20" s="26" t="s">
        <v>1601</v>
      </c>
      <c r="U20" s="53" t="s">
        <v>403</v>
      </c>
      <c r="V20" s="23" t="s">
        <v>403</v>
      </c>
      <c r="W20" s="23" t="s">
        <v>1548</v>
      </c>
      <c r="X20" s="22" t="s">
        <v>1548</v>
      </c>
      <c r="Y20" s="22" t="s">
        <v>1548</v>
      </c>
      <c r="Z20" s="22" t="s">
        <v>1548</v>
      </c>
      <c r="AA20" s="24" t="s">
        <v>1605</v>
      </c>
      <c r="AB20" s="38" t="s">
        <v>1548</v>
      </c>
      <c r="AC20" s="43" t="s">
        <v>1606</v>
      </c>
      <c r="AD20" s="38" t="s">
        <v>1607</v>
      </c>
      <c r="AE20" s="163">
        <v>8</v>
      </c>
    </row>
    <row r="21" s="6" customFormat="1" ht="120" customHeight="1" spans="1:31">
      <c r="A21" s="30">
        <v>25</v>
      </c>
      <c r="B21" s="24"/>
      <c r="C21" s="24"/>
      <c r="D21" s="24"/>
      <c r="E21" s="24"/>
      <c r="F21" s="24">
        <v>4</v>
      </c>
      <c r="G21" s="24"/>
      <c r="H21" s="26" t="s">
        <v>1608</v>
      </c>
      <c r="I21" s="26" t="s">
        <v>1609</v>
      </c>
      <c r="J21" s="42"/>
      <c r="K21" s="26" t="s">
        <v>1601</v>
      </c>
      <c r="L21" s="38" t="s">
        <v>1548</v>
      </c>
      <c r="M21" s="38" t="s">
        <v>1602</v>
      </c>
      <c r="N21" s="43" t="s">
        <v>1610</v>
      </c>
      <c r="O21" s="38" t="s">
        <v>1548</v>
      </c>
      <c r="P21" s="38" t="s">
        <v>1548</v>
      </c>
      <c r="Q21" s="26" t="s">
        <v>258</v>
      </c>
      <c r="R21" s="55" t="s">
        <v>1604</v>
      </c>
      <c r="S21" s="22" t="s">
        <v>1548</v>
      </c>
      <c r="T21" s="26" t="s">
        <v>1601</v>
      </c>
      <c r="U21" s="23" t="s">
        <v>402</v>
      </c>
      <c r="V21" s="23" t="s">
        <v>403</v>
      </c>
      <c r="W21" s="22" t="s">
        <v>1548</v>
      </c>
      <c r="X21" s="22" t="s">
        <v>1548</v>
      </c>
      <c r="Y21" s="22" t="s">
        <v>1548</v>
      </c>
      <c r="Z21" s="22" t="s">
        <v>1548</v>
      </c>
      <c r="AA21" s="43" t="s">
        <v>1611</v>
      </c>
      <c r="AB21" s="38" t="s">
        <v>1548</v>
      </c>
      <c r="AC21" s="43" t="s">
        <v>1612</v>
      </c>
      <c r="AD21" s="38" t="s">
        <v>1613</v>
      </c>
      <c r="AE21" s="164">
        <v>65</v>
      </c>
    </row>
    <row r="22" s="7" customFormat="1" ht="96.75" customHeight="1" spans="1:31">
      <c r="A22" s="30">
        <v>28</v>
      </c>
      <c r="B22" s="24"/>
      <c r="C22" s="24"/>
      <c r="D22" s="24"/>
      <c r="E22" s="24"/>
      <c r="F22" s="24">
        <v>4</v>
      </c>
      <c r="G22" s="24"/>
      <c r="H22" s="26" t="s">
        <v>1644</v>
      </c>
      <c r="I22" s="26" t="s">
        <v>1645</v>
      </c>
      <c r="J22" s="38" t="s">
        <v>1548</v>
      </c>
      <c r="K22" s="26" t="s">
        <v>1645</v>
      </c>
      <c r="L22" s="38" t="s">
        <v>1548</v>
      </c>
      <c r="M22" s="38" t="s">
        <v>1646</v>
      </c>
      <c r="N22" s="24" t="s">
        <v>1647</v>
      </c>
      <c r="O22" s="38" t="s">
        <v>1548</v>
      </c>
      <c r="P22" s="38" t="s">
        <v>1548</v>
      </c>
      <c r="Q22" s="26" t="s">
        <v>107</v>
      </c>
      <c r="R22" s="56" t="s">
        <v>1604</v>
      </c>
      <c r="S22" s="22" t="s">
        <v>1548</v>
      </c>
      <c r="T22" s="26" t="s">
        <v>1645</v>
      </c>
      <c r="U22" s="23" t="s">
        <v>402</v>
      </c>
      <c r="V22" s="23" t="s">
        <v>403</v>
      </c>
      <c r="W22" s="22" t="s">
        <v>1548</v>
      </c>
      <c r="X22" s="22" t="s">
        <v>1548</v>
      </c>
      <c r="Y22" s="22" t="s">
        <v>1548</v>
      </c>
      <c r="Z22" s="22" t="s">
        <v>1548</v>
      </c>
      <c r="AA22" s="38" t="s">
        <v>1548</v>
      </c>
      <c r="AB22" s="38" t="s">
        <v>1548</v>
      </c>
      <c r="AC22" s="43" t="s">
        <v>1589</v>
      </c>
      <c r="AD22" s="38" t="s">
        <v>1646</v>
      </c>
      <c r="AE22" s="164">
        <v>2.5</v>
      </c>
    </row>
    <row r="23" ht="105" spans="1:31">
      <c r="A23" s="30">
        <v>29</v>
      </c>
      <c r="B23" s="24"/>
      <c r="C23" s="24"/>
      <c r="D23" s="24"/>
      <c r="E23" s="24"/>
      <c r="F23" s="24">
        <v>4</v>
      </c>
      <c r="G23" s="24"/>
      <c r="H23" s="26" t="s">
        <v>1621</v>
      </c>
      <c r="I23" s="26" t="s">
        <v>1622</v>
      </c>
      <c r="J23" s="44"/>
      <c r="K23" s="26" t="s">
        <v>1622</v>
      </c>
      <c r="L23" s="38" t="s">
        <v>1548</v>
      </c>
      <c r="M23" s="38" t="s">
        <v>1548</v>
      </c>
      <c r="N23" s="24" t="s">
        <v>1623</v>
      </c>
      <c r="O23" s="38" t="s">
        <v>1548</v>
      </c>
      <c r="P23" s="38" t="s">
        <v>1548</v>
      </c>
      <c r="Q23" s="26" t="s">
        <v>258</v>
      </c>
      <c r="R23" s="56" t="s">
        <v>1588</v>
      </c>
      <c r="S23" s="22"/>
      <c r="T23" s="26" t="s">
        <v>1624</v>
      </c>
      <c r="U23" s="23" t="s">
        <v>402</v>
      </c>
      <c r="V23" s="23" t="s">
        <v>403</v>
      </c>
      <c r="W23" s="22" t="s">
        <v>1548</v>
      </c>
      <c r="X23" s="22" t="s">
        <v>1548</v>
      </c>
      <c r="Y23" s="22" t="s">
        <v>1548</v>
      </c>
      <c r="Z23" s="22" t="s">
        <v>1548</v>
      </c>
      <c r="AA23" s="38" t="s">
        <v>1548</v>
      </c>
      <c r="AB23" s="38" t="s">
        <v>1548</v>
      </c>
      <c r="AC23" s="43" t="s">
        <v>1620</v>
      </c>
      <c r="AD23" s="38"/>
      <c r="AE23" s="164">
        <v>1</v>
      </c>
    </row>
    <row r="24" s="8" customFormat="1" ht="105" spans="1:31">
      <c r="A24" s="30">
        <v>29</v>
      </c>
      <c r="B24" s="30"/>
      <c r="C24" s="30"/>
      <c r="D24" s="30"/>
      <c r="E24" s="30"/>
      <c r="F24" s="30">
        <v>4</v>
      </c>
      <c r="G24" s="30"/>
      <c r="H24" s="26" t="s">
        <v>1651</v>
      </c>
      <c r="I24" s="31" t="s">
        <v>1626</v>
      </c>
      <c r="J24" s="45"/>
      <c r="K24" s="31" t="s">
        <v>1626</v>
      </c>
      <c r="L24" s="46" t="s">
        <v>1548</v>
      </c>
      <c r="M24" s="46" t="s">
        <v>1548</v>
      </c>
      <c r="N24" s="30" t="s">
        <v>1623</v>
      </c>
      <c r="O24" s="46" t="s">
        <v>1548</v>
      </c>
      <c r="P24" s="46" t="s">
        <v>1548</v>
      </c>
      <c r="Q24" s="31" t="s">
        <v>258</v>
      </c>
      <c r="R24" s="57" t="s">
        <v>1588</v>
      </c>
      <c r="S24" s="58"/>
      <c r="T24" s="31" t="s">
        <v>1624</v>
      </c>
      <c r="U24" s="59" t="s">
        <v>402</v>
      </c>
      <c r="V24" s="59" t="s">
        <v>403</v>
      </c>
      <c r="W24" s="58" t="s">
        <v>1548</v>
      </c>
      <c r="X24" s="58" t="s">
        <v>1548</v>
      </c>
      <c r="Y24" s="58" t="s">
        <v>1548</v>
      </c>
      <c r="Z24" s="58" t="s">
        <v>1548</v>
      </c>
      <c r="AA24" s="46" t="s">
        <v>1548</v>
      </c>
      <c r="AB24" s="46" t="s">
        <v>1548</v>
      </c>
      <c r="AC24" s="79" t="s">
        <v>1620</v>
      </c>
      <c r="AD24" s="46"/>
      <c r="AE24" s="166">
        <v>1</v>
      </c>
    </row>
    <row r="25" spans="8:28">
      <c r="H25" s="9"/>
      <c r="I25" s="9"/>
      <c r="K25" s="9"/>
      <c r="N25" s="9"/>
      <c r="T25" s="9"/>
      <c r="U25" s="9"/>
      <c r="V25" s="9"/>
      <c r="W25" s="9"/>
      <c r="X25" s="9"/>
      <c r="Y25" s="9"/>
      <c r="Z25" s="9"/>
      <c r="AB25" s="9"/>
    </row>
    <row r="26" spans="8:28">
      <c r="H26" s="9"/>
      <c r="I26" s="9"/>
      <c r="K26" s="9"/>
      <c r="N26" s="9"/>
      <c r="T26" s="9"/>
      <c r="U26" s="9"/>
      <c r="V26" s="9"/>
      <c r="W26" s="9"/>
      <c r="X26" s="9"/>
      <c r="Y26" s="9"/>
      <c r="Z26" s="9"/>
      <c r="AB26" s="9"/>
    </row>
    <row r="27" spans="8:28">
      <c r="H27" s="9"/>
      <c r="I27" s="9"/>
      <c r="K27" s="9"/>
      <c r="N27" s="9"/>
      <c r="T27" s="9"/>
      <c r="U27" s="9"/>
      <c r="V27" s="9"/>
      <c r="W27" s="9"/>
      <c r="X27" s="9"/>
      <c r="Y27" s="9"/>
      <c r="Z27" s="9"/>
      <c r="AB27" s="9"/>
    </row>
    <row r="28" spans="8:28">
      <c r="H28" s="9"/>
      <c r="I28" s="9"/>
      <c r="K28" s="9"/>
      <c r="N28" s="9"/>
      <c r="T28" s="9"/>
      <c r="U28" s="9"/>
      <c r="V28" s="9"/>
      <c r="W28" s="9"/>
      <c r="X28" s="9"/>
      <c r="Y28" s="9"/>
      <c r="Z28" s="9"/>
      <c r="AB28" s="9"/>
    </row>
    <row r="29" spans="8:28">
      <c r="H29" s="9"/>
      <c r="I29" s="9"/>
      <c r="K29" s="9"/>
      <c r="N29" s="9"/>
      <c r="T29" s="9"/>
      <c r="U29" s="9"/>
      <c r="V29" s="9"/>
      <c r="W29" s="9"/>
      <c r="X29" s="9"/>
      <c r="Y29" s="9"/>
      <c r="Z29" s="9"/>
      <c r="AB29" s="9"/>
    </row>
    <row r="30" spans="8:28">
      <c r="H30" s="9"/>
      <c r="I30" s="9"/>
      <c r="K30" s="9"/>
      <c r="N30" s="9"/>
      <c r="T30" s="9"/>
      <c r="U30" s="9"/>
      <c r="V30" s="9"/>
      <c r="W30" s="9"/>
      <c r="X30" s="9"/>
      <c r="Y30" s="9"/>
      <c r="Z30" s="9"/>
      <c r="AB30" s="9"/>
    </row>
    <row r="31" spans="8:28">
      <c r="H31" s="9"/>
      <c r="I31" s="9"/>
      <c r="K31" s="9"/>
      <c r="N31" s="9"/>
      <c r="T31" s="9"/>
      <c r="U31" s="9"/>
      <c r="V31" s="9"/>
      <c r="W31" s="9"/>
      <c r="X31" s="9"/>
      <c r="Y31" s="9"/>
      <c r="Z31" s="9"/>
      <c r="AB31" s="9"/>
    </row>
    <row r="32" spans="8:28">
      <c r="H32" s="9"/>
      <c r="I32" s="9"/>
      <c r="K32" s="9"/>
      <c r="N32" s="9"/>
      <c r="T32" s="9"/>
      <c r="U32" s="9"/>
      <c r="V32" s="9"/>
      <c r="W32" s="9"/>
      <c r="X32" s="9"/>
      <c r="Y32" s="9"/>
      <c r="Z32" s="9"/>
      <c r="AB32" s="9"/>
    </row>
    <row r="33" spans="8:28">
      <c r="H33" s="9"/>
      <c r="I33" s="9"/>
      <c r="K33" s="9"/>
      <c r="N33" s="9"/>
      <c r="T33" s="9"/>
      <c r="U33" s="9"/>
      <c r="V33" s="9"/>
      <c r="W33" s="9"/>
      <c r="X33" s="9"/>
      <c r="Y33" s="9"/>
      <c r="Z33" s="9"/>
      <c r="AB33" s="9"/>
    </row>
    <row r="34" spans="8:28">
      <c r="H34" s="9"/>
      <c r="I34" s="9"/>
      <c r="K34" s="9"/>
      <c r="N34" s="9"/>
      <c r="T34" s="9"/>
      <c r="U34" s="9"/>
      <c r="V34" s="9"/>
      <c r="W34" s="9"/>
      <c r="X34" s="9"/>
      <c r="Y34" s="9"/>
      <c r="Z34" s="9"/>
      <c r="AB34" s="9"/>
    </row>
    <row r="35" spans="8:28">
      <c r="H35" s="9"/>
      <c r="I35" s="9"/>
      <c r="K35" s="9"/>
      <c r="N35" s="9"/>
      <c r="T35" s="9"/>
      <c r="U35" s="9"/>
      <c r="V35" s="9"/>
      <c r="W35" s="9"/>
      <c r="X35" s="9"/>
      <c r="Y35" s="9"/>
      <c r="Z35" s="9"/>
      <c r="AB35" s="9"/>
    </row>
    <row r="36" spans="8:28">
      <c r="H36" s="9"/>
      <c r="I36" s="9"/>
      <c r="K36" s="9"/>
      <c r="N36" s="9"/>
      <c r="T36" s="9"/>
      <c r="U36" s="9"/>
      <c r="V36" s="9"/>
      <c r="W36" s="9"/>
      <c r="X36" s="9"/>
      <c r="Y36" s="9"/>
      <c r="Z36" s="9"/>
      <c r="AB36" s="9"/>
    </row>
    <row r="37" spans="8:28">
      <c r="H37" s="9"/>
      <c r="I37" s="9"/>
      <c r="K37" s="9"/>
      <c r="N37" s="9"/>
      <c r="T37" s="9"/>
      <c r="U37" s="9"/>
      <c r="V37" s="9"/>
      <c r="W37" s="9"/>
      <c r="X37" s="9"/>
      <c r="Y37" s="9"/>
      <c r="Z37" s="9"/>
      <c r="AB37" s="9"/>
    </row>
    <row r="38" spans="8:28">
      <c r="H38" s="9"/>
      <c r="I38" s="9"/>
      <c r="K38" s="9"/>
      <c r="N38" s="9"/>
      <c r="T38" s="9"/>
      <c r="U38" s="9"/>
      <c r="V38" s="9"/>
      <c r="W38" s="9"/>
      <c r="X38" s="9"/>
      <c r="Y38" s="9"/>
      <c r="Z38" s="9"/>
      <c r="AB38" s="9"/>
    </row>
    <row r="39" spans="8:28">
      <c r="H39" s="9"/>
      <c r="I39" s="9"/>
      <c r="K39" s="9"/>
      <c r="N39" s="9"/>
      <c r="T39" s="9"/>
      <c r="U39" s="9"/>
      <c r="V39" s="9"/>
      <c r="W39" s="9"/>
      <c r="X39" s="9"/>
      <c r="Y39" s="9"/>
      <c r="Z39" s="9"/>
      <c r="AB39" s="9"/>
    </row>
    <row r="40" spans="8:28">
      <c r="H40" s="9"/>
      <c r="I40" s="9"/>
      <c r="K40" s="9"/>
      <c r="N40" s="9"/>
      <c r="T40" s="9"/>
      <c r="U40" s="9"/>
      <c r="V40" s="9"/>
      <c r="W40" s="9"/>
      <c r="X40" s="9"/>
      <c r="Y40" s="9"/>
      <c r="Z40" s="9"/>
      <c r="AB40" s="9"/>
    </row>
    <row r="41" spans="8:28">
      <c r="H41" s="9"/>
      <c r="I41" s="9"/>
      <c r="K41" s="9"/>
      <c r="N41" s="9"/>
      <c r="T41" s="9"/>
      <c r="U41" s="9"/>
      <c r="V41" s="9"/>
      <c r="W41" s="9"/>
      <c r="X41" s="9"/>
      <c r="Y41" s="9"/>
      <c r="Z41" s="9"/>
      <c r="AB41" s="9"/>
    </row>
  </sheetData>
  <autoFilter ref="A11:AN24">
    <extLst/>
  </autoFilter>
  <mergeCells count="34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3:I5"/>
    <mergeCell ref="J3:AC9"/>
    <mergeCell ref="A8:C9"/>
    <mergeCell ref="D8:I9"/>
  </mergeCells>
  <printOptions horizontalCentered="1" verticalCentered="1"/>
  <pageMargins left="0.196850393700787" right="0.196850393700787" top="0.196850393700787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5">
    <comment s:ref="L24" rgbClr="CFC750"/>
    <comment s:ref="L25" rgbClr="CFC750"/>
    <comment s:ref="M33" rgbClr="CFCA24"/>
    <comment s:ref="M34" rgbClr="CFCA24"/>
    <comment s:ref="M35" rgbClr="CFCA24"/>
    <comment s:ref="M36" rgbClr="CFCA24"/>
    <comment s:ref="M140" rgbClr="CFCA24"/>
    <comment s:ref="M141" rgbClr="CFCA24"/>
  </commentList>
  <commentList sheetStid="33">
    <comment s:ref="B15" rgbClr="7396E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总清单</vt:lpstr>
      <vt:lpstr>驾驶员首页</vt:lpstr>
      <vt:lpstr>驾驶员座总成EBOM清单</vt:lpstr>
      <vt:lpstr>副驾驶员首页 (2)</vt:lpstr>
      <vt:lpstr>副驾驶员座椅总成工艺BOM </vt:lpstr>
      <vt:lpstr>副驾驶员靠背 护面总成</vt:lpstr>
      <vt:lpstr>副驾驶员靠 背护面总成</vt:lpstr>
      <vt:lpstr>副驾驶员座垫护面总成4</vt:lpstr>
      <vt:lpstr>副驾驶员座垫护面总成3</vt:lpstr>
      <vt:lpstr>副驾驶员座垫护面总成2</vt:lpstr>
      <vt:lpstr>中间靠背 护面总成</vt:lpstr>
      <vt:lpstr>驾驶员靠背护面总成</vt:lpstr>
      <vt:lpstr>头枕护面总成</vt:lpstr>
      <vt:lpstr>驾驶员座垫护面总成</vt:lpstr>
      <vt:lpstr>副驾驶员靠背护面总成</vt:lpstr>
      <vt:lpstr>副驾驶员座垫 护面总成1</vt:lpstr>
      <vt:lpstr>中间靠背护面总成</vt:lpstr>
      <vt:lpstr>副驾驶员座垫护面总成1</vt:lpstr>
      <vt:lpstr>驾驶员座垫护面 总成</vt:lpstr>
      <vt:lpstr>头枕护面 总成</vt:lpstr>
      <vt:lpstr>BOM清单</vt:lpstr>
      <vt:lpstr>驾驶员靠背护面 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Administrator</cp:lastModifiedBy>
  <dcterms:created xsi:type="dcterms:W3CDTF">2006-09-13T11:21:00Z</dcterms:created>
  <dcterms:modified xsi:type="dcterms:W3CDTF">2023-03-02T07:06:55Z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KSOReadingLayout">
    <vt:bool>true</vt:bool>
  </property>
  <property fmtid="{D5CDD505-2E9C-101B-9397-08002B2CF9AE}" pid="4" name="ICV">
    <vt:lpwstr>5850A37921AF4CC9B7FD1506B17A2BA7</vt:lpwstr>
  </property>
</Properties>
</file>