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emf" ContentType="image/x-emf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632" windowHeight="8685" tabRatio="703"/>
  </bookViews>
  <sheets>
    <sheet name="汇总表" sheetId="38" r:id="rId1"/>
    <sheet name="主驾底支架" sheetId="28" r:id="rId2"/>
    <sheet name="副驾底支架" sheetId="30" r:id="rId3"/>
    <sheet name="副驾底座" sheetId="37" r:id="rId4"/>
    <sheet name="人工费用" sheetId="41" r:id="rId5"/>
    <sheet name="制造费用" sheetId="42" r:id="rId6"/>
    <sheet name="包装+运费" sheetId="43" r:id="rId7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1" hidden="1">主驾底支架!$A$9:$AQ$18</definedName>
    <definedName name="_xlnm._FilterDatabase" localSheetId="2" hidden="1">副驾底支架!$A$9:$AT$16</definedName>
    <definedName name="_xlnm._FilterDatabase" localSheetId="3" hidden="1">副驾底座!$A$9:$AT$32</definedName>
    <definedName name="_1_?" localSheetId="6">#REF!</definedName>
    <definedName name="_1_?" localSheetId="4">#REF!</definedName>
    <definedName name="_1_?" localSheetId="5">#REF!</definedName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 localSheetId="6">'[26]2'!#REF!</definedName>
    <definedName name="_8_0" localSheetId="4">'[26]2'!#REF!</definedName>
    <definedName name="_8_0" localSheetId="5">'[26]2'!#REF!</definedName>
    <definedName name="_8_0">'[1]2'!#REF!</definedName>
    <definedName name="_BAS11" localSheetId="6">#REF!</definedName>
    <definedName name="_BAS11" localSheetId="4">#REF!</definedName>
    <definedName name="_BAS11" localSheetId="5">#REF!</definedName>
    <definedName name="_BAS11">#REF!</definedName>
    <definedName name="_BAS12" localSheetId="6">#REF!</definedName>
    <definedName name="_BAS12" localSheetId="4">#REF!</definedName>
    <definedName name="_BAS12" localSheetId="5">#REF!</definedName>
    <definedName name="_BAS12">#REF!</definedName>
    <definedName name="_BAS13" localSheetId="6">#REF!</definedName>
    <definedName name="_BAS13" localSheetId="4">#REF!</definedName>
    <definedName name="_BAS13" localSheetId="5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'[2]Barwertberechnung (3)'!$AB$53</definedName>
    <definedName name="_Regression_Out" localSheetId="6" hidden="1">#REF!</definedName>
    <definedName name="_Regression_Out" localSheetId="4" hidden="1">#REF!</definedName>
    <definedName name="_Regression_Out" localSheetId="5" hidden="1">#REF!</definedName>
    <definedName name="_Regression_Out" hidden="1">#REF!</definedName>
    <definedName name="_Regression_X" localSheetId="6" hidden="1">#REF!</definedName>
    <definedName name="_Regression_X" localSheetId="4" hidden="1">#REF!</definedName>
    <definedName name="_Regression_X" localSheetId="5" hidden="1">#REF!</definedName>
    <definedName name="_Regression_X" hidden="1">#REF!</definedName>
    <definedName name="_Regression_Y" localSheetId="6" hidden="1">#REF!</definedName>
    <definedName name="_Regression_Y" localSheetId="4" hidden="1">#REF!</definedName>
    <definedName name="_Regression_Y" localSheetId="5" hidden="1">#REF!</definedName>
    <definedName name="_Regression_Y" hidden="1">#REF!</definedName>
    <definedName name="_Sort" hidden="1">#REF!</definedName>
    <definedName name="※_추후_NAVA__PROJECT는__부품_">[3]기안!$A$43</definedName>
    <definedName name="a" localSheetId="6">#REF!</definedName>
    <definedName name="a" localSheetId="4">#REF!</definedName>
    <definedName name="a" localSheetId="5">#REF!</definedName>
    <definedName name="a">#REF!</definedName>
    <definedName name="abcd" localSheetId="6">#REF!</definedName>
    <definedName name="abcd" localSheetId="4">#REF!</definedName>
    <definedName name="abcd" localSheetId="5">#REF!</definedName>
    <definedName name="abcd">#REF!</definedName>
    <definedName name="Abzinsfaktor" localSheetId="6">#REF!</definedName>
    <definedName name="Abzinsfaktor" localSheetId="4">#REF!</definedName>
    <definedName name="Abzinsfaktor" localSheetId="5">#REF!</definedName>
    <definedName name="Abzinsfaktor">#REF!</definedName>
    <definedName name="AI" localSheetId="6">[4]신규DEP!#REF!</definedName>
    <definedName name="AI" localSheetId="4">[4]신규DEP!#REF!</definedName>
    <definedName name="AI" localSheetId="5">[4]신규DEP!#REF!</definedName>
    <definedName name="AI">[4]신규DEP!#REF!</definedName>
    <definedName name="Auf_Abzinsungsfaktor" localSheetId="6">#REF!</definedName>
    <definedName name="Auf_Abzinsungsfaktor" localSheetId="4">#REF!</definedName>
    <definedName name="Auf_Abzinsungsfaktor" localSheetId="5">#REF!</definedName>
    <definedName name="Auf_Abzinsungsfaktor">#REF!</definedName>
    <definedName name="awc" localSheetId="6">#REF!</definedName>
    <definedName name="awc" localSheetId="4">#REF!</definedName>
    <definedName name="awc" localSheetId="5">#REF!</definedName>
    <definedName name="awc">#REF!</definedName>
    <definedName name="B" localSheetId="6">#REF!</definedName>
    <definedName name="B" localSheetId="4">#REF!</definedName>
    <definedName name="B" localSheetId="5">#REF!</definedName>
    <definedName name="B">#REF!</definedName>
    <definedName name="BB">#REF!</definedName>
    <definedName name="bc">#REF!</definedName>
    <definedName name="bild">[5]Import!$L$389:$L$485</definedName>
    <definedName name="blatt2" localSheetId="6">#REF!</definedName>
    <definedName name="blatt2" localSheetId="4">#REF!</definedName>
    <definedName name="blatt2" localSheetId="5">#REF!</definedName>
    <definedName name="blatt2">#REF!</definedName>
    <definedName name="CC" localSheetId="6">#REF!</definedName>
    <definedName name="CC" localSheetId="4">#REF!</definedName>
    <definedName name="CC" localSheetId="5">#REF!</definedName>
    <definedName name="CC">#REF!</definedName>
    <definedName name="CC.QQ" localSheetId="6">#REF!</definedName>
    <definedName name="CC.QQ" localSheetId="4">#REF!</definedName>
    <definedName name="CC.QQ" localSheetId="5">#REF!</definedName>
    <definedName name="CC.QQ">#REF!</definedName>
    <definedName name="change">[6]Reference!$A$31:$A$57</definedName>
    <definedName name="ck" localSheetId="6" hidden="1">#REF!</definedName>
    <definedName name="ck" localSheetId="4" hidden="1">#REF!</definedName>
    <definedName name="ck" localSheetId="5" hidden="1">#REF!</definedName>
    <definedName name="ck" hidden="1">#REF!</definedName>
    <definedName name="CKD" localSheetId="6">[7]Constant!#REF!</definedName>
    <definedName name="CKD" localSheetId="4">[7]Constant!#REF!</definedName>
    <definedName name="CKD" localSheetId="5">[7]Constant!#REF!</definedName>
    <definedName name="CKD">[7]Constant!#REF!</definedName>
    <definedName name="code" localSheetId="6">#REF!</definedName>
    <definedName name="code" localSheetId="4">#REF!</definedName>
    <definedName name="code" localSheetId="5">#REF!</definedName>
    <definedName name="code">#REF!</definedName>
    <definedName name="Column" localSheetId="6">[8]Constant!#REF!</definedName>
    <definedName name="Column" localSheetId="4">[8]Constant!#REF!</definedName>
    <definedName name="Column" localSheetId="5">[8]Constant!#REF!</definedName>
    <definedName name="Column">[8]Constant!#REF!</definedName>
    <definedName name="com">'[2]Vorbereitende Eingaben (Teil 1)'!$C$40</definedName>
    <definedName name="Cost" localSheetId="6">#REF!</definedName>
    <definedName name="Cost" localSheetId="4">#REF!</definedName>
    <definedName name="Cost" localSheetId="5">#REF!</definedName>
    <definedName name="Cost">#REF!</definedName>
    <definedName name="CZK" localSheetId="6">#REF!</definedName>
    <definedName name="CZK" localSheetId="4">#REF!</definedName>
    <definedName name="CZK" localSheetId="5">#REF!</definedName>
    <definedName name="CZK">#REF!</definedName>
    <definedName name="d" localSheetId="6">#REF!</definedName>
    <definedName name="d" localSheetId="4">#REF!</definedName>
    <definedName name="d" localSheetId="5">#REF!</definedName>
    <definedName name="d">#REF!</definedName>
    <definedName name="Database">#REF!</definedName>
    <definedName name="DATE">[9]총괄표!$C$2</definedName>
    <definedName name="DATEE" localSheetId="6">#REF!</definedName>
    <definedName name="DATEE" localSheetId="4">#REF!</definedName>
    <definedName name="DATEE" localSheetId="5">#REF!</definedName>
    <definedName name="DATEE">#REF!</definedName>
    <definedName name="Daten" localSheetId="6">#REF!</definedName>
    <definedName name="Daten" localSheetId="4">#REF!</definedName>
    <definedName name="Daten" localSheetId="5">#REF!</definedName>
    <definedName name="Daten">#REF!</definedName>
    <definedName name="DD" localSheetId="6">#REF!</definedName>
    <definedName name="DD" localSheetId="4">#REF!</definedName>
    <definedName name="DD" localSheetId="5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[10]Worksheet!$I$63</definedName>
    <definedName name="DV_Cost_Tot_Mkt">[10]Worksheet!$J$63</definedName>
    <definedName name="DV_Grand_Total" localSheetId="6">#REF!</definedName>
    <definedName name="DV_Grand_Total" localSheetId="4">#REF!</definedName>
    <definedName name="DV_Grand_Total" localSheetId="5">#REF!</definedName>
    <definedName name="DV_Grand_Total">#REF!</definedName>
    <definedName name="DV_Grand_Total_Mkt" localSheetId="6">#REF!</definedName>
    <definedName name="DV_Grand_Total_Mkt" localSheetId="4">#REF!</definedName>
    <definedName name="DV_Grand_Total_Mkt" localSheetId="5">#REF!</definedName>
    <definedName name="DV_Grand_Total_Mkt">#REF!</definedName>
    <definedName name="EE" localSheetId="6">#REF!</definedName>
    <definedName name="EE" localSheetId="4">#REF!</definedName>
    <definedName name="EE" localSheetId="5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 localSheetId="6">#REF!</definedName>
    <definedName name="ESP" localSheetId="4">#REF!</definedName>
    <definedName name="ESP" localSheetId="5">#REF!</definedName>
    <definedName name="ESP">#REF!</definedName>
    <definedName name="ex" localSheetId="6">#REF!</definedName>
    <definedName name="ex" localSheetId="4">#REF!</definedName>
    <definedName name="ex" localSheetId="5">#REF!</definedName>
    <definedName name="ex">#REF!</definedName>
    <definedName name="FF" localSheetId="6">#REF!</definedName>
    <definedName name="FF" localSheetId="4">#REF!</definedName>
    <definedName name="FF" localSheetId="5">#REF!</definedName>
    <definedName name="FF">#REF!</definedName>
    <definedName name="FG12TBTB2RTDKDKGMLRT" localSheetId="6">[12]협조전!#REF!</definedName>
    <definedName name="FG12TBTB2RTDKDKGMLRT" localSheetId="4">[12]협조전!#REF!</definedName>
    <definedName name="FG12TBTB2RTDKDKGMLRT" localSheetId="5">[12]협조전!#REF!</definedName>
    <definedName name="FG12TBTB2RTDKDKGMLRT">[12]협조전!#REF!</definedName>
    <definedName name="FG22TBTB3RTDKDKDK" localSheetId="6">[13]차수!#REF!</definedName>
    <definedName name="FG22TBTB3RTDKDKDK" localSheetId="4">[13]차수!#REF!</definedName>
    <definedName name="FG22TBTB3RTDKDKDK" localSheetId="5">[13]차수!#REF!</definedName>
    <definedName name="FG22TBTB3RTDKDKDK">[13]차수!#REF!</definedName>
    <definedName name="FGPRTBTB1RTDKDK" localSheetId="6">#REF!</definedName>
    <definedName name="FGPRTBTB1RTDKDK" localSheetId="4">#REF!</definedName>
    <definedName name="FGPRTBTB1RTDKDK" localSheetId="5">#REF!</definedName>
    <definedName name="FGPRTBTB1RTDKDK">#REF!</definedName>
    <definedName name="FGRKBS11TBTB3RTDKDK" localSheetId="6">[14]협조전!#REF!</definedName>
    <definedName name="FGRKBS11TBTB3RTDKDK" localSheetId="4">[14]협조전!#REF!</definedName>
    <definedName name="FGRKBS11TBTB3RTDKDK" localSheetId="5">[14]협조전!#REF!</definedName>
    <definedName name="FGRKBS11TBTB3RTDKDK">[14]협조전!#REF!</definedName>
    <definedName name="fgRKBS8TBTB3RT" localSheetId="6">[14]협조전!#REF!</definedName>
    <definedName name="fgRKBS8TBTB3RT" localSheetId="4">[14]협조전!#REF!</definedName>
    <definedName name="fgRKBS8TBTB3RT" localSheetId="5">[14]협조전!#REF!</definedName>
    <definedName name="fgRKBS8TBTB3RT">[14]협조전!#REF!</definedName>
    <definedName name="fgRKRKRKRKRKTBTB2RTDKDK" localSheetId="6">#REF!</definedName>
    <definedName name="fgRKRKRKRKRKTBTB2RTDKDK" localSheetId="4">#REF!</definedName>
    <definedName name="fgRKRKRKRKRKTBTB2RTDKDK" localSheetId="5">#REF!</definedName>
    <definedName name="fgRKRKRKRKRKTBTB2RTDKDK">#REF!</definedName>
    <definedName name="FGtbtbspspsprtdkdk" localSheetId="6">[15]BUS제원1!#REF!</definedName>
    <definedName name="FGtbtbspspsprtdkdk" localSheetId="4">[15]BUS제원1!#REF!</definedName>
    <definedName name="FGtbtbspspsprtdkdk" localSheetId="5">[15]BUS제원1!#REF!</definedName>
    <definedName name="FGtbtbspspsprtdkdk">[15]BUS제원1!#REF!</definedName>
    <definedName name="Fixture_Cost_Tot">[10]Worksheet!$O$13</definedName>
    <definedName name="FRF" localSheetId="6">#REF!</definedName>
    <definedName name="FRF" localSheetId="4">#REF!</definedName>
    <definedName name="FRF" localSheetId="5">#REF!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 localSheetId="6">#REF!</definedName>
    <definedName name="Function" localSheetId="4">#REF!</definedName>
    <definedName name="Function" localSheetId="5">#REF!</definedName>
    <definedName name="Function">#REF!</definedName>
    <definedName name="GG" localSheetId="6">#REF!</definedName>
    <definedName name="GG" localSheetId="4">#REF!</definedName>
    <definedName name="GG" localSheetId="5">#REF!</definedName>
    <definedName name="GG">#REF!</definedName>
    <definedName name="hh" localSheetId="6">#REF!</definedName>
    <definedName name="hh" localSheetId="4">#REF!</definedName>
    <definedName name="hh" localSheetId="5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 localSheetId="6">[12]협조전!#REF!</definedName>
    <definedName name="L" localSheetId="4">[12]협조전!#REF!</definedName>
    <definedName name="L" localSheetId="5">[12]협조전!#REF!</definedName>
    <definedName name="L">[12]협조전!#REF!</definedName>
    <definedName name="LARGE" localSheetId="6">#REF!</definedName>
    <definedName name="LARGE" localSheetId="4">#REF!</definedName>
    <definedName name="LARGE" localSheetId="5">#REF!</definedName>
    <definedName name="LARGE">#REF!</definedName>
    <definedName name="Mischpreis1" localSheetId="6">#REF!</definedName>
    <definedName name="Mischpreis1" localSheetId="4">#REF!</definedName>
    <definedName name="Mischpreis1" localSheetId="5">#REF!</definedName>
    <definedName name="Mischpreis1">#REF!</definedName>
    <definedName name="Mischpreis2" localSheetId="6">#REF!</definedName>
    <definedName name="Mischpreis2" localSheetId="4">#REF!</definedName>
    <definedName name="Mischpreis2" localSheetId="5">#REF!</definedName>
    <definedName name="Mischpreis2">#REF!</definedName>
    <definedName name="Mischpreis3">#REF!</definedName>
    <definedName name="Mischpreis4">#REF!</definedName>
    <definedName name="Model_ID">[6]Model!$A$4:$A$43</definedName>
    <definedName name="Mq" localSheetId="6">[20]GRACE!#REF!</definedName>
    <definedName name="Mq" localSheetId="4">[20]GRACE!#REF!</definedName>
    <definedName name="Mq" localSheetId="5">[20]GRACE!#REF!</definedName>
    <definedName name="Mq">[20]GRACE!#REF!</definedName>
    <definedName name="M행" localSheetId="6">#REF!</definedName>
    <definedName name="M행" localSheetId="4">#REF!</definedName>
    <definedName name="M행" localSheetId="5">#REF!</definedName>
    <definedName name="M행">#REF!</definedName>
    <definedName name="NEWCODE" localSheetId="6">#REF!</definedName>
    <definedName name="NEWCODE" localSheetId="4">#REF!</definedName>
    <definedName name="NEWCODE" localSheetId="5">#REF!</definedName>
    <definedName name="NEWCODE">#REF!</definedName>
    <definedName name="nime" localSheetId="6" hidden="1">#REF!</definedName>
    <definedName name="nime" localSheetId="4" hidden="1">#REF!</definedName>
    <definedName name="nime" localSheetId="5" hidden="1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[8]Constant!#REF!</definedName>
    <definedName name="prem" localSheetId="6">#REF!</definedName>
    <definedName name="prem" localSheetId="4">#REF!</definedName>
    <definedName name="prem" localSheetId="5">#REF!</definedName>
    <definedName name="prem">#REF!</definedName>
    <definedName name="_xlnm.Print_Area" localSheetId="2">副驾底支架!$A$1:$AS$16</definedName>
    <definedName name="_xlnm.Print_Area" localSheetId="3">副驾底座!$A$1:$AS$32</definedName>
    <definedName name="_xlnm.Print_Area" localSheetId="1">主驾底支架!$A$2:$AQ$18</definedName>
    <definedName name="PRINT_AREA_MI" localSheetId="6">'[21]RD제품개발투자비(매가)'!#REF!</definedName>
    <definedName name="PRINT_AREA_MI" localSheetId="4">'[21]RD제품개발투자비(매가)'!#REF!</definedName>
    <definedName name="PRINT_AREA_MI" localSheetId="5">'[21]RD제품개발투자비(매가)'!#REF!</definedName>
    <definedName name="PRINT_AREA_MI">'[21]RD제품개발투자비(매가)'!#REF!</definedName>
    <definedName name="_xlnm.Print_Titles" localSheetId="2">副驾底支架!$9:$9</definedName>
    <definedName name="_xlnm.Print_Titles" localSheetId="3">副驾底座!$9:$9</definedName>
    <definedName name="PROJECT명" localSheetId="6">#REF!</definedName>
    <definedName name="PROJECT명" localSheetId="4">#REF!</definedName>
    <definedName name="PROJECT명" localSheetId="5">#REF!</definedName>
    <definedName name="PROJECT명">#REF!</definedName>
    <definedName name="PROTO" localSheetId="6">#REF!</definedName>
    <definedName name="PROTO" localSheetId="4">#REF!</definedName>
    <definedName name="PROTO" localSheetId="5">#REF!</definedName>
    <definedName name="PROTO">#REF!</definedName>
    <definedName name="PROTO1" localSheetId="6">#REF!</definedName>
    <definedName name="PROTO1" localSheetId="4">#REF!</definedName>
    <definedName name="PROTO1" localSheetId="5">#REF!</definedName>
    <definedName name="PROTO1">#REF!</definedName>
    <definedName name="PV_Cost_Tot">[10]Worksheet!$Q$63</definedName>
    <definedName name="PV_Cost_Tot_Mkt">[10]Worksheet!$R$63</definedName>
    <definedName name="PV_Grand_Total" localSheetId="6">#REF!</definedName>
    <definedName name="PV_Grand_Total" localSheetId="4">#REF!</definedName>
    <definedName name="PV_Grand_Total" localSheetId="5">#REF!</definedName>
    <definedName name="PV_Grand_Total">#REF!</definedName>
    <definedName name="PV_Grand_Total_Mkt" localSheetId="6">#REF!</definedName>
    <definedName name="PV_Grand_Total_Mkt" localSheetId="4">#REF!</definedName>
    <definedName name="PV_Grand_Total_Mkt" localSheetId="5">#REF!</definedName>
    <definedName name="PV_Grand_Total_Mkt">#REF!</definedName>
    <definedName name="P행" localSheetId="6">#REF!</definedName>
    <definedName name="P행" localSheetId="4">#REF!</definedName>
    <definedName name="P행" localSheetId="5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[22]기안!$A$43</definedName>
    <definedName name="S행" localSheetId="6">#REF!</definedName>
    <definedName name="S행" localSheetId="4">#REF!</definedName>
    <definedName name="S행" localSheetId="5">#REF!</definedName>
    <definedName name="S행">#REF!</definedName>
    <definedName name="Total_DV_and_PV_Testing" localSheetId="6">#REF!</definedName>
    <definedName name="Total_DV_and_PV_Testing" localSheetId="4">#REF!</definedName>
    <definedName name="Total_DV_and_PV_Testing" localSheetId="5">#REF!</definedName>
    <definedName name="Total_DV_and_PV_Testing">#REF!</definedName>
    <definedName name="Total_DV_and_PV_Testing_Mkt" localSheetId="6">#REF!</definedName>
    <definedName name="Total_DV_and_PV_Testing_Mkt" localSheetId="4">#REF!</definedName>
    <definedName name="Total_DV_and_PV_Testing_Mkt" localSheetId="5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 localSheetId="6">#REF!</definedName>
    <definedName name="VV" localSheetId="4">#REF!</definedName>
    <definedName name="VV" localSheetId="5">#REF!</definedName>
    <definedName name="VV">#REF!</definedName>
    <definedName name="V행" localSheetId="6">#REF!</definedName>
    <definedName name="V행" localSheetId="4">#REF!</definedName>
    <definedName name="V행" localSheetId="5">#REF!</definedName>
    <definedName name="V행">#REF!</definedName>
    <definedName name="W" localSheetId="6">#REF!</definedName>
    <definedName name="W" localSheetId="4">#REF!</definedName>
    <definedName name="W" localSheetId="5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 localSheetId="6">#REF!</definedName>
    <definedName name="XG액션" localSheetId="4">#REF!</definedName>
    <definedName name="XG액션" localSheetId="5">#REF!</definedName>
    <definedName name="XG액션">#REF!</definedName>
    <definedName name="xx" localSheetId="6">#REF!</definedName>
    <definedName name="xx" localSheetId="4">#REF!</definedName>
    <definedName name="xx" localSheetId="5">#REF!</definedName>
    <definedName name="xx">#REF!</definedName>
    <definedName name="X행" localSheetId="6">#REF!</definedName>
    <definedName name="X행" localSheetId="4">#REF!</definedName>
    <definedName name="X행" localSheetId="5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'[23]2.대외공문'!#REF!</definedName>
    <definedName name="기안3" localSheetId="6">#REF!</definedName>
    <definedName name="기안3" localSheetId="4">#REF!</definedName>
    <definedName name="기안3" localSheetId="5">#REF!</definedName>
    <definedName name="기안3">#REF!</definedName>
    <definedName name="기안갑" localSheetId="6">#REF!</definedName>
    <definedName name="기안갑" localSheetId="4">#REF!</definedName>
    <definedName name="기안갑" localSheetId="5">#REF!</definedName>
    <definedName name="기안갑">#REF!</definedName>
    <definedName name="기안갑1">#N/A</definedName>
    <definedName name="기안용지" localSheetId="6">#REF!</definedName>
    <definedName name="기안용지" localSheetId="4">#REF!</definedName>
    <definedName name="기안용지" localSheetId="5">#REF!</definedName>
    <definedName name="기안용지">#REF!</definedName>
    <definedName name="기안을" localSheetId="6">#REF!</definedName>
    <definedName name="기안을" localSheetId="4">#REF!</definedName>
    <definedName name="기안을" localSheetId="5">#REF!</definedName>
    <definedName name="기안을">#REF!</definedName>
    <definedName name="기안을1">#N/A</definedName>
    <definedName name="單位阡원_阡￥" localSheetId="6">#REF!</definedName>
    <definedName name="單位阡원_阡￥" localSheetId="4">#REF!</definedName>
    <definedName name="單位阡원_阡￥" localSheetId="5">#REF!</definedName>
    <definedName name="單位阡원_阡￥">#REF!</definedName>
    <definedName name="ㄴㅇㅎㅇ">#N/A</definedName>
    <definedName name="년도__실적추정은_건설이자_미포" localSheetId="6">'[24]R&amp;D'!#REF!</definedName>
    <definedName name="년도__실적추정은_건설이자_미포" localSheetId="4">'[24]R&amp;D'!#REF!</definedName>
    <definedName name="년도__실적추정은_건설이자_미포" localSheetId="5">'[24]R&amp;D'!#REF!</definedName>
    <definedName name="년도__실적추정은_건설이자_미포">'[24]R&amp;D'!#REF!</definedName>
    <definedName name="解_任_">[3]기안!$A$34</definedName>
    <definedName name="ㄷㅈ">[9]총괄표!$C$2</definedName>
    <definedName name="대회" localSheetId="6">#REF!</definedName>
    <definedName name="대회" localSheetId="4">#REF!</definedName>
    <definedName name="대회" localSheetId="5">#REF!</definedName>
    <definedName name="대회">#REF!</definedName>
    <definedName name="라ㅕ화" localSheetId="6">#REF!</definedName>
    <definedName name="라ㅕ화" localSheetId="4">#REF!</definedName>
    <definedName name="라ㅕ화" localSheetId="5">#REF!</definedName>
    <definedName name="라ㅕ화">#REF!</definedName>
    <definedName name="_xlnm.Extract" localSheetId="6">#REF!</definedName>
    <definedName name="_xlnm.Extract" localSheetId="4">#REF!</definedName>
    <definedName name="_xlnm.Extract" localSheetId="5">#REF!</definedName>
    <definedName name="_xlnm.Extract">#REF!</definedName>
    <definedName name="ㅁ1" localSheetId="6">[4]신규DEP!#REF!</definedName>
    <definedName name="ㅁ1" localSheetId="4">[4]신규DEP!#REF!</definedName>
    <definedName name="ㅁ1" localSheetId="5">[4]신규DEP!#REF!</definedName>
    <definedName name="ㅁ1">[4]신규DEP!#REF!</definedName>
    <definedName name="ㅁ1430" localSheetId="6">#REF!</definedName>
    <definedName name="ㅁ1430" localSheetId="4">#REF!</definedName>
    <definedName name="ㅁ1430" localSheetId="5">#REF!</definedName>
    <definedName name="ㅁ1430">#REF!</definedName>
    <definedName name="ㅁㅁㅁ" localSheetId="6">'[25]5.세운W-A'!#REF!</definedName>
    <definedName name="ㅁㅁㅁ" localSheetId="4">'[25]5.세운W-A'!#REF!</definedName>
    <definedName name="ㅁㅁㅁ" localSheetId="5">'[25]5.세운W-A'!#REF!</definedName>
    <definedName name="ㅁㅁㅁ">'[25]5.세운W-A'!#REF!</definedName>
    <definedName name="모" localSheetId="6">#REF!</definedName>
    <definedName name="모" localSheetId="4">#REF!</definedName>
    <definedName name="모" localSheetId="5">#REF!</definedName>
    <definedName name="모">#REF!</definedName>
    <definedName name="발" localSheetId="6">#REF!</definedName>
    <definedName name="발" localSheetId="4">#REF!</definedName>
    <definedName name="발" localSheetId="5">#REF!</definedName>
    <definedName name="발">#REF!</definedName>
    <definedName name="변경" localSheetId="6">#REF!</definedName>
    <definedName name="변경" localSheetId="4">#REF!</definedName>
    <definedName name="변경" localSheetId="5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 localSheetId="6">#REF!</definedName>
    <definedName name="예산총괄시트설ONLY" localSheetId="4">#REF!</definedName>
    <definedName name="예산총괄시트설ONLY" localSheetId="5">#REF!</definedName>
    <definedName name="예산총괄시트설ONLY">#REF!</definedName>
    <definedName name="장기투자.94.BB" localSheetId="6">#REF!</definedName>
    <definedName name="장기투자.94.BB" localSheetId="4">#REF!</definedName>
    <definedName name="장기투자.94.BB" localSheetId="5">#REF!</definedName>
    <definedName name="장기투자.94.BB">#REF!</definedName>
    <definedName name="제목" localSheetId="6">#REF!</definedName>
    <definedName name="제목" localSheetId="4">#REF!</definedName>
    <definedName name="제목" localSheetId="5">#REF!</definedName>
    <definedName name="제목">#REF!</definedName>
    <definedName name="투자비">#REF!</definedName>
    <definedName name="허">#N/A</definedName>
    <definedName name="흵____R3_t" localSheetId="6">#REF!</definedName>
    <definedName name="흵____R3_t" localSheetId="4">#REF!</definedName>
    <definedName name="흵____R3_t" localSheetId="5">#REF!</definedName>
    <definedName name="흵____R3_t">#REF!</definedName>
    <definedName name="ㅗㅗㅘㅣㅣㅏ" localSheetId="6">#REF!</definedName>
    <definedName name="ㅗㅗㅘㅣㅣㅏ" localSheetId="4">#REF!</definedName>
    <definedName name="ㅗㅗㅘㅣㅣㅏ" localSheetId="5">#REF!</definedName>
    <definedName name="ㅗㅗㅘㅣㅣㅏ">#REF!</definedName>
    <definedName name="ㅘㅎ">#N/A</definedName>
  </definedNames>
  <calcPr calcId="144525"/>
</workbook>
</file>

<file path=xl/sharedStrings.xml><?xml version="1.0" encoding="utf-8"?>
<sst xmlns="http://schemas.openxmlformats.org/spreadsheetml/2006/main" count="1115" uniqueCount="296">
  <si>
    <t>序号</t>
  </si>
  <si>
    <t>零件号</t>
  </si>
  <si>
    <t>中文名称</t>
  </si>
  <si>
    <t>设计图示</t>
  </si>
  <si>
    <t>目标价</t>
  </si>
  <si>
    <t>材料+制造</t>
  </si>
  <si>
    <t>包装</t>
  </si>
  <si>
    <t>运费</t>
  </si>
  <si>
    <t>模具费分摊</t>
  </si>
  <si>
    <t>西安采购河北价格/未税</t>
  </si>
  <si>
    <t>西安采购文安恒德价格/未税</t>
  </si>
  <si>
    <t>差价</t>
  </si>
  <si>
    <t>材料成本</t>
  </si>
  <si>
    <t>人工费用</t>
  </si>
  <si>
    <t>制造费用</t>
  </si>
  <si>
    <t>合计</t>
  </si>
  <si>
    <t>SHT0014197</t>
  </si>
  <si>
    <t>底支架焊接总成</t>
  </si>
  <si>
    <t>SHT0014229</t>
  </si>
  <si>
    <t>装车支架焊接总成</t>
  </si>
  <si>
    <t>SHT0014227</t>
  </si>
  <si>
    <t>副司机底座焊接总成</t>
  </si>
  <si>
    <r>
      <rPr>
        <b/>
        <sz val="14"/>
        <rFont val="宋体"/>
        <charset val="134"/>
      </rPr>
      <t>设计</t>
    </r>
    <r>
      <rPr>
        <b/>
        <sz val="14"/>
        <rFont val="Arial"/>
        <charset val="134"/>
      </rPr>
      <t>:</t>
    </r>
  </si>
  <si>
    <t>校核：</t>
  </si>
  <si>
    <t>标准化：</t>
  </si>
  <si>
    <t>X5000-S驾驶员座椅总成EBOM</t>
  </si>
  <si>
    <t>SHT0014046
(DZ16251510101)</t>
  </si>
  <si>
    <t>会签：</t>
  </si>
  <si>
    <t>驾驶员座椅总成</t>
  </si>
  <si>
    <t>批准:</t>
  </si>
  <si>
    <t>日期：</t>
  </si>
  <si>
    <t>规格型号</t>
  </si>
  <si>
    <t>整体式座椅</t>
  </si>
  <si>
    <t>版本：A</t>
  </si>
  <si>
    <t>车型配置</t>
  </si>
  <si>
    <t>三点式安全带</t>
  </si>
  <si>
    <t>说明：</t>
  </si>
  <si>
    <t>重量</t>
  </si>
  <si>
    <t>价格</t>
  </si>
  <si>
    <t>装配等级</t>
  </si>
  <si>
    <t>零件来源</t>
  </si>
  <si>
    <t>QAD号</t>
  </si>
  <si>
    <t>零件描述</t>
  </si>
  <si>
    <t>重要度</t>
  </si>
  <si>
    <t>单位</t>
  </si>
  <si>
    <t>图示</t>
  </si>
  <si>
    <t>设计密度</t>
  </si>
  <si>
    <t>重量
（Kg）</t>
  </si>
  <si>
    <t>平台</t>
  </si>
  <si>
    <t>表面处理</t>
  </si>
  <si>
    <t>工艺方式</t>
  </si>
  <si>
    <t>工艺规格</t>
  </si>
  <si>
    <t>工艺用量(kg)</t>
  </si>
  <si>
    <t>材料利用率</t>
  </si>
  <si>
    <t>焊接长度(cm)</t>
  </si>
  <si>
    <t>涂装面积(㎡)</t>
  </si>
  <si>
    <t>工时
（min）</t>
  </si>
  <si>
    <t>人数</t>
  </si>
  <si>
    <t>外购/
自制</t>
  </si>
  <si>
    <t>供应商</t>
  </si>
  <si>
    <t>原材料单价</t>
  </si>
  <si>
    <t>数据版本</t>
  </si>
  <si>
    <t>图纸号</t>
  </si>
  <si>
    <t>图纸版本</t>
  </si>
  <si>
    <t>是否申请新零件号</t>
  </si>
  <si>
    <t>沿用件</t>
  </si>
  <si>
    <t>零件类别</t>
  </si>
  <si>
    <t>材料</t>
  </si>
  <si>
    <t>规格</t>
  </si>
  <si>
    <t>材料标准</t>
  </si>
  <si>
    <t>轮廓尺寸
(长*宽*高)</t>
  </si>
  <si>
    <t>长</t>
  </si>
  <si>
    <t>宽</t>
  </si>
  <si>
    <t>高</t>
  </si>
  <si>
    <t>备注</t>
  </si>
  <si>
    <t>用量</t>
  </si>
  <si>
    <r>
      <rPr>
        <sz val="10"/>
        <rFont val="宋体"/>
        <charset val="134"/>
      </rPr>
      <t>X</t>
    </r>
    <r>
      <rPr>
        <sz val="10"/>
        <rFont val="宋体"/>
        <charset val="134"/>
      </rPr>
      <t>5000-S</t>
    </r>
  </si>
  <si>
    <t>——</t>
  </si>
  <si>
    <t>A</t>
  </si>
  <si>
    <t>个</t>
  </si>
  <si>
    <t>Y</t>
  </si>
  <si>
    <t>N</t>
  </si>
  <si>
    <t>焊接总成</t>
  </si>
  <si>
    <t>ASSY</t>
  </si>
  <si>
    <t>450*299*161</t>
  </si>
  <si>
    <t>电泳</t>
  </si>
  <si>
    <t>河北自制</t>
  </si>
  <si>
    <t>电泳车间</t>
  </si>
  <si>
    <t>焊接</t>
  </si>
  <si>
    <t>焊接车间</t>
  </si>
  <si>
    <t>SHT0014198</t>
  </si>
  <si>
    <t>底支架前板</t>
  </si>
  <si>
    <t>B</t>
  </si>
  <si>
    <t>钣金件</t>
  </si>
  <si>
    <t xml:space="preserve">
SAPH440</t>
  </si>
  <si>
    <t>t=2.5</t>
  </si>
  <si>
    <t>Q/BQB301
Q/BQB310</t>
  </si>
  <si>
    <r>
      <rPr>
        <sz val="10"/>
        <rFont val="宋体"/>
        <charset val="134"/>
      </rPr>
      <t>6</t>
    </r>
    <r>
      <rPr>
        <sz val="10"/>
        <rFont val="宋体"/>
        <charset val="134"/>
      </rPr>
      <t>6</t>
    </r>
    <r>
      <rPr>
        <sz val="10"/>
        <rFont val="宋体"/>
        <charset val="134"/>
      </rPr>
      <t>*</t>
    </r>
    <r>
      <rPr>
        <sz val="10"/>
        <rFont val="宋体"/>
        <charset val="134"/>
      </rPr>
      <t>299</t>
    </r>
    <r>
      <rPr>
        <sz val="10"/>
        <rFont val="宋体"/>
        <charset val="134"/>
      </rPr>
      <t>*</t>
    </r>
    <r>
      <rPr>
        <sz val="10"/>
        <rFont val="宋体"/>
        <charset val="134"/>
      </rPr>
      <t>161</t>
    </r>
  </si>
  <si>
    <t>冲压</t>
  </si>
  <si>
    <t>河北外购</t>
  </si>
  <si>
    <t>文安恒德</t>
  </si>
  <si>
    <t>SHT0014199</t>
  </si>
  <si>
    <t>底支架后板</t>
  </si>
  <si>
    <r>
      <rPr>
        <sz val="10"/>
        <rFont val="宋体"/>
        <charset val="134"/>
      </rPr>
      <t>205</t>
    </r>
    <r>
      <rPr>
        <sz val="10"/>
        <rFont val="宋体"/>
        <charset val="134"/>
      </rPr>
      <t>*</t>
    </r>
    <r>
      <rPr>
        <sz val="10"/>
        <rFont val="宋体"/>
        <charset val="134"/>
      </rPr>
      <t>299</t>
    </r>
    <r>
      <rPr>
        <sz val="10"/>
        <rFont val="宋体"/>
        <charset val="134"/>
      </rPr>
      <t>*</t>
    </r>
    <r>
      <rPr>
        <sz val="10"/>
        <rFont val="宋体"/>
        <charset val="134"/>
      </rPr>
      <t>161</t>
    </r>
  </si>
  <si>
    <t>SHT0014200</t>
  </si>
  <si>
    <t>底支架左板</t>
  </si>
  <si>
    <t>471*47*159</t>
  </si>
  <si>
    <t>SHT0014201</t>
  </si>
  <si>
    <t>底支架右板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</si>
  <si>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71</t>
    </r>
    <r>
      <rPr>
        <sz val="10"/>
        <rFont val="宋体"/>
        <charset val="134"/>
      </rPr>
      <t>*</t>
    </r>
    <r>
      <rPr>
        <sz val="10"/>
        <rFont val="宋体"/>
        <charset val="134"/>
      </rPr>
      <t>67</t>
    </r>
    <r>
      <rPr>
        <sz val="10"/>
        <rFont val="宋体"/>
        <charset val="134"/>
      </rPr>
      <t>*</t>
    </r>
    <r>
      <rPr>
        <sz val="10"/>
        <rFont val="宋体"/>
        <charset val="134"/>
      </rPr>
      <t>159</t>
    </r>
  </si>
  <si>
    <t>BFA0000518</t>
  </si>
  <si>
    <t>Q370C08</t>
  </si>
  <si>
    <t>六角焊接螺母</t>
  </si>
  <si>
    <t>标准件</t>
  </si>
  <si>
    <t>45#  M8</t>
  </si>
  <si>
    <t>16*14*6</t>
  </si>
  <si>
    <t>北京三浦</t>
  </si>
  <si>
    <t>BFA0000316</t>
  </si>
  <si>
    <t>Q37106</t>
  </si>
  <si>
    <r>
      <rPr>
        <sz val="10"/>
        <rFont val="宋体"/>
        <charset val="134"/>
      </rPr>
      <t>45#  M</t>
    </r>
    <r>
      <rPr>
        <sz val="10"/>
        <rFont val="宋体"/>
        <charset val="134"/>
      </rPr>
      <t>6</t>
    </r>
  </si>
  <si>
    <t>上锐</t>
  </si>
  <si>
    <t>校核：标准化：</t>
  </si>
  <si>
    <r>
      <rPr>
        <b/>
        <sz val="20"/>
        <rFont val="宋体"/>
        <charset val="134"/>
      </rPr>
      <t>X</t>
    </r>
    <r>
      <rPr>
        <b/>
        <sz val="20"/>
        <rFont val="宋体"/>
        <charset val="134"/>
      </rPr>
      <t>5000S</t>
    </r>
    <r>
      <rPr>
        <b/>
        <sz val="20"/>
        <rFont val="宋体"/>
        <charset val="134"/>
      </rPr>
      <t>副驾驶员座椅总成EBOM清单</t>
    </r>
  </si>
  <si>
    <t>SHT0014047
(DZ16251510102)</t>
  </si>
  <si>
    <t>副驾驶员座椅总成</t>
  </si>
  <si>
    <t>X5000S</t>
  </si>
  <si>
    <r>
      <rPr>
        <b/>
        <sz val="11"/>
        <rFont val="宋体"/>
        <charset val="134"/>
      </rPr>
      <t>零件类别</t>
    </r>
  </si>
  <si>
    <t>颜色</t>
  </si>
  <si>
    <t>皮纹</t>
  </si>
  <si>
    <t>数量</t>
  </si>
  <si>
    <t>X5000-S</t>
  </si>
  <si>
    <t>与座椅同级，分开供货</t>
  </si>
  <si>
    <t>焊接总成件</t>
  </si>
  <si>
    <t>25*296*540</t>
  </si>
  <si>
    <t>黑色</t>
  </si>
  <si>
    <t>SHT0014236</t>
  </si>
  <si>
    <t>装车支架大钣金</t>
  </si>
  <si>
    <t>冲压件</t>
  </si>
  <si>
    <t>SAPH440</t>
  </si>
  <si>
    <t>t=2</t>
  </si>
  <si>
    <r>
      <rPr>
        <sz val="10"/>
        <rFont val="宋体"/>
        <charset val="134"/>
      </rPr>
      <t>t</t>
    </r>
    <r>
      <rPr>
        <sz val="10"/>
        <rFont val="宋体"/>
        <charset val="134"/>
      </rPr>
      <t>=2</t>
    </r>
    <r>
      <rPr>
        <sz val="10"/>
        <rFont val="宋体"/>
        <charset val="134"/>
      </rPr>
      <t>Q/BQB 301
SAPH440-Q/BQB 310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</si>
  <si>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5*291*540</t>
    </r>
  </si>
  <si>
    <t>SHT0014237</t>
  </si>
  <si>
    <t>装车支架纵梁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</si>
  <si>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5*25*476</t>
    </r>
  </si>
  <si>
    <t>SHT0014238</t>
  </si>
  <si>
    <t>装车支架小钣金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</si>
  <si>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9*295*100</t>
    </r>
  </si>
  <si>
    <t>分总成</t>
  </si>
  <si>
    <t>434*261*274</t>
  </si>
  <si>
    <r>
      <rPr>
        <sz val="10"/>
        <rFont val="宋体"/>
        <charset val="134"/>
      </rPr>
      <t>T</t>
    </r>
    <r>
      <rPr>
        <sz val="10"/>
        <rFont val="宋体"/>
        <charset val="134"/>
      </rPr>
      <t>X</t>
    </r>
  </si>
  <si>
    <t>SHT0013313</t>
  </si>
  <si>
    <t>左支撑板焊接总成</t>
  </si>
  <si>
    <t>128*38*14</t>
  </si>
  <si>
    <t>SHT0013314</t>
  </si>
  <si>
    <t>左支撑板</t>
  </si>
  <si>
    <t xml:space="preserve"> SPFH590</t>
  </si>
  <si>
    <r>
      <rPr>
        <sz val="10"/>
        <rFont val="宋体"/>
        <charset val="134"/>
      </rPr>
      <t>t</t>
    </r>
    <r>
      <rPr>
        <sz val="10"/>
        <rFont val="宋体"/>
        <charset val="134"/>
      </rPr>
      <t>=</t>
    </r>
    <r>
      <rPr>
        <sz val="10"/>
        <rFont val="宋体"/>
        <charset val="134"/>
      </rPr>
      <t>3.0</t>
    </r>
  </si>
  <si>
    <t>3.0-Q/BQB 301 
 SAPH440-Q/BQB 310</t>
  </si>
  <si>
    <t>H6</t>
  </si>
  <si>
    <t>SHT0010408</t>
  </si>
  <si>
    <t>坐垫翻折支撑轴套</t>
  </si>
  <si>
    <t>冷镦</t>
  </si>
  <si>
    <t>SWRCH35K</t>
  </si>
  <si>
    <t>Q/BQB 501
SWRCH35K-Q/BQB 517</t>
  </si>
  <si>
    <t>25*25*17</t>
  </si>
  <si>
    <t>1</t>
  </si>
  <si>
    <t>T5</t>
  </si>
  <si>
    <t>SHT0012835</t>
  </si>
  <si>
    <t>右旁侧板焊接件</t>
  </si>
  <si>
    <t>164*73*35</t>
  </si>
  <si>
    <t>黄骅长生</t>
  </si>
  <si>
    <t>H4</t>
  </si>
  <si>
    <t>SHT0001000</t>
  </si>
  <si>
    <t>YJ-6805303</t>
  </si>
  <si>
    <t>右旁侧板</t>
  </si>
  <si>
    <t>3.0</t>
  </si>
  <si>
    <t>3.0-Q/BQB 301 
 SPFH590-Q/BQB 310</t>
  </si>
  <si>
    <t>Q370C10</t>
  </si>
  <si>
    <t>焊接六角螺母</t>
  </si>
  <si>
    <t>调角器固定螺母</t>
  </si>
  <si>
    <t>M10</t>
  </si>
  <si>
    <t>0.0097</t>
  </si>
  <si>
    <t>SHT0012836</t>
  </si>
  <si>
    <t>左旁侧板焊接件</t>
  </si>
  <si>
    <t>YJ-6805302</t>
  </si>
  <si>
    <t>左旁侧板</t>
  </si>
  <si>
    <t>H4681010216A0-RC1</t>
  </si>
  <si>
    <t>安全带扣螺母焊接组件</t>
  </si>
  <si>
    <t>BFA0000325</t>
  </si>
  <si>
    <t>H4681010215A0</t>
  </si>
  <si>
    <t>安全带扣螺母</t>
  </si>
  <si>
    <t>金属件</t>
  </si>
  <si>
    <t>45#
φ25</t>
  </si>
  <si>
    <t>25*13.5*25</t>
  </si>
  <si>
    <t>黄骅创和</t>
  </si>
  <si>
    <t>SHT0001103</t>
  </si>
  <si>
    <t>H4681010216A0</t>
  </si>
  <si>
    <t>定位片</t>
  </si>
  <si>
    <t>Q235</t>
  </si>
  <si>
    <r>
      <rPr>
        <sz val="10"/>
        <rFont val="宋体"/>
        <charset val="134"/>
      </rPr>
      <t>t</t>
    </r>
    <r>
      <rPr>
        <sz val="10"/>
        <rFont val="宋体"/>
        <charset val="134"/>
      </rPr>
      <t>=3</t>
    </r>
  </si>
  <si>
    <t>3.0-GB/T 708
Q235-GB/T 700</t>
  </si>
  <si>
    <t>38*3*43</t>
  </si>
  <si>
    <t>黄骅再兴</t>
  </si>
  <si>
    <t>SHT0014244</t>
  </si>
  <si>
    <t>侧边板</t>
  </si>
  <si>
    <t>新开，左右共用</t>
  </si>
  <si>
    <t>2.5</t>
  </si>
  <si>
    <t>2.5-Q/BQB 301 
 SPFH440-Q/BQB 310</t>
  </si>
  <si>
    <t>207*85*184</t>
  </si>
  <si>
    <t>SHT0014246</t>
  </si>
  <si>
    <t>前稳定钣金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</si>
  <si>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4*272*13</t>
    </r>
  </si>
  <si>
    <t>SHT0014247</t>
  </si>
  <si>
    <t>后稳定钣金</t>
  </si>
  <si>
    <r>
      <rPr>
        <sz val="10"/>
        <rFont val="宋体"/>
        <charset val="134"/>
      </rPr>
      <t>34*272*1</t>
    </r>
    <r>
      <rPr>
        <sz val="10"/>
        <rFont val="宋体"/>
        <charset val="134"/>
      </rPr>
      <t>0</t>
    </r>
  </si>
  <si>
    <t>B27</t>
  </si>
  <si>
    <t>SHT0002556</t>
  </si>
  <si>
    <t>YJ-6907007</t>
  </si>
  <si>
    <t>后连接管</t>
  </si>
  <si>
    <t>管材</t>
  </si>
  <si>
    <t>Q195</t>
  </si>
  <si>
    <t>φ25*2.0</t>
  </si>
  <si>
    <t>2.0-GB/T 13793  
Q195-GB/T 700</t>
  </si>
  <si>
    <t>369*φ25*2.0</t>
  </si>
  <si>
    <t>弯管车间</t>
  </si>
  <si>
    <t>H5-6805318</t>
  </si>
  <si>
    <t>安全带卷收器固定板焊接总成</t>
  </si>
  <si>
    <t>50*70*50</t>
  </si>
  <si>
    <t>SHT0001023</t>
  </si>
  <si>
    <t>H4B-6805322</t>
  </si>
  <si>
    <t>卷轴器支架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</si>
  <si>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.0-GB/T 708
Q235-GB/T 700</t>
    </r>
  </si>
  <si>
    <t>黄骅润晨五金</t>
  </si>
  <si>
    <t>BFA0000400</t>
  </si>
  <si>
    <t>Q369B</t>
  </si>
  <si>
    <t>安全带7/16焊接螺母</t>
  </si>
  <si>
    <t>卷轴器固定螺母</t>
  </si>
  <si>
    <t>9*17*17</t>
  </si>
  <si>
    <t>SHT0014363</t>
  </si>
  <si>
    <t>前支撑方管</t>
  </si>
  <si>
    <t>方管</t>
  </si>
  <si>
    <r>
      <rPr>
        <sz val="10"/>
        <rFont val="宋体"/>
        <charset val="134"/>
      </rPr>
      <t>20*</t>
    </r>
    <r>
      <rPr>
        <sz val="10"/>
        <rFont val="宋体"/>
        <charset val="134"/>
      </rPr>
      <t>20</t>
    </r>
    <r>
      <rPr>
        <sz val="10"/>
        <rFont val="宋体"/>
        <charset val="134"/>
      </rPr>
      <t>*2.0</t>
    </r>
  </si>
  <si>
    <t>2.0-GB/T 13793  
Q235-GB/T 700</t>
  </si>
  <si>
    <t>369*20*40</t>
  </si>
  <si>
    <t>弯管</t>
  </si>
  <si>
    <t>物料代码</t>
  </si>
  <si>
    <t>物料名称</t>
  </si>
  <si>
    <t>工序</t>
  </si>
  <si>
    <t>每序时间（s）</t>
  </si>
  <si>
    <t>人工费率/h</t>
  </si>
  <si>
    <t>费用</t>
  </si>
  <si>
    <t>切断</t>
  </si>
  <si>
    <t>冲孔</t>
  </si>
  <si>
    <t>设备</t>
  </si>
  <si>
    <t>设备折旧（固定制造费用）</t>
  </si>
  <si>
    <t>燃动费（变动制造费用）</t>
  </si>
  <si>
    <t>固定制造费用合计</t>
  </si>
  <si>
    <t>变动制造费用合计</t>
  </si>
  <si>
    <t>设备原值</t>
  </si>
  <si>
    <t>折旧年限</t>
  </si>
  <si>
    <t>折旧费</t>
  </si>
  <si>
    <t>设备功率（KW）</t>
  </si>
  <si>
    <t>设备运行效率（**%）</t>
  </si>
  <si>
    <t>电费单价
（元/度）</t>
  </si>
  <si>
    <t>燃动费
（元/件）</t>
  </si>
  <si>
    <t>电泳线</t>
  </si>
  <si>
    <t>手工焊机</t>
  </si>
  <si>
    <t>SHT0014964</t>
  </si>
  <si>
    <t>底支架连接板</t>
  </si>
  <si>
    <t>金属圆锯机（FA-111NC）</t>
  </si>
  <si>
    <t>JF21-80开式固定台压力机</t>
  </si>
  <si>
    <t>零件名称</t>
  </si>
  <si>
    <t>零件尺寸</t>
  </si>
  <si>
    <t>包材</t>
  </si>
  <si>
    <t>包装合计</t>
  </si>
  <si>
    <t>表面积/㎡</t>
  </si>
  <si>
    <t>体积/m³</t>
  </si>
  <si>
    <t>元/㎡</t>
  </si>
  <si>
    <t>纸箱费用</t>
  </si>
  <si>
    <t>包材平米数</t>
  </si>
  <si>
    <t>包材价格</t>
  </si>
  <si>
    <t>单箱装载数量</t>
  </si>
  <si>
    <t>13.5米货车装载箱数</t>
  </si>
  <si>
    <t>河北-西安工厂距离</t>
  </si>
  <si>
    <t>单趟运费</t>
  </si>
  <si>
    <t>摊销运费</t>
  </si>
  <si>
    <t>540*300*162</t>
  </si>
  <si>
    <t>540*300*25</t>
  </si>
  <si>
    <t>运费参考新强力定价按5.00</t>
  </si>
  <si>
    <t>按照每次120件一盘（1.8*1.05*1.4米，2.646立方米/盘，发2个托盘，共计5.292立方，提货费485.44元/趟+184.47元/方），6元/件</t>
  </si>
  <si>
    <t>430*260*282</t>
  </si>
  <si>
    <t>3层瓦楞纸</t>
  </si>
  <si>
    <t>5层瓦楞纸</t>
  </si>
  <si>
    <t>7层瓦楞纸</t>
  </si>
  <si>
    <t>50g/㎡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</si>
</sst>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0.0000_);[Red]\(0.0000\)"/>
    <numFmt numFmtId="179" formatCode="0.0_);[Red]\(0.0\)"/>
    <numFmt numFmtId="180" formatCode="0.000_);[Red]\(0.000\)"/>
    <numFmt numFmtId="181" formatCode="0_);[Red]\(0\)"/>
    <numFmt numFmtId="182" formatCode="0.0000_ "/>
  </numFmts>
  <fonts count="89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name val="宋体"/>
      <charset val="134"/>
    </font>
    <font>
      <b/>
      <sz val="12"/>
      <name val="微软雅黑"/>
      <charset val="134"/>
    </font>
    <font>
      <b/>
      <sz val="12"/>
      <color theme="1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2"/>
      <name val="微软雅黑"/>
      <charset val="134"/>
    </font>
    <font>
      <sz val="11"/>
      <name val="Arial"/>
      <charset val="134"/>
    </font>
    <font>
      <sz val="14"/>
      <name val="宋体"/>
      <charset val="134"/>
    </font>
    <font>
      <sz val="14"/>
      <name val="Arial"/>
      <charset val="134"/>
    </font>
    <font>
      <sz val="9"/>
      <name val="宋体"/>
      <charset val="134"/>
    </font>
    <font>
      <b/>
      <sz val="11"/>
      <name val="Arial"/>
      <charset val="134"/>
    </font>
    <font>
      <b/>
      <sz val="14"/>
      <name val="Arial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20"/>
      <name val="宋体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9"/>
      <color rgb="FFFF0000"/>
      <name val="宋体"/>
      <charset val="134"/>
    </font>
    <font>
      <sz val="9"/>
      <name val="Arial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新細明體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新細明體"/>
      <charset val="136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60"/>
      <name val="宋体"/>
      <charset val="134"/>
    </font>
    <font>
      <sz val="11"/>
      <color rgb="FF9C6500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sz val="11"/>
      <color indexed="9"/>
      <name val="Tahoma"/>
      <charset val="134"/>
    </font>
    <font>
      <sz val="11"/>
      <color indexed="10"/>
      <name val="宋体"/>
      <charset val="134"/>
    </font>
    <font>
      <sz val="12"/>
      <color indexed="0"/>
      <name val="宋体"/>
      <charset val="134"/>
    </font>
    <font>
      <b/>
      <sz val="11"/>
      <color indexed="9"/>
      <name val="宋体"/>
      <charset val="134"/>
    </font>
    <font>
      <sz val="11"/>
      <color theme="1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Tahoma"/>
      <charset val="134"/>
    </font>
    <font>
      <b/>
      <sz val="11"/>
      <color indexed="63"/>
      <name val="宋体"/>
      <charset val="134"/>
    </font>
    <font>
      <sz val="11"/>
      <color indexed="10"/>
      <name val="Tahoma"/>
      <charset val="134"/>
    </font>
    <font>
      <b/>
      <sz val="10"/>
      <name val="Arial"/>
      <charset val="134"/>
    </font>
    <font>
      <sz val="11"/>
      <color indexed="17"/>
      <name val="Tahoma"/>
      <charset val="134"/>
    </font>
    <font>
      <sz val="11"/>
      <color indexed="0"/>
      <name val="宋体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0"/>
      <name val="Tahoma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5"/>
      <color indexed="56"/>
      <name val="Tahoma"/>
      <charset val="134"/>
    </font>
    <font>
      <i/>
      <sz val="11"/>
      <color indexed="23"/>
      <name val="Tahoma"/>
      <charset val="134"/>
    </font>
    <font>
      <sz val="11"/>
      <color indexed="20"/>
      <name val="Tahoma"/>
      <charset val="134"/>
    </font>
    <font>
      <sz val="11"/>
      <color indexed="62"/>
      <name val="Tahoma"/>
      <charset val="134"/>
    </font>
    <font>
      <b/>
      <sz val="11"/>
      <color indexed="8"/>
      <name val="Tahoma"/>
      <charset val="134"/>
    </font>
    <font>
      <b/>
      <sz val="11"/>
      <color indexed="52"/>
      <name val="Tahoma"/>
      <charset val="134"/>
    </font>
    <font>
      <sz val="11"/>
      <color indexed="52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</fonts>
  <fills count="6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</borders>
  <cellStyleXfs count="1209">
    <xf numFmtId="0" fontId="0" fillId="0" borderId="0">
      <alignment vertical="center"/>
    </xf>
    <xf numFmtId="0" fontId="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27" applyNumberFormat="0" applyFill="0" applyAlignment="0" applyProtection="0">
      <alignment vertical="center"/>
    </xf>
    <xf numFmtId="0" fontId="5" fillId="0" borderId="0"/>
    <xf numFmtId="0" fontId="32" fillId="0" borderId="28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29" applyNumberFormat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7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26" fillId="0" borderId="1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5" fillId="0" borderId="0"/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0" fillId="16" borderId="30" applyNumberFormat="0" applyFon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44" fillId="0" borderId="0"/>
    <xf numFmtId="0" fontId="35" fillId="21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7" fillId="0" borderId="31" applyNumberFormat="0" applyFill="0" applyAlignment="0" applyProtection="0">
      <alignment vertical="center"/>
    </xf>
    <xf numFmtId="0" fontId="3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49" fillId="0" borderId="0"/>
    <xf numFmtId="0" fontId="40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42" fillId="0" borderId="32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50" fillId="26" borderId="33" applyNumberFormat="0" applyAlignment="0" applyProtection="0">
      <alignment vertical="center"/>
    </xf>
    <xf numFmtId="0" fontId="51" fillId="26" borderId="29" applyNumberForma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53" fillId="28" borderId="35" applyNumberFormat="0" applyAlignment="0" applyProtection="0">
      <alignment vertical="center"/>
    </xf>
    <xf numFmtId="0" fontId="5" fillId="0" borderId="0">
      <alignment vertical="center"/>
    </xf>
    <xf numFmtId="0" fontId="30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2" fillId="0" borderId="28" applyNumberFormat="0" applyFill="0" applyAlignment="0" applyProtection="0">
      <alignment vertical="center"/>
    </xf>
    <xf numFmtId="0" fontId="54" fillId="29" borderId="34" applyNumberForma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0" borderId="0"/>
    <xf numFmtId="0" fontId="55" fillId="0" borderId="36" applyNumberFormat="0" applyFill="0" applyAlignment="0" applyProtection="0">
      <alignment vertical="center"/>
    </xf>
    <xf numFmtId="0" fontId="5" fillId="0" borderId="0"/>
    <xf numFmtId="0" fontId="56" fillId="0" borderId="37" applyNumberFormat="0" applyFill="0" applyAlignment="0" applyProtection="0">
      <alignment vertical="center"/>
    </xf>
    <xf numFmtId="0" fontId="5" fillId="0" borderId="0">
      <alignment vertical="center"/>
    </xf>
    <xf numFmtId="0" fontId="30" fillId="32" borderId="38" applyNumberFormat="0" applyFon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57" fillId="0" borderId="39" applyNumberFormat="0" applyFill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60" fillId="3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32" fillId="0" borderId="28" applyNumberFormat="0" applyFill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37" fillId="41" borderId="0" applyNumberFormat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5" fillId="0" borderId="0"/>
    <xf numFmtId="0" fontId="3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7" fillId="4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30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0" borderId="28" applyNumberFormat="0" applyFill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5" fillId="0" borderId="0"/>
    <xf numFmtId="0" fontId="31" fillId="0" borderId="27" applyNumberFormat="0" applyFill="0" applyAlignment="0" applyProtection="0">
      <alignment vertical="center"/>
    </xf>
    <xf numFmtId="0" fontId="5" fillId="0" borderId="0">
      <alignment vertical="center"/>
    </xf>
    <xf numFmtId="0" fontId="62" fillId="38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51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31" fillId="0" borderId="27" applyNumberFormat="0" applyFill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5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4" fillId="29" borderId="34" applyNumberFormat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54" fillId="29" borderId="34" applyNumberForma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5" fillId="0" borderId="0"/>
    <xf numFmtId="0" fontId="30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0" fillId="20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4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5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5" fillId="0" borderId="0"/>
    <xf numFmtId="0" fontId="64" fillId="0" borderId="0" applyNumberFormat="0" applyFill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32" borderId="38" applyNumberFormat="0" applyFont="0" applyAlignment="0" applyProtection="0">
      <alignment vertical="center"/>
    </xf>
    <xf numFmtId="0" fontId="65" fillId="0" borderId="0" applyNumberFormat="0" applyBorder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4" fillId="29" borderId="34" applyNumberFormat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66" fillId="56" borderId="40" applyNumberForma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66" fillId="56" borderId="40" applyNumberForma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30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30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7" fillId="0" borderId="0">
      <alignment vertical="center"/>
    </xf>
    <xf numFmtId="0" fontId="30" fillId="5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0" fillId="5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0" fillId="5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9" fillId="57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57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57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68" fillId="0" borderId="41" applyNumberFormat="0" applyFill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68" fillId="0" borderId="41" applyNumberFormat="0" applyFill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69" fillId="56" borderId="40" applyNumberFormat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70" fillId="27" borderId="42" applyNumberFormat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/>
    <xf numFmtId="0" fontId="29" fillId="29" borderId="0" applyNumberFormat="0" applyBorder="0" applyAlignment="0" applyProtection="0">
      <alignment vertical="center"/>
    </xf>
    <xf numFmtId="0" fontId="5" fillId="0" borderId="0"/>
    <xf numFmtId="0" fontId="30" fillId="17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29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/>
    <xf numFmtId="0" fontId="35" fillId="1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5" fillId="0" borderId="0"/>
    <xf numFmtId="0" fontId="30" fillId="33" borderId="0" applyNumberFormat="0" applyBorder="0" applyAlignment="0" applyProtection="0">
      <alignment vertical="center"/>
    </xf>
    <xf numFmtId="0" fontId="5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" fillId="0" borderId="0"/>
    <xf numFmtId="0" fontId="71" fillId="0" borderId="0" applyNumberFormat="0" applyFill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30" fillId="1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54" fillId="29" borderId="34" applyNumberFormat="0" applyAlignment="0" applyProtection="0">
      <alignment vertical="center"/>
    </xf>
    <xf numFmtId="0" fontId="5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6" fillId="0" borderId="37" applyNumberFormat="0" applyFill="0" applyAlignment="0" applyProtection="0">
      <alignment vertical="center"/>
    </xf>
    <xf numFmtId="0" fontId="5" fillId="0" borderId="0">
      <alignment vertical="center"/>
    </xf>
    <xf numFmtId="0" fontId="74" fillId="32" borderId="38" applyNumberFormat="0" applyFon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32" borderId="38" applyNumberFormat="0" applyFon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74" fillId="32" borderId="38" applyNumberFormat="0" applyFon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56" fillId="0" borderId="37" applyNumberFormat="0" applyFill="0" applyAlignment="0" applyProtection="0">
      <alignment vertical="center"/>
    </xf>
    <xf numFmtId="0" fontId="5" fillId="0" borderId="0"/>
    <xf numFmtId="0" fontId="30" fillId="3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0" fillId="34" borderId="0" applyNumberFormat="0" applyBorder="0" applyAlignment="0" applyProtection="0">
      <alignment vertical="center"/>
    </xf>
    <xf numFmtId="0" fontId="5" fillId="0" borderId="0"/>
    <xf numFmtId="0" fontId="30" fillId="34" borderId="0" applyNumberFormat="0" applyBorder="0" applyAlignment="0" applyProtection="0">
      <alignment vertical="center"/>
    </xf>
    <xf numFmtId="0" fontId="5" fillId="0" borderId="0"/>
    <xf numFmtId="0" fontId="29" fillId="34" borderId="0" applyNumberFormat="0" applyBorder="0" applyAlignment="0" applyProtection="0">
      <alignment vertical="center"/>
    </xf>
    <xf numFmtId="0" fontId="54" fillId="29" borderId="34" applyNumberFormat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0" fontId="5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74" fillId="32" borderId="38" applyNumberFormat="0" applyFont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3" fillId="2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4" fillId="29" borderId="34" applyNumberFormat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5" fillId="18" borderId="0" applyNumberFormat="0" applyBorder="0" applyAlignment="0" applyProtection="0">
      <alignment vertical="center"/>
    </xf>
    <xf numFmtId="0" fontId="30" fillId="0" borderId="0">
      <alignment vertical="center"/>
    </xf>
    <xf numFmtId="0" fontId="35" fillId="18" borderId="0" applyNumberFormat="0" applyBorder="0" applyAlignment="0" applyProtection="0">
      <alignment vertical="center"/>
    </xf>
    <xf numFmtId="0" fontId="30" fillId="0" borderId="0">
      <alignment vertical="center"/>
    </xf>
    <xf numFmtId="0" fontId="63" fillId="1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5" fillId="18" borderId="0" applyNumberFormat="0" applyBorder="0" applyAlignment="0" applyProtection="0">
      <alignment vertical="center"/>
    </xf>
    <xf numFmtId="0" fontId="5" fillId="0" borderId="0"/>
    <xf numFmtId="0" fontId="54" fillId="29" borderId="34" applyNumberFormat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5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77" fillId="0" borderId="0"/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0" fillId="32" borderId="38" applyNumberFormat="0" applyFont="0" applyAlignment="0" applyProtection="0">
      <alignment vertical="center"/>
    </xf>
    <xf numFmtId="0" fontId="5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5" fillId="0" borderId="0">
      <alignment vertical="center"/>
    </xf>
    <xf numFmtId="0" fontId="54" fillId="29" borderId="34" applyNumberFormat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6" fillId="0" borderId="1" applyNumberFormat="0" applyFill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26" fillId="0" borderId="1" applyNumberFormat="0" applyFill="0" applyBorder="0" applyAlignment="0" applyProtection="0">
      <alignment vertical="center"/>
    </xf>
    <xf numFmtId="0" fontId="26" fillId="0" borderId="1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78" fillId="0" borderId="0" applyNumberFormat="0" applyFill="0" applyBorder="0" applyAlignment="0" applyProtection="0"/>
    <xf numFmtId="0" fontId="70" fillId="27" borderId="42" applyNumberFormat="0" applyAlignment="0" applyProtection="0">
      <alignment vertical="center"/>
    </xf>
    <xf numFmtId="0" fontId="79" fillId="0" borderId="43" applyNumberFormat="0" applyFill="0" applyAlignment="0" applyProtection="0">
      <alignment vertical="center"/>
    </xf>
    <xf numFmtId="0" fontId="70" fillId="27" borderId="42" applyNumberFormat="0" applyAlignment="0" applyProtection="0">
      <alignment vertical="center"/>
    </xf>
    <xf numFmtId="0" fontId="79" fillId="0" borderId="43" applyNumberFormat="0" applyFill="0" applyAlignment="0" applyProtection="0">
      <alignment vertical="center"/>
    </xf>
    <xf numFmtId="0" fontId="5" fillId="0" borderId="0"/>
    <xf numFmtId="0" fontId="5" fillId="0" borderId="0"/>
    <xf numFmtId="0" fontId="80" fillId="0" borderId="43" applyNumberFormat="0" applyFill="0" applyAlignment="0" applyProtection="0">
      <alignment vertical="center"/>
    </xf>
    <xf numFmtId="0" fontId="5" fillId="0" borderId="0"/>
    <xf numFmtId="0" fontId="79" fillId="0" borderId="43" applyNumberFormat="0" applyFill="0" applyAlignment="0" applyProtection="0">
      <alignment vertical="center"/>
    </xf>
    <xf numFmtId="0" fontId="79" fillId="0" borderId="43" applyNumberFormat="0" applyFill="0" applyAlignment="0" applyProtection="0">
      <alignment vertical="center"/>
    </xf>
    <xf numFmtId="0" fontId="30" fillId="0" borderId="0">
      <alignment vertical="center"/>
    </xf>
    <xf numFmtId="0" fontId="79" fillId="0" borderId="43" applyNumberFormat="0" applyFill="0" applyAlignment="0" applyProtection="0">
      <alignment vertical="center"/>
    </xf>
    <xf numFmtId="0" fontId="30" fillId="0" borderId="0">
      <alignment vertical="center"/>
    </xf>
    <xf numFmtId="0" fontId="80" fillId="0" borderId="43" applyNumberFormat="0" applyFill="0" applyAlignment="0" applyProtection="0">
      <alignment vertical="center"/>
    </xf>
    <xf numFmtId="0" fontId="5" fillId="0" borderId="0"/>
    <xf numFmtId="0" fontId="79" fillId="0" borderId="43" applyNumberFormat="0" applyFill="0" applyAlignment="0" applyProtection="0">
      <alignment vertical="center"/>
    </xf>
    <xf numFmtId="0" fontId="5" fillId="0" borderId="0"/>
    <xf numFmtId="0" fontId="79" fillId="0" borderId="43" applyNumberFormat="0" applyFill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79" fillId="0" borderId="43" applyNumberFormat="0" applyFill="0" applyAlignment="0" applyProtection="0">
      <alignment vertical="center"/>
    </xf>
    <xf numFmtId="0" fontId="5" fillId="0" borderId="0">
      <alignment vertical="center"/>
    </xf>
    <xf numFmtId="0" fontId="79" fillId="0" borderId="43" applyNumberFormat="0" applyFill="0" applyAlignment="0" applyProtection="0">
      <alignment vertical="center"/>
    </xf>
    <xf numFmtId="0" fontId="5" fillId="0" borderId="0">
      <alignment vertical="center"/>
    </xf>
    <xf numFmtId="0" fontId="79" fillId="0" borderId="43" applyNumberFormat="0" applyFill="0" applyAlignment="0" applyProtection="0">
      <alignment vertical="center"/>
    </xf>
    <xf numFmtId="0" fontId="79" fillId="0" borderId="43" applyNumberFormat="0" applyFill="0" applyAlignment="0" applyProtection="0">
      <alignment vertical="center"/>
    </xf>
    <xf numFmtId="0" fontId="79" fillId="0" borderId="43" applyNumberFormat="0" applyFill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30" fillId="0" borderId="0">
      <alignment vertical="center"/>
    </xf>
    <xf numFmtId="0" fontId="52" fillId="27" borderId="34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0" fillId="27" borderId="42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0" fontId="56" fillId="0" borderId="37" applyNumberFormat="0" applyFill="0" applyAlignment="0" applyProtection="0">
      <alignment vertical="center"/>
    </xf>
    <xf numFmtId="0" fontId="56" fillId="0" borderId="37" applyNumberFormat="0" applyFill="0" applyAlignment="0" applyProtection="0">
      <alignment vertical="center"/>
    </xf>
    <xf numFmtId="0" fontId="56" fillId="0" borderId="37" applyNumberFormat="0" applyFill="0" applyAlignment="0" applyProtection="0">
      <alignment vertical="center"/>
    </xf>
    <xf numFmtId="0" fontId="56" fillId="0" borderId="37" applyNumberFormat="0" applyFill="0" applyAlignment="0" applyProtection="0">
      <alignment vertical="center"/>
    </xf>
    <xf numFmtId="0" fontId="56" fillId="0" borderId="37" applyNumberFormat="0" applyFill="0" applyAlignment="0" applyProtection="0">
      <alignment vertical="center"/>
    </xf>
    <xf numFmtId="0" fontId="56" fillId="0" borderId="37" applyNumberFormat="0" applyFill="0" applyAlignment="0" applyProtection="0">
      <alignment vertical="center"/>
    </xf>
    <xf numFmtId="0" fontId="56" fillId="0" borderId="37" applyNumberFormat="0" applyFill="0" applyAlignment="0" applyProtection="0">
      <alignment vertical="center"/>
    </xf>
    <xf numFmtId="0" fontId="56" fillId="0" borderId="37" applyNumberFormat="0" applyFill="0" applyAlignment="0" applyProtection="0">
      <alignment vertical="center"/>
    </xf>
    <xf numFmtId="0" fontId="56" fillId="0" borderId="37" applyNumberFormat="0" applyFill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5" fillId="0" borderId="0">
      <alignment vertical="center"/>
    </xf>
    <xf numFmtId="0" fontId="30" fillId="32" borderId="38" applyNumberFormat="0" applyFont="0" applyAlignment="0" applyProtection="0">
      <alignment vertical="center"/>
    </xf>
    <xf numFmtId="0" fontId="30" fillId="0" borderId="0">
      <alignment vertical="center"/>
    </xf>
    <xf numFmtId="0" fontId="31" fillId="0" borderId="27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76" fillId="0" borderId="27" applyNumberFormat="0" applyFill="0" applyAlignment="0" applyProtection="0">
      <alignment vertical="center"/>
    </xf>
    <xf numFmtId="0" fontId="5" fillId="0" borderId="0">
      <alignment vertical="center"/>
    </xf>
    <xf numFmtId="0" fontId="31" fillId="0" borderId="27" applyNumberFormat="0" applyFill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76" fillId="0" borderId="27" applyNumberFormat="0" applyFill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31" fillId="0" borderId="27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31" fillId="0" borderId="27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31" fillId="0" borderId="27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31" fillId="0" borderId="27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31" fillId="0" borderId="27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31" fillId="0" borderId="27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30" fillId="0" borderId="0">
      <alignment vertical="center"/>
    </xf>
    <xf numFmtId="0" fontId="31" fillId="0" borderId="27" applyNumberFormat="0" applyFill="0" applyAlignment="0" applyProtection="0">
      <alignment vertical="center"/>
    </xf>
    <xf numFmtId="0" fontId="5" fillId="0" borderId="0">
      <alignment vertical="center"/>
    </xf>
    <xf numFmtId="0" fontId="52" fillId="27" borderId="3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" fillId="0" borderId="0"/>
    <xf numFmtId="0" fontId="61" fillId="0" borderId="0" applyNumberFormat="0" applyFill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4" fillId="32" borderId="38" applyNumberFormat="0" applyFon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 applyNumberFormat="0" applyBorder="0" applyProtection="0">
      <alignment vertical="center"/>
    </xf>
    <xf numFmtId="0" fontId="5" fillId="0" borderId="0">
      <alignment vertical="center"/>
    </xf>
    <xf numFmtId="0" fontId="62" fillId="3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5" fillId="0" borderId="0">
      <alignment vertical="center"/>
    </xf>
    <xf numFmtId="0" fontId="35" fillId="5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8" fillId="0" borderId="41" applyNumberFormat="0" applyFill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5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3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58" borderId="0" applyNumberFormat="0" applyBorder="0" applyAlignment="0" applyProtection="0">
      <alignment vertical="center"/>
    </xf>
    <xf numFmtId="0" fontId="5" fillId="0" borderId="0">
      <alignment vertical="center"/>
    </xf>
    <xf numFmtId="0" fontId="35" fillId="5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5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35" fillId="5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>
      <alignment vertical="center"/>
    </xf>
    <xf numFmtId="0" fontId="5" fillId="0" borderId="0"/>
    <xf numFmtId="0" fontId="3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41" fillId="0" borderId="0" applyNumberFormat="0" applyFill="0" applyBorder="0" applyAlignment="0" applyProtection="0">
      <alignment vertical="center"/>
    </xf>
    <xf numFmtId="0" fontId="5" fillId="0" borderId="0"/>
    <xf numFmtId="0" fontId="68" fillId="0" borderId="41" applyNumberFormat="0" applyFill="0" applyAlignment="0" applyProtection="0">
      <alignment vertical="center"/>
    </xf>
    <xf numFmtId="0" fontId="5" fillId="0" borderId="0">
      <alignment vertical="center"/>
    </xf>
    <xf numFmtId="0" fontId="66" fillId="56" borderId="40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3" fillId="29" borderId="34" applyNumberFormat="0" applyAlignment="0" applyProtection="0">
      <alignment vertical="center"/>
    </xf>
    <xf numFmtId="0" fontId="5" fillId="0" borderId="0">
      <alignment vertical="center"/>
    </xf>
    <xf numFmtId="0" fontId="54" fillId="29" borderId="34" applyNumberFormat="0" applyAlignment="0" applyProtection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32" borderId="38" applyNumberFormat="0" applyFont="0" applyAlignment="0" applyProtection="0">
      <alignment vertical="center"/>
    </xf>
    <xf numFmtId="0" fontId="70" fillId="27" borderId="42" applyNumberFormat="0" applyAlignment="0" applyProtection="0">
      <alignment vertical="center"/>
    </xf>
    <xf numFmtId="0" fontId="1" fillId="0" borderId="0">
      <alignment vertical="center"/>
    </xf>
    <xf numFmtId="0" fontId="62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2" fillId="27" borderId="34" applyNumberFormat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" fillId="0" borderId="0">
      <alignment vertical="center"/>
    </xf>
    <xf numFmtId="0" fontId="52" fillId="27" borderId="34" applyNumberFormat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32" borderId="38" applyNumberFormat="0" applyFont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0" fillId="32" borderId="38" applyNumberFormat="0" applyFont="0" applyAlignment="0" applyProtection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8" fillId="0" borderId="41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4" fillId="29" borderId="34" applyNumberFormat="0" applyAlignment="0" applyProtection="0">
      <alignment vertical="center"/>
    </xf>
    <xf numFmtId="0" fontId="5" fillId="0" borderId="0">
      <alignment vertical="center"/>
    </xf>
    <xf numFmtId="0" fontId="54" fillId="29" borderId="34" applyNumberFormat="0" applyAlignment="0" applyProtection="0">
      <alignment vertical="center"/>
    </xf>
    <xf numFmtId="0" fontId="5" fillId="0" borderId="0">
      <alignment vertical="center"/>
    </xf>
    <xf numFmtId="0" fontId="83" fillId="29" borderId="34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28" applyNumberFormat="0" applyFill="0" applyAlignment="0" applyProtection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74" fillId="32" borderId="38" applyNumberFormat="0" applyFon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4" fillId="32" borderId="38" applyNumberFormat="0" applyFont="0" applyAlignment="0" applyProtection="0">
      <alignment vertical="center"/>
    </xf>
    <xf numFmtId="0" fontId="54" fillId="29" borderId="34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8" fillId="0" borderId="41" applyNumberFormat="0" applyFill="0" applyAlignment="0" applyProtection="0">
      <alignment vertical="center"/>
    </xf>
    <xf numFmtId="0" fontId="68" fillId="0" borderId="41" applyNumberFormat="0" applyFill="0" applyAlignment="0" applyProtection="0">
      <alignment vertical="center"/>
    </xf>
    <xf numFmtId="0" fontId="84" fillId="0" borderId="41" applyNumberFormat="0" applyFill="0" applyAlignment="0" applyProtection="0">
      <alignment vertical="center"/>
    </xf>
    <xf numFmtId="0" fontId="68" fillId="0" borderId="41" applyNumberFormat="0" applyFill="0" applyAlignment="0" applyProtection="0">
      <alignment vertical="center"/>
    </xf>
    <xf numFmtId="0" fontId="68" fillId="0" borderId="41" applyNumberFormat="0" applyFill="0" applyAlignment="0" applyProtection="0">
      <alignment vertical="center"/>
    </xf>
    <xf numFmtId="0" fontId="68" fillId="0" borderId="41" applyNumberFormat="0" applyFill="0" applyAlignment="0" applyProtection="0">
      <alignment vertical="center"/>
    </xf>
    <xf numFmtId="0" fontId="69" fillId="56" borderId="40" applyNumberFormat="0" applyAlignment="0" applyProtection="0">
      <alignment vertical="center"/>
    </xf>
    <xf numFmtId="0" fontId="68" fillId="0" borderId="41" applyNumberFormat="0" applyFill="0" applyAlignment="0" applyProtection="0">
      <alignment vertical="center"/>
    </xf>
    <xf numFmtId="0" fontId="66" fillId="56" borderId="40" applyNumberFormat="0" applyAlignment="0" applyProtection="0">
      <alignment vertical="center"/>
    </xf>
    <xf numFmtId="0" fontId="68" fillId="0" borderId="41" applyNumberFormat="0" applyFill="0" applyAlignment="0" applyProtection="0">
      <alignment vertical="center"/>
    </xf>
    <xf numFmtId="0" fontId="66" fillId="56" borderId="40" applyNumberFormat="0" applyAlignment="0" applyProtection="0">
      <alignment vertical="center"/>
    </xf>
    <xf numFmtId="0" fontId="68" fillId="0" borderId="41" applyNumberFormat="0" applyFill="0" applyAlignment="0" applyProtection="0">
      <alignment vertical="center"/>
    </xf>
    <xf numFmtId="0" fontId="84" fillId="0" borderId="41" applyNumberFormat="0" applyFill="0" applyAlignment="0" applyProtection="0">
      <alignment vertical="center"/>
    </xf>
    <xf numFmtId="0" fontId="66" fillId="56" borderId="40" applyNumberFormat="0" applyAlignment="0" applyProtection="0">
      <alignment vertical="center"/>
    </xf>
    <xf numFmtId="0" fontId="84" fillId="0" borderId="41" applyNumberFormat="0" applyFill="0" applyAlignment="0" applyProtection="0">
      <alignment vertical="center"/>
    </xf>
    <xf numFmtId="0" fontId="66" fillId="56" borderId="40" applyNumberFormat="0" applyAlignment="0" applyProtection="0">
      <alignment vertical="center"/>
    </xf>
    <xf numFmtId="0" fontId="68" fillId="0" borderId="41" applyNumberFormat="0" applyFill="0" applyAlignment="0" applyProtection="0">
      <alignment vertical="center"/>
    </xf>
    <xf numFmtId="0" fontId="68" fillId="0" borderId="41" applyNumberFormat="0" applyFill="0" applyAlignment="0" applyProtection="0">
      <alignment vertical="center"/>
    </xf>
    <xf numFmtId="0" fontId="68" fillId="0" borderId="41" applyNumberFormat="0" applyFill="0" applyAlignment="0" applyProtection="0">
      <alignment vertical="center"/>
    </xf>
    <xf numFmtId="0" fontId="68" fillId="0" borderId="41" applyNumberFormat="0" applyFill="0" applyAlignment="0" applyProtection="0">
      <alignment vertical="center"/>
    </xf>
    <xf numFmtId="0" fontId="68" fillId="0" borderId="41" applyNumberFormat="0" applyFill="0" applyAlignment="0" applyProtection="0">
      <alignment vertical="center"/>
    </xf>
    <xf numFmtId="0" fontId="68" fillId="0" borderId="41" applyNumberFormat="0" applyFill="0" applyAlignment="0" applyProtection="0">
      <alignment vertical="center"/>
    </xf>
    <xf numFmtId="0" fontId="68" fillId="0" borderId="41" applyNumberFormat="0" applyFill="0" applyAlignment="0" applyProtection="0">
      <alignment vertical="center"/>
    </xf>
    <xf numFmtId="0" fontId="68" fillId="0" borderId="41" applyNumberFormat="0" applyFill="0" applyAlignment="0" applyProtection="0">
      <alignment vertical="center"/>
    </xf>
    <xf numFmtId="0" fontId="68" fillId="0" borderId="41" applyNumberFormat="0" applyFill="0" applyAlignment="0" applyProtection="0">
      <alignment vertical="center"/>
    </xf>
    <xf numFmtId="0" fontId="68" fillId="0" borderId="41" applyNumberFormat="0" applyFill="0" applyAlignment="0" applyProtection="0">
      <alignment vertical="center"/>
    </xf>
    <xf numFmtId="0" fontId="68" fillId="0" borderId="41" applyNumberFormat="0" applyFill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85" fillId="27" borderId="34" applyNumberFormat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85" fillId="27" borderId="34" applyNumberFormat="0" applyAlignment="0" applyProtection="0">
      <alignment vertical="center"/>
    </xf>
    <xf numFmtId="0" fontId="85" fillId="27" borderId="34" applyNumberForma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66" fillId="56" borderId="40" applyNumberFormat="0" applyAlignment="0" applyProtection="0">
      <alignment vertical="center"/>
    </xf>
    <xf numFmtId="0" fontId="66" fillId="56" borderId="40" applyNumberFormat="0" applyAlignment="0" applyProtection="0">
      <alignment vertical="center"/>
    </xf>
    <xf numFmtId="0" fontId="66" fillId="56" borderId="40" applyNumberFormat="0" applyAlignment="0" applyProtection="0">
      <alignment vertical="center"/>
    </xf>
    <xf numFmtId="0" fontId="66" fillId="56" borderId="40" applyNumberFormat="0" applyAlignment="0" applyProtection="0">
      <alignment vertical="center"/>
    </xf>
    <xf numFmtId="0" fontId="66" fillId="56" borderId="40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86" fillId="0" borderId="28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86" fillId="0" borderId="28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63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63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63" fillId="58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87" fillId="37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63" fillId="58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54" fillId="29" borderId="34" applyNumberFormat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54" fillId="29" borderId="34" applyNumberFormat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63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63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87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70" fillId="27" borderId="42" applyNumberFormat="0" applyAlignment="0" applyProtection="0">
      <alignment vertical="center"/>
    </xf>
    <xf numFmtId="0" fontId="70" fillId="27" borderId="42" applyNumberFormat="0" applyAlignment="0" applyProtection="0">
      <alignment vertical="center"/>
    </xf>
    <xf numFmtId="0" fontId="70" fillId="27" borderId="42" applyNumberFormat="0" applyAlignment="0" applyProtection="0">
      <alignment vertical="center"/>
    </xf>
    <xf numFmtId="0" fontId="88" fillId="27" borderId="42" applyNumberFormat="0" applyAlignment="0" applyProtection="0">
      <alignment vertical="center"/>
    </xf>
    <xf numFmtId="0" fontId="70" fillId="27" borderId="42" applyNumberFormat="0" applyAlignment="0" applyProtection="0">
      <alignment vertical="center"/>
    </xf>
    <xf numFmtId="0" fontId="70" fillId="27" borderId="42" applyNumberFormat="0" applyAlignment="0" applyProtection="0">
      <alignment vertical="center"/>
    </xf>
    <xf numFmtId="0" fontId="70" fillId="27" borderId="42" applyNumberFormat="0" applyAlignment="0" applyProtection="0">
      <alignment vertical="center"/>
    </xf>
    <xf numFmtId="0" fontId="70" fillId="27" borderId="42" applyNumberFormat="0" applyAlignment="0" applyProtection="0">
      <alignment vertical="center"/>
    </xf>
    <xf numFmtId="0" fontId="70" fillId="27" borderId="42" applyNumberFormat="0" applyAlignment="0" applyProtection="0">
      <alignment vertical="center"/>
    </xf>
    <xf numFmtId="0" fontId="70" fillId="27" borderId="42" applyNumberFormat="0" applyAlignment="0" applyProtection="0">
      <alignment vertical="center"/>
    </xf>
    <xf numFmtId="0" fontId="88" fillId="27" borderId="42" applyNumberFormat="0" applyAlignment="0" applyProtection="0">
      <alignment vertical="center"/>
    </xf>
    <xf numFmtId="0" fontId="88" fillId="27" borderId="42" applyNumberFormat="0" applyAlignment="0" applyProtection="0">
      <alignment vertical="center"/>
    </xf>
    <xf numFmtId="0" fontId="70" fillId="27" borderId="42" applyNumberFormat="0" applyAlignment="0" applyProtection="0">
      <alignment vertical="center"/>
    </xf>
    <xf numFmtId="0" fontId="70" fillId="27" borderId="42" applyNumberFormat="0" applyAlignment="0" applyProtection="0">
      <alignment vertical="center"/>
    </xf>
    <xf numFmtId="0" fontId="70" fillId="27" borderId="42" applyNumberFormat="0" applyAlignment="0" applyProtection="0">
      <alignment vertical="center"/>
    </xf>
    <xf numFmtId="0" fontId="70" fillId="27" borderId="42" applyNumberFormat="0" applyAlignment="0" applyProtection="0">
      <alignment vertical="center"/>
    </xf>
    <xf numFmtId="0" fontId="70" fillId="27" borderId="42" applyNumberFormat="0" applyAlignment="0" applyProtection="0">
      <alignment vertical="center"/>
    </xf>
    <xf numFmtId="0" fontId="70" fillId="27" borderId="42" applyNumberFormat="0" applyAlignment="0" applyProtection="0">
      <alignment vertical="center"/>
    </xf>
    <xf numFmtId="0" fontId="70" fillId="27" borderId="42" applyNumberFormat="0" applyAlignment="0" applyProtection="0">
      <alignment vertical="center"/>
    </xf>
    <xf numFmtId="0" fontId="70" fillId="27" borderId="42" applyNumberFormat="0" applyAlignment="0" applyProtection="0">
      <alignment vertical="center"/>
    </xf>
    <xf numFmtId="0" fontId="70" fillId="27" borderId="42" applyNumberFormat="0" applyAlignment="0" applyProtection="0">
      <alignment vertical="center"/>
    </xf>
    <xf numFmtId="0" fontId="70" fillId="27" borderId="42" applyNumberFormat="0" applyAlignment="0" applyProtection="0">
      <alignment vertical="center"/>
    </xf>
    <xf numFmtId="0" fontId="54" fillId="29" borderId="34" applyNumberFormat="0" applyAlignment="0" applyProtection="0">
      <alignment vertical="center"/>
    </xf>
    <xf numFmtId="0" fontId="54" fillId="29" borderId="34" applyNumberFormat="0" applyAlignment="0" applyProtection="0">
      <alignment vertical="center"/>
    </xf>
    <xf numFmtId="0" fontId="83" fillId="29" borderId="34" applyNumberFormat="0" applyAlignment="0" applyProtection="0">
      <alignment vertical="center"/>
    </xf>
    <xf numFmtId="0" fontId="54" fillId="29" borderId="34" applyNumberFormat="0" applyAlignment="0" applyProtection="0">
      <alignment vertical="center"/>
    </xf>
    <xf numFmtId="0" fontId="54" fillId="29" borderId="34" applyNumberFormat="0" applyAlignment="0" applyProtection="0">
      <alignment vertical="center"/>
    </xf>
    <xf numFmtId="0" fontId="54" fillId="29" borderId="34" applyNumberFormat="0" applyAlignment="0" applyProtection="0">
      <alignment vertical="center"/>
    </xf>
    <xf numFmtId="0" fontId="54" fillId="29" borderId="34" applyNumberFormat="0" applyAlignment="0" applyProtection="0">
      <alignment vertical="center"/>
    </xf>
    <xf numFmtId="0" fontId="54" fillId="29" borderId="34" applyNumberFormat="0" applyAlignment="0" applyProtection="0">
      <alignment vertical="center"/>
    </xf>
    <xf numFmtId="0" fontId="54" fillId="29" borderId="34" applyNumberFormat="0" applyAlignment="0" applyProtection="0">
      <alignment vertical="center"/>
    </xf>
    <xf numFmtId="0" fontId="54" fillId="29" borderId="34" applyNumberFormat="0" applyAlignment="0" applyProtection="0">
      <alignment vertical="center"/>
    </xf>
    <xf numFmtId="0" fontId="5" fillId="0" borderId="0"/>
    <xf numFmtId="0" fontId="5" fillId="0" borderId="0"/>
    <xf numFmtId="0" fontId="30" fillId="32" borderId="38" applyNumberFormat="0" applyFont="0" applyAlignment="0" applyProtection="0">
      <alignment vertical="center"/>
    </xf>
    <xf numFmtId="0" fontId="30" fillId="32" borderId="38" applyNumberFormat="0" applyFont="0" applyAlignment="0" applyProtection="0">
      <alignment vertical="center"/>
    </xf>
    <xf numFmtId="0" fontId="74" fillId="32" borderId="38" applyNumberFormat="0" applyFont="0" applyAlignment="0" applyProtection="0">
      <alignment vertical="center"/>
    </xf>
    <xf numFmtId="0" fontId="30" fillId="32" borderId="38" applyNumberFormat="0" applyFont="0" applyAlignment="0" applyProtection="0">
      <alignment vertical="center"/>
    </xf>
    <xf numFmtId="0" fontId="30" fillId="32" borderId="38" applyNumberFormat="0" applyFont="0" applyAlignment="0" applyProtection="0">
      <alignment vertical="center"/>
    </xf>
    <xf numFmtId="0" fontId="74" fillId="32" borderId="38" applyNumberFormat="0" applyFont="0" applyAlignment="0" applyProtection="0">
      <alignment vertical="center"/>
    </xf>
    <xf numFmtId="0" fontId="30" fillId="32" borderId="38" applyNumberFormat="0" applyFont="0" applyAlignment="0" applyProtection="0">
      <alignment vertical="center"/>
    </xf>
    <xf numFmtId="0" fontId="30" fillId="32" borderId="38" applyNumberFormat="0" applyFont="0" applyAlignment="0" applyProtection="0">
      <alignment vertical="center"/>
    </xf>
    <xf numFmtId="0" fontId="30" fillId="32" borderId="38" applyNumberFormat="0" applyFont="0" applyAlignment="0" applyProtection="0">
      <alignment vertical="center"/>
    </xf>
    <xf numFmtId="0" fontId="30" fillId="32" borderId="38" applyNumberFormat="0" applyFont="0" applyAlignment="0" applyProtection="0">
      <alignment vertical="center"/>
    </xf>
    <xf numFmtId="0" fontId="30" fillId="32" borderId="38" applyNumberFormat="0" applyFont="0" applyAlignment="0" applyProtection="0">
      <alignment vertical="center"/>
    </xf>
    <xf numFmtId="0" fontId="30" fillId="32" borderId="38" applyNumberFormat="0" applyFont="0" applyAlignment="0" applyProtection="0">
      <alignment vertical="center"/>
    </xf>
    <xf numFmtId="0" fontId="30" fillId="32" borderId="38" applyNumberFormat="0" applyFont="0" applyAlignment="0" applyProtection="0">
      <alignment vertical="center"/>
    </xf>
    <xf numFmtId="0" fontId="30" fillId="32" borderId="38" applyNumberFormat="0" applyFont="0" applyAlignment="0" applyProtection="0">
      <alignment vertical="center"/>
    </xf>
  </cellStyleXfs>
  <cellXfs count="256">
    <xf numFmtId="0" fontId="0" fillId="0" borderId="0" xfId="0">
      <alignment vertical="center"/>
    </xf>
    <xf numFmtId="0" fontId="1" fillId="0" borderId="0" xfId="121">
      <alignment vertical="center"/>
    </xf>
    <xf numFmtId="0" fontId="1" fillId="0" borderId="0" xfId="121" applyAlignment="1">
      <alignment horizontal="left" vertical="center"/>
    </xf>
    <xf numFmtId="176" fontId="1" fillId="0" borderId="0" xfId="121" applyNumberFormat="1" applyAlignment="1">
      <alignment horizontal="center" vertical="center"/>
    </xf>
    <xf numFmtId="0" fontId="1" fillId="0" borderId="0" xfId="121" applyAlignment="1">
      <alignment horizontal="center" vertical="center"/>
    </xf>
    <xf numFmtId="176" fontId="1" fillId="0" borderId="0" xfId="121" applyNumberFormat="1">
      <alignment vertical="center"/>
    </xf>
    <xf numFmtId="0" fontId="1" fillId="0" borderId="1" xfId="121" applyBorder="1" applyAlignment="1">
      <alignment horizontal="center" vertical="center"/>
    </xf>
    <xf numFmtId="176" fontId="1" fillId="0" borderId="1" xfId="121" applyNumberFormat="1" applyBorder="1" applyAlignment="1">
      <alignment horizontal="center" vertical="center" wrapText="1"/>
    </xf>
    <xf numFmtId="0" fontId="1" fillId="0" borderId="1" xfId="121" applyBorder="1" applyAlignment="1">
      <alignment horizontal="center" vertical="center" wrapText="1"/>
    </xf>
    <xf numFmtId="0" fontId="1" fillId="0" borderId="1" xfId="121" applyBorder="1" applyAlignment="1">
      <alignment horizontal="left" vertical="center"/>
    </xf>
    <xf numFmtId="176" fontId="1" fillId="0" borderId="1" xfId="121" applyNumberFormat="1" applyBorder="1" applyAlignment="1">
      <alignment horizontal="left" vertical="center"/>
    </xf>
    <xf numFmtId="0" fontId="2" fillId="0" borderId="1" xfId="191" applyFont="1" applyBorder="1" applyAlignment="1" applyProtection="1">
      <alignment horizontal="center" vertical="center" wrapText="1"/>
      <protection locked="0"/>
    </xf>
    <xf numFmtId="0" fontId="1" fillId="0" borderId="2" xfId="121" applyBorder="1" applyAlignment="1">
      <alignment horizontal="center" vertical="center"/>
    </xf>
    <xf numFmtId="0" fontId="1" fillId="0" borderId="3" xfId="121" applyBorder="1" applyAlignment="1">
      <alignment horizontal="center" vertical="center"/>
    </xf>
    <xf numFmtId="0" fontId="1" fillId="0" borderId="4" xfId="121" applyBorder="1" applyAlignment="1">
      <alignment horizontal="center" vertical="center"/>
    </xf>
    <xf numFmtId="0" fontId="1" fillId="0" borderId="1" xfId="121" applyBorder="1">
      <alignment vertical="center"/>
    </xf>
    <xf numFmtId="176" fontId="1" fillId="0" borderId="1" xfId="121" applyNumberFormat="1" applyBorder="1">
      <alignment vertical="center"/>
    </xf>
    <xf numFmtId="176" fontId="1" fillId="0" borderId="1" xfId="121" applyNumberFormat="1" applyBorder="1" applyAlignment="1">
      <alignment horizontal="center" vertical="center"/>
    </xf>
    <xf numFmtId="0" fontId="1" fillId="0" borderId="5" xfId="121" applyBorder="1" applyAlignment="1">
      <alignment horizontal="center" vertical="center"/>
    </xf>
    <xf numFmtId="176" fontId="1" fillId="0" borderId="1" xfId="121" applyNumberFormat="1" applyFill="1" applyBorder="1">
      <alignment vertical="center"/>
    </xf>
    <xf numFmtId="176" fontId="1" fillId="0" borderId="1" xfId="121" applyNumberFormat="1" applyFill="1" applyBorder="1" applyAlignment="1">
      <alignment horizontal="center" vertical="center"/>
    </xf>
    <xf numFmtId="176" fontId="1" fillId="2" borderId="1" xfId="121" applyNumberFormat="1" applyFill="1" applyBorder="1">
      <alignment vertical="center"/>
    </xf>
    <xf numFmtId="0" fontId="3" fillId="0" borderId="0" xfId="121" applyFont="1" applyAlignment="1">
      <alignment vertical="center" wrapText="1"/>
    </xf>
    <xf numFmtId="0" fontId="4" fillId="0" borderId="0" xfId="121" applyFont="1" applyAlignment="1">
      <alignment vertical="center" wrapText="1"/>
    </xf>
    <xf numFmtId="0" fontId="5" fillId="0" borderId="0" xfId="719" applyAlignment="1">
      <alignment vertical="center" wrapText="1"/>
    </xf>
    <xf numFmtId="0" fontId="5" fillId="0" borderId="0" xfId="719">
      <alignment vertical="center"/>
    </xf>
    <xf numFmtId="0" fontId="5" fillId="0" borderId="0" xfId="719" applyAlignment="1">
      <alignment horizontal="center" vertical="center"/>
    </xf>
    <xf numFmtId="0" fontId="6" fillId="3" borderId="4" xfId="117" applyFont="1" applyFill="1" applyBorder="1" applyAlignment="1">
      <alignment horizontal="center" vertical="center" wrapText="1"/>
    </xf>
    <xf numFmtId="0" fontId="6" fillId="3" borderId="2" xfId="117" applyFont="1" applyFill="1" applyBorder="1" applyAlignment="1">
      <alignment horizontal="center" vertical="center" wrapText="1"/>
    </xf>
    <xf numFmtId="0" fontId="6" fillId="3" borderId="6" xfId="117" applyFont="1" applyFill="1" applyBorder="1" applyAlignment="1">
      <alignment horizontal="center" vertical="center" wrapText="1"/>
    </xf>
    <xf numFmtId="0" fontId="6" fillId="3" borderId="3" xfId="117" applyFont="1" applyFill="1" applyBorder="1" applyAlignment="1">
      <alignment horizontal="center" vertical="center" wrapText="1"/>
    </xf>
    <xf numFmtId="0" fontId="6" fillId="3" borderId="7" xfId="117" applyFont="1" applyFill="1" applyBorder="1" applyAlignment="1">
      <alignment horizontal="center" vertical="center" wrapText="1"/>
    </xf>
    <xf numFmtId="0" fontId="6" fillId="0" borderId="4" xfId="117" applyFont="1" applyBorder="1" applyAlignment="1">
      <alignment horizontal="center" vertical="center" wrapText="1"/>
    </xf>
    <xf numFmtId="0" fontId="7" fillId="4" borderId="4" xfId="719" applyFont="1" applyFill="1" applyBorder="1" applyAlignment="1">
      <alignment horizontal="center" vertical="center" wrapText="1"/>
    </xf>
    <xf numFmtId="0" fontId="8" fillId="0" borderId="8" xfId="719" applyFont="1" applyBorder="1" applyAlignment="1">
      <alignment horizontal="center" vertical="center" wrapText="1"/>
    </xf>
    <xf numFmtId="0" fontId="8" fillId="0" borderId="9" xfId="719" applyFont="1" applyBorder="1" applyAlignment="1">
      <alignment horizontal="center" vertical="center" wrapText="1"/>
    </xf>
    <xf numFmtId="0" fontId="8" fillId="0" borderId="9" xfId="719" applyFont="1" applyBorder="1" applyAlignment="1">
      <alignment horizontal="center" vertical="center"/>
    </xf>
    <xf numFmtId="177" fontId="8" fillId="0" borderId="9" xfId="719" applyNumberFormat="1" applyFont="1" applyBorder="1">
      <alignment vertical="center"/>
    </xf>
    <xf numFmtId="177" fontId="9" fillId="0" borderId="9" xfId="719" applyNumberFormat="1" applyFont="1" applyBorder="1" applyAlignment="1">
      <alignment horizontal="center" vertical="center"/>
    </xf>
    <xf numFmtId="0" fontId="8" fillId="0" borderId="10" xfId="719" applyFont="1" applyBorder="1" applyAlignment="1">
      <alignment horizontal="center" vertical="center" wrapText="1"/>
    </xf>
    <xf numFmtId="0" fontId="8" fillId="0" borderId="1" xfId="719" applyFont="1" applyBorder="1" applyAlignment="1">
      <alignment horizontal="center" vertical="center" wrapText="1"/>
    </xf>
    <xf numFmtId="0" fontId="8" fillId="0" borderId="1" xfId="719" applyFont="1" applyBorder="1" applyAlignment="1">
      <alignment horizontal="center" vertical="center"/>
    </xf>
    <xf numFmtId="177" fontId="8" fillId="0" borderId="1" xfId="719" applyNumberFormat="1" applyFont="1" applyBorder="1">
      <alignment vertical="center"/>
    </xf>
    <xf numFmtId="177" fontId="9" fillId="0" borderId="1" xfId="719" applyNumberFormat="1" applyFont="1" applyBorder="1" applyAlignment="1">
      <alignment horizontal="center" vertical="center"/>
    </xf>
    <xf numFmtId="0" fontId="8" fillId="0" borderId="11" xfId="719" applyFont="1" applyBorder="1" applyAlignment="1">
      <alignment horizontal="center" vertical="center" wrapText="1"/>
    </xf>
    <xf numFmtId="0" fontId="8" fillId="0" borderId="12" xfId="719" applyFont="1" applyBorder="1" applyAlignment="1">
      <alignment horizontal="center" vertical="center" wrapText="1"/>
    </xf>
    <xf numFmtId="0" fontId="8" fillId="0" borderId="12" xfId="719" applyFont="1" applyBorder="1" applyAlignment="1">
      <alignment horizontal="center" vertical="center"/>
    </xf>
    <xf numFmtId="177" fontId="8" fillId="0" borderId="12" xfId="719" applyNumberFormat="1" applyFont="1" applyBorder="1">
      <alignment vertical="center"/>
    </xf>
    <xf numFmtId="177" fontId="9" fillId="0" borderId="12" xfId="719" applyNumberFormat="1" applyFont="1" applyBorder="1" applyAlignment="1">
      <alignment horizontal="center" vertical="center"/>
    </xf>
    <xf numFmtId="0" fontId="8" fillId="0" borderId="4" xfId="719" applyFont="1" applyBorder="1" applyAlignment="1">
      <alignment horizontal="center" vertical="center"/>
    </xf>
    <xf numFmtId="177" fontId="8" fillId="0" borderId="4" xfId="719" applyNumberFormat="1" applyFont="1" applyBorder="1">
      <alignment vertical="center"/>
    </xf>
    <xf numFmtId="177" fontId="9" fillId="0" borderId="4" xfId="719" applyNumberFormat="1" applyFont="1" applyBorder="1" applyAlignment="1">
      <alignment horizontal="center" vertical="center"/>
    </xf>
    <xf numFmtId="0" fontId="8" fillId="0" borderId="13" xfId="719" applyFont="1" applyBorder="1" applyAlignment="1">
      <alignment horizontal="center" vertical="center" wrapText="1"/>
    </xf>
    <xf numFmtId="0" fontId="8" fillId="0" borderId="4" xfId="719" applyFont="1" applyBorder="1" applyAlignment="1">
      <alignment horizontal="center" vertical="center" wrapText="1"/>
    </xf>
    <xf numFmtId="0" fontId="10" fillId="0" borderId="14" xfId="719" applyFont="1" applyBorder="1" applyAlignment="1">
      <alignment horizontal="center" vertical="center"/>
    </xf>
    <xf numFmtId="0" fontId="10" fillId="0" borderId="15" xfId="719" applyFont="1" applyBorder="1" applyAlignment="1">
      <alignment horizontal="center" vertical="center"/>
    </xf>
    <xf numFmtId="0" fontId="10" fillId="0" borderId="16" xfId="719" applyFont="1" applyBorder="1" applyAlignment="1">
      <alignment horizontal="center" vertical="center"/>
    </xf>
    <xf numFmtId="0" fontId="8" fillId="0" borderId="5" xfId="719" applyFont="1" applyBorder="1">
      <alignment vertical="center"/>
    </xf>
    <xf numFmtId="177" fontId="8" fillId="0" borderId="5" xfId="719" applyNumberFormat="1" applyFont="1" applyBorder="1" applyAlignment="1">
      <alignment horizontal="center" vertical="center"/>
    </xf>
    <xf numFmtId="0" fontId="6" fillId="3" borderId="1" xfId="117" applyFont="1" applyFill="1" applyBorder="1" applyAlignment="1">
      <alignment horizontal="center" vertical="center" wrapText="1"/>
    </xf>
    <xf numFmtId="0" fontId="6" fillId="3" borderId="17" xfId="117" applyFont="1" applyFill="1" applyBorder="1" applyAlignment="1">
      <alignment horizontal="center" vertical="center" wrapText="1"/>
    </xf>
    <xf numFmtId="0" fontId="9" fillId="0" borderId="9" xfId="719" applyFont="1" applyBorder="1" applyAlignment="1">
      <alignment horizontal="center" vertical="center"/>
    </xf>
    <xf numFmtId="9" fontId="9" fillId="0" borderId="9" xfId="719" applyNumberFormat="1" applyFont="1" applyBorder="1" applyAlignment="1">
      <alignment horizontal="center" vertical="center"/>
    </xf>
    <xf numFmtId="177" fontId="8" fillId="0" borderId="18" xfId="719" applyNumberFormat="1" applyFont="1" applyBorder="1" applyAlignment="1">
      <alignment horizontal="center" vertical="center"/>
    </xf>
    <xf numFmtId="177" fontId="5" fillId="0" borderId="19" xfId="719" applyNumberFormat="1" applyBorder="1" applyAlignment="1">
      <alignment horizontal="center" vertical="center"/>
    </xf>
    <xf numFmtId="0" fontId="9" fillId="0" borderId="1" xfId="719" applyFont="1" applyBorder="1" applyAlignment="1">
      <alignment horizontal="center" vertical="center"/>
    </xf>
    <xf numFmtId="9" fontId="9" fillId="0" borderId="1" xfId="719" applyNumberFormat="1" applyFont="1" applyBorder="1" applyAlignment="1">
      <alignment horizontal="center" vertical="center"/>
    </xf>
    <xf numFmtId="177" fontId="8" fillId="0" borderId="20" xfId="719" applyNumberFormat="1" applyFont="1" applyBorder="1" applyAlignment="1">
      <alignment horizontal="center" vertical="center"/>
    </xf>
    <xf numFmtId="0" fontId="5" fillId="0" borderId="19" xfId="719" applyBorder="1" applyAlignment="1">
      <alignment horizontal="center" vertical="center"/>
    </xf>
    <xf numFmtId="0" fontId="9" fillId="0" borderId="12" xfId="719" applyFont="1" applyBorder="1" applyAlignment="1">
      <alignment horizontal="center" vertical="center"/>
    </xf>
    <xf numFmtId="9" fontId="9" fillId="0" borderId="12" xfId="719" applyNumberFormat="1" applyFont="1" applyBorder="1" applyAlignment="1">
      <alignment horizontal="center" vertical="center"/>
    </xf>
    <xf numFmtId="177" fontId="8" fillId="0" borderId="21" xfId="719" applyNumberFormat="1" applyFont="1" applyBorder="1" applyAlignment="1">
      <alignment horizontal="center" vertical="center"/>
    </xf>
    <xf numFmtId="0" fontId="9" fillId="0" borderId="4" xfId="719" applyFont="1" applyBorder="1" applyAlignment="1">
      <alignment horizontal="center" vertical="center"/>
    </xf>
    <xf numFmtId="9" fontId="9" fillId="0" borderId="4" xfId="719" applyNumberFormat="1" applyFont="1" applyBorder="1" applyAlignment="1">
      <alignment horizontal="center" vertical="center"/>
    </xf>
    <xf numFmtId="177" fontId="8" fillId="0" borderId="22" xfId="719" applyNumberFormat="1" applyFont="1" applyBorder="1" applyAlignment="1">
      <alignment horizontal="center" vertical="center"/>
    </xf>
    <xf numFmtId="177" fontId="5" fillId="0" borderId="0" xfId="719" applyNumberFormat="1">
      <alignment vertical="center"/>
    </xf>
    <xf numFmtId="0" fontId="7" fillId="4" borderId="1" xfId="719" applyFont="1" applyFill="1" applyBorder="1" applyAlignment="1">
      <alignment horizontal="center" vertical="center" wrapText="1"/>
    </xf>
    <xf numFmtId="177" fontId="8" fillId="0" borderId="1" xfId="719" applyNumberFormat="1" applyFont="1" applyBorder="1" applyAlignment="1">
      <alignment horizontal="center" vertical="center"/>
    </xf>
    <xf numFmtId="0" fontId="8" fillId="0" borderId="5" xfId="719" applyFont="1" applyBorder="1" applyAlignment="1">
      <alignment horizontal="center" vertical="center"/>
    </xf>
    <xf numFmtId="0" fontId="11" fillId="0" borderId="0" xfId="191" applyFont="1" applyAlignment="1" applyProtection="1">
      <alignment horizontal="center" vertical="center" wrapText="1"/>
      <protection locked="0"/>
    </xf>
    <xf numFmtId="0" fontId="12" fillId="0" borderId="0" xfId="384" applyFont="1" applyAlignment="1" applyProtection="1">
      <alignment horizontal="center" vertical="center" wrapText="1"/>
      <protection locked="0"/>
    </xf>
    <xf numFmtId="0" fontId="12" fillId="0" borderId="0" xfId="191" applyFont="1" applyAlignment="1" applyProtection="1">
      <alignment horizontal="center" vertical="center" wrapText="1"/>
      <protection locked="0"/>
    </xf>
    <xf numFmtId="0" fontId="13" fillId="0" borderId="0" xfId="191" applyFont="1" applyAlignment="1" applyProtection="1">
      <alignment horizontal="center" vertical="center" wrapText="1"/>
      <protection locked="0"/>
    </xf>
    <xf numFmtId="0" fontId="11" fillId="0" borderId="0" xfId="384" applyFont="1" applyAlignment="1" applyProtection="1">
      <alignment horizontal="center" vertical="center" wrapText="1"/>
      <protection locked="0"/>
    </xf>
    <xf numFmtId="178" fontId="11" fillId="0" borderId="0" xfId="384" applyNumberFormat="1" applyFont="1" applyAlignment="1" applyProtection="1">
      <alignment horizontal="center" vertical="center" wrapText="1"/>
      <protection locked="0"/>
    </xf>
    <xf numFmtId="180" fontId="14" fillId="0" borderId="0" xfId="384" applyNumberFormat="1" applyFont="1" applyAlignment="1" applyProtection="1">
      <alignment horizontal="center" vertical="center" wrapText="1"/>
      <protection locked="0"/>
    </xf>
    <xf numFmtId="181" fontId="11" fillId="0" borderId="0" xfId="384" applyNumberFormat="1" applyFont="1" applyAlignment="1" applyProtection="1">
      <alignment horizontal="center" vertical="center" wrapText="1"/>
      <protection locked="0"/>
    </xf>
    <xf numFmtId="0" fontId="15" fillId="0" borderId="1" xfId="384" applyFont="1" applyBorder="1" applyAlignment="1" applyProtection="1">
      <alignment horizontal="center" vertical="center" wrapText="1"/>
      <protection locked="0"/>
    </xf>
    <xf numFmtId="0" fontId="16" fillId="0" borderId="1" xfId="384" applyFont="1" applyBorder="1" applyAlignment="1" applyProtection="1">
      <alignment horizontal="left" vertical="center"/>
      <protection locked="0"/>
    </xf>
    <xf numFmtId="0" fontId="16" fillId="0" borderId="2" xfId="384" applyFont="1" applyBorder="1" applyAlignment="1" applyProtection="1">
      <alignment horizontal="center" vertical="center"/>
      <protection locked="0"/>
    </xf>
    <xf numFmtId="0" fontId="16" fillId="0" borderId="6" xfId="384" applyFont="1" applyBorder="1" applyAlignment="1" applyProtection="1">
      <alignment horizontal="center" vertical="center"/>
      <protection locked="0"/>
    </xf>
    <xf numFmtId="0" fontId="16" fillId="0" borderId="3" xfId="384" applyFont="1" applyBorder="1" applyAlignment="1" applyProtection="1">
      <alignment horizontal="center" vertical="center"/>
      <protection locked="0"/>
    </xf>
    <xf numFmtId="0" fontId="17" fillId="0" borderId="1" xfId="384" applyFont="1" applyBorder="1" applyAlignment="1" applyProtection="1">
      <alignment horizontal="left" vertical="center" wrapText="1"/>
      <protection locked="0"/>
    </xf>
    <xf numFmtId="0" fontId="17" fillId="0" borderId="1" xfId="384" applyFont="1" applyBorder="1" applyAlignment="1" applyProtection="1">
      <alignment horizontal="left" vertical="center"/>
      <protection locked="0"/>
    </xf>
    <xf numFmtId="0" fontId="16" fillId="0" borderId="1" xfId="384" applyFont="1" applyBorder="1" applyAlignment="1" applyProtection="1">
      <alignment horizontal="left" vertical="center" wrapText="1"/>
      <protection locked="0"/>
    </xf>
    <xf numFmtId="0" fontId="17" fillId="0" borderId="1" xfId="384" applyFont="1" applyBorder="1" applyAlignment="1" applyProtection="1">
      <alignment horizontal="left" vertical="top" wrapText="1"/>
      <protection locked="0"/>
    </xf>
    <xf numFmtId="0" fontId="18" fillId="0" borderId="4" xfId="562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191" applyFont="1" applyBorder="1" applyAlignment="1" applyProtection="1">
      <alignment horizontal="center" vertical="center" wrapText="1"/>
      <protection locked="0"/>
    </xf>
    <xf numFmtId="0" fontId="18" fillId="0" borderId="6" xfId="191" applyFont="1" applyBorder="1" applyAlignment="1" applyProtection="1">
      <alignment horizontal="center" vertical="center" wrapText="1"/>
      <protection locked="0"/>
    </xf>
    <xf numFmtId="0" fontId="18" fillId="0" borderId="3" xfId="191" applyFont="1" applyBorder="1" applyAlignment="1" applyProtection="1">
      <alignment horizontal="center" vertical="center" wrapText="1"/>
      <protection locked="0"/>
    </xf>
    <xf numFmtId="0" fontId="18" fillId="0" borderId="4" xfId="191" applyFont="1" applyBorder="1" applyAlignment="1" applyProtection="1">
      <alignment horizontal="center" vertical="center" wrapText="1"/>
      <protection locked="0"/>
    </xf>
    <xf numFmtId="49" fontId="18" fillId="0" borderId="4" xfId="191" applyNumberFormat="1" applyFont="1" applyBorder="1" applyAlignment="1" applyProtection="1">
      <alignment horizontal="center" vertical="center" wrapText="1"/>
      <protection locked="0"/>
    </xf>
    <xf numFmtId="0" fontId="18" fillId="0" borderId="5" xfId="562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191" applyFont="1" applyBorder="1" applyAlignment="1" applyProtection="1">
      <alignment horizontal="center" vertical="center" wrapText="1"/>
      <protection locked="0"/>
    </xf>
    <xf numFmtId="0" fontId="18" fillId="0" borderId="5" xfId="191" applyFont="1" applyBorder="1" applyAlignment="1" applyProtection="1">
      <alignment horizontal="center" vertical="center" wrapText="1"/>
      <protection locked="0"/>
    </xf>
    <xf numFmtId="49" fontId="18" fillId="0" borderId="5" xfId="191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 wrapText="1"/>
    </xf>
    <xf numFmtId="181" fontId="20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384" applyFont="1" applyBorder="1" applyAlignment="1" applyProtection="1">
      <alignment horizontal="center" vertical="center" wrapText="1"/>
      <protection locked="0"/>
    </xf>
    <xf numFmtId="49" fontId="15" fillId="0" borderId="4" xfId="562" applyNumberFormat="1" applyFont="1" applyFill="1" applyBorder="1" applyAlignment="1" applyProtection="1">
      <alignment horizontal="center" vertical="center" wrapText="1"/>
      <protection locked="0"/>
    </xf>
    <xf numFmtId="49" fontId="18" fillId="0" borderId="4" xfId="562" applyNumberFormat="1" applyFont="1" applyFill="1" applyBorder="1" applyAlignment="1" applyProtection="1">
      <alignment horizontal="center" vertical="center" wrapText="1"/>
      <protection locked="0"/>
    </xf>
    <xf numFmtId="49" fontId="15" fillId="0" borderId="5" xfId="562" applyNumberFormat="1" applyFont="1" applyFill="1" applyBorder="1" applyAlignment="1" applyProtection="1">
      <alignment horizontal="center" vertical="center" wrapText="1"/>
      <protection locked="0"/>
    </xf>
    <xf numFmtId="49" fontId="18" fillId="0" borderId="5" xfId="562" applyNumberFormat="1" applyFont="1" applyFill="1" applyBorder="1" applyAlignment="1" applyProtection="1">
      <alignment horizontal="center" vertical="center" wrapText="1"/>
      <protection locked="0"/>
    </xf>
    <xf numFmtId="178" fontId="18" fillId="0" borderId="4" xfId="191" applyNumberFormat="1" applyFont="1" applyBorder="1" applyAlignment="1" applyProtection="1">
      <alignment horizontal="center" vertical="center" wrapText="1"/>
      <protection locked="0"/>
    </xf>
    <xf numFmtId="176" fontId="14" fillId="0" borderId="4" xfId="826" applyNumberFormat="1" applyFont="1" applyBorder="1" applyAlignment="1">
      <alignment horizontal="center" vertical="center" wrapText="1"/>
    </xf>
    <xf numFmtId="179" fontId="14" fillId="0" borderId="17" xfId="826" applyNumberFormat="1" applyFont="1" applyBorder="1" applyAlignment="1">
      <alignment horizontal="center" vertical="center" wrapText="1"/>
    </xf>
    <xf numFmtId="179" fontId="14" fillId="0" borderId="23" xfId="826" applyNumberFormat="1" applyFont="1" applyBorder="1" applyAlignment="1">
      <alignment horizontal="center" vertical="center" wrapText="1"/>
    </xf>
    <xf numFmtId="178" fontId="18" fillId="0" borderId="5" xfId="191" applyNumberFormat="1" applyFont="1" applyBorder="1" applyAlignment="1" applyProtection="1">
      <alignment horizontal="center" vertical="center" wrapText="1"/>
      <protection locked="0"/>
    </xf>
    <xf numFmtId="176" fontId="14" fillId="0" borderId="5" xfId="826" applyNumberFormat="1" applyFont="1" applyBorder="1" applyAlignment="1">
      <alignment horizontal="center" vertical="center" wrapText="1"/>
    </xf>
    <xf numFmtId="179" fontId="14" fillId="0" borderId="1" xfId="826" applyNumberFormat="1" applyFont="1" applyBorder="1" applyAlignment="1">
      <alignment horizontal="center" vertical="center" wrapText="1"/>
    </xf>
    <xf numFmtId="178" fontId="20" fillId="0" borderId="1" xfId="0" applyNumberFormat="1" applyFont="1" applyBorder="1" applyAlignment="1">
      <alignment horizontal="center" vertical="center" wrapText="1"/>
    </xf>
    <xf numFmtId="179" fontId="14" fillId="0" borderId="1" xfId="569" applyNumberFormat="1" applyFont="1" applyFill="1" applyBorder="1" applyAlignment="1" applyProtection="1">
      <alignment horizontal="center" vertical="center" wrapText="1"/>
      <protection locked="0"/>
    </xf>
    <xf numFmtId="179" fontId="14" fillId="0" borderId="24" xfId="826" applyNumberFormat="1" applyFont="1" applyBorder="1" applyAlignment="1">
      <alignment horizontal="center" vertical="center" wrapText="1"/>
    </xf>
    <xf numFmtId="178" fontId="14" fillId="0" borderId="4" xfId="826" applyNumberFormat="1" applyFont="1" applyBorder="1" applyAlignment="1">
      <alignment horizontal="center" vertical="center" wrapText="1"/>
    </xf>
    <xf numFmtId="10" fontId="14" fillId="0" borderId="4" xfId="826" applyNumberFormat="1" applyFont="1" applyBorder="1" applyAlignment="1">
      <alignment horizontal="center" vertical="center" wrapText="1"/>
    </xf>
    <xf numFmtId="179" fontId="20" fillId="0" borderId="4" xfId="826" applyNumberFormat="1" applyFont="1" applyBorder="1" applyAlignment="1">
      <alignment horizontal="center" vertical="center" wrapText="1"/>
    </xf>
    <xf numFmtId="178" fontId="20" fillId="0" borderId="4" xfId="826" applyNumberFormat="1" applyFont="1" applyBorder="1" applyAlignment="1">
      <alignment horizontal="center" vertical="center" wrapText="1"/>
    </xf>
    <xf numFmtId="176" fontId="23" fillId="0" borderId="4" xfId="0" applyNumberFormat="1" applyFont="1" applyBorder="1" applyAlignment="1">
      <alignment horizontal="center" vertical="center" wrapText="1"/>
    </xf>
    <xf numFmtId="181" fontId="23" fillId="0" borderId="4" xfId="0" applyNumberFormat="1" applyFont="1" applyBorder="1" applyAlignment="1">
      <alignment horizontal="center" vertical="center" wrapText="1"/>
    </xf>
    <xf numFmtId="0" fontId="23" fillId="0" borderId="4" xfId="191" applyFont="1" applyBorder="1" applyAlignment="1" applyProtection="1">
      <alignment horizontal="center" vertical="center" wrapText="1"/>
      <protection locked="0"/>
    </xf>
    <xf numFmtId="178" fontId="14" fillId="0" borderId="5" xfId="826" applyNumberFormat="1" applyFont="1" applyBorder="1" applyAlignment="1">
      <alignment horizontal="center" vertical="center" wrapText="1"/>
    </xf>
    <xf numFmtId="10" fontId="14" fillId="0" borderId="5" xfId="826" applyNumberFormat="1" applyFont="1" applyBorder="1" applyAlignment="1">
      <alignment horizontal="center" vertical="center" wrapText="1"/>
    </xf>
    <xf numFmtId="179" fontId="20" fillId="0" borderId="5" xfId="826" applyNumberFormat="1" applyFont="1" applyBorder="1" applyAlignment="1">
      <alignment horizontal="center" vertical="center" wrapText="1"/>
    </xf>
    <xf numFmtId="178" fontId="20" fillId="0" borderId="5" xfId="826" applyNumberFormat="1" applyFont="1" applyBorder="1" applyAlignment="1">
      <alignment horizontal="center" vertical="center" wrapText="1"/>
    </xf>
    <xf numFmtId="176" fontId="23" fillId="0" borderId="5" xfId="0" applyNumberFormat="1" applyFont="1" applyBorder="1" applyAlignment="1">
      <alignment horizontal="center" vertical="center" wrapText="1"/>
    </xf>
    <xf numFmtId="181" fontId="23" fillId="0" borderId="5" xfId="0" applyNumberFormat="1" applyFont="1" applyBorder="1" applyAlignment="1">
      <alignment horizontal="center" vertical="center" wrapText="1"/>
    </xf>
    <xf numFmtId="0" fontId="23" fillId="0" borderId="5" xfId="19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center" vertical="center" wrapText="1"/>
    </xf>
    <xf numFmtId="178" fontId="14" fillId="0" borderId="1" xfId="191" applyNumberFormat="1" applyFont="1" applyBorder="1" applyAlignment="1" applyProtection="1">
      <alignment horizontal="center" vertical="center" wrapText="1"/>
      <protection locked="0"/>
    </xf>
    <xf numFmtId="10" fontId="14" fillId="0" borderId="1" xfId="191" applyNumberFormat="1" applyFont="1" applyBorder="1" applyAlignment="1" applyProtection="1">
      <alignment horizontal="center" vertical="center" wrapText="1"/>
      <protection locked="0"/>
    </xf>
    <xf numFmtId="176" fontId="14" fillId="0" borderId="1" xfId="0" applyNumberFormat="1" applyFont="1" applyBorder="1" applyAlignment="1">
      <alignment horizontal="center" vertical="center" wrapText="1"/>
    </xf>
    <xf numFmtId="180" fontId="14" fillId="0" borderId="1" xfId="569" applyNumberFormat="1" applyFont="1" applyFill="1" applyBorder="1" applyAlignment="1" applyProtection="1">
      <alignment horizontal="center" vertical="center" wrapText="1"/>
      <protection locked="0"/>
    </xf>
    <xf numFmtId="10" fontId="14" fillId="0" borderId="1" xfId="570" applyNumberFormat="1" applyFont="1" applyFill="1" applyBorder="1" applyAlignment="1" applyProtection="1">
      <alignment horizontal="center" vertical="center" wrapText="1"/>
      <protection locked="0"/>
    </xf>
    <xf numFmtId="180" fontId="24" fillId="0" borderId="1" xfId="384" applyNumberFormat="1" applyFont="1" applyBorder="1" applyAlignment="1" applyProtection="1">
      <alignment horizontal="center" vertical="center" wrapText="1"/>
      <protection locked="0"/>
    </xf>
    <xf numFmtId="0" fontId="18" fillId="0" borderId="1" xfId="384" applyFont="1" applyBorder="1" applyAlignment="1" applyProtection="1">
      <alignment horizontal="center" vertical="center" wrapText="1"/>
      <protection locked="0"/>
    </xf>
    <xf numFmtId="180" fontId="14" fillId="0" borderId="4" xfId="191" applyNumberFormat="1" applyFont="1" applyBorder="1" applyAlignment="1" applyProtection="1">
      <alignment horizontal="center" vertical="center" wrapText="1"/>
      <protection locked="0"/>
    </xf>
    <xf numFmtId="180" fontId="14" fillId="0" borderId="5" xfId="191" applyNumberFormat="1" applyFont="1" applyBorder="1" applyAlignment="1" applyProtection="1">
      <alignment horizontal="center" vertical="center" wrapText="1"/>
      <protection locked="0"/>
    </xf>
    <xf numFmtId="0" fontId="18" fillId="0" borderId="1" xfId="191" applyFont="1" applyBorder="1" applyAlignment="1" applyProtection="1">
      <alignment horizontal="center" vertical="center" wrapText="1"/>
      <protection locked="0"/>
    </xf>
    <xf numFmtId="181" fontId="18" fillId="0" borderId="1" xfId="191" applyNumberFormat="1" applyFont="1" applyBorder="1" applyAlignment="1" applyProtection="1">
      <alignment horizontal="center" vertical="center" wrapText="1"/>
      <protection locked="0"/>
    </xf>
    <xf numFmtId="180" fontId="14" fillId="0" borderId="1" xfId="0" applyNumberFormat="1" applyFont="1" applyBorder="1" applyAlignment="1">
      <alignment horizontal="center" vertical="center" wrapText="1"/>
    </xf>
    <xf numFmtId="0" fontId="13" fillId="0" borderId="0" xfId="562" applyFont="1" applyFill="1" applyBorder="1" applyAlignment="1" applyProtection="1">
      <alignment horizontal="center" vertical="center" wrapText="1"/>
      <protection locked="0"/>
    </xf>
    <xf numFmtId="180" fontId="25" fillId="0" borderId="1" xfId="0" applyNumberFormat="1" applyFont="1" applyBorder="1" applyAlignment="1">
      <alignment horizontal="center" vertical="center" wrapText="1"/>
    </xf>
    <xf numFmtId="180" fontId="14" fillId="2" borderId="0" xfId="384" applyNumberFormat="1" applyFont="1" applyFill="1" applyAlignment="1" applyProtection="1">
      <alignment horizontal="center" vertical="center" wrapText="1"/>
      <protection locked="0"/>
    </xf>
    <xf numFmtId="0" fontId="11" fillId="0" borderId="0" xfId="24" applyFont="1" applyFill="1" applyBorder="1" applyAlignment="1" applyProtection="1">
      <alignment horizontal="center" vertical="center" wrapText="1"/>
      <protection locked="0"/>
    </xf>
    <xf numFmtId="180" fontId="23" fillId="0" borderId="4" xfId="191" applyNumberFormat="1" applyFont="1" applyBorder="1" applyAlignment="1" applyProtection="1">
      <alignment horizontal="center" vertical="center" wrapText="1"/>
      <protection locked="0"/>
    </xf>
    <xf numFmtId="180" fontId="23" fillId="0" borderId="5" xfId="191" applyNumberFormat="1" applyFont="1" applyBorder="1" applyAlignment="1" applyProtection="1">
      <alignment horizontal="center" vertical="center" wrapText="1"/>
      <protection locked="0"/>
    </xf>
    <xf numFmtId="178" fontId="11" fillId="2" borderId="0" xfId="384" applyNumberFormat="1" applyFont="1" applyFill="1" applyAlignment="1" applyProtection="1">
      <alignment horizontal="center" vertical="center" wrapText="1"/>
      <protection locked="0"/>
    </xf>
    <xf numFmtId="0" fontId="11" fillId="0" borderId="0" xfId="191" applyFont="1" applyAlignment="1" applyProtection="1">
      <alignment vertical="center" wrapText="1"/>
      <protection locked="0"/>
    </xf>
    <xf numFmtId="0" fontId="11" fillId="0" borderId="0" xfId="191" applyFont="1" applyAlignment="1" applyProtection="1">
      <alignment horizontal="left" vertical="center" wrapText="1"/>
      <protection locked="0"/>
    </xf>
    <xf numFmtId="182" fontId="11" fillId="0" borderId="0" xfId="191" applyNumberFormat="1" applyFont="1" applyAlignment="1" applyProtection="1">
      <alignment horizontal="left" vertical="center" wrapText="1"/>
      <protection locked="0"/>
    </xf>
    <xf numFmtId="179" fontId="11" fillId="0" borderId="0" xfId="191" applyNumberFormat="1" applyFont="1" applyAlignment="1" applyProtection="1">
      <alignment horizontal="left" vertical="center" wrapText="1"/>
      <protection locked="0"/>
    </xf>
    <xf numFmtId="179" fontId="26" fillId="0" borderId="0" xfId="191" applyNumberFormat="1" applyFont="1" applyAlignment="1" applyProtection="1">
      <alignment horizontal="center" vertical="center" wrapText="1"/>
      <protection locked="0"/>
    </xf>
    <xf numFmtId="180" fontId="11" fillId="0" borderId="0" xfId="191" applyNumberFormat="1" applyFont="1" applyAlignment="1" applyProtection="1">
      <alignment horizontal="center" vertical="center" wrapText="1"/>
      <protection locked="0"/>
    </xf>
    <xf numFmtId="0" fontId="11" fillId="0" borderId="15" xfId="191" applyFont="1" applyBorder="1" applyAlignment="1" applyProtection="1">
      <alignment horizontal="right" vertical="center" wrapText="1"/>
      <protection locked="0"/>
    </xf>
    <xf numFmtId="0" fontId="11" fillId="0" borderId="15" xfId="191" applyFont="1" applyBorder="1" applyAlignment="1" applyProtection="1">
      <alignment horizontal="center" vertical="center" wrapText="1"/>
      <protection locked="0"/>
    </xf>
    <xf numFmtId="0" fontId="16" fillId="0" borderId="2" xfId="191" applyFont="1" applyBorder="1" applyAlignment="1" applyProtection="1">
      <alignment horizontal="left" vertical="center"/>
      <protection locked="0"/>
    </xf>
    <xf numFmtId="0" fontId="16" fillId="0" borderId="6" xfId="191" applyFont="1" applyBorder="1" applyAlignment="1" applyProtection="1">
      <alignment horizontal="left" vertical="center"/>
      <protection locked="0"/>
    </xf>
    <xf numFmtId="0" fontId="17" fillId="0" borderId="1" xfId="191" applyFont="1" applyBorder="1" applyAlignment="1" applyProtection="1">
      <alignment vertical="center" wrapText="1"/>
      <protection locked="0"/>
    </xf>
    <xf numFmtId="0" fontId="17" fillId="0" borderId="1" xfId="191" applyFont="1" applyBorder="1" applyAlignment="1" applyProtection="1">
      <alignment horizontal="center" vertical="center" wrapText="1"/>
      <protection locked="0"/>
    </xf>
    <xf numFmtId="0" fontId="17" fillId="0" borderId="1" xfId="191" applyFont="1" applyBorder="1" applyAlignment="1" applyProtection="1">
      <alignment horizontal="left" vertical="center"/>
      <protection locked="0"/>
    </xf>
    <xf numFmtId="0" fontId="17" fillId="0" borderId="1" xfId="191" applyFont="1" applyBorder="1" applyAlignment="1" applyProtection="1">
      <alignment horizontal="center" vertical="center"/>
      <protection locked="0"/>
    </xf>
    <xf numFmtId="0" fontId="16" fillId="0" borderId="1" xfId="191" applyFont="1" applyBorder="1" applyAlignment="1" applyProtection="1">
      <alignment horizontal="left" vertical="center" wrapText="1"/>
      <protection locked="0"/>
    </xf>
    <xf numFmtId="0" fontId="17" fillId="0" borderId="1" xfId="191" applyFont="1" applyBorder="1" applyAlignment="1" applyProtection="1">
      <alignment horizontal="left" vertical="center" wrapText="1"/>
      <protection locked="0"/>
    </xf>
    <xf numFmtId="0" fontId="17" fillId="0" borderId="17" xfId="191" applyFont="1" applyBorder="1" applyAlignment="1" applyProtection="1">
      <alignment horizontal="left" vertical="top" wrapText="1"/>
      <protection locked="0"/>
    </xf>
    <xf numFmtId="0" fontId="17" fillId="0" borderId="23" xfId="191" applyFont="1" applyBorder="1" applyAlignment="1" applyProtection="1">
      <alignment horizontal="left" vertical="top" wrapText="1"/>
      <protection locked="0"/>
    </xf>
    <xf numFmtId="0" fontId="17" fillId="0" borderId="23" xfId="191" applyFont="1" applyBorder="1" applyAlignment="1" applyProtection="1">
      <alignment horizontal="center" vertical="top" wrapText="1"/>
      <protection locked="0"/>
    </xf>
    <xf numFmtId="0" fontId="17" fillId="0" borderId="14" xfId="191" applyFont="1" applyBorder="1" applyAlignment="1" applyProtection="1">
      <alignment horizontal="left" vertical="top" wrapText="1"/>
      <protection locked="0"/>
    </xf>
    <xf numFmtId="0" fontId="17" fillId="0" borderId="15" xfId="191" applyFont="1" applyBorder="1" applyAlignment="1" applyProtection="1">
      <alignment horizontal="left" vertical="top" wrapText="1"/>
      <protection locked="0"/>
    </xf>
    <xf numFmtId="0" fontId="17" fillId="0" borderId="15" xfId="191" applyFont="1" applyBorder="1" applyAlignment="1" applyProtection="1">
      <alignment horizontal="center" vertical="top" wrapText="1"/>
      <protection locked="0"/>
    </xf>
    <xf numFmtId="0" fontId="20" fillId="0" borderId="1" xfId="24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191" applyFont="1" applyBorder="1" applyAlignment="1" applyProtection="1">
      <alignment horizontal="center" vertical="center" wrapText="1"/>
      <protection locked="0"/>
    </xf>
    <xf numFmtId="0" fontId="20" fillId="0" borderId="6" xfId="191" applyFont="1" applyBorder="1" applyAlignment="1" applyProtection="1">
      <alignment horizontal="center" vertical="center" wrapText="1"/>
      <protection locked="0"/>
    </xf>
    <xf numFmtId="0" fontId="20" fillId="0" borderId="3" xfId="191" applyFont="1" applyBorder="1" applyAlignment="1" applyProtection="1">
      <alignment horizontal="center" vertical="center" wrapText="1"/>
      <protection locked="0"/>
    </xf>
    <xf numFmtId="0" fontId="20" fillId="0" borderId="1" xfId="191" applyFont="1" applyBorder="1" applyAlignment="1" applyProtection="1">
      <alignment horizontal="center" vertical="center" wrapText="1"/>
      <protection locked="0"/>
    </xf>
    <xf numFmtId="0" fontId="20" fillId="5" borderId="4" xfId="191" applyFont="1" applyFill="1" applyBorder="1" applyAlignment="1" applyProtection="1">
      <alignment horizontal="center" vertical="center" wrapText="1"/>
      <protection locked="0"/>
    </xf>
    <xf numFmtId="49" fontId="20" fillId="0" borderId="1" xfId="191" applyNumberFormat="1" applyFont="1" applyBorder="1" applyAlignment="1" applyProtection="1">
      <alignment horizontal="center" vertical="center" wrapText="1"/>
      <protection locked="0"/>
    </xf>
    <xf numFmtId="0" fontId="20" fillId="5" borderId="5" xfId="191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>
      <alignment horizontal="center" vertical="center" wrapText="1"/>
    </xf>
    <xf numFmtId="0" fontId="11" fillId="0" borderId="0" xfId="191" applyFont="1" applyAlignment="1" applyProtection="1">
      <alignment horizontal="right" vertical="center" wrapText="1"/>
      <protection locked="0"/>
    </xf>
    <xf numFmtId="0" fontId="22" fillId="0" borderId="26" xfId="191" applyFont="1" applyBorder="1" applyAlignment="1" applyProtection="1">
      <alignment horizontal="center" vertical="center" wrapText="1"/>
      <protection locked="0"/>
    </xf>
    <xf numFmtId="0" fontId="22" fillId="0" borderId="0" xfId="191" applyFont="1" applyAlignment="1" applyProtection="1">
      <alignment horizontal="center" vertical="center" wrapText="1"/>
      <protection locked="0"/>
    </xf>
    <xf numFmtId="0" fontId="17" fillId="0" borderId="24" xfId="191" applyFont="1" applyBorder="1" applyAlignment="1" applyProtection="1">
      <alignment horizontal="left" vertical="top" wrapText="1"/>
      <protection locked="0"/>
    </xf>
    <xf numFmtId="0" fontId="17" fillId="0" borderId="16" xfId="191" applyFont="1" applyBorder="1" applyAlignment="1" applyProtection="1">
      <alignment horizontal="left" vertical="top" wrapText="1"/>
      <protection locked="0"/>
    </xf>
    <xf numFmtId="0" fontId="22" fillId="0" borderId="14" xfId="191" applyFont="1" applyBorder="1" applyAlignment="1" applyProtection="1">
      <alignment horizontal="center" vertical="center" wrapText="1"/>
      <protection locked="0"/>
    </xf>
    <xf numFmtId="0" fontId="22" fillId="0" borderId="15" xfId="191" applyFont="1" applyBorder="1" applyAlignment="1" applyProtection="1">
      <alignment horizontal="center" vertical="center" wrapText="1"/>
      <protection locked="0"/>
    </xf>
    <xf numFmtId="0" fontId="22" fillId="0" borderId="1" xfId="19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49" fontId="20" fillId="0" borderId="1" xfId="24" applyNumberFormat="1" applyFont="1" applyFill="1" applyBorder="1" applyAlignment="1" applyProtection="1">
      <alignment horizontal="center" vertical="center" wrapText="1"/>
      <protection locked="0"/>
    </xf>
    <xf numFmtId="182" fontId="20" fillId="0" borderId="1" xfId="191" applyNumberFormat="1" applyFont="1" applyBorder="1" applyAlignment="1" applyProtection="1">
      <alignment horizontal="center" vertical="center" wrapText="1"/>
      <protection locked="0"/>
    </xf>
    <xf numFmtId="179" fontId="20" fillId="0" borderId="1" xfId="191" applyNumberFormat="1" applyFont="1" applyBorder="1" applyAlignment="1" applyProtection="1">
      <alignment horizontal="center" vertical="center" wrapText="1"/>
      <protection locked="0"/>
    </xf>
    <xf numFmtId="176" fontId="14" fillId="6" borderId="4" xfId="826" applyNumberFormat="1" applyFont="1" applyFill="1" applyBorder="1" applyAlignment="1">
      <alignment horizontal="center" vertical="center" wrapText="1"/>
    </xf>
    <xf numFmtId="179" fontId="14" fillId="6" borderId="17" xfId="826" applyNumberFormat="1" applyFont="1" applyFill="1" applyBorder="1" applyAlignment="1">
      <alignment horizontal="center" vertical="center" wrapText="1"/>
    </xf>
    <xf numFmtId="179" fontId="14" fillId="6" borderId="23" xfId="826" applyNumberFormat="1" applyFont="1" applyFill="1" applyBorder="1" applyAlignment="1">
      <alignment horizontal="center" vertical="center" wrapText="1"/>
    </xf>
    <xf numFmtId="179" fontId="14" fillId="6" borderId="24" xfId="826" applyNumberFormat="1" applyFont="1" applyFill="1" applyBorder="1" applyAlignment="1">
      <alignment horizontal="center" vertical="center" wrapText="1"/>
    </xf>
    <xf numFmtId="178" fontId="14" fillId="6" borderId="4" xfId="826" applyNumberFormat="1" applyFont="1" applyFill="1" applyBorder="1" applyAlignment="1">
      <alignment horizontal="center" vertical="center" wrapText="1"/>
    </xf>
    <xf numFmtId="176" fontId="14" fillId="6" borderId="5" xfId="826" applyNumberFormat="1" applyFont="1" applyFill="1" applyBorder="1" applyAlignment="1">
      <alignment horizontal="center" vertical="center" wrapText="1"/>
    </xf>
    <xf numFmtId="179" fontId="14" fillId="6" borderId="1" xfId="826" applyNumberFormat="1" applyFont="1" applyFill="1" applyBorder="1" applyAlignment="1">
      <alignment horizontal="center" vertical="center" wrapText="1"/>
    </xf>
    <xf numFmtId="178" fontId="14" fillId="6" borderId="5" xfId="826" applyNumberFormat="1" applyFont="1" applyFill="1" applyBorder="1" applyAlignment="1">
      <alignment horizontal="center" vertical="center" wrapText="1"/>
    </xf>
    <xf numFmtId="182" fontId="20" fillId="0" borderId="1" xfId="0" applyNumberFormat="1" applyFont="1" applyBorder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 wrapText="1"/>
    </xf>
    <xf numFmtId="178" fontId="14" fillId="6" borderId="1" xfId="191" applyNumberFormat="1" applyFont="1" applyFill="1" applyBorder="1" applyAlignment="1" applyProtection="1">
      <alignment horizontal="center" vertical="center" wrapText="1"/>
      <protection locked="0"/>
    </xf>
    <xf numFmtId="180" fontId="22" fillId="0" borderId="0" xfId="191" applyNumberFormat="1" applyFont="1" applyAlignment="1" applyProtection="1">
      <alignment horizontal="center" vertical="center" wrapText="1"/>
      <protection locked="0"/>
    </xf>
    <xf numFmtId="180" fontId="22" fillId="0" borderId="15" xfId="191" applyNumberFormat="1" applyFont="1" applyBorder="1" applyAlignment="1" applyProtection="1">
      <alignment horizontal="center" vertical="center" wrapText="1"/>
      <protection locked="0"/>
    </xf>
    <xf numFmtId="10" fontId="14" fillId="6" borderId="4" xfId="826" applyNumberFormat="1" applyFont="1" applyFill="1" applyBorder="1" applyAlignment="1">
      <alignment horizontal="center" vertical="center" wrapText="1"/>
    </xf>
    <xf numFmtId="179" fontId="20" fillId="6" borderId="4" xfId="826" applyNumberFormat="1" applyFont="1" applyFill="1" applyBorder="1" applyAlignment="1">
      <alignment horizontal="center" vertical="center" wrapText="1"/>
    </xf>
    <xf numFmtId="178" fontId="20" fillId="6" borderId="4" xfId="826" applyNumberFormat="1" applyFont="1" applyFill="1" applyBorder="1" applyAlignment="1">
      <alignment horizontal="center" vertical="center" wrapText="1"/>
    </xf>
    <xf numFmtId="176" fontId="23" fillId="6" borderId="4" xfId="0" applyNumberFormat="1" applyFont="1" applyFill="1" applyBorder="1" applyAlignment="1">
      <alignment horizontal="center" vertical="center" wrapText="1"/>
    </xf>
    <xf numFmtId="181" fontId="23" fillId="6" borderId="4" xfId="0" applyNumberFormat="1" applyFont="1" applyFill="1" applyBorder="1" applyAlignment="1">
      <alignment horizontal="center" vertical="center" wrapText="1"/>
    </xf>
    <xf numFmtId="0" fontId="23" fillId="7" borderId="4" xfId="191" applyFont="1" applyFill="1" applyBorder="1" applyAlignment="1" applyProtection="1">
      <alignment horizontal="center" vertical="center" wrapText="1"/>
      <protection locked="0"/>
    </xf>
    <xf numFmtId="180" fontId="23" fillId="2" borderId="4" xfId="191" applyNumberFormat="1" applyFont="1" applyFill="1" applyBorder="1" applyAlignment="1" applyProtection="1">
      <alignment horizontal="center" vertical="center" wrapText="1"/>
      <protection locked="0"/>
    </xf>
    <xf numFmtId="10" fontId="14" fillId="6" borderId="5" xfId="826" applyNumberFormat="1" applyFont="1" applyFill="1" applyBorder="1" applyAlignment="1">
      <alignment horizontal="center" vertical="center" wrapText="1"/>
    </xf>
    <xf numFmtId="179" fontId="20" fillId="6" borderId="5" xfId="826" applyNumberFormat="1" applyFont="1" applyFill="1" applyBorder="1" applyAlignment="1">
      <alignment horizontal="center" vertical="center" wrapText="1"/>
    </xf>
    <xf numFmtId="178" fontId="20" fillId="6" borderId="5" xfId="826" applyNumberFormat="1" applyFont="1" applyFill="1" applyBorder="1" applyAlignment="1">
      <alignment horizontal="center" vertical="center" wrapText="1"/>
    </xf>
    <xf numFmtId="176" fontId="23" fillId="6" borderId="5" xfId="0" applyNumberFormat="1" applyFont="1" applyFill="1" applyBorder="1" applyAlignment="1">
      <alignment horizontal="center" vertical="center" wrapText="1"/>
    </xf>
    <xf numFmtId="181" fontId="23" fillId="6" borderId="5" xfId="0" applyNumberFormat="1" applyFont="1" applyFill="1" applyBorder="1" applyAlignment="1">
      <alignment horizontal="center" vertical="center" wrapText="1"/>
    </xf>
    <xf numFmtId="0" fontId="23" fillId="7" borderId="5" xfId="191" applyFont="1" applyFill="1" applyBorder="1" applyAlignment="1" applyProtection="1">
      <alignment horizontal="center" vertical="center" wrapText="1"/>
      <protection locked="0"/>
    </xf>
    <xf numFmtId="180" fontId="23" fillId="2" borderId="5" xfId="191" applyNumberFormat="1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horizontal="left" vertical="center" wrapText="1"/>
    </xf>
    <xf numFmtId="180" fontId="14" fillId="2" borderId="1" xfId="0" applyNumberFormat="1" applyFont="1" applyFill="1" applyBorder="1" applyAlignment="1">
      <alignment horizontal="center" vertical="center" wrapText="1"/>
    </xf>
    <xf numFmtId="10" fontId="14" fillId="6" borderId="1" xfId="191" applyNumberFormat="1" applyFont="1" applyFill="1" applyBorder="1" applyAlignment="1" applyProtection="1">
      <alignment horizontal="center" vertical="center" wrapText="1"/>
      <protection locked="0"/>
    </xf>
    <xf numFmtId="0" fontId="19" fillId="0" borderId="4" xfId="191" applyFont="1" applyBorder="1" applyAlignment="1" applyProtection="1">
      <alignment horizontal="center" vertical="center" wrapText="1"/>
      <protection locked="0"/>
    </xf>
    <xf numFmtId="0" fontId="20" fillId="0" borderId="4" xfId="191" applyFont="1" applyBorder="1" applyAlignment="1" applyProtection="1">
      <alignment horizontal="center" vertical="center" wrapText="1"/>
      <protection locked="0"/>
    </xf>
    <xf numFmtId="180" fontId="11" fillId="2" borderId="0" xfId="191" applyNumberFormat="1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2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27" fillId="0" borderId="4" xfId="0" applyNumberFormat="1" applyFont="1" applyBorder="1" applyAlignment="1">
      <alignment horizontal="center" vertical="center"/>
    </xf>
    <xf numFmtId="176" fontId="27" fillId="0" borderId="4" xfId="0" applyNumberFormat="1" applyFont="1" applyBorder="1" applyAlignment="1">
      <alignment horizontal="center" vertical="center" wrapText="1"/>
    </xf>
    <xf numFmtId="176" fontId="20" fillId="0" borderId="1" xfId="191" applyNumberFormat="1" applyFont="1" applyBorder="1" applyAlignment="1" applyProtection="1">
      <alignment horizontal="center" vertical="center" wrapText="1"/>
      <protection locked="0"/>
    </xf>
    <xf numFmtId="176" fontId="20" fillId="0" borderId="1" xfId="191" applyNumberFormat="1" applyFont="1" applyBorder="1" applyAlignment="1" applyProtection="1">
      <alignment horizontal="left" vertical="center" wrapText="1"/>
      <protection locked="0"/>
    </xf>
    <xf numFmtId="176" fontId="27" fillId="0" borderId="5" xfId="0" applyNumberFormat="1" applyFont="1" applyBorder="1" applyAlignment="1">
      <alignment horizontal="center" vertical="center"/>
    </xf>
    <xf numFmtId="176" fontId="27" fillId="0" borderId="5" xfId="0" applyNumberFormat="1" applyFont="1" applyBorder="1" applyAlignment="1">
      <alignment horizontal="center" vertical="center" wrapText="1"/>
    </xf>
    <xf numFmtId="177" fontId="28" fillId="0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/>
    </xf>
    <xf numFmtId="0" fontId="1" fillId="0" borderId="0" xfId="0" applyFont="1">
      <alignment vertical="center"/>
    </xf>
    <xf numFmtId="0" fontId="8" fillId="0" borderId="1" xfId="719" applyFont="1" applyBorder="1" applyAlignment="1" quotePrefix="1">
      <alignment horizontal="center" vertical="center"/>
    </xf>
  </cellXfs>
  <cellStyles count="1209">
    <cellStyle name="常规" xfId="0" builtinId="0"/>
    <cellStyle name="常规 3 27" xfId="1"/>
    <cellStyle name="货币[0]" xfId="2" builtinId="7"/>
    <cellStyle name="20% - 强调文字颜色 1 2" xfId="3"/>
    <cellStyle name="常规 2 2 2 20" xfId="4"/>
    <cellStyle name="常规 2 2 2 15" xfId="5"/>
    <cellStyle name="标题 3 11" xfId="6"/>
    <cellStyle name="常规 2 2 2 2 19 2" xfId="7"/>
    <cellStyle name="链接单元格 5" xfId="8"/>
    <cellStyle name="20% - 强调文字颜色 3" xfId="9" builtinId="38"/>
    <cellStyle name="输入" xfId="10" builtinId="20"/>
    <cellStyle name="60% - 强调文字颜色 1 11" xfId="11"/>
    <cellStyle name="货币" xfId="12" builtinId="4"/>
    <cellStyle name="常规 39" xfId="13"/>
    <cellStyle name="常规 44" xfId="14"/>
    <cellStyle name="常规 3 14" xfId="15"/>
    <cellStyle name="常规 2 26" xfId="16"/>
    <cellStyle name="千位分隔[0]" xfId="17" builtinId="6"/>
    <cellStyle name="40% - 强调文字颜色 3" xfId="18" builtinId="39"/>
    <cellStyle name="差" xfId="19" builtinId="27"/>
    <cellStyle name="千位分隔" xfId="20" builtinId="3"/>
    <cellStyle name="常规 7 3" xfId="21"/>
    <cellStyle name="60% - 强调文字颜色 3" xfId="22" builtinId="40"/>
    <cellStyle name="常规 4 13" xfId="23"/>
    <cellStyle name="BOM_Level_Below3" xfId="24"/>
    <cellStyle name="超链接" xfId="25" builtinId="8"/>
    <cellStyle name="20% - 强调文字颜色 1 11" xfId="26"/>
    <cellStyle name="样式 1 5" xfId="27"/>
    <cellStyle name="百分比" xfId="28" builtinId="5"/>
    <cellStyle name="已访问的超链接" xfId="29" builtinId="9"/>
    <cellStyle name="60% - 强调文字颜色 2 3" xfId="30"/>
    <cellStyle name="注释" xfId="31" builtinId="10"/>
    <cellStyle name="常规 6 13" xfId="32"/>
    <cellStyle name="常规 6" xfId="33"/>
    <cellStyle name="20% - 强调文字颜色 4 5" xfId="34"/>
    <cellStyle name="40% - 强调文字颜色 3 9" xfId="35"/>
    <cellStyle name="60% - 强调文字颜色 2" xfId="36" builtinId="36"/>
    <cellStyle name="常规 4 12" xfId="37"/>
    <cellStyle name="差 9" xfId="38"/>
    <cellStyle name="常规 3 27 3" xfId="39"/>
    <cellStyle name="解释性文本 2 2" xfId="40"/>
    <cellStyle name="标题 4" xfId="41" builtinId="19"/>
    <cellStyle name="警告文本" xfId="42" builtinId="11"/>
    <cellStyle name="常规 4 2 2 3" xfId="43"/>
    <cellStyle name="常规 6 5" xfId="44"/>
    <cellStyle name="常规 5 2" xfId="45"/>
    <cellStyle name="60% - 强调文字颜色 6 8" xfId="46"/>
    <cellStyle name="60% - 强调文字颜色 2 2 2" xfId="47"/>
    <cellStyle name="标题" xfId="48" builtinId="15"/>
    <cellStyle name="强调文字颜色 1 2 3" xfId="49"/>
    <cellStyle name="60% - 强调文字颜色 4 11" xfId="50"/>
    <cellStyle name="40% - 强调文字颜色 3 10" xfId="51"/>
    <cellStyle name="常规 2 2 9 2" xfId="52"/>
    <cellStyle name="常规 6 2 10 2" xfId="53"/>
    <cellStyle name="解释性文本" xfId="54" builtinId="53"/>
    <cellStyle name="差 6" xfId="55"/>
    <cellStyle name="解释性文本 9" xfId="56"/>
    <cellStyle name="标题 1" xfId="57" builtinId="16"/>
    <cellStyle name="常规 5 2 2" xfId="58"/>
    <cellStyle name="差 7" xfId="59"/>
    <cellStyle name="标题 2" xfId="60" builtinId="17"/>
    <cellStyle name="40% - 强调文字颜色 3 8" xfId="61"/>
    <cellStyle name="60% - 强调文字颜色 1" xfId="62" builtinId="32"/>
    <cellStyle name="常规 4 11" xfId="63"/>
    <cellStyle name="常规 5 2 3" xfId="64"/>
    <cellStyle name="差 8" xfId="65"/>
    <cellStyle name="常规 3 27 2" xfId="66"/>
    <cellStyle name="标题 3" xfId="67" builtinId="18"/>
    <cellStyle name="60% - 强调文字颜色 4" xfId="68" builtinId="44"/>
    <cellStyle name="常规 4 14" xfId="69"/>
    <cellStyle name="输出" xfId="70" builtinId="21"/>
    <cellStyle name="计算" xfId="71" builtinId="22"/>
    <cellStyle name="40% - 强调文字颜色 4 2" xfId="72"/>
    <cellStyle name="计算 3 2" xfId="73"/>
    <cellStyle name="检查单元格" xfId="74" builtinId="23"/>
    <cellStyle name="常规 4 2 25" xfId="75"/>
    <cellStyle name="20% - 强调文字颜色 1 5" xfId="76"/>
    <cellStyle name="常规 2 2 2 23" xfId="77"/>
    <cellStyle name="常规 2 2 2 18" xfId="78"/>
    <cellStyle name="链接单元格 8" xfId="79"/>
    <cellStyle name="输入 9 2" xfId="80"/>
    <cellStyle name="20% - 强调文字颜色 6" xfId="81" builtinId="50"/>
    <cellStyle name="强调文字颜色 2" xfId="82" builtinId="33"/>
    <cellStyle name="常规 2 2 2 5" xfId="83"/>
    <cellStyle name="常规 2 2 18 2" xfId="84"/>
    <cellStyle name="链接单元格" xfId="85" builtinId="24"/>
    <cellStyle name="常规 2 2 23 2" xfId="86"/>
    <cellStyle name="标题 2 11" xfId="87"/>
    <cellStyle name="常规 6 2 3" xfId="88"/>
    <cellStyle name="注释 2 3" xfId="89"/>
    <cellStyle name="40% - 强调文字颜色 5 7" xfId="90"/>
    <cellStyle name="60% - 强调文字颜色 4 2 3" xfId="91"/>
    <cellStyle name="40% - 强调文字颜色 6 5" xfId="92"/>
    <cellStyle name="汇总" xfId="93" builtinId="25"/>
    <cellStyle name="好" xfId="94" builtinId="26"/>
    <cellStyle name="60% - 强调文字颜色 5 10" xfId="95"/>
    <cellStyle name="20% - 强调文字颜色 1 2 3" xfId="96"/>
    <cellStyle name="40% - 强调文字颜色 2 2" xfId="97"/>
    <cellStyle name="适中 8" xfId="98"/>
    <cellStyle name="20% - 强调文字颜色 3 3" xfId="99"/>
    <cellStyle name="常规 3 2 6" xfId="100"/>
    <cellStyle name="适中" xfId="101" builtinId="28"/>
    <cellStyle name="20% - 强调文字颜色 1 4" xfId="102"/>
    <cellStyle name="常规 2 2 2 22" xfId="103"/>
    <cellStyle name="常规 2 2 2 17" xfId="104"/>
    <cellStyle name="常规 8 2" xfId="105"/>
    <cellStyle name="链接单元格 7" xfId="106"/>
    <cellStyle name="20% - 强调文字颜色 5" xfId="107" builtinId="46"/>
    <cellStyle name="常规 2 2 2 4" xfId="108"/>
    <cellStyle name="强调文字颜色 1" xfId="109" builtinId="29"/>
    <cellStyle name="链接单元格 3" xfId="110"/>
    <cellStyle name="20% - 强调文字颜色 1" xfId="111" builtinId="30"/>
    <cellStyle name="40% - 强调文字颜色 1" xfId="112" builtinId="31"/>
    <cellStyle name="标题 5 4" xfId="113"/>
    <cellStyle name="链接单元格 4" xfId="114"/>
    <cellStyle name="20% - 强调文字颜色 2" xfId="115" builtinId="34"/>
    <cellStyle name="60% - 强调文字颜色 3 2 3" xfId="116"/>
    <cellStyle name="_x005f_x000a_mouse.drv=lm 3" xfId="117"/>
    <cellStyle name="常规 3 2 13" xfId="118"/>
    <cellStyle name="40% - 强调文字颜色 2" xfId="119" builtinId="35"/>
    <cellStyle name="20% - 强调文字颜色 1 6" xfId="120"/>
    <cellStyle name="常规 2 2 2 24" xfId="121"/>
    <cellStyle name="常规 2 2 2 19" xfId="122"/>
    <cellStyle name="强调文字颜色 3" xfId="123" builtinId="37"/>
    <cellStyle name="常规 2 2 2 6" xfId="124"/>
    <cellStyle name="20% - 强调文字颜色 1 7" xfId="125"/>
    <cellStyle name="强调文字颜色 4" xfId="126" builtinId="41"/>
    <cellStyle name="常规 2 2 2 7" xfId="127"/>
    <cellStyle name="常规 3 8 2" xfId="128"/>
    <cellStyle name="20% - 强调文字颜色 1 3" xfId="129"/>
    <cellStyle name="常规 2 2 2 21" xfId="130"/>
    <cellStyle name="常规 2 2 2 16" xfId="131"/>
    <cellStyle name="链接单元格 6" xfId="132"/>
    <cellStyle name="20% - 强调文字颜色 4" xfId="133" builtinId="42"/>
    <cellStyle name="40% - 强调文字颜色 4" xfId="134" builtinId="43"/>
    <cellStyle name="20% - 强调文字颜色 1 8" xfId="135"/>
    <cellStyle name="常规 2 2 2 2 4 2" xfId="136"/>
    <cellStyle name="标题 3 2 2" xfId="137"/>
    <cellStyle name="常规 7 2 3 2" xfId="138"/>
    <cellStyle name="好 5" xfId="139"/>
    <cellStyle name="强调文字颜色 5" xfId="140" builtinId="45"/>
    <cellStyle name="常规 2 2 2 8" xfId="141"/>
    <cellStyle name="40% - 强调文字颜色 5" xfId="142" builtinId="47"/>
    <cellStyle name="60% - 强调文字颜色 5" xfId="143" builtinId="48"/>
    <cellStyle name="常规 4 15" xfId="144"/>
    <cellStyle name="常规 4 20" xfId="145"/>
    <cellStyle name="常规 2 2 8 2" xfId="146"/>
    <cellStyle name="标题 3 2 3" xfId="147"/>
    <cellStyle name="好 6" xfId="148"/>
    <cellStyle name="20% - 强调文字颜色 1 9" xfId="149"/>
    <cellStyle name="常规 2 27 2 2" xfId="150"/>
    <cellStyle name="强调文字颜色 6" xfId="151" builtinId="49"/>
    <cellStyle name="常规 2 2 2 9" xfId="152"/>
    <cellStyle name="40% - 强调文字颜色 6" xfId="153" builtinId="51"/>
    <cellStyle name="60% - 强调文字颜色 6" xfId="154" builtinId="52"/>
    <cellStyle name="常规 4 16" xfId="155"/>
    <cellStyle name="常规 4 21" xfId="156"/>
    <cellStyle name="60% - 强调文字颜色 1 9" xfId="157"/>
    <cellStyle name="常规 2 7 2" xfId="158"/>
    <cellStyle name="40% - 强调文字颜色 2 11" xfId="159"/>
    <cellStyle name="20% - 强调文字颜色 1 10" xfId="160"/>
    <cellStyle name="20% - 强调文字颜色 1 2 2" xfId="161"/>
    <cellStyle name="60% - 强调文字颜色 5 11" xfId="162"/>
    <cellStyle name="40% - 强调文字颜色 4 10" xfId="163"/>
    <cellStyle name="20% - 强调文字颜色 1 2 4" xfId="164"/>
    <cellStyle name="40% - 强调文字颜色 2 3" xfId="165"/>
    <cellStyle name="40% - 强调文字颜色 4 11" xfId="166"/>
    <cellStyle name="20% - 强调文字颜色 3 10" xfId="167"/>
    <cellStyle name="20% - 强调文字颜色 1 2 5" xfId="168"/>
    <cellStyle name="40% - 强调文字颜色 2 4" xfId="169"/>
    <cellStyle name="输入 6 2" xfId="170"/>
    <cellStyle name="60% - 强调文字颜色 6 9" xfId="171"/>
    <cellStyle name="60% - 强调文字颜色 2 2 3" xfId="172"/>
    <cellStyle name="输入 11 2" xfId="173"/>
    <cellStyle name="强调文字颜色 1 2 4" xfId="174"/>
    <cellStyle name="40% - 强调文字颜色 3 11" xfId="175"/>
    <cellStyle name="20% - 强调文字颜色 2 10" xfId="176"/>
    <cellStyle name="常规 4 3 2" xfId="177"/>
    <cellStyle name="60% - 强调文字颜色 2 2 4" xfId="178"/>
    <cellStyle name="强调文字颜色 1 2 5" xfId="179"/>
    <cellStyle name="20% - 强调文字颜色 2 11" xfId="180"/>
    <cellStyle name="20% - 强调文字颜色 2 2" xfId="181"/>
    <cellStyle name="20% - 强调文字颜色 2 2 2" xfId="182"/>
    <cellStyle name="20% - 强调文字颜色 2 2 3" xfId="183"/>
    <cellStyle name="20% - 强调文字颜色 2 2 4" xfId="184"/>
    <cellStyle name="20% - 强调文字颜色 2 2 5" xfId="185"/>
    <cellStyle name="20% - 强调文字颜色 2 3" xfId="186"/>
    <cellStyle name="20% - 强调文字颜色 2 4" xfId="187"/>
    <cellStyle name="20% - 强调文字颜色 2 5" xfId="188"/>
    <cellStyle name="20% - 强调文字颜色 2 6" xfId="189"/>
    <cellStyle name="20% - 强调文字颜色 2 7" xfId="190"/>
    <cellStyle name="样式 1" xfId="191"/>
    <cellStyle name="20% - 强调文字颜色 2 8" xfId="192"/>
    <cellStyle name="常规 2 2 2 2 5 2" xfId="193"/>
    <cellStyle name="常规 2 2 2 2 10 2" xfId="194"/>
    <cellStyle name="20% - 强调文字颜色 2 9" xfId="195"/>
    <cellStyle name="40% - 强调文字颜色 2 5" xfId="196"/>
    <cellStyle name="常规 4 8 2" xfId="197"/>
    <cellStyle name="20% - 强调文字颜色 3 11" xfId="198"/>
    <cellStyle name="适中 7" xfId="199"/>
    <cellStyle name="20% - 强调文字颜色 3 2" xfId="200"/>
    <cellStyle name="常规 3 2 5" xfId="201"/>
    <cellStyle name="20% - 强调文字颜色 3 2 2" xfId="202"/>
    <cellStyle name="标题 4 9" xfId="203"/>
    <cellStyle name="常规 2 14 2" xfId="204"/>
    <cellStyle name="20% - 强调文字颜色 3 2 3" xfId="205"/>
    <cellStyle name="20% - 强调文字颜色 3 2 4" xfId="206"/>
    <cellStyle name="20% - 强调文字颜色 3 2 5" xfId="207"/>
    <cellStyle name="60% - 强调文字颜色 1 2" xfId="208"/>
    <cellStyle name="常规 4 11 2" xfId="209"/>
    <cellStyle name="适中 9" xfId="210"/>
    <cellStyle name="20% - 强调文字颜色 3 4" xfId="211"/>
    <cellStyle name="常规 3 2 7" xfId="212"/>
    <cellStyle name="60% - 强调文字颜色 1 3" xfId="213"/>
    <cellStyle name="20% - 强调文字颜色 3 5" xfId="214"/>
    <cellStyle name="常规 3 2 8" xfId="215"/>
    <cellStyle name="60% - 强调文字颜色 1 4" xfId="216"/>
    <cellStyle name="20% - 强调文字颜色 3 6" xfId="217"/>
    <cellStyle name="常规 3 2 9" xfId="218"/>
    <cellStyle name="60% - 强调文字颜色 1 5" xfId="219"/>
    <cellStyle name="警告文本 2 2" xfId="220"/>
    <cellStyle name="20% - 强调文字颜色 3 7" xfId="221"/>
    <cellStyle name="常规 2 2 2 2 6 2" xfId="222"/>
    <cellStyle name="常规 2 2 2 2 11 2" xfId="223"/>
    <cellStyle name="警告文本 2 3" xfId="224"/>
    <cellStyle name="20% - 强调文字颜色 3 8" xfId="225"/>
    <cellStyle name="常规 7 2 5 2" xfId="226"/>
    <cellStyle name="60% - 强调文字颜色 1 6" xfId="227"/>
    <cellStyle name="样式 1 2" xfId="228"/>
    <cellStyle name="警告文本 2 4" xfId="229"/>
    <cellStyle name="60% - 强调文字颜色 3 10" xfId="230"/>
    <cellStyle name="20% - 强调文字颜色 3 9" xfId="231"/>
    <cellStyle name="60% - 强调文字颜色 1 7" xfId="232"/>
    <cellStyle name="常规 15" xfId="233"/>
    <cellStyle name="常规 20" xfId="234"/>
    <cellStyle name="40% - 强调文字颜色 5 11" xfId="235"/>
    <cellStyle name="20% - 强调文字颜色 4 10" xfId="236"/>
    <cellStyle name="常规 16" xfId="237"/>
    <cellStyle name="常规 21" xfId="238"/>
    <cellStyle name="20% - 强调文字颜色 4 11" xfId="239"/>
    <cellStyle name="20% - 强调文字颜色 4 2" xfId="240"/>
    <cellStyle name="注释 10 2" xfId="241"/>
    <cellStyle name="常规 3 2" xfId="242"/>
    <cellStyle name="60% - 强调文字颜色 4 8" xfId="243"/>
    <cellStyle name="20% - 强调文字颜色 4 2 2" xfId="244"/>
    <cellStyle name="常规 3 3" xfId="245"/>
    <cellStyle name="输入 4 2" xfId="246"/>
    <cellStyle name="60% - 强调文字颜色 4 9" xfId="247"/>
    <cellStyle name="20% - 强调文字颜色 4 2 3" xfId="248"/>
    <cellStyle name="检查单元格 10" xfId="249"/>
    <cellStyle name="20% - 强调文字颜色 4 2 4" xfId="250"/>
    <cellStyle name="检查单元格 11" xfId="251"/>
    <cellStyle name="20% - 强调文字颜色 4 2 5" xfId="252"/>
    <cellStyle name="20% - 强调文字颜色 4 3" xfId="253"/>
    <cellStyle name="60% - 强调文字颜色 2 2" xfId="254"/>
    <cellStyle name="常规 4 12 2" xfId="255"/>
    <cellStyle name="常规 6 12" xfId="256"/>
    <cellStyle name="常规 5" xfId="257"/>
    <cellStyle name="20% - 强调文字颜色 4 4" xfId="258"/>
    <cellStyle name="常规 7" xfId="259"/>
    <cellStyle name="60% - 强调文字颜色 2 4" xfId="260"/>
    <cellStyle name="常规 6 14" xfId="261"/>
    <cellStyle name="20% - 强调文字颜色 4 6" xfId="262"/>
    <cellStyle name="常规 8" xfId="263"/>
    <cellStyle name="60% - 强调文字颜色 2 5" xfId="264"/>
    <cellStyle name="常规 6 15" xfId="265"/>
    <cellStyle name="常规 6 20" xfId="266"/>
    <cellStyle name="20% - 强调文字颜色 4 7" xfId="267"/>
    <cellStyle name="20% - 强调文字颜色 4 8" xfId="268"/>
    <cellStyle name="常规 2 2 2 2 7 2" xfId="269"/>
    <cellStyle name="常规 2 2 2 2 12 2" xfId="270"/>
    <cellStyle name="常规 7 2 6 2" xfId="271"/>
    <cellStyle name="常规 9" xfId="272"/>
    <cellStyle name="60% - 强调文字颜色 2 6" xfId="273"/>
    <cellStyle name="常规 6 16" xfId="274"/>
    <cellStyle name="常规 6 21" xfId="275"/>
    <cellStyle name="60% - 强调文字颜色 2 7" xfId="276"/>
    <cellStyle name="常规 6 17" xfId="277"/>
    <cellStyle name="常规 6 22" xfId="278"/>
    <cellStyle name="20% - 强调文字颜色 4 9" xfId="279"/>
    <cellStyle name="40% - 强调文字颜色 6 11" xfId="280"/>
    <cellStyle name="20% - 强调文字颜色 5 10" xfId="281"/>
    <cellStyle name="20% - 强调文字颜色 5 11" xfId="282"/>
    <cellStyle name="20% - 强调文字颜色 5 2" xfId="283"/>
    <cellStyle name="常规 2 2 15" xfId="284"/>
    <cellStyle name="常规 2 2 20" xfId="285"/>
    <cellStyle name="常规 2 28 2" xfId="286"/>
    <cellStyle name="20% - 强调文字颜色 5 2 2" xfId="287"/>
    <cellStyle name="常规 2 2 16" xfId="288"/>
    <cellStyle name="常规 2 2 21" xfId="289"/>
    <cellStyle name="20% - 强调文字颜色 5 2 3" xfId="290"/>
    <cellStyle name="常规 2 2 17" xfId="291"/>
    <cellStyle name="常规 2 2 22" xfId="292"/>
    <cellStyle name="20% - 强调文字颜色 5 2 4" xfId="293"/>
    <cellStyle name="常规 2 2 18" xfId="294"/>
    <cellStyle name="常规 2 2 23" xfId="295"/>
    <cellStyle name="20% - 强调文字颜色 5 2 5" xfId="296"/>
    <cellStyle name="常规 3 26 2" xfId="297"/>
    <cellStyle name="20% - 强调文字颜色 5 3" xfId="298"/>
    <cellStyle name="强调文字颜色 4 10" xfId="299"/>
    <cellStyle name="60% - 强调文字颜色 3 2" xfId="300"/>
    <cellStyle name="常规 4 13 2" xfId="301"/>
    <cellStyle name="20% - 强调文字颜色 5 4" xfId="302"/>
    <cellStyle name="强调文字颜色 4 11" xfId="303"/>
    <cellStyle name="60% - 强调文字颜色 3 3" xfId="304"/>
    <cellStyle name="汇总 10" xfId="305"/>
    <cellStyle name="20% - 强调文字颜色 5 5" xfId="306"/>
    <cellStyle name="60% - 强调文字颜色 3 4" xfId="307"/>
    <cellStyle name="汇总 11" xfId="308"/>
    <cellStyle name="20% - 强调文字颜色 5 6" xfId="309"/>
    <cellStyle name="60% - 强调文字颜色 3 5" xfId="310"/>
    <cellStyle name="20% - 强调文字颜色 5 7" xfId="311"/>
    <cellStyle name="20% - 强调文字颜色 5 8" xfId="312"/>
    <cellStyle name="常规 2 2 2 2 8 2" xfId="313"/>
    <cellStyle name="常规 2 2 2 2 13 2" xfId="314"/>
    <cellStyle name="常规 7 2 7 2" xfId="315"/>
    <cellStyle name="60% - 强调文字颜色 3 6" xfId="316"/>
    <cellStyle name="60% - 强调文字颜色 3 7" xfId="317"/>
    <cellStyle name="20% - 强调文字颜色 5 9" xfId="318"/>
    <cellStyle name="20% - 强调文字颜色 6 10" xfId="319"/>
    <cellStyle name="检查单元格 2 5" xfId="320"/>
    <cellStyle name="20% - 强调文字颜色 6 11" xfId="321"/>
    <cellStyle name="输出 6 2" xfId="322"/>
    <cellStyle name="强调文字颜色 5 2 5" xfId="323"/>
    <cellStyle name="标题 4 11" xfId="324"/>
    <cellStyle name="60% - 强调文字颜色 6 2 4" xfId="325"/>
    <cellStyle name="20% - 强调文字颜色 6 2" xfId="326"/>
    <cellStyle name="40% - 强调文字颜色 4 4" xfId="327"/>
    <cellStyle name="20% - 强调文字颜色 6 2 2" xfId="328"/>
    <cellStyle name="40% - 强调文字颜色 4 5" xfId="329"/>
    <cellStyle name="20% - 强调文字颜色 6 2 3" xfId="330"/>
    <cellStyle name="解释性文本 10" xfId="331"/>
    <cellStyle name="40% - 强调文字颜色 4 6" xfId="332"/>
    <cellStyle name="20% - 强调文字颜色 6 2 4" xfId="333"/>
    <cellStyle name="解释性文本 11" xfId="334"/>
    <cellStyle name="常规 2 2 17 2" xfId="335"/>
    <cellStyle name="20% - 强调文字颜色 6 2 5" xfId="336"/>
    <cellStyle name="常规 2 2 22 2" xfId="337"/>
    <cellStyle name="40% - 强调文字颜色 4 7" xfId="338"/>
    <cellStyle name="60% - 强调文字颜色 6 2 5" xfId="339"/>
    <cellStyle name="20% - 强调文字颜色 6 3" xfId="340"/>
    <cellStyle name="60% - 强调文字颜色 4 2" xfId="341"/>
    <cellStyle name="常规 4 14 2" xfId="342"/>
    <cellStyle name="20% - 强调文字颜色 6 4" xfId="343"/>
    <cellStyle name="60% - 强调文字颜色 4 3" xfId="344"/>
    <cellStyle name="40% - 强调文字颜色 5 2 2" xfId="345"/>
    <cellStyle name="20% - 强调文字颜色 6 5" xfId="346"/>
    <cellStyle name="60% - 强调文字颜色 4 4" xfId="347"/>
    <cellStyle name="40% - 强调文字颜色 5 2 3" xfId="348"/>
    <cellStyle name="20% - 强调文字颜色 6 6" xfId="349"/>
    <cellStyle name="60% - 强调文字颜色 4 5" xfId="350"/>
    <cellStyle name="40% - 强调文字颜色 5 2 4" xfId="351"/>
    <cellStyle name="20% - 强调文字颜色 6 7" xfId="352"/>
    <cellStyle name="40% - 强调文字颜色 5 2 5" xfId="353"/>
    <cellStyle name="20% - 强调文字颜色 6 8" xfId="354"/>
    <cellStyle name="常规 2 2 2 2 9 2" xfId="355"/>
    <cellStyle name="常规 2 2 2 2 14 2" xfId="356"/>
    <cellStyle name="常规 7 2 8 2" xfId="357"/>
    <cellStyle name="60% - 强调文字颜色 4 6" xfId="358"/>
    <cellStyle name="60% - 强调文字颜色 4 7" xfId="359"/>
    <cellStyle name="20% - 强调文字颜色 6 9" xfId="360"/>
    <cellStyle name="常规 36" xfId="361"/>
    <cellStyle name="常规 41" xfId="362"/>
    <cellStyle name="60% - 强调文字颜色 2 11" xfId="363"/>
    <cellStyle name="40% - 强调文字颜色 1 10" xfId="364"/>
    <cellStyle name="常规 2 2 2" xfId="365"/>
    <cellStyle name="常规 37" xfId="366"/>
    <cellStyle name="常规 42" xfId="367"/>
    <cellStyle name="40% - 强调文字颜色 1 11" xfId="368"/>
    <cellStyle name="40% - 强调文字颜色 1 2" xfId="369"/>
    <cellStyle name="40% - 强调文字颜色 1 2 2" xfId="370"/>
    <cellStyle name="40% - 强调文字颜色 1 2 3" xfId="371"/>
    <cellStyle name="40% - 强调文字颜色 1 2 4" xfId="372"/>
    <cellStyle name="40% - 强调文字颜色 1 2 5" xfId="373"/>
    <cellStyle name="40% - 强调文字颜色 1 3" xfId="374"/>
    <cellStyle name="40% - 强调文字颜色 1 4" xfId="375"/>
    <cellStyle name="40% - 强调文字颜色 1 5" xfId="376"/>
    <cellStyle name="常规 4 7 2" xfId="377"/>
    <cellStyle name="40% - 强调文字颜色 1 6" xfId="378"/>
    <cellStyle name="常规 2 2 14 2" xfId="379"/>
    <cellStyle name="40% - 强调文字颜色 1 7" xfId="380"/>
    <cellStyle name="常规 44 10 2" xfId="381"/>
    <cellStyle name="40% - 强调文字颜色 1 8" xfId="382"/>
    <cellStyle name="40% - 强调文字颜色 1 9" xfId="383"/>
    <cellStyle name="样式 1 3" xfId="384"/>
    <cellStyle name="警告文本 2 5" xfId="385"/>
    <cellStyle name="60% - 强调文字颜色 3 11" xfId="386"/>
    <cellStyle name="40% - 强调文字颜色 2 10" xfId="387"/>
    <cellStyle name="60% - 强调文字颜色 1 8" xfId="388"/>
    <cellStyle name="40% - 强调文字颜色 2 2 2" xfId="389"/>
    <cellStyle name="常规 3 2 17" xfId="390"/>
    <cellStyle name="常规 3 2 22" xfId="391"/>
    <cellStyle name="40% - 强调文字颜色 2 2 3" xfId="392"/>
    <cellStyle name="常规 3 2 18" xfId="393"/>
    <cellStyle name="常规 6 2 5 2" xfId="394"/>
    <cellStyle name="40% - 强调文字颜色 2 2 4" xfId="395"/>
    <cellStyle name="常规 3 2 19" xfId="396"/>
    <cellStyle name="40% - 强调文字颜色 2 2 5" xfId="397"/>
    <cellStyle name="40% - 强调文字颜色 2 6" xfId="398"/>
    <cellStyle name="常规 2 2 15 2" xfId="399"/>
    <cellStyle name="常规 2 2 20 2" xfId="400"/>
    <cellStyle name="40% - 强调文字颜色 2 7" xfId="401"/>
    <cellStyle name="40% - 强调文字颜色 2 8" xfId="402"/>
    <cellStyle name="40% - 强调文字颜色 2 9" xfId="403"/>
    <cellStyle name="40% - 强调文字颜色 3 2" xfId="404"/>
    <cellStyle name="40% - 强调文字颜色 6 9" xfId="405"/>
    <cellStyle name="40% - 强调文字颜色 3 2 2" xfId="406"/>
    <cellStyle name="40% - 强调文字颜色 3 2 3" xfId="407"/>
    <cellStyle name="40% - 强调文字颜色 3 2 4" xfId="408"/>
    <cellStyle name="40% - 强调文字颜色 3 2 5" xfId="409"/>
    <cellStyle name="计算 2 3" xfId="410"/>
    <cellStyle name="BOM_Level_1" xfId="411"/>
    <cellStyle name="40% - 强调文字颜色 3 3" xfId="412"/>
    <cellStyle name="40% - 强调文字颜色 3 4" xfId="413"/>
    <cellStyle name="40% - 强调文字颜色 3 5" xfId="414"/>
    <cellStyle name="常规 4 9 2" xfId="415"/>
    <cellStyle name="40% - 强调文字颜色 3 6" xfId="416"/>
    <cellStyle name="常规 2 2 16 2" xfId="417"/>
    <cellStyle name="常规 2 2 21 2" xfId="418"/>
    <cellStyle name="常规 4 10" xfId="419"/>
    <cellStyle name="40% - 强调文字颜色 3 7" xfId="420"/>
    <cellStyle name="40% - 强调文字颜色 4 2 2" xfId="421"/>
    <cellStyle name="标题 4 4" xfId="422"/>
    <cellStyle name="40% - 强调文字颜色 4 2 3" xfId="423"/>
    <cellStyle name="标题 4 5" xfId="424"/>
    <cellStyle name="40% - 强调文字颜色 4 2 4" xfId="425"/>
    <cellStyle name="标题 4 6" xfId="426"/>
    <cellStyle name="40% - 强调文字颜色 4 2 5" xfId="427"/>
    <cellStyle name="标题 4 7" xfId="428"/>
    <cellStyle name="40% - 强调文字颜色 4 3" xfId="429"/>
    <cellStyle name="40% - 强调文字颜色 4 8" xfId="430"/>
    <cellStyle name="40% - 强调文字颜色 4 9" xfId="431"/>
    <cellStyle name="60% - 强调文字颜色 6 11" xfId="432"/>
    <cellStyle name="40% - 强调文字颜色 5 10" xfId="433"/>
    <cellStyle name="常规 2 10 2" xfId="434"/>
    <cellStyle name="常规 4 2 2 12 2" xfId="435"/>
    <cellStyle name="常规 14" xfId="436"/>
    <cellStyle name="40% - 强调文字颜色 5 2" xfId="437"/>
    <cellStyle name="好 2 3" xfId="438"/>
    <cellStyle name="40% - 强调文字颜色 5 3" xfId="439"/>
    <cellStyle name="好 2 4" xfId="440"/>
    <cellStyle name="输入 2 3 2" xfId="441"/>
    <cellStyle name="常规 4 2 2 10 2" xfId="442"/>
    <cellStyle name="40% - 强调文字颜色 5 4" xfId="443"/>
    <cellStyle name="好 2 5" xfId="444"/>
    <cellStyle name="40% - 强调文字颜色 5 5" xfId="445"/>
    <cellStyle name="标题 2 10" xfId="446"/>
    <cellStyle name="常规 6 2 2" xfId="447"/>
    <cellStyle name="注释 2 2" xfId="448"/>
    <cellStyle name="40% - 强调文字颜色 5 6" xfId="449"/>
    <cellStyle name="常规 6 2 4" xfId="450"/>
    <cellStyle name="注释 2 4" xfId="451"/>
    <cellStyle name="40% - 强调文字颜色 5 8" xfId="452"/>
    <cellStyle name="常规 6 2 5" xfId="453"/>
    <cellStyle name="注释 2 5" xfId="454"/>
    <cellStyle name="40% - 强调文字颜色 5 9" xfId="455"/>
    <cellStyle name="常规 2 15 2" xfId="456"/>
    <cellStyle name="常规 2 20 2" xfId="457"/>
    <cellStyle name="40% - 强调文字颜色 6 10" xfId="458"/>
    <cellStyle name="40% - 强调文字颜色 6 2" xfId="459"/>
    <cellStyle name="标题 2 2 4" xfId="460"/>
    <cellStyle name="常规 2 2 10" xfId="461"/>
    <cellStyle name="40% - 强调文字颜色 6 2 2" xfId="462"/>
    <cellStyle name="常规 2 2 4 2" xfId="463"/>
    <cellStyle name="常规 2 2 11" xfId="464"/>
    <cellStyle name="40% - 强调文字颜色 6 2 3" xfId="465"/>
    <cellStyle name="常规 2 2 12" xfId="466"/>
    <cellStyle name="40% - 强调文字颜色 6 2 4" xfId="467"/>
    <cellStyle name="常规 2 2 13" xfId="468"/>
    <cellStyle name="40% - 强调文字颜色 6 2 5" xfId="469"/>
    <cellStyle name="输入 2 4 2" xfId="470"/>
    <cellStyle name="标题 2 2 5" xfId="471"/>
    <cellStyle name="常规 4 2 2 11 2" xfId="472"/>
    <cellStyle name="40% - 强调文字颜色 6 3" xfId="473"/>
    <cellStyle name="60% - 强调文字颜色 4 2 2" xfId="474"/>
    <cellStyle name="40% - 强调文字颜色 6 4" xfId="475"/>
    <cellStyle name="常规 6 3 2" xfId="476"/>
    <cellStyle name="注释 3 2" xfId="477"/>
    <cellStyle name="60% - 强调文字颜色 4 2 4" xfId="478"/>
    <cellStyle name="40% - 强调文字颜色 6 6" xfId="479"/>
    <cellStyle name="常规 2 2 19 2" xfId="480"/>
    <cellStyle name="常规 2 2 24 2" xfId="481"/>
    <cellStyle name="60% - 强调文字颜色 4 2 5" xfId="482"/>
    <cellStyle name="40% - 强调文字颜色 6 7" xfId="483"/>
    <cellStyle name="40% - 强调文字颜色 6 8" xfId="484"/>
    <cellStyle name="60% - 强调文字颜色 1 10" xfId="485"/>
    <cellStyle name="60% - 强调文字颜色 1 2 2" xfId="486"/>
    <cellStyle name="常规 2 16 2" xfId="487"/>
    <cellStyle name="常规 2 21 2" xfId="488"/>
    <cellStyle name="60% - 强调文字颜色 1 2 3" xfId="489"/>
    <cellStyle name="常规 3 3 2" xfId="490"/>
    <cellStyle name="60% - 强调文字颜色 1 2 4" xfId="491"/>
    <cellStyle name="60% - 强调文字颜色 1 2 5" xfId="492"/>
    <cellStyle name="常规 35" xfId="493"/>
    <cellStyle name="常规 40" xfId="494"/>
    <cellStyle name="60% - 强调文字颜色 2 10" xfId="495"/>
    <cellStyle name="60% - 强调文字颜色 2 2 5" xfId="496"/>
    <cellStyle name="60% - 强调文字颜色 2 8" xfId="497"/>
    <cellStyle name="常规 6 18" xfId="498"/>
    <cellStyle name="常规 6 23" xfId="499"/>
    <cellStyle name="输入 2 2" xfId="500"/>
    <cellStyle name="60% - 强调文字颜色 2 9" xfId="501"/>
    <cellStyle name="常规 2 8 2" xfId="502"/>
    <cellStyle name="常规 6 19" xfId="503"/>
    <cellStyle name="常规 6 24" xfId="504"/>
    <cellStyle name="60% - 强调文字颜色 3 2 2" xfId="505"/>
    <cellStyle name="常规 3 2 12" xfId="506"/>
    <cellStyle name="60% - 强调文字颜色 3 2 4" xfId="507"/>
    <cellStyle name="常规 3 2 14" xfId="508"/>
    <cellStyle name="60% - 强调文字颜色 3 2 5" xfId="509"/>
    <cellStyle name="常规 3 2 15" xfId="510"/>
    <cellStyle name="常规 3 2 20" xfId="511"/>
    <cellStyle name="60% - 强调文字颜色 3 8" xfId="512"/>
    <cellStyle name="常规 2 2" xfId="513"/>
    <cellStyle name="输入 3 2" xfId="514"/>
    <cellStyle name="60% - 强调文字颜色 3 9" xfId="515"/>
    <cellStyle name="常规 2 9 2" xfId="516"/>
    <cellStyle name="常规 2 3" xfId="517"/>
    <cellStyle name="60% - 强调文字颜色 6 7" xfId="518"/>
    <cellStyle name="60% - 强调文字颜色 4 10" xfId="519"/>
    <cellStyle name="强调文字颜色 1 2 2" xfId="520"/>
    <cellStyle name="60% - 强调文字颜色 5 2" xfId="521"/>
    <cellStyle name="常规 4 15 2" xfId="522"/>
    <cellStyle name="常规 4 20 2" xfId="523"/>
    <cellStyle name="好 9" xfId="524"/>
    <cellStyle name="60% - 强调文字颜色 5 2 2" xfId="525"/>
    <cellStyle name="60% - 强调文字颜色 5 2 3" xfId="526"/>
    <cellStyle name="常规 7 3 2" xfId="527"/>
    <cellStyle name="千位分隔 2" xfId="528"/>
    <cellStyle name="60% - 强调文字颜色 5 2 4" xfId="529"/>
    <cellStyle name="标题 4 2" xfId="530"/>
    <cellStyle name="千位分隔 3" xfId="531"/>
    <cellStyle name="60% - 强调文字颜色 5 2 5" xfId="532"/>
    <cellStyle name="Normal_Rag6Idx" xfId="533"/>
    <cellStyle name="60% - 强调文字颜色 5 3" xfId="534"/>
    <cellStyle name="60% - 强调文字颜色 5 4" xfId="535"/>
    <cellStyle name="60% - 强调文字颜色 5 5" xfId="536"/>
    <cellStyle name="常规 2 2 2 2 20 2" xfId="537"/>
    <cellStyle name="常规 2 2 2 2 15 2" xfId="538"/>
    <cellStyle name="常规 7 2 10 2" xfId="539"/>
    <cellStyle name="常规 7 2 9 2" xfId="540"/>
    <cellStyle name="60% - 强调文字颜色 5 6" xfId="541"/>
    <cellStyle name="60% - 强调文字颜色 5 7" xfId="542"/>
    <cellStyle name="注释 11 2" xfId="543"/>
    <cellStyle name="常规 4 2" xfId="544"/>
    <cellStyle name="60% - 强调文字颜色 5 8" xfId="545"/>
    <cellStyle name="常规 4 3" xfId="546"/>
    <cellStyle name="输入 5 2" xfId="547"/>
    <cellStyle name="60% - 强调文字颜色 5 9" xfId="548"/>
    <cellStyle name="常规 13" xfId="549"/>
    <cellStyle name="60% - 强调文字颜色 6 10" xfId="550"/>
    <cellStyle name="计算 6 2" xfId="551"/>
    <cellStyle name="60% - 强调文字颜色 6 2" xfId="552"/>
    <cellStyle name="常规 4 16 2" xfId="553"/>
    <cellStyle name="常规 4 21 2" xfId="554"/>
    <cellStyle name="60% - 强调文字颜色 6 2 2" xfId="555"/>
    <cellStyle name="强调文字颜色 5 2 4" xfId="556"/>
    <cellStyle name="标题 4 10" xfId="557"/>
    <cellStyle name="常规 3 16 2" xfId="558"/>
    <cellStyle name="常规 3 21 2" xfId="559"/>
    <cellStyle name="60% - 强调文字颜色 6 2 3" xfId="560"/>
    <cellStyle name="60% - 强调文字颜色 6 3" xfId="561"/>
    <cellStyle name="BOM_Level_Below3 5 2" xfId="562"/>
    <cellStyle name="60% - 强调文字颜色 6 4" xfId="563"/>
    <cellStyle name="60% - 强调文字颜色 6 5" xfId="564"/>
    <cellStyle name="常规 2 2 2 2 21 2" xfId="565"/>
    <cellStyle name="常规 2 2 2 2 16 2" xfId="566"/>
    <cellStyle name="常规 7 2 11 2" xfId="567"/>
    <cellStyle name="60% - 强调文字颜色 6 6" xfId="568"/>
    <cellStyle name="BOM_Level_Below3 3" xfId="569"/>
    <cellStyle name="BOM_Level_Below3 4" xfId="570"/>
    <cellStyle name="Normal" xfId="571"/>
    <cellStyle name="Normal 2" xfId="572"/>
    <cellStyle name="RowLevel_1" xfId="573"/>
    <cellStyle name="输出 8" xfId="574"/>
    <cellStyle name="标题 1 10" xfId="575"/>
    <cellStyle name="输出 9" xfId="576"/>
    <cellStyle name="标题 1 11" xfId="577"/>
    <cellStyle name="常规 2 2 13 2" xfId="578"/>
    <cellStyle name="常规 2 2 6" xfId="579"/>
    <cellStyle name="标题 1 2" xfId="580"/>
    <cellStyle name="常规 2 2 6 2" xfId="581"/>
    <cellStyle name="标题 1 2 2" xfId="582"/>
    <cellStyle name="标题 1 2 3" xfId="583"/>
    <cellStyle name="常规 3 2 10" xfId="584"/>
    <cellStyle name="标题 1 2 4" xfId="585"/>
    <cellStyle name="常规 3 2 11" xfId="586"/>
    <cellStyle name="标题 1 2 5" xfId="587"/>
    <cellStyle name="常规 2 2 7" xfId="588"/>
    <cellStyle name="标题 1 3" xfId="589"/>
    <cellStyle name="常规 2 2 8" xfId="590"/>
    <cellStyle name="标题 1 4" xfId="591"/>
    <cellStyle name="常规 2 2 9" xfId="592"/>
    <cellStyle name="常规 6 2 10" xfId="593"/>
    <cellStyle name="标题 1 5" xfId="594"/>
    <cellStyle name="常规 6 2 11" xfId="595"/>
    <cellStyle name="标题 1 6" xfId="596"/>
    <cellStyle name="常规 6 2 12" xfId="597"/>
    <cellStyle name="标题 1 7" xfId="598"/>
    <cellStyle name="标题 1 8" xfId="599"/>
    <cellStyle name="标题 1 9" xfId="600"/>
    <cellStyle name="计算 7 2" xfId="601"/>
    <cellStyle name="常规 3 2 2 2" xfId="602"/>
    <cellStyle name="计算 11 2" xfId="603"/>
    <cellStyle name="标题 10" xfId="604"/>
    <cellStyle name="输出 11 2" xfId="605"/>
    <cellStyle name="标题 11" xfId="606"/>
    <cellStyle name="标题 12" xfId="607"/>
    <cellStyle name="标题 13" xfId="608"/>
    <cellStyle name="标题 14" xfId="609"/>
    <cellStyle name="标题 2 2" xfId="610"/>
    <cellStyle name="标题 2 2 2" xfId="611"/>
    <cellStyle name="标题 2 2 3" xfId="612"/>
    <cellStyle name="标题 2 3" xfId="613"/>
    <cellStyle name="标题 2 4" xfId="614"/>
    <cellStyle name="标题 2 5" xfId="615"/>
    <cellStyle name="标题 2 6" xfId="616"/>
    <cellStyle name="标题 2 7" xfId="617"/>
    <cellStyle name="标题 2 8" xfId="618"/>
    <cellStyle name="标题 2 9" xfId="619"/>
    <cellStyle name="计算 8 2" xfId="620"/>
    <cellStyle name="常规 4 2 2 5 2" xfId="621"/>
    <cellStyle name="注释 7 2" xfId="622"/>
    <cellStyle name="常规 2 2 2 14" xfId="623"/>
    <cellStyle name="标题 3 10" xfId="624"/>
    <cellStyle name="常规 3 11 2" xfId="625"/>
    <cellStyle name="常规 2 2 2 2 4" xfId="626"/>
    <cellStyle name="标题 3 2" xfId="627"/>
    <cellStyle name="常规 7 2 3" xfId="628"/>
    <cellStyle name="标题 3 2 4" xfId="629"/>
    <cellStyle name="好 7" xfId="630"/>
    <cellStyle name="标题 3 2 5" xfId="631"/>
    <cellStyle name="好 8" xfId="632"/>
    <cellStyle name="常规 2 5 2" xfId="633"/>
    <cellStyle name="常规 2 2 2 2 5" xfId="634"/>
    <cellStyle name="常规 2 2 2 2 10" xfId="635"/>
    <cellStyle name="标题 3 3" xfId="636"/>
    <cellStyle name="常规 7 2 4" xfId="637"/>
    <cellStyle name="常规 2 2 2 2 6" xfId="638"/>
    <cellStyle name="常规 2 2 2 2 11" xfId="639"/>
    <cellStyle name="标题 3 4" xfId="640"/>
    <cellStyle name="常规 7 2 5" xfId="641"/>
    <cellStyle name="常规 2 2 2 2 7" xfId="642"/>
    <cellStyle name="常规 2 2 2 2 12" xfId="643"/>
    <cellStyle name="标题 3 5" xfId="644"/>
    <cellStyle name="常规 7 2 6" xfId="645"/>
    <cellStyle name="常规 2 2 2 2 8" xfId="646"/>
    <cellStyle name="常规 2 2 2 2 13" xfId="647"/>
    <cellStyle name="标题 3 6" xfId="648"/>
    <cellStyle name="常规 7 2 7" xfId="649"/>
    <cellStyle name="常规 2 2 2 2 9" xfId="650"/>
    <cellStyle name="常规 2 2 2 2 14" xfId="651"/>
    <cellStyle name="标题 3 7" xfId="652"/>
    <cellStyle name="常规 7 2 8" xfId="653"/>
    <cellStyle name="常规 2 2 2 2 20" xfId="654"/>
    <cellStyle name="常规 2 2 2 2 15" xfId="655"/>
    <cellStyle name="标题 3 8" xfId="656"/>
    <cellStyle name="常规 7 2 10" xfId="657"/>
    <cellStyle name="常规 7 2 9" xfId="658"/>
    <cellStyle name="常规 2 2 2 2 21" xfId="659"/>
    <cellStyle name="常规 2 2 2 2 16" xfId="660"/>
    <cellStyle name="常规 2 2 2 10" xfId="661"/>
    <cellStyle name="标题 3 9" xfId="662"/>
    <cellStyle name="常规 7 2 11" xfId="663"/>
    <cellStyle name="计算 9 2" xfId="664"/>
    <cellStyle name="标题 4 2 2" xfId="665"/>
    <cellStyle name="千位分隔 3 2" xfId="666"/>
    <cellStyle name="标题 4 2 3" xfId="667"/>
    <cellStyle name="常规 2 18 2" xfId="668"/>
    <cellStyle name="常规 2 23 2" xfId="669"/>
    <cellStyle name="标题 4 2 4" xfId="670"/>
    <cellStyle name="标题 4 2 5" xfId="671"/>
    <cellStyle name="标题 4 3" xfId="672"/>
    <cellStyle name="标题 4 8" xfId="673"/>
    <cellStyle name="解释性文本 2 3" xfId="674"/>
    <cellStyle name="标题 5" xfId="675"/>
    <cellStyle name="标题 5 2" xfId="676"/>
    <cellStyle name="标题 5 3" xfId="677"/>
    <cellStyle name="解释性文本 2 4" xfId="678"/>
    <cellStyle name="标题 6" xfId="679"/>
    <cellStyle name="解释性文本 2 5" xfId="680"/>
    <cellStyle name="标题 7" xfId="681"/>
    <cellStyle name="常规 10 2" xfId="682"/>
    <cellStyle name="标题 8" xfId="683"/>
    <cellStyle name="常规 10 3" xfId="684"/>
    <cellStyle name="标题 9" xfId="685"/>
    <cellStyle name="差 10" xfId="686"/>
    <cellStyle name="差 11" xfId="687"/>
    <cellStyle name="差 2" xfId="688"/>
    <cellStyle name="解释性文本 5" xfId="689"/>
    <cellStyle name="差 2 2" xfId="690"/>
    <cellStyle name="差 2 3" xfId="691"/>
    <cellStyle name="差 2 4" xfId="692"/>
    <cellStyle name="差 2 5" xfId="693"/>
    <cellStyle name="差 3" xfId="694"/>
    <cellStyle name="解释性文本 6" xfId="695"/>
    <cellStyle name="计算 10" xfId="696"/>
    <cellStyle name="差 4" xfId="697"/>
    <cellStyle name="解释性文本 7" xfId="698"/>
    <cellStyle name="计算 11" xfId="699"/>
    <cellStyle name="差 5" xfId="700"/>
    <cellStyle name="解释性文本 8" xfId="701"/>
    <cellStyle name="常规 10" xfId="702"/>
    <cellStyle name="常规 10 4" xfId="703"/>
    <cellStyle name="常规 11" xfId="704"/>
    <cellStyle name="常规 12" xfId="705"/>
    <cellStyle name="常规 4 2 2 2 2" xfId="706"/>
    <cellStyle name="常规 6 4 2" xfId="707"/>
    <cellStyle name="注释 4 2" xfId="708"/>
    <cellStyle name="常规 17" xfId="709"/>
    <cellStyle name="常规 22" xfId="710"/>
    <cellStyle name="常规 18" xfId="711"/>
    <cellStyle name="常规 23" xfId="712"/>
    <cellStyle name="常规 19" xfId="713"/>
    <cellStyle name="常规 24" xfId="714"/>
    <cellStyle name="常规 2" xfId="715"/>
    <cellStyle name="常规 3 14 2" xfId="716"/>
    <cellStyle name="好 10" xfId="717"/>
    <cellStyle name="强调文字颜色 3 3" xfId="718"/>
    <cellStyle name="常规 2 10" xfId="719"/>
    <cellStyle name="强调文字颜色 3 4" xfId="720"/>
    <cellStyle name="常规 2 11" xfId="721"/>
    <cellStyle name="常规 2 11 2" xfId="722"/>
    <cellStyle name="常规 3 2 2 3" xfId="723"/>
    <cellStyle name="汇总 5 2" xfId="724"/>
    <cellStyle name="强调文字颜色 3 5" xfId="725"/>
    <cellStyle name="常规 2 12" xfId="726"/>
    <cellStyle name="常规 2 12 2" xfId="727"/>
    <cellStyle name="强调文字颜色 3 6" xfId="728"/>
    <cellStyle name="常规 2 13" xfId="729"/>
    <cellStyle name="常规 2 2 2 2 22" xfId="730"/>
    <cellStyle name="常规 2 2 2 2 17" xfId="731"/>
    <cellStyle name="常规 2 2 2 11" xfId="732"/>
    <cellStyle name="常规 7 2 12" xfId="733"/>
    <cellStyle name="常规 2 13 2" xfId="734"/>
    <cellStyle name="强调文字颜色 3 7" xfId="735"/>
    <cellStyle name="常规 2 14" xfId="736"/>
    <cellStyle name="强调文字颜色 3 8" xfId="737"/>
    <cellStyle name="常规 2 15" xfId="738"/>
    <cellStyle name="常规 2 20" xfId="739"/>
    <cellStyle name="强调文字颜色 3 9" xfId="740"/>
    <cellStyle name="常规 2 16" xfId="741"/>
    <cellStyle name="常规 2 21" xfId="742"/>
    <cellStyle name="常规 2 17" xfId="743"/>
    <cellStyle name="常规 2 22" xfId="744"/>
    <cellStyle name="千位分隔 2 2" xfId="745"/>
    <cellStyle name="常规 2 19" xfId="746"/>
    <cellStyle name="常规 2 24" xfId="747"/>
    <cellStyle name="常规 2 17 2" xfId="748"/>
    <cellStyle name="常规 2 22 2" xfId="749"/>
    <cellStyle name="常规 2 18" xfId="750"/>
    <cellStyle name="常规 2 23" xfId="751"/>
    <cellStyle name="常规 2 19 2" xfId="752"/>
    <cellStyle name="常规 2 24 2" xfId="753"/>
    <cellStyle name="常规 2 2 10 2" xfId="754"/>
    <cellStyle name="常规 2 2 11 2" xfId="755"/>
    <cellStyle name="常规 3 10" xfId="756"/>
    <cellStyle name="强调文字颜色 6 2 4" xfId="757"/>
    <cellStyle name="常规 2 2 12 2" xfId="758"/>
    <cellStyle name="常规 2 2 14" xfId="759"/>
    <cellStyle name="常规 2 2 19" xfId="760"/>
    <cellStyle name="常规 2 2 24" xfId="761"/>
    <cellStyle name="常规 2 2 2 2 23" xfId="762"/>
    <cellStyle name="常规 2 2 2 2 18" xfId="763"/>
    <cellStyle name="常规 2 2 2 12" xfId="764"/>
    <cellStyle name="常规 2 2 2 2 19" xfId="765"/>
    <cellStyle name="常规 2 2 2 13" xfId="766"/>
    <cellStyle name="常规 2 2 2 2" xfId="767"/>
    <cellStyle name="常规 2 2 2 2 22 2" xfId="768"/>
    <cellStyle name="常规 2 2 2 2 17 2" xfId="769"/>
    <cellStyle name="常规 2 2 2 2 18 2" xfId="770"/>
    <cellStyle name="常规 2 2 2 2 2" xfId="771"/>
    <cellStyle name="警告文本 9" xfId="772"/>
    <cellStyle name="常规 2 2 2 2 2 2" xfId="773"/>
    <cellStyle name="常规 2 2 2 2 2 2 2" xfId="774"/>
    <cellStyle name="常规 2 2 2 2 3" xfId="775"/>
    <cellStyle name="常规 2 2 2 2 3 2" xfId="776"/>
    <cellStyle name="常规 2 2 2 3" xfId="777"/>
    <cellStyle name="常规 2 2 25" xfId="778"/>
    <cellStyle name="常规 2 2 25 2" xfId="779"/>
    <cellStyle name="常规 2 2 26" xfId="780"/>
    <cellStyle name="常规 2 2 26 2" xfId="781"/>
    <cellStyle name="常规 2 2 27" xfId="782"/>
    <cellStyle name="常规 6 2 3 2" xfId="783"/>
    <cellStyle name="常规 2 2 28" xfId="784"/>
    <cellStyle name="常规 2 2 3" xfId="785"/>
    <cellStyle name="常规 3 15" xfId="786"/>
    <cellStyle name="常规 3 20" xfId="787"/>
    <cellStyle name="常规 2 2 3 2" xfId="788"/>
    <cellStyle name="常规 2 2 4" xfId="789"/>
    <cellStyle name="常规 2 2 5" xfId="790"/>
    <cellStyle name="常规 2 2 5 2" xfId="791"/>
    <cellStyle name="解释性文本 4" xfId="792"/>
    <cellStyle name="常规 2 2 7 2" xfId="793"/>
    <cellStyle name="汇总 3" xfId="794"/>
    <cellStyle name="常规 2 25" xfId="795"/>
    <cellStyle name="检查单元格 2 4" xfId="796"/>
    <cellStyle name="常规 2 25 2" xfId="797"/>
    <cellStyle name="常规 2 26 2" xfId="798"/>
    <cellStyle name="常规 4 2 2 9 2" xfId="799"/>
    <cellStyle name="常规 2 27" xfId="800"/>
    <cellStyle name="常规 2 27 2" xfId="801"/>
    <cellStyle name="常规 2 27 3" xfId="802"/>
    <cellStyle name="常规 2 3 2" xfId="803"/>
    <cellStyle name="常规 2 4" xfId="804"/>
    <cellStyle name="常规 2 4 2" xfId="805"/>
    <cellStyle name="常规 2 5" xfId="806"/>
    <cellStyle name="常规 2 6" xfId="807"/>
    <cellStyle name="常规 2 6 2" xfId="808"/>
    <cellStyle name="常规 2 7" xfId="809"/>
    <cellStyle name="输入 2" xfId="810"/>
    <cellStyle name="常规 2 8" xfId="811"/>
    <cellStyle name="输入 3" xfId="812"/>
    <cellStyle name="常规 2 9" xfId="813"/>
    <cellStyle name="常规 25" xfId="814"/>
    <cellStyle name="常规 30" xfId="815"/>
    <cellStyle name="常规 26" xfId="816"/>
    <cellStyle name="常规 31" xfId="817"/>
    <cellStyle name="常规 27" xfId="818"/>
    <cellStyle name="常规 32" xfId="819"/>
    <cellStyle name="常规 28" xfId="820"/>
    <cellStyle name="常规 33" xfId="821"/>
    <cellStyle name="常规 29" xfId="822"/>
    <cellStyle name="常规 34" xfId="823"/>
    <cellStyle name="注释 10" xfId="824"/>
    <cellStyle name="输出 4 2" xfId="825"/>
    <cellStyle name="常规 3" xfId="826"/>
    <cellStyle name="好 11" xfId="827"/>
    <cellStyle name="常规 6 10" xfId="828"/>
    <cellStyle name="常规 3 10 2" xfId="829"/>
    <cellStyle name="常规 3 11" xfId="830"/>
    <cellStyle name="常规 3 12" xfId="831"/>
    <cellStyle name="常规 3 12 2" xfId="832"/>
    <cellStyle name="常规 3 13" xfId="833"/>
    <cellStyle name="常规 3 13 2" xfId="834"/>
    <cellStyle name="常规 3 15 2" xfId="835"/>
    <cellStyle name="常规 3 20 2" xfId="836"/>
    <cellStyle name="常规 3 16" xfId="837"/>
    <cellStyle name="常规 3 21" xfId="838"/>
    <cellStyle name="常规 3 17" xfId="839"/>
    <cellStyle name="常规 3 22" xfId="840"/>
    <cellStyle name="常规 3 17 2" xfId="841"/>
    <cellStyle name="常规 3 22 2" xfId="842"/>
    <cellStyle name="常规 3 18" xfId="843"/>
    <cellStyle name="常规 3 23" xfId="844"/>
    <cellStyle name="常规 3 18 2" xfId="845"/>
    <cellStyle name="常规 3 23 2" xfId="846"/>
    <cellStyle name="常规 3 19" xfId="847"/>
    <cellStyle name="常规 3 24" xfId="848"/>
    <cellStyle name="常规 3 19 2" xfId="849"/>
    <cellStyle name="常规 3 24 2" xfId="850"/>
    <cellStyle name="常规 3 2 16" xfId="851"/>
    <cellStyle name="常规 3 2 21" xfId="852"/>
    <cellStyle name="计算 7" xfId="853"/>
    <cellStyle name="适中 4" xfId="854"/>
    <cellStyle name="常规 3 2 2" xfId="855"/>
    <cellStyle name="计算 8" xfId="856"/>
    <cellStyle name="适中 5" xfId="857"/>
    <cellStyle name="常规 3 2 3" xfId="858"/>
    <cellStyle name="注释 9 2" xfId="859"/>
    <cellStyle name="计算 9" xfId="860"/>
    <cellStyle name="适中 6" xfId="861"/>
    <cellStyle name="常规 3 2 4" xfId="862"/>
    <cellStyle name="常规 4 2 2 7 2" xfId="863"/>
    <cellStyle name="常规 3 9 2" xfId="864"/>
    <cellStyle name="常规 3 25" xfId="865"/>
    <cellStyle name="常规 3 30" xfId="866"/>
    <cellStyle name="常规 3 25 2" xfId="867"/>
    <cellStyle name="常规 3 30 2" xfId="868"/>
    <cellStyle name="常规 3 26" xfId="869"/>
    <cellStyle name="常规 3 31" xfId="870"/>
    <cellStyle name="常规 3 28" xfId="871"/>
    <cellStyle name="常规 3 28 2" xfId="872"/>
    <cellStyle name="常规 3 29" xfId="873"/>
    <cellStyle name="常规 3 29 2" xfId="874"/>
    <cellStyle name="常规 3 30 3" xfId="875"/>
    <cellStyle name="常规 3 4" xfId="876"/>
    <cellStyle name="常规 3 5" xfId="877"/>
    <cellStyle name="常规 3 6" xfId="878"/>
    <cellStyle name="常规 3 7" xfId="879"/>
    <cellStyle name="常规 3 7 2" xfId="880"/>
    <cellStyle name="常规 3 8" xfId="881"/>
    <cellStyle name="常规 3 9" xfId="882"/>
    <cellStyle name="常规 38" xfId="883"/>
    <cellStyle name="常规 43" xfId="884"/>
    <cellStyle name="常规 4 2 2 9" xfId="885"/>
    <cellStyle name="常规 38 2" xfId="886"/>
    <cellStyle name="常规 6 11" xfId="887"/>
    <cellStyle name="注释 11" xfId="888"/>
    <cellStyle name="常规 4" xfId="889"/>
    <cellStyle name="常规 4 10 2" xfId="890"/>
    <cellStyle name="样式 1 10" xfId="891"/>
    <cellStyle name="常规 4 17" xfId="892"/>
    <cellStyle name="常规 4 22" xfId="893"/>
    <cellStyle name="样式 1 10 2" xfId="894"/>
    <cellStyle name="常规 4 17 2" xfId="895"/>
    <cellStyle name="常规 4 22 2" xfId="896"/>
    <cellStyle name="常规 7 12" xfId="897"/>
    <cellStyle name="常规 4 18" xfId="898"/>
    <cellStyle name="常规 4 23" xfId="899"/>
    <cellStyle name="强调文字颜色 5 10" xfId="900"/>
    <cellStyle name="常规 4 18 2" xfId="901"/>
    <cellStyle name="常规 4 23 2" xfId="902"/>
    <cellStyle name="汇总 11 2" xfId="903"/>
    <cellStyle name="常规 4 19" xfId="904"/>
    <cellStyle name="常规 4 24" xfId="905"/>
    <cellStyle name="常规 4 19 2" xfId="906"/>
    <cellStyle name="常规 4 24 2" xfId="907"/>
    <cellStyle name="常规 4 2 10" xfId="908"/>
    <cellStyle name="常规 4 2 11" xfId="909"/>
    <cellStyle name="常规 4 2 12" xfId="910"/>
    <cellStyle name="常规 4 2 13" xfId="911"/>
    <cellStyle name="常规 4 2 14" xfId="912"/>
    <cellStyle name="常规 4 2 15" xfId="913"/>
    <cellStyle name="常规 4 2 20" xfId="914"/>
    <cellStyle name="常规 4 2 16" xfId="915"/>
    <cellStyle name="常规 4 2 21" xfId="916"/>
    <cellStyle name="常规 6 2 7 2" xfId="917"/>
    <cellStyle name="常规 4 2 17" xfId="918"/>
    <cellStyle name="常规 4 2 22" xfId="919"/>
    <cellStyle name="常规 4 2 18" xfId="920"/>
    <cellStyle name="常规 4 2 23" xfId="921"/>
    <cellStyle name="常规 4 2 19" xfId="922"/>
    <cellStyle name="常规 4 2 24" xfId="923"/>
    <cellStyle name="常规 4 2 2" xfId="924"/>
    <cellStyle name="常规 4 4" xfId="925"/>
    <cellStyle name="输入 2 3" xfId="926"/>
    <cellStyle name="常规 4 2 2 10" xfId="927"/>
    <cellStyle name="输入 2 4" xfId="928"/>
    <cellStyle name="常规 4 2 2 11" xfId="929"/>
    <cellStyle name="输入 2 5" xfId="930"/>
    <cellStyle name="常规 4 2 2 12" xfId="931"/>
    <cellStyle name="常规 4 2 2 2" xfId="932"/>
    <cellStyle name="常规 4 4 2" xfId="933"/>
    <cellStyle name="常规 6 4" xfId="934"/>
    <cellStyle name="常规 4 2 2 3 2" xfId="935"/>
    <cellStyle name="警告文本 2" xfId="936"/>
    <cellStyle name="常规 4 2 2 4" xfId="937"/>
    <cellStyle name="常规 6 6" xfId="938"/>
    <cellStyle name="常规 4 2 2 4 2" xfId="939"/>
    <cellStyle name="常规 4 2 2 5" xfId="940"/>
    <cellStyle name="常规 6 7" xfId="941"/>
    <cellStyle name="常规 4 2 2 6" xfId="942"/>
    <cellStyle name="常规 6 8" xfId="943"/>
    <cellStyle name="常规 4 2 2 6 2" xfId="944"/>
    <cellStyle name="常规 4 2 2 7" xfId="945"/>
    <cellStyle name="常规 6 9" xfId="946"/>
    <cellStyle name="常规 4 2 2 8" xfId="947"/>
    <cellStyle name="常规 4 2 2 8 2" xfId="948"/>
    <cellStyle name="常规 4 2 3" xfId="949"/>
    <cellStyle name="常规 4 5" xfId="950"/>
    <cellStyle name="常规 4 2 3 2" xfId="951"/>
    <cellStyle name="常规 4 5 2" xfId="952"/>
    <cellStyle name="常规 7 4" xfId="953"/>
    <cellStyle name="常规 4 2 4" xfId="954"/>
    <cellStyle name="常规 4 6" xfId="955"/>
    <cellStyle name="常规 4 2 4 2" xfId="956"/>
    <cellStyle name="常规 4 6 2" xfId="957"/>
    <cellStyle name="链接单元格 9" xfId="958"/>
    <cellStyle name="常规 4 2 5" xfId="959"/>
    <cellStyle name="常规 4 7" xfId="960"/>
    <cellStyle name="常规 4 2 6" xfId="961"/>
    <cellStyle name="常规 4 8" xfId="962"/>
    <cellStyle name="常规 4 2 7" xfId="963"/>
    <cellStyle name="常规 4 9" xfId="964"/>
    <cellStyle name="常规 4 2 8" xfId="965"/>
    <cellStyle name="常规 41 2" xfId="966"/>
    <cellStyle name="常规 4 2 9" xfId="967"/>
    <cellStyle name="常规 41 3" xfId="968"/>
    <cellStyle name="常规 42 2" xfId="969"/>
    <cellStyle name="常规 45" xfId="970"/>
    <cellStyle name="常规 50" xfId="971"/>
    <cellStyle name="常规 45 10 2" xfId="972"/>
    <cellStyle name="常规 50 10 2" xfId="973"/>
    <cellStyle name="注释 2" xfId="974"/>
    <cellStyle name="常规 7 18" xfId="975"/>
    <cellStyle name="常规 7 23" xfId="976"/>
    <cellStyle name="常规 6 2" xfId="977"/>
    <cellStyle name="常规 6 2 11 2" xfId="978"/>
    <cellStyle name="常规 6 2 12 2" xfId="979"/>
    <cellStyle name="常规 6 2 2 2" xfId="980"/>
    <cellStyle name="常规 6 2 4 2" xfId="981"/>
    <cellStyle name="常规 6 2 6" xfId="982"/>
    <cellStyle name="常规 6 2 6 2" xfId="983"/>
    <cellStyle name="常规 6 2 7" xfId="984"/>
    <cellStyle name="常规 6 2 8" xfId="985"/>
    <cellStyle name="常规 6 2 8 2" xfId="986"/>
    <cellStyle name="常规 6 2 9" xfId="987"/>
    <cellStyle name="常规 6 2 9 2" xfId="988"/>
    <cellStyle name="注释 3" xfId="989"/>
    <cellStyle name="输入 7 2" xfId="990"/>
    <cellStyle name="常规 7 19" xfId="991"/>
    <cellStyle name="常规 7 24" xfId="992"/>
    <cellStyle name="常规 6 3" xfId="993"/>
    <cellStyle name="常规 7 10" xfId="994"/>
    <cellStyle name="常规 7 11" xfId="995"/>
    <cellStyle name="常规 7 13" xfId="996"/>
    <cellStyle name="常规 7 14" xfId="997"/>
    <cellStyle name="常规 7 15" xfId="998"/>
    <cellStyle name="常规 7 20" xfId="999"/>
    <cellStyle name="常规 7 16" xfId="1000"/>
    <cellStyle name="常规 7 21" xfId="1001"/>
    <cellStyle name="常规 7 2 12 2" xfId="1002"/>
    <cellStyle name="常规 7 17" xfId="1003"/>
    <cellStyle name="常规 7 22" xfId="1004"/>
    <cellStyle name="常规 7 2" xfId="1005"/>
    <cellStyle name="常规 7 2 2" xfId="1006"/>
    <cellStyle name="常规 7 2 2 2" xfId="1007"/>
    <cellStyle name="常规 7 2 4 2" xfId="1008"/>
    <cellStyle name="常规 7 4 2" xfId="1009"/>
    <cellStyle name="样式 1 10 2 2" xfId="1010"/>
    <cellStyle name="常规 7 5" xfId="1011"/>
    <cellStyle name="常规 7 6" xfId="1012"/>
    <cellStyle name="常规 7 7" xfId="1013"/>
    <cellStyle name="常规 7 8" xfId="1014"/>
    <cellStyle name="常规 7 9" xfId="1015"/>
    <cellStyle name="好 2" xfId="1016"/>
    <cellStyle name="好 2 2" xfId="1017"/>
    <cellStyle name="好 3" xfId="1018"/>
    <cellStyle name="好 4" xfId="1019"/>
    <cellStyle name="汇总 10 2" xfId="1020"/>
    <cellStyle name="汇总 7" xfId="1021"/>
    <cellStyle name="汇总 2" xfId="1022"/>
    <cellStyle name="汇总 2 2" xfId="1023"/>
    <cellStyle name="汇总 2 2 2" xfId="1024"/>
    <cellStyle name="汇总 2 3" xfId="1025"/>
    <cellStyle name="检查单元格 2" xfId="1026"/>
    <cellStyle name="汇总 2 3 2" xfId="1027"/>
    <cellStyle name="检查单元格 2 2" xfId="1028"/>
    <cellStyle name="汇总 2 4" xfId="1029"/>
    <cellStyle name="检查单元格 3" xfId="1030"/>
    <cellStyle name="汇总 2 4 2" xfId="1031"/>
    <cellStyle name="汇总 2 5" xfId="1032"/>
    <cellStyle name="检查单元格 4" xfId="1033"/>
    <cellStyle name="汇总 2 6" xfId="1034"/>
    <cellStyle name="检查单元格 5" xfId="1035"/>
    <cellStyle name="汇总 3 2" xfId="1036"/>
    <cellStyle name="汇总 4" xfId="1037"/>
    <cellStyle name="汇总 4 2" xfId="1038"/>
    <cellStyle name="汇总 5" xfId="1039"/>
    <cellStyle name="汇总 6" xfId="1040"/>
    <cellStyle name="汇总 6 2" xfId="1041"/>
    <cellStyle name="汇总 7 2" xfId="1042"/>
    <cellStyle name="汇总 8" xfId="1043"/>
    <cellStyle name="汇总 8 2" xfId="1044"/>
    <cellStyle name="汇总 9" xfId="1045"/>
    <cellStyle name="汇总 9 2" xfId="1046"/>
    <cellStyle name="计算 10 2" xfId="1047"/>
    <cellStyle name="强调文字颜色 1 8" xfId="1048"/>
    <cellStyle name="计算 2" xfId="1049"/>
    <cellStyle name="计算 2 2" xfId="1050"/>
    <cellStyle name="计算 2 2 2" xfId="1051"/>
    <cellStyle name="计算 2 3 2" xfId="1052"/>
    <cellStyle name="计算 2 4" xfId="1053"/>
    <cellStyle name="计算 2 4 2" xfId="1054"/>
    <cellStyle name="计算 2 5" xfId="1055"/>
    <cellStyle name="计算 2 6" xfId="1056"/>
    <cellStyle name="强调文字颜色 1 9" xfId="1057"/>
    <cellStyle name="计算 3" xfId="1058"/>
    <cellStyle name="计算 4" xfId="1059"/>
    <cellStyle name="计算 4 2" xfId="1060"/>
    <cellStyle name="计算 5" xfId="1061"/>
    <cellStyle name="计算 5 2" xfId="1062"/>
    <cellStyle name="计算 6" xfId="1063"/>
    <cellStyle name="检查单元格 2 3" xfId="1064"/>
    <cellStyle name="检查单元格 6" xfId="1065"/>
    <cellStyle name="检查单元格 7" xfId="1066"/>
    <cellStyle name="检查单元格 8" xfId="1067"/>
    <cellStyle name="检查单元格 9" xfId="1068"/>
    <cellStyle name="解释性文本 2" xfId="1069"/>
    <cellStyle name="解释性文本 3" xfId="1070"/>
    <cellStyle name="警告文本 10" xfId="1071"/>
    <cellStyle name="警告文本 11" xfId="1072"/>
    <cellStyle name="警告文本 3" xfId="1073"/>
    <cellStyle name="警告文本 4" xfId="1074"/>
    <cellStyle name="警告文本 5" xfId="1075"/>
    <cellStyle name="警告文本 6" xfId="1076"/>
    <cellStyle name="警告文本 7" xfId="1077"/>
    <cellStyle name="警告文本 8" xfId="1078"/>
    <cellStyle name="链接单元格 10" xfId="1079"/>
    <cellStyle name="链接单元格 11" xfId="1080"/>
    <cellStyle name="链接单元格 2" xfId="1081"/>
    <cellStyle name="链接单元格 2 2" xfId="1082"/>
    <cellStyle name="链接单元格 2 3" xfId="1083"/>
    <cellStyle name="链接单元格 2 4" xfId="1084"/>
    <cellStyle name="链接单元格 2 5" xfId="1085"/>
    <cellStyle name="强调文字颜色 1 10" xfId="1086"/>
    <cellStyle name="强调文字颜色 1 11" xfId="1087"/>
    <cellStyle name="强调文字颜色 1 2" xfId="1088"/>
    <cellStyle name="强调文字颜色 1 3" xfId="1089"/>
    <cellStyle name="强调文字颜色 1 4" xfId="1090"/>
    <cellStyle name="强调文字颜色 1 5" xfId="1091"/>
    <cellStyle name="强调文字颜色 1 6" xfId="1092"/>
    <cellStyle name="强调文字颜色 1 7" xfId="1093"/>
    <cellStyle name="强调文字颜色 2 10" xfId="1094"/>
    <cellStyle name="强调文字颜色 2 11" xfId="1095"/>
    <cellStyle name="强调文字颜色 2 2" xfId="1096"/>
    <cellStyle name="强调文字颜色 2 2 2" xfId="1097"/>
    <cellStyle name="强调文字颜色 2 2 3" xfId="1098"/>
    <cellStyle name="强调文字颜色 2 2 4" xfId="1099"/>
    <cellStyle name="强调文字颜色 2 2 5" xfId="1100"/>
    <cellStyle name="强调文字颜色 2 3" xfId="1101"/>
    <cellStyle name="强调文字颜色 2 4" xfId="1102"/>
    <cellStyle name="强调文字颜色 2 5" xfId="1103"/>
    <cellStyle name="强调文字颜色 2 6" xfId="1104"/>
    <cellStyle name="强调文字颜色 2 7" xfId="1105"/>
    <cellStyle name="强调文字颜色 2 8" xfId="1106"/>
    <cellStyle name="强调文字颜色 2 9" xfId="1107"/>
    <cellStyle name="强调文字颜色 3 10" xfId="1108"/>
    <cellStyle name="强调文字颜色 3 11" xfId="1109"/>
    <cellStyle name="强调文字颜色 3 2" xfId="1110"/>
    <cellStyle name="适中 2 3" xfId="1111"/>
    <cellStyle name="强调文字颜色 3 2 2" xfId="1112"/>
    <cellStyle name="适中 2 4" xfId="1113"/>
    <cellStyle name="强调文字颜色 3 2 3" xfId="1114"/>
    <cellStyle name="适中 2 5" xfId="1115"/>
    <cellStyle name="强调文字颜色 3 2 4" xfId="1116"/>
    <cellStyle name="强调文字颜色 3 2 5" xfId="1117"/>
    <cellStyle name="强调文字颜色 4 2" xfId="1118"/>
    <cellStyle name="强调文字颜色 4 2 2" xfId="1119"/>
    <cellStyle name="强调文字颜色 4 2 3" xfId="1120"/>
    <cellStyle name="强调文字颜色 4 2 4" xfId="1121"/>
    <cellStyle name="强调文字颜色 4 2 5" xfId="1122"/>
    <cellStyle name="强调文字颜色 4 3" xfId="1123"/>
    <cellStyle name="强调文字颜色 4 4" xfId="1124"/>
    <cellStyle name="强调文字颜色 4 5" xfId="1125"/>
    <cellStyle name="强调文字颜色 4 6" xfId="1126"/>
    <cellStyle name="强调文字颜色 4 7" xfId="1127"/>
    <cellStyle name="输入 10" xfId="1128"/>
    <cellStyle name="强调文字颜色 4 8" xfId="1129"/>
    <cellStyle name="输入 11" xfId="1130"/>
    <cellStyle name="强调文字颜色 4 9" xfId="1131"/>
    <cellStyle name="强调文字颜色 5 11" xfId="1132"/>
    <cellStyle name="强调文字颜色 5 2" xfId="1133"/>
    <cellStyle name="强调文字颜色 5 2 2" xfId="1134"/>
    <cellStyle name="强调文字颜色 5 2 3" xfId="1135"/>
    <cellStyle name="强调文字颜色 5 3" xfId="1136"/>
    <cellStyle name="强调文字颜色 5 4" xfId="1137"/>
    <cellStyle name="强调文字颜色 5 5" xfId="1138"/>
    <cellStyle name="强调文字颜色 5 6" xfId="1139"/>
    <cellStyle name="强调文字颜色 5 7" xfId="1140"/>
    <cellStyle name="强调文字颜色 5 8" xfId="1141"/>
    <cellStyle name="强调文字颜色 5 9" xfId="1142"/>
    <cellStyle name="强调文字颜色 6 10" xfId="1143"/>
    <cellStyle name="强调文字颜色 6 11" xfId="1144"/>
    <cellStyle name="强调文字颜色 6 2" xfId="1145"/>
    <cellStyle name="强调文字颜色 6 2 2" xfId="1146"/>
    <cellStyle name="强调文字颜色 6 2 3" xfId="1147"/>
    <cellStyle name="强调文字颜色 6 2 5" xfId="1148"/>
    <cellStyle name="强调文字颜色 6 3" xfId="1149"/>
    <cellStyle name="强调文字颜色 6 4" xfId="1150"/>
    <cellStyle name="强调文字颜色 6 5" xfId="1151"/>
    <cellStyle name="强调文字颜色 6 6" xfId="1152"/>
    <cellStyle name="强调文字颜色 6 7" xfId="1153"/>
    <cellStyle name="强调文字颜色 6 8" xfId="1154"/>
    <cellStyle name="强调文字颜色 6 9" xfId="1155"/>
    <cellStyle name="适中 10" xfId="1156"/>
    <cellStyle name="适中 11" xfId="1157"/>
    <cellStyle name="适中 2" xfId="1158"/>
    <cellStyle name="适中 2 2" xfId="1159"/>
    <cellStyle name="适中 3" xfId="1160"/>
    <cellStyle name="输出 10" xfId="1161"/>
    <cellStyle name="输出 10 2" xfId="1162"/>
    <cellStyle name="输出 11" xfId="1163"/>
    <cellStyle name="输出 2" xfId="1164"/>
    <cellStyle name="输出 2 2" xfId="1165"/>
    <cellStyle name="输出 2 2 2" xfId="1166"/>
    <cellStyle name="输出 2 3" xfId="1167"/>
    <cellStyle name="输出 2 3 2" xfId="1168"/>
    <cellStyle name="输出 2 4" xfId="1169"/>
    <cellStyle name="输出 2 4 2" xfId="1170"/>
    <cellStyle name="输出 2 5" xfId="1171"/>
    <cellStyle name="输出 2 6" xfId="1172"/>
    <cellStyle name="输出 3" xfId="1173"/>
    <cellStyle name="输出 3 2" xfId="1174"/>
    <cellStyle name="输出 4" xfId="1175"/>
    <cellStyle name="输出 5" xfId="1176"/>
    <cellStyle name="输出 5 2" xfId="1177"/>
    <cellStyle name="输出 6" xfId="1178"/>
    <cellStyle name="输出 7" xfId="1179"/>
    <cellStyle name="输出 7 2" xfId="1180"/>
    <cellStyle name="输出 8 2" xfId="1181"/>
    <cellStyle name="输出 9 2" xfId="1182"/>
    <cellStyle name="输入 10 2" xfId="1183"/>
    <cellStyle name="输入 2 2 2" xfId="1184"/>
    <cellStyle name="输入 2 6" xfId="1185"/>
    <cellStyle name="输入 4" xfId="1186"/>
    <cellStyle name="输入 5" xfId="1187"/>
    <cellStyle name="输入 6" xfId="1188"/>
    <cellStyle name="输入 7" xfId="1189"/>
    <cellStyle name="输入 8" xfId="1190"/>
    <cellStyle name="输入 8 2" xfId="1191"/>
    <cellStyle name="输入 9" xfId="1192"/>
    <cellStyle name="样式 1 10 2 2 2" xfId="1193"/>
    <cellStyle name="样式 1 2 2" xfId="1194"/>
    <cellStyle name="注释 2 2 2" xfId="1195"/>
    <cellStyle name="注释 2 2 2 2" xfId="1196"/>
    <cellStyle name="注释 2 2 3" xfId="1197"/>
    <cellStyle name="注释 2 3 2" xfId="1198"/>
    <cellStyle name="注释 2 4 2" xfId="1199"/>
    <cellStyle name="注释 4" xfId="1200"/>
    <cellStyle name="注释 5" xfId="1201"/>
    <cellStyle name="注释 5 2" xfId="1202"/>
    <cellStyle name="注释 6" xfId="1203"/>
    <cellStyle name="注释 6 2" xfId="1204"/>
    <cellStyle name="注释 7" xfId="1205"/>
    <cellStyle name="注释 8" xfId="1206"/>
    <cellStyle name="注释 8 2" xfId="1207"/>
    <cellStyle name="注释 9" xfId="120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haredStrings" Target="sharedStrings.xml"/><Relationship Id="rId36" Type="http://schemas.openxmlformats.org/officeDocument/2006/relationships/styles" Target="styles.xml"/><Relationship Id="rId35" Type="http://schemas.openxmlformats.org/officeDocument/2006/relationships/theme" Target="theme/theme1.xml"/><Relationship Id="rId34" Type="http://schemas.openxmlformats.org/officeDocument/2006/relationships/externalLink" Target="externalLinks/externalLink26.xml"/><Relationship Id="rId33" Type="http://schemas.openxmlformats.org/officeDocument/2006/relationships/externalLink" Target="externalLinks/externalLink25.xml"/><Relationship Id="rId32" Type="http://schemas.openxmlformats.org/officeDocument/2006/relationships/externalLink" Target="externalLinks/externalLink24.xml"/><Relationship Id="rId31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19.xml"/><Relationship Id="rId26" Type="http://schemas.openxmlformats.org/officeDocument/2006/relationships/externalLink" Target="externalLinks/externalLink18.xml"/><Relationship Id="rId25" Type="http://schemas.openxmlformats.org/officeDocument/2006/relationships/externalLink" Target="externalLinks/externalLink17.xml"/><Relationship Id="rId24" Type="http://schemas.openxmlformats.org/officeDocument/2006/relationships/externalLink" Target="externalLinks/externalLink16.xml"/><Relationship Id="rId23" Type="http://schemas.openxmlformats.org/officeDocument/2006/relationships/externalLink" Target="externalLinks/externalLink15.xml"/><Relationship Id="rId22" Type="http://schemas.openxmlformats.org/officeDocument/2006/relationships/externalLink" Target="externalLinks/externalLink14.xml"/><Relationship Id="rId21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9.xml"/><Relationship Id="rId16" Type="http://schemas.openxmlformats.org/officeDocument/2006/relationships/externalLink" Target="externalLinks/externalLink8.xml"/><Relationship Id="rId15" Type="http://schemas.openxmlformats.org/officeDocument/2006/relationships/externalLink" Target="externalLinks/externalLink7.xml"/><Relationship Id="rId14" Type="http://schemas.openxmlformats.org/officeDocument/2006/relationships/externalLink" Target="externalLinks/externalLink6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1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8.png"/><Relationship Id="rId4" Type="http://schemas.openxmlformats.org/officeDocument/2006/relationships/image" Target="../media/image12.png"/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20.emf"/><Relationship Id="rId8" Type="http://schemas.openxmlformats.org/officeDocument/2006/relationships/image" Target="../media/image19.emf"/><Relationship Id="rId7" Type="http://schemas.openxmlformats.org/officeDocument/2006/relationships/image" Target="../media/image18.emf"/><Relationship Id="rId6" Type="http://schemas.openxmlformats.org/officeDocument/2006/relationships/image" Target="../media/image17.emf"/><Relationship Id="rId5" Type="http://schemas.openxmlformats.org/officeDocument/2006/relationships/image" Target="../media/image16.emf"/><Relationship Id="rId4" Type="http://schemas.openxmlformats.org/officeDocument/2006/relationships/image" Target="../media/image15.emf"/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9" Type="http://schemas.openxmlformats.org/officeDocument/2006/relationships/image" Target="../media/image30.png"/><Relationship Id="rId18" Type="http://schemas.openxmlformats.org/officeDocument/2006/relationships/image" Target="../media/image29.png"/><Relationship Id="rId17" Type="http://schemas.openxmlformats.org/officeDocument/2006/relationships/image" Target="../media/image28.emf"/><Relationship Id="rId16" Type="http://schemas.openxmlformats.org/officeDocument/2006/relationships/image" Target="../media/image27.emf"/><Relationship Id="rId15" Type="http://schemas.openxmlformats.org/officeDocument/2006/relationships/image" Target="../media/image26.emf"/><Relationship Id="rId14" Type="http://schemas.openxmlformats.org/officeDocument/2006/relationships/image" Target="../media/image25.png"/><Relationship Id="rId13" Type="http://schemas.openxmlformats.org/officeDocument/2006/relationships/image" Target="../media/image24.png"/><Relationship Id="rId12" Type="http://schemas.openxmlformats.org/officeDocument/2006/relationships/image" Target="../media/image23.emf"/><Relationship Id="rId11" Type="http://schemas.openxmlformats.org/officeDocument/2006/relationships/image" Target="../media/image22.png"/><Relationship Id="rId10" Type="http://schemas.openxmlformats.org/officeDocument/2006/relationships/image" Target="../media/image21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69850</xdr:colOff>
      <xdr:row>3</xdr:row>
      <xdr:rowOff>127000</xdr:rowOff>
    </xdr:from>
    <xdr:to>
      <xdr:col>3</xdr:col>
      <xdr:colOff>565464</xdr:colOff>
      <xdr:row>3</xdr:row>
      <xdr:rowOff>463550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5865" y="1060450"/>
          <a:ext cx="495300" cy="33655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</xdr:row>
      <xdr:rowOff>95250</xdr:rowOff>
    </xdr:from>
    <xdr:to>
      <xdr:col>3</xdr:col>
      <xdr:colOff>553980</xdr:colOff>
      <xdr:row>4</xdr:row>
      <xdr:rowOff>444500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44115" y="1663700"/>
          <a:ext cx="515620" cy="349250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5</xdr:row>
      <xdr:rowOff>88900</xdr:rowOff>
    </xdr:from>
    <xdr:to>
      <xdr:col>3</xdr:col>
      <xdr:colOff>568126</xdr:colOff>
      <xdr:row>5</xdr:row>
      <xdr:rowOff>482600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63165" y="2292350"/>
          <a:ext cx="510540" cy="393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111641</xdr:colOff>
      <xdr:row>11</xdr:row>
      <xdr:rowOff>57054</xdr:rowOff>
    </xdr:from>
    <xdr:to>
      <xdr:col>12</xdr:col>
      <xdr:colOff>326989</xdr:colOff>
      <xdr:row>11</xdr:row>
      <xdr:rowOff>278209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63385" y="1237615"/>
          <a:ext cx="215265" cy="221615"/>
        </a:xfrm>
        <a:prstGeom prst="rect">
          <a:avLst/>
        </a:prstGeom>
      </xdr:spPr>
    </xdr:pic>
    <xdr:clientData/>
  </xdr:twoCellAnchor>
  <xdr:twoCellAnchor>
    <xdr:from>
      <xdr:col>12</xdr:col>
      <xdr:colOff>73479</xdr:colOff>
      <xdr:row>12</xdr:row>
      <xdr:rowOff>68627</xdr:rowOff>
    </xdr:from>
    <xdr:to>
      <xdr:col>12</xdr:col>
      <xdr:colOff>420099</xdr:colOff>
      <xdr:row>12</xdr:row>
      <xdr:rowOff>259127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25285" y="1554480"/>
          <a:ext cx="346710" cy="190500"/>
        </a:xfrm>
        <a:prstGeom prst="rect">
          <a:avLst/>
        </a:prstGeom>
      </xdr:spPr>
    </xdr:pic>
    <xdr:clientData/>
  </xdr:twoCellAnchor>
  <xdr:twoCellAnchor>
    <xdr:from>
      <xdr:col>12</xdr:col>
      <xdr:colOff>91622</xdr:colOff>
      <xdr:row>13</xdr:row>
      <xdr:rowOff>49194</xdr:rowOff>
    </xdr:from>
    <xdr:to>
      <xdr:col>12</xdr:col>
      <xdr:colOff>390406</xdr:colOff>
      <xdr:row>13</xdr:row>
      <xdr:rowOff>283655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43700" y="1839595"/>
          <a:ext cx="298450" cy="234315"/>
        </a:xfrm>
        <a:prstGeom prst="rect">
          <a:avLst/>
        </a:prstGeom>
      </xdr:spPr>
    </xdr:pic>
    <xdr:clientData/>
  </xdr:twoCellAnchor>
  <xdr:twoCellAnchor>
    <xdr:from>
      <xdr:col>12</xdr:col>
      <xdr:colOff>100692</xdr:colOff>
      <xdr:row>14</xdr:row>
      <xdr:rowOff>35266</xdr:rowOff>
    </xdr:from>
    <xdr:to>
      <xdr:col>12</xdr:col>
      <xdr:colOff>434459</xdr:colOff>
      <xdr:row>14</xdr:row>
      <xdr:rowOff>282916</xdr:rowOff>
    </xdr:to>
    <xdr:pic>
      <xdr:nvPicPr>
        <xdr:cNvPr id="15" name="图片 1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752590" y="2130425"/>
          <a:ext cx="334010" cy="247650"/>
        </a:xfrm>
        <a:prstGeom prst="rect">
          <a:avLst/>
        </a:prstGeom>
      </xdr:spPr>
    </xdr:pic>
    <xdr:clientData/>
  </xdr:twoCellAnchor>
  <xdr:twoCellAnchor>
    <xdr:from>
      <xdr:col>12</xdr:col>
      <xdr:colOff>73478</xdr:colOff>
      <xdr:row>15</xdr:row>
      <xdr:rowOff>38100</xdr:rowOff>
    </xdr:from>
    <xdr:to>
      <xdr:col>12</xdr:col>
      <xdr:colOff>397328</xdr:colOff>
      <xdr:row>15</xdr:row>
      <xdr:rowOff>295708</xdr:rowOff>
    </xdr:to>
    <xdr:pic>
      <xdr:nvPicPr>
        <xdr:cNvPr id="16" name="图片 1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725285" y="2438400"/>
          <a:ext cx="323850" cy="257175"/>
        </a:xfrm>
        <a:prstGeom prst="rect">
          <a:avLst/>
        </a:prstGeom>
      </xdr:spPr>
    </xdr:pic>
    <xdr:clientData/>
  </xdr:twoCellAnchor>
  <xdr:twoCellAnchor>
    <xdr:from>
      <xdr:col>12</xdr:col>
      <xdr:colOff>109764</xdr:colOff>
      <xdr:row>16</xdr:row>
      <xdr:rowOff>38100</xdr:rowOff>
    </xdr:from>
    <xdr:to>
      <xdr:col>12</xdr:col>
      <xdr:colOff>347889</xdr:colOff>
      <xdr:row>16</xdr:row>
      <xdr:rowOff>276225</xdr:rowOff>
    </xdr:to>
    <xdr:pic>
      <xdr:nvPicPr>
        <xdr:cNvPr id="17" name="图片 1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761480" y="2743200"/>
          <a:ext cx="238125" cy="238125"/>
        </a:xfrm>
        <a:prstGeom prst="rect">
          <a:avLst/>
        </a:prstGeom>
      </xdr:spPr>
    </xdr:pic>
    <xdr:clientData/>
  </xdr:twoCellAnchor>
  <xdr:twoCellAnchor>
    <xdr:from>
      <xdr:col>12</xdr:col>
      <xdr:colOff>65033</xdr:colOff>
      <xdr:row>9</xdr:row>
      <xdr:rowOff>38151</xdr:rowOff>
    </xdr:from>
    <xdr:to>
      <xdr:col>12</xdr:col>
      <xdr:colOff>356359</xdr:colOff>
      <xdr:row>9</xdr:row>
      <xdr:rowOff>235978</xdr:rowOff>
    </xdr:to>
    <xdr:pic>
      <xdr:nvPicPr>
        <xdr:cNvPr id="20" name="图片 1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717030" y="609600"/>
          <a:ext cx="291465" cy="197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128499</xdr:colOff>
      <xdr:row>9</xdr:row>
      <xdr:rowOff>40404</xdr:rowOff>
    </xdr:from>
    <xdr:to>
      <xdr:col>12</xdr:col>
      <xdr:colOff>414526</xdr:colOff>
      <xdr:row>9</xdr:row>
      <xdr:rowOff>234044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61610" y="506730"/>
          <a:ext cx="285750" cy="193675"/>
        </a:xfrm>
        <a:prstGeom prst="rect">
          <a:avLst/>
        </a:prstGeom>
      </xdr:spPr>
    </xdr:pic>
    <xdr:clientData/>
  </xdr:twoCellAnchor>
  <xdr:twoCellAnchor>
    <xdr:from>
      <xdr:col>12</xdr:col>
      <xdr:colOff>134650</xdr:colOff>
      <xdr:row>11</xdr:row>
      <xdr:rowOff>58315</xdr:rowOff>
    </xdr:from>
    <xdr:to>
      <xdr:col>12</xdr:col>
      <xdr:colOff>378883</xdr:colOff>
      <xdr:row>11</xdr:row>
      <xdr:rowOff>239621</xdr:rowOff>
    </xdr:to>
    <xdr:pic>
      <xdr:nvPicPr>
        <xdr:cNvPr id="14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67960" y="1134110"/>
          <a:ext cx="243840" cy="181610"/>
        </a:xfrm>
        <a:prstGeom prst="rect">
          <a:avLst/>
        </a:prstGeom>
      </xdr:spPr>
    </xdr:pic>
    <xdr:clientData/>
  </xdr:twoCellAnchor>
  <xdr:twoCellAnchor>
    <xdr:from>
      <xdr:col>12</xdr:col>
      <xdr:colOff>98210</xdr:colOff>
      <xdr:row>12</xdr:row>
      <xdr:rowOff>90340</xdr:rowOff>
    </xdr:from>
    <xdr:to>
      <xdr:col>12</xdr:col>
      <xdr:colOff>462643</xdr:colOff>
      <xdr:row>12</xdr:row>
      <xdr:rowOff>181257</xdr:rowOff>
    </xdr:to>
    <xdr:pic>
      <xdr:nvPicPr>
        <xdr:cNvPr id="15" name="图片 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31130" y="1471295"/>
          <a:ext cx="364490" cy="90805"/>
        </a:xfrm>
        <a:prstGeom prst="rect">
          <a:avLst/>
        </a:prstGeom>
      </xdr:spPr>
    </xdr:pic>
    <xdr:clientData/>
  </xdr:twoCellAnchor>
  <xdr:twoCellAnchor>
    <xdr:from>
      <xdr:col>12</xdr:col>
      <xdr:colOff>171616</xdr:colOff>
      <xdr:row>13</xdr:row>
      <xdr:rowOff>44963</xdr:rowOff>
    </xdr:from>
    <xdr:to>
      <xdr:col>12</xdr:col>
      <xdr:colOff>344536</xdr:colOff>
      <xdr:row>13</xdr:row>
      <xdr:rowOff>253537</xdr:rowOff>
    </xdr:to>
    <xdr:pic>
      <xdr:nvPicPr>
        <xdr:cNvPr id="16" name="图片 1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304790" y="1730375"/>
          <a:ext cx="172720" cy="208915"/>
        </a:xfrm>
        <a:prstGeom prst="rect">
          <a:avLst/>
        </a:prstGeom>
      </xdr:spPr>
    </xdr:pic>
    <xdr:clientData/>
  </xdr:twoCellAnchor>
  <xdr:twoCellAnchor>
    <xdr:from>
      <xdr:col>12</xdr:col>
      <xdr:colOff>84364</xdr:colOff>
      <xdr:row>14</xdr:row>
      <xdr:rowOff>21771</xdr:rowOff>
    </xdr:from>
    <xdr:to>
      <xdr:col>12</xdr:col>
      <xdr:colOff>408214</xdr:colOff>
      <xdr:row>14</xdr:row>
      <xdr:rowOff>279379</xdr:rowOff>
    </xdr:to>
    <xdr:pic>
      <xdr:nvPicPr>
        <xdr:cNvPr id="64" name="图片 6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217160" y="2012315"/>
          <a:ext cx="323850" cy="257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170150</xdr:colOff>
      <xdr:row>9</xdr:row>
      <xdr:rowOff>41177</xdr:rowOff>
    </xdr:from>
    <xdr:to>
      <xdr:col>12</xdr:col>
      <xdr:colOff>434596</xdr:colOff>
      <xdr:row>9</xdr:row>
      <xdr:rowOff>244929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2885" y="507365"/>
          <a:ext cx="264795" cy="203835"/>
        </a:xfrm>
        <a:prstGeom prst="rect">
          <a:avLst/>
        </a:prstGeom>
      </xdr:spPr>
    </xdr:pic>
    <xdr:clientData/>
  </xdr:twoCellAnchor>
  <xdr:twoCellAnchor>
    <xdr:from>
      <xdr:col>12</xdr:col>
      <xdr:colOff>171450</xdr:colOff>
      <xdr:row>11</xdr:row>
      <xdr:rowOff>0</xdr:rowOff>
    </xdr:from>
    <xdr:to>
      <xdr:col>12</xdr:col>
      <xdr:colOff>171450</xdr:colOff>
      <xdr:row>11</xdr:row>
      <xdr:rowOff>85725</xdr:rowOff>
    </xdr:to>
    <xdr:pic>
      <xdr:nvPicPr>
        <xdr:cNvPr id="8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4790" y="107632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128305</xdr:colOff>
      <xdr:row>20</xdr:row>
      <xdr:rowOff>89909</xdr:rowOff>
    </xdr:from>
    <xdr:to>
      <xdr:col>12</xdr:col>
      <xdr:colOff>427218</xdr:colOff>
      <xdr:row>20</xdr:row>
      <xdr:rowOff>223156</xdr:rowOff>
    </xdr:to>
    <xdr:pic>
      <xdr:nvPicPr>
        <xdr:cNvPr id="9" name="Picture 28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1610" y="3909060"/>
          <a:ext cx="2984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79559</xdr:colOff>
      <xdr:row>21</xdr:row>
      <xdr:rowOff>52168</xdr:rowOff>
    </xdr:from>
    <xdr:to>
      <xdr:col>12</xdr:col>
      <xdr:colOff>469315</xdr:colOff>
      <xdr:row>21</xdr:row>
      <xdr:rowOff>225690</xdr:rowOff>
    </xdr:to>
    <xdr:pic>
      <xdr:nvPicPr>
        <xdr:cNvPr id="10" name="Picture 284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2715" y="4176395"/>
          <a:ext cx="389890" cy="173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61147</xdr:colOff>
      <xdr:row>22</xdr:row>
      <xdr:rowOff>93082</xdr:rowOff>
    </xdr:from>
    <xdr:to>
      <xdr:col>12</xdr:col>
      <xdr:colOff>507221</xdr:colOff>
      <xdr:row>22</xdr:row>
      <xdr:rowOff>247139</xdr:rowOff>
    </xdr:to>
    <xdr:pic>
      <xdr:nvPicPr>
        <xdr:cNvPr id="11" name="Picture 285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4300" y="4521835"/>
          <a:ext cx="445770" cy="154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89842</xdr:colOff>
      <xdr:row>30</xdr:row>
      <xdr:rowOff>119475</xdr:rowOff>
    </xdr:from>
    <xdr:to>
      <xdr:col>12</xdr:col>
      <xdr:colOff>451757</xdr:colOff>
      <xdr:row>30</xdr:row>
      <xdr:rowOff>230473</xdr:rowOff>
    </xdr:to>
    <xdr:pic>
      <xdr:nvPicPr>
        <xdr:cNvPr id="12" name="Picture 33225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2875" y="6986905"/>
          <a:ext cx="361950" cy="110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17831</xdr:colOff>
      <xdr:row>26</xdr:row>
      <xdr:rowOff>87150</xdr:rowOff>
    </xdr:from>
    <xdr:to>
      <xdr:col>12</xdr:col>
      <xdr:colOff>520332</xdr:colOff>
      <xdr:row>26</xdr:row>
      <xdr:rowOff>242001</xdr:rowOff>
    </xdr:to>
    <xdr:pic>
      <xdr:nvPicPr>
        <xdr:cNvPr id="13" name="Picture 33225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51120" y="5735320"/>
          <a:ext cx="502285" cy="15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171450</xdr:colOff>
      <xdr:row>11</xdr:row>
      <xdr:rowOff>0</xdr:rowOff>
    </xdr:from>
    <xdr:to>
      <xdr:col>12</xdr:col>
      <xdr:colOff>171450</xdr:colOff>
      <xdr:row>11</xdr:row>
      <xdr:rowOff>85725</xdr:rowOff>
    </xdr:to>
    <xdr:pic>
      <xdr:nvPicPr>
        <xdr:cNvPr id="14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4790" y="107632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123007</xdr:colOff>
      <xdr:row>29</xdr:row>
      <xdr:rowOff>102326</xdr:rowOff>
    </xdr:from>
    <xdr:to>
      <xdr:col>12</xdr:col>
      <xdr:colOff>427807</xdr:colOff>
      <xdr:row>29</xdr:row>
      <xdr:rowOff>235676</xdr:rowOff>
    </xdr:to>
    <xdr:pic>
      <xdr:nvPicPr>
        <xdr:cNvPr id="15" name="Picture 36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5895" y="6664960"/>
          <a:ext cx="3048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79972</xdr:colOff>
      <xdr:row>27</xdr:row>
      <xdr:rowOff>62847</xdr:rowOff>
    </xdr:from>
    <xdr:to>
      <xdr:col>12</xdr:col>
      <xdr:colOff>441922</xdr:colOff>
      <xdr:row>27</xdr:row>
      <xdr:rowOff>253347</xdr:rowOff>
    </xdr:to>
    <xdr:pic>
      <xdr:nvPicPr>
        <xdr:cNvPr id="16" name="Picture 42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2715" y="6015355"/>
          <a:ext cx="3619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102719</xdr:colOff>
      <xdr:row>28</xdr:row>
      <xdr:rowOff>80201</xdr:rowOff>
    </xdr:from>
    <xdr:to>
      <xdr:col>12</xdr:col>
      <xdr:colOff>493244</xdr:colOff>
      <xdr:row>28</xdr:row>
      <xdr:rowOff>242126</xdr:rowOff>
    </xdr:to>
    <xdr:pic>
      <xdr:nvPicPr>
        <xdr:cNvPr id="17" name="Picture 42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5575" y="6337935"/>
          <a:ext cx="390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168227</xdr:colOff>
      <xdr:row>18</xdr:row>
      <xdr:rowOff>57893</xdr:rowOff>
    </xdr:from>
    <xdr:to>
      <xdr:col>12</xdr:col>
      <xdr:colOff>413995</xdr:colOff>
      <xdr:row>18</xdr:row>
      <xdr:rowOff>223157</xdr:rowOff>
    </xdr:to>
    <xdr:pic>
      <xdr:nvPicPr>
        <xdr:cNvPr id="18" name="Picture 8253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5300980" y="3267710"/>
          <a:ext cx="245745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150174</xdr:colOff>
      <xdr:row>19</xdr:row>
      <xdr:rowOff>60225</xdr:rowOff>
    </xdr:from>
    <xdr:to>
      <xdr:col>12</xdr:col>
      <xdr:colOff>347914</xdr:colOff>
      <xdr:row>19</xdr:row>
      <xdr:rowOff>244928</xdr:rowOff>
    </xdr:to>
    <xdr:pic>
      <xdr:nvPicPr>
        <xdr:cNvPr id="19" name="Picture 13522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5283200" y="3574415"/>
          <a:ext cx="197485" cy="184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169592</xdr:colOff>
      <xdr:row>23</xdr:row>
      <xdr:rowOff>69941</xdr:rowOff>
    </xdr:from>
    <xdr:to>
      <xdr:col>12</xdr:col>
      <xdr:colOff>349043</xdr:colOff>
      <xdr:row>23</xdr:row>
      <xdr:rowOff>206829</xdr:rowOff>
    </xdr:to>
    <xdr:pic>
      <xdr:nvPicPr>
        <xdr:cNvPr id="20" name="图片 1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302885" y="4803775"/>
          <a:ext cx="179070" cy="136525"/>
        </a:xfrm>
        <a:prstGeom prst="rect">
          <a:avLst/>
        </a:prstGeom>
      </xdr:spPr>
    </xdr:pic>
    <xdr:clientData/>
  </xdr:twoCellAnchor>
  <xdr:twoCellAnchor>
    <xdr:from>
      <xdr:col>12</xdr:col>
      <xdr:colOff>153416</xdr:colOff>
      <xdr:row>15</xdr:row>
      <xdr:rowOff>60141</xdr:rowOff>
    </xdr:from>
    <xdr:to>
      <xdr:col>12</xdr:col>
      <xdr:colOff>406416</xdr:colOff>
      <xdr:row>15</xdr:row>
      <xdr:rowOff>244928</xdr:rowOff>
    </xdr:to>
    <xdr:pic>
      <xdr:nvPicPr>
        <xdr:cNvPr id="21" name="Picture 8254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5286375" y="2355215"/>
          <a:ext cx="253365" cy="184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193717</xdr:colOff>
      <xdr:row>16</xdr:row>
      <xdr:rowOff>54781</xdr:rowOff>
    </xdr:from>
    <xdr:to>
      <xdr:col>12</xdr:col>
      <xdr:colOff>381000</xdr:colOff>
      <xdr:row>16</xdr:row>
      <xdr:rowOff>231362</xdr:rowOff>
    </xdr:to>
    <xdr:pic>
      <xdr:nvPicPr>
        <xdr:cNvPr id="22" name="Picture 13522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5327015" y="2654935"/>
          <a:ext cx="187325" cy="176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198184</xdr:colOff>
      <xdr:row>14</xdr:row>
      <xdr:rowOff>49626</xdr:rowOff>
    </xdr:from>
    <xdr:to>
      <xdr:col>12</xdr:col>
      <xdr:colOff>403077</xdr:colOff>
      <xdr:row>14</xdr:row>
      <xdr:rowOff>228599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331460" y="2040255"/>
          <a:ext cx="204470" cy="178435"/>
        </a:xfrm>
        <a:prstGeom prst="rect">
          <a:avLst/>
        </a:prstGeom>
      </xdr:spPr>
    </xdr:pic>
    <xdr:clientData/>
  </xdr:twoCellAnchor>
  <xdr:twoCellAnchor>
    <xdr:from>
      <xdr:col>12</xdr:col>
      <xdr:colOff>171290</xdr:colOff>
      <xdr:row>17</xdr:row>
      <xdr:rowOff>67236</xdr:rowOff>
    </xdr:from>
    <xdr:to>
      <xdr:col>12</xdr:col>
      <xdr:colOff>337457</xdr:colOff>
      <xdr:row>17</xdr:row>
      <xdr:rowOff>210849</xdr:rowOff>
    </xdr:to>
    <xdr:pic>
      <xdr:nvPicPr>
        <xdr:cNvPr id="24" name="图片 2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304155" y="2971800"/>
          <a:ext cx="166370" cy="144145"/>
        </a:xfrm>
        <a:prstGeom prst="rect">
          <a:avLst/>
        </a:prstGeom>
      </xdr:spPr>
    </xdr:pic>
    <xdr:clientData/>
  </xdr:twoCellAnchor>
  <xdr:twoCellAnchor>
    <xdr:from>
      <xdr:col>12</xdr:col>
      <xdr:colOff>97251</xdr:colOff>
      <xdr:row>11</xdr:row>
      <xdr:rowOff>47306</xdr:rowOff>
    </xdr:from>
    <xdr:to>
      <xdr:col>12</xdr:col>
      <xdr:colOff>505146</xdr:colOff>
      <xdr:row>11</xdr:row>
      <xdr:rowOff>250163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0495" y="1123315"/>
          <a:ext cx="407670" cy="202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63953</xdr:colOff>
      <xdr:row>12</xdr:row>
      <xdr:rowOff>36739</xdr:rowOff>
    </xdr:from>
    <xdr:to>
      <xdr:col>12</xdr:col>
      <xdr:colOff>500327</xdr:colOff>
      <xdr:row>12</xdr:row>
      <xdr:rowOff>256965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6840" y="1417320"/>
          <a:ext cx="436245" cy="220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159123</xdr:colOff>
      <xdr:row>13</xdr:row>
      <xdr:rowOff>72679</xdr:rowOff>
    </xdr:from>
    <xdr:to>
      <xdr:col>12</xdr:col>
      <xdr:colOff>405012</xdr:colOff>
      <xdr:row>13</xdr:row>
      <xdr:rowOff>244928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2090" y="1758315"/>
          <a:ext cx="245745" cy="172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126546</xdr:colOff>
      <xdr:row>24</xdr:row>
      <xdr:rowOff>76200</xdr:rowOff>
    </xdr:from>
    <xdr:to>
      <xdr:col>12</xdr:col>
      <xdr:colOff>469446</xdr:colOff>
      <xdr:row>24</xdr:row>
      <xdr:rowOff>192209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259705" y="5114925"/>
          <a:ext cx="342900" cy="115570"/>
        </a:xfrm>
        <a:prstGeom prst="rect">
          <a:avLst/>
        </a:prstGeom>
      </xdr:spPr>
    </xdr:pic>
    <xdr:clientData/>
  </xdr:twoCellAnchor>
  <xdr:twoCellAnchor>
    <xdr:from>
      <xdr:col>12</xdr:col>
      <xdr:colOff>53069</xdr:colOff>
      <xdr:row>25</xdr:row>
      <xdr:rowOff>97972</xdr:rowOff>
    </xdr:from>
    <xdr:to>
      <xdr:col>12</xdr:col>
      <xdr:colOff>508119</xdr:colOff>
      <xdr:row>25</xdr:row>
      <xdr:rowOff>228392</xdr:rowOff>
    </xdr:to>
    <xdr:pic>
      <xdr:nvPicPr>
        <xdr:cNvPr id="29" name="图片 2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186045" y="5441315"/>
          <a:ext cx="455295" cy="130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-BOM&#31867;\04-&#24037;&#33402;BOM\06-&#25104;&#26412;&#26680;&#31639;\DZ15221519970\2.&#45824;&#50808;&#44277;&#47928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home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Product Cost Summary"/>
      <sheetName val="차수"/>
      <sheetName val="总表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US제원1"/>
      <sheetName val="총괄표"/>
      <sheetName val="GRACE"/>
      <sheetName val="Constant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Import"/>
      <sheetName val="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BUS제원1"/>
      <sheetName val="2.대외공문"/>
    </sheetNames>
    <sheetDataSet>
      <sheetData sheetId="0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总表"/>
      <sheetName val="GR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Barwertberechnung (3)"/>
      <sheetName val="Vorbereitende Eingaben (Teil 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Import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Reference"/>
      <sheetName val="Model"/>
      <sheetName val="총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총괄표"/>
      <sheetName val="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DBL LPG시험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Worksheet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6"/>
  <sheetViews>
    <sheetView tabSelected="1" workbookViewId="0">
      <selection activeCell="P8" sqref="P8"/>
    </sheetView>
  </sheetViews>
  <sheetFormatPr defaultColWidth="9" defaultRowHeight="13.5" outlineLevelRow="5"/>
  <cols>
    <col min="1" max="1" width="4.90265486725664" style="237" customWidth="1"/>
    <col min="2" max="2" width="10.3628318584071" style="237" customWidth="1"/>
    <col min="3" max="3" width="18.2654867256637" style="237" customWidth="1"/>
    <col min="6" max="12" width="8.72566371681416" style="238"/>
    <col min="13" max="13" width="10.1769911504425" style="239" customWidth="1"/>
    <col min="14" max="14" width="9.08849557522124" style="239" customWidth="1"/>
    <col min="15" max="15" width="11" style="240" customWidth="1"/>
    <col min="16" max="16" width="20" customWidth="1"/>
  </cols>
  <sheetData>
    <row r="2" ht="30" customHeight="1" spans="1:15">
      <c r="A2" s="187" t="s">
        <v>0</v>
      </c>
      <c r="B2" s="187" t="s">
        <v>1</v>
      </c>
      <c r="C2" s="185" t="s">
        <v>2</v>
      </c>
      <c r="D2" s="185" t="s">
        <v>3</v>
      </c>
      <c r="E2" s="185" t="s">
        <v>4</v>
      </c>
      <c r="F2" s="241" t="s">
        <v>5</v>
      </c>
      <c r="G2" s="241"/>
      <c r="H2" s="241"/>
      <c r="I2" s="241"/>
      <c r="J2" s="245" t="s">
        <v>6</v>
      </c>
      <c r="K2" s="245" t="s">
        <v>7</v>
      </c>
      <c r="L2" s="246" t="s">
        <v>8</v>
      </c>
      <c r="M2" s="247" t="s">
        <v>9</v>
      </c>
      <c r="N2" s="247" t="s">
        <v>10</v>
      </c>
      <c r="O2" s="248" t="s">
        <v>11</v>
      </c>
    </row>
    <row r="3" ht="30" customHeight="1" spans="1:15">
      <c r="A3" s="187"/>
      <c r="B3" s="187"/>
      <c r="C3" s="185"/>
      <c r="D3" s="185"/>
      <c r="E3" s="185"/>
      <c r="F3" s="241" t="s">
        <v>12</v>
      </c>
      <c r="G3" s="241" t="s">
        <v>13</v>
      </c>
      <c r="H3" s="241" t="s">
        <v>14</v>
      </c>
      <c r="I3" s="241" t="s">
        <v>15</v>
      </c>
      <c r="J3" s="249"/>
      <c r="K3" s="249"/>
      <c r="L3" s="250"/>
      <c r="M3" s="247"/>
      <c r="N3" s="247"/>
      <c r="O3" s="248"/>
    </row>
    <row r="4" ht="50" customHeight="1" spans="1:16">
      <c r="A4" s="242">
        <v>1</v>
      </c>
      <c r="B4" s="106" t="s">
        <v>16</v>
      </c>
      <c r="C4" s="106" t="s">
        <v>17</v>
      </c>
      <c r="D4" s="243"/>
      <c r="E4" s="243"/>
      <c r="F4" s="244">
        <f>主驾底支架!AO18</f>
        <v>55.452943856</v>
      </c>
      <c r="G4" s="244">
        <f>人工费用!H3</f>
        <v>1.65734444444444</v>
      </c>
      <c r="H4" s="244">
        <f>制造费用!O3</f>
        <v>2.29005649133333</v>
      </c>
      <c r="I4" s="244">
        <f>H4+G4+F4</f>
        <v>59.4003447917778</v>
      </c>
      <c r="J4" s="244">
        <f>'包装+运费'!O4</f>
        <v>5.69755</v>
      </c>
      <c r="K4" s="244">
        <f>'包装+运费'!T4</f>
        <v>5.80357142857143</v>
      </c>
      <c r="L4" s="251">
        <v>1.572</v>
      </c>
      <c r="M4" s="252">
        <f>(F4+G4)*1.13+J4+L4+K4</f>
        <v>77.6077472080737</v>
      </c>
      <c r="N4" s="253">
        <v>89.07</v>
      </c>
      <c r="O4" s="254">
        <f>N4-M4</f>
        <v>11.4622527919263</v>
      </c>
      <c r="P4" s="255"/>
    </row>
    <row r="5" ht="50" customHeight="1" spans="1:16">
      <c r="A5" s="242">
        <v>2</v>
      </c>
      <c r="B5" s="106" t="s">
        <v>18</v>
      </c>
      <c r="C5" s="106" t="s">
        <v>19</v>
      </c>
      <c r="D5" s="243"/>
      <c r="E5" s="243"/>
      <c r="F5" s="244">
        <f>副驾底支架!AQ16</f>
        <v>37.31518557336</v>
      </c>
      <c r="G5" s="244">
        <f>人工费用!H6</f>
        <v>1.25294166666667</v>
      </c>
      <c r="H5" s="244">
        <f>制造费用!O6</f>
        <v>2.15741512945833</v>
      </c>
      <c r="I5" s="244">
        <f>H5+G5+F5</f>
        <v>40.725542369485</v>
      </c>
      <c r="J5" s="244">
        <f>'包装+运费'!O5</f>
        <v>1.78715</v>
      </c>
      <c r="K5" s="244">
        <f>'包装+运费'!T5</f>
        <v>1.375</v>
      </c>
      <c r="L5" s="251">
        <v>0.951</v>
      </c>
      <c r="M5" s="252">
        <f>(F5+G5)*1.13+J5+L5+K5</f>
        <v>47.6951337812301</v>
      </c>
      <c r="N5" s="253">
        <v>62.1</v>
      </c>
      <c r="O5" s="254">
        <f t="shared" ref="O5:O6" si="0">N5-M5</f>
        <v>14.4048662187699</v>
      </c>
      <c r="P5" s="255"/>
    </row>
    <row r="6" ht="50" customHeight="1" spans="1:16">
      <c r="A6" s="242">
        <v>3</v>
      </c>
      <c r="B6" s="106" t="s">
        <v>20</v>
      </c>
      <c r="C6" s="106" t="s">
        <v>21</v>
      </c>
      <c r="D6" s="243"/>
      <c r="E6" s="243"/>
      <c r="F6" s="244">
        <f>副驾底座!AQ32</f>
        <v>64.35405354</v>
      </c>
      <c r="G6" s="244">
        <f>人工费用!H9</f>
        <v>2.66117777777778</v>
      </c>
      <c r="H6" s="244">
        <f>制造费用!O9</f>
        <v>2.57171469966667</v>
      </c>
      <c r="I6" s="244">
        <f>H6+G6+F6</f>
        <v>69.5869460174444</v>
      </c>
      <c r="J6" s="244">
        <f>'包装+运费'!O6</f>
        <v>7.86785</v>
      </c>
      <c r="K6" s="244">
        <f>'包装+运费'!T6</f>
        <v>6.77339901477832</v>
      </c>
      <c r="L6" s="251">
        <v>1.3922</v>
      </c>
      <c r="M6" s="252">
        <f>(F6+G6)*1.13+J6+L6+K6</f>
        <v>91.7606604038672</v>
      </c>
      <c r="N6" s="253">
        <v>79.89</v>
      </c>
      <c r="O6" s="254">
        <f t="shared" si="0"/>
        <v>-11.8706604038672</v>
      </c>
      <c r="P6" s="255"/>
    </row>
  </sheetData>
  <mergeCells count="12"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  <mergeCell ref="N2:N3"/>
    <mergeCell ref="O2:O3"/>
  </mergeCells>
  <conditionalFormatting sqref="B4 A2:B2">
    <cfRule type="duplicateValues" dxfId="0" priority="1"/>
  </conditionalFormatting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4"/>
  <sheetViews>
    <sheetView view="pageBreakPreview" zoomScale="70" zoomScaleNormal="85" topLeftCell="A8" workbookViewId="0">
      <selection activeCell="H10" sqref="H10:I10"/>
    </sheetView>
  </sheetViews>
  <sheetFormatPr defaultColWidth="9" defaultRowHeight="13.5"/>
  <cols>
    <col min="1" max="1" width="4.53982300884956" style="79" customWidth="1"/>
    <col min="2" max="5" width="3.63716814159292" style="79" customWidth="1"/>
    <col min="6" max="6" width="7.53982300884956" style="79" customWidth="1"/>
    <col min="7" max="7" width="12.6371681415929" style="79" customWidth="1"/>
    <col min="8" max="8" width="13.5398230088496" style="79" customWidth="1"/>
    <col min="9" max="9" width="20.0884955752212" style="159" customWidth="1"/>
    <col min="10" max="10" width="10" style="160" customWidth="1"/>
    <col min="11" max="11" width="4.08849557522124" style="79" customWidth="1"/>
    <col min="12" max="12" width="5.72566371681416" style="79" customWidth="1"/>
    <col min="13" max="13" width="7.36283185840708" style="79" customWidth="1"/>
    <col min="14" max="14" width="4.90265486725664" style="79" hidden="1" customWidth="1" outlineLevel="1"/>
    <col min="15" max="15" width="14.7256637168142" style="79" hidden="1" customWidth="1" outlineLevel="1"/>
    <col min="16" max="16" width="4.90265486725664" style="79" hidden="1" customWidth="1" outlineLevel="1"/>
    <col min="17" max="17" width="7.36283185840708" style="79" hidden="1" customWidth="1" outlineLevel="1"/>
    <col min="18" max="18" width="5.63716814159292" style="79" customWidth="1" collapsed="1"/>
    <col min="19" max="19" width="9.26548672566372" style="79" customWidth="1"/>
    <col min="20" max="20" width="7.08849557522124" style="79" customWidth="1"/>
    <col min="21" max="21" width="6.63716814159292" style="79" customWidth="1"/>
    <col min="22" max="22" width="8.72566371681416" style="79" hidden="1" customWidth="1" outlineLevel="1"/>
    <col min="23" max="23" width="10.3628318584071" style="79" hidden="1" customWidth="1" outlineLevel="1"/>
    <col min="24" max="24" width="5.26548672566372" style="79" hidden="1" customWidth="1" outlineLevel="1"/>
    <col min="25" max="25" width="8" style="161" customWidth="1" collapsed="1"/>
    <col min="26" max="26" width="4.72566371681416" style="162" customWidth="1"/>
    <col min="27" max="27" width="5.08849557522124" style="79" customWidth="1"/>
    <col min="28" max="31" width="6.63716814159292" style="163" customWidth="1" outlineLevel="1"/>
    <col min="32" max="32" width="8.08849557522124" style="163" customWidth="1" outlineLevel="1"/>
    <col min="33" max="33" width="10" style="163" customWidth="1" outlineLevel="1"/>
    <col min="34" max="35" width="6.63716814159292" style="162" customWidth="1" outlineLevel="1"/>
    <col min="36" max="36" width="7.26548672566372" style="162" customWidth="1" outlineLevel="1"/>
    <col min="37" max="37" width="6.63716814159292" style="162" customWidth="1" outlineLevel="1"/>
    <col min="38" max="38" width="9.08849557522124" style="162" customWidth="1"/>
    <col min="39" max="39" width="9.63716814159292" style="162" customWidth="1"/>
    <col min="40" max="41" width="9.63716814159292" style="164" customWidth="1"/>
    <col min="42" max="42" width="8.53982300884956" style="79" customWidth="1"/>
    <col min="43" max="43" width="15.2654867256637" style="79" customWidth="1"/>
    <col min="44" max="16384" width="9" style="79"/>
  </cols>
  <sheetData>
    <row r="1" hidden="1" outlineLevel="1" spans="1:43">
      <c r="A1" s="165"/>
      <c r="B1" s="165"/>
      <c r="C1" s="165"/>
      <c r="D1" s="165"/>
      <c r="E1" s="165"/>
      <c r="F1" s="165"/>
      <c r="G1" s="166"/>
      <c r="H1" s="165"/>
      <c r="I1" s="165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</row>
    <row r="2" ht="28.5" hidden="1" customHeight="1" outlineLevel="1" spans="1:43">
      <c r="A2" s="167" t="s">
        <v>22</v>
      </c>
      <c r="B2" s="168"/>
      <c r="C2" s="168"/>
      <c r="D2" s="168"/>
      <c r="E2" s="168"/>
      <c r="F2" s="169" t="s">
        <v>23</v>
      </c>
      <c r="G2" s="170"/>
      <c r="H2" s="170" t="s">
        <v>24</v>
      </c>
      <c r="I2" s="169"/>
      <c r="J2" s="191" t="s">
        <v>25</v>
      </c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214"/>
      <c r="AO2" s="214"/>
      <c r="AP2" s="103" t="s">
        <v>1</v>
      </c>
      <c r="AQ2" s="106" t="s">
        <v>26</v>
      </c>
    </row>
    <row r="3" ht="25.1" hidden="1" outlineLevel="1" spans="1:43">
      <c r="A3" s="171" t="s">
        <v>27</v>
      </c>
      <c r="B3" s="171"/>
      <c r="C3" s="171"/>
      <c r="D3" s="171"/>
      <c r="E3" s="171"/>
      <c r="F3" s="171"/>
      <c r="G3" s="172"/>
      <c r="H3" s="171"/>
      <c r="I3" s="171"/>
      <c r="J3" s="191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214"/>
      <c r="AO3" s="214"/>
      <c r="AP3" s="103" t="s">
        <v>2</v>
      </c>
      <c r="AQ3" s="103" t="s">
        <v>28</v>
      </c>
    </row>
    <row r="4" ht="25.1" hidden="1" outlineLevel="1" spans="1:43">
      <c r="A4" s="173" t="s">
        <v>29</v>
      </c>
      <c r="B4" s="173"/>
      <c r="C4" s="173"/>
      <c r="D4" s="173"/>
      <c r="E4" s="173"/>
      <c r="F4" s="174" t="s">
        <v>30</v>
      </c>
      <c r="G4" s="170"/>
      <c r="H4" s="174"/>
      <c r="I4" s="173"/>
      <c r="J4" s="191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214"/>
      <c r="AO4" s="214"/>
      <c r="AP4" s="103" t="s">
        <v>31</v>
      </c>
      <c r="AQ4" s="103" t="s">
        <v>32</v>
      </c>
    </row>
    <row r="5" ht="25.1" hidden="1" outlineLevel="1" spans="1:43">
      <c r="A5" s="174" t="s">
        <v>33</v>
      </c>
      <c r="B5" s="174"/>
      <c r="C5" s="174"/>
      <c r="D5" s="174"/>
      <c r="E5" s="174"/>
      <c r="F5" s="174"/>
      <c r="G5" s="170"/>
      <c r="H5" s="174"/>
      <c r="I5" s="174"/>
      <c r="J5" s="191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214"/>
      <c r="AO5" s="214"/>
      <c r="AP5" s="103" t="s">
        <v>34</v>
      </c>
      <c r="AQ5" s="103" t="s">
        <v>35</v>
      </c>
    </row>
    <row r="6" ht="14.25" hidden="1" customHeight="1" outlineLevel="1" spans="1:43">
      <c r="A6" s="175" t="s">
        <v>36</v>
      </c>
      <c r="B6" s="176"/>
      <c r="C6" s="176"/>
      <c r="D6" s="176"/>
      <c r="E6" s="176"/>
      <c r="F6" s="176"/>
      <c r="G6" s="177"/>
      <c r="H6" s="176"/>
      <c r="I6" s="193"/>
      <c r="J6" s="191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214"/>
      <c r="AO6" s="214"/>
      <c r="AP6" s="103" t="s">
        <v>37</v>
      </c>
      <c r="AQ6" s="103"/>
    </row>
    <row r="7" ht="9.75" hidden="1" customHeight="1" outlineLevel="1" spans="1:43">
      <c r="A7" s="178"/>
      <c r="B7" s="179"/>
      <c r="C7" s="179"/>
      <c r="D7" s="179"/>
      <c r="E7" s="179"/>
      <c r="F7" s="179"/>
      <c r="G7" s="180"/>
      <c r="H7" s="179"/>
      <c r="I7" s="194"/>
      <c r="J7" s="195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215"/>
      <c r="AO7" s="215"/>
      <c r="AP7" s="103" t="s">
        <v>38</v>
      </c>
      <c r="AQ7" s="103"/>
    </row>
    <row r="8" ht="22.5" customHeight="1" collapsed="1" spans="1:43">
      <c r="A8" s="181" t="s">
        <v>0</v>
      </c>
      <c r="B8" s="182" t="s">
        <v>39</v>
      </c>
      <c r="C8" s="183"/>
      <c r="D8" s="183"/>
      <c r="E8" s="184"/>
      <c r="F8" s="185" t="s">
        <v>40</v>
      </c>
      <c r="G8" s="186" t="s">
        <v>41</v>
      </c>
      <c r="H8" s="187" t="s">
        <v>1</v>
      </c>
      <c r="I8" s="185" t="s">
        <v>2</v>
      </c>
      <c r="J8" s="185" t="s">
        <v>42</v>
      </c>
      <c r="K8" s="185" t="s">
        <v>43</v>
      </c>
      <c r="L8" s="185" t="s">
        <v>44</v>
      </c>
      <c r="M8" s="185" t="s">
        <v>45</v>
      </c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85" t="s">
        <v>46</v>
      </c>
      <c r="Y8" s="201" t="s">
        <v>47</v>
      </c>
      <c r="Z8" s="202" t="s">
        <v>48</v>
      </c>
      <c r="AA8" s="185" t="s">
        <v>49</v>
      </c>
      <c r="AB8" s="203" t="s">
        <v>50</v>
      </c>
      <c r="AC8" s="204" t="s">
        <v>51</v>
      </c>
      <c r="AD8" s="205"/>
      <c r="AE8" s="206"/>
      <c r="AF8" s="207" t="s">
        <v>52</v>
      </c>
      <c r="AG8" s="216" t="s">
        <v>53</v>
      </c>
      <c r="AH8" s="217" t="s">
        <v>54</v>
      </c>
      <c r="AI8" s="218" t="s">
        <v>55</v>
      </c>
      <c r="AJ8" s="219" t="s">
        <v>56</v>
      </c>
      <c r="AK8" s="220" t="s">
        <v>57</v>
      </c>
      <c r="AL8" s="221" t="s">
        <v>58</v>
      </c>
      <c r="AM8" s="221" t="s">
        <v>59</v>
      </c>
      <c r="AN8" s="222" t="s">
        <v>60</v>
      </c>
      <c r="AO8" s="222" t="s">
        <v>38</v>
      </c>
      <c r="AP8" s="234"/>
      <c r="AQ8" s="234"/>
    </row>
    <row r="9" ht="22.5" customHeight="1" spans="1:43">
      <c r="A9" s="181"/>
      <c r="B9" s="185">
        <v>0</v>
      </c>
      <c r="C9" s="185">
        <v>1</v>
      </c>
      <c r="D9" s="185">
        <v>2</v>
      </c>
      <c r="E9" s="185">
        <v>3</v>
      </c>
      <c r="F9" s="185"/>
      <c r="G9" s="188"/>
      <c r="H9" s="187"/>
      <c r="I9" s="185"/>
      <c r="J9" s="185"/>
      <c r="K9" s="185"/>
      <c r="L9" s="185"/>
      <c r="M9" s="185"/>
      <c r="N9" s="187" t="s">
        <v>61</v>
      </c>
      <c r="O9" s="187" t="s">
        <v>62</v>
      </c>
      <c r="P9" s="187" t="s">
        <v>63</v>
      </c>
      <c r="Q9" s="187" t="s">
        <v>64</v>
      </c>
      <c r="R9" s="200" t="s">
        <v>65</v>
      </c>
      <c r="S9" s="200" t="s">
        <v>66</v>
      </c>
      <c r="T9" s="200" t="s">
        <v>67</v>
      </c>
      <c r="U9" s="200" t="s">
        <v>68</v>
      </c>
      <c r="V9" s="200" t="s">
        <v>69</v>
      </c>
      <c r="W9" s="185" t="s">
        <v>70</v>
      </c>
      <c r="X9" s="185"/>
      <c r="Y9" s="201"/>
      <c r="Z9" s="202"/>
      <c r="AA9" s="185"/>
      <c r="AB9" s="208"/>
      <c r="AC9" s="209" t="s">
        <v>71</v>
      </c>
      <c r="AD9" s="209" t="s">
        <v>72</v>
      </c>
      <c r="AE9" s="209" t="s">
        <v>73</v>
      </c>
      <c r="AF9" s="210"/>
      <c r="AG9" s="223"/>
      <c r="AH9" s="224"/>
      <c r="AI9" s="225"/>
      <c r="AJ9" s="226"/>
      <c r="AK9" s="227"/>
      <c r="AL9" s="228"/>
      <c r="AM9" s="228"/>
      <c r="AN9" s="229"/>
      <c r="AO9" s="229"/>
      <c r="AP9" s="235" t="s">
        <v>74</v>
      </c>
      <c r="AQ9" s="235" t="s">
        <v>75</v>
      </c>
    </row>
    <row r="10" s="155" customFormat="1" ht="24" customHeight="1" spans="1:43">
      <c r="A10" s="106">
        <v>1</v>
      </c>
      <c r="B10" s="106">
        <v>0</v>
      </c>
      <c r="C10" s="106"/>
      <c r="D10" s="106"/>
      <c r="E10" s="106"/>
      <c r="F10" s="106" t="s">
        <v>76</v>
      </c>
      <c r="G10" s="189" t="s">
        <v>16</v>
      </c>
      <c r="H10" s="106" t="s">
        <v>16</v>
      </c>
      <c r="I10" s="198" t="s">
        <v>17</v>
      </c>
      <c r="J10" s="199" t="s">
        <v>77</v>
      </c>
      <c r="K10" s="106" t="s">
        <v>78</v>
      </c>
      <c r="L10" s="106" t="s">
        <v>79</v>
      </c>
      <c r="M10" s="106"/>
      <c r="N10" s="106" t="s">
        <v>78</v>
      </c>
      <c r="O10" s="199" t="s">
        <v>16</v>
      </c>
      <c r="P10" s="106" t="s">
        <v>78</v>
      </c>
      <c r="Q10" s="106" t="s">
        <v>80</v>
      </c>
      <c r="R10" s="106" t="s">
        <v>81</v>
      </c>
      <c r="S10" s="106" t="s">
        <v>82</v>
      </c>
      <c r="T10" s="106" t="s">
        <v>83</v>
      </c>
      <c r="U10" s="106" t="s">
        <v>77</v>
      </c>
      <c r="V10" s="106" t="s">
        <v>77</v>
      </c>
      <c r="W10" s="106" t="s">
        <v>84</v>
      </c>
      <c r="X10" s="106" t="s">
        <v>77</v>
      </c>
      <c r="Y10" s="211">
        <v>6.1225</v>
      </c>
      <c r="Z10" s="199" t="s">
        <v>77</v>
      </c>
      <c r="AA10" s="106" t="s">
        <v>85</v>
      </c>
      <c r="AB10" s="212" t="s">
        <v>85</v>
      </c>
      <c r="AC10" s="212"/>
      <c r="AD10" s="212"/>
      <c r="AE10" s="212"/>
      <c r="AF10" s="212"/>
      <c r="AG10" s="212"/>
      <c r="AH10" s="230"/>
      <c r="AI10" s="230">
        <v>0.635</v>
      </c>
      <c r="AJ10" s="230"/>
      <c r="AK10" s="230"/>
      <c r="AL10" s="231" t="s">
        <v>86</v>
      </c>
      <c r="AM10" s="231" t="s">
        <v>87</v>
      </c>
      <c r="AN10" s="232">
        <v>7</v>
      </c>
      <c r="AO10" s="232">
        <f>AN10*AI10*AQ10</f>
        <v>4.445</v>
      </c>
      <c r="AP10" s="106" t="s">
        <v>77</v>
      </c>
      <c r="AQ10" s="106">
        <v>1</v>
      </c>
    </row>
    <row r="11" s="155" customFormat="1" ht="24" customHeight="1" spans="1:43">
      <c r="A11" s="106">
        <v>2</v>
      </c>
      <c r="B11" s="106"/>
      <c r="C11" s="106"/>
      <c r="D11" s="106"/>
      <c r="E11" s="106"/>
      <c r="F11" s="106"/>
      <c r="G11" s="189"/>
      <c r="H11" s="106"/>
      <c r="I11" s="198"/>
      <c r="J11" s="199"/>
      <c r="K11" s="106"/>
      <c r="L11" s="106"/>
      <c r="M11" s="106"/>
      <c r="N11" s="106"/>
      <c r="O11" s="199"/>
      <c r="P11" s="106"/>
      <c r="Q11" s="106"/>
      <c r="R11" s="106"/>
      <c r="S11" s="106"/>
      <c r="T11" s="106"/>
      <c r="U11" s="106"/>
      <c r="V11" s="106"/>
      <c r="W11" s="106"/>
      <c r="X11" s="106"/>
      <c r="Y11" s="211"/>
      <c r="Z11" s="199"/>
      <c r="AA11" s="106"/>
      <c r="AB11" s="212" t="s">
        <v>88</v>
      </c>
      <c r="AC11" s="212"/>
      <c r="AD11" s="212"/>
      <c r="AE11" s="212"/>
      <c r="AF11" s="212"/>
      <c r="AG11" s="212"/>
      <c r="AH11" s="212">
        <v>64</v>
      </c>
      <c r="AI11" s="230"/>
      <c r="AJ11" s="230"/>
      <c r="AK11" s="230"/>
      <c r="AL11" s="231" t="s">
        <v>86</v>
      </c>
      <c r="AM11" s="231" t="s">
        <v>89</v>
      </c>
      <c r="AN11" s="232">
        <v>0.07</v>
      </c>
      <c r="AO11" s="232">
        <f>AN11*AH11*AQ11</f>
        <v>4.48</v>
      </c>
      <c r="AP11" s="106" t="s">
        <v>77</v>
      </c>
      <c r="AQ11" s="106">
        <v>1</v>
      </c>
    </row>
    <row r="12" s="155" customFormat="1" ht="24" customHeight="1" spans="1:43">
      <c r="A12" s="106">
        <v>3</v>
      </c>
      <c r="B12" s="106"/>
      <c r="C12" s="106">
        <v>1</v>
      </c>
      <c r="D12" s="106"/>
      <c r="E12" s="106"/>
      <c r="F12" s="106" t="s">
        <v>76</v>
      </c>
      <c r="G12" s="189"/>
      <c r="H12" s="106" t="s">
        <v>90</v>
      </c>
      <c r="I12" s="198" t="s">
        <v>91</v>
      </c>
      <c r="J12" s="199" t="s">
        <v>77</v>
      </c>
      <c r="K12" s="106" t="s">
        <v>92</v>
      </c>
      <c r="L12" s="106" t="s">
        <v>79</v>
      </c>
      <c r="M12" s="106"/>
      <c r="N12" s="106" t="s">
        <v>78</v>
      </c>
      <c r="O12" s="199" t="s">
        <v>90</v>
      </c>
      <c r="P12" s="106" t="s">
        <v>78</v>
      </c>
      <c r="Q12" s="106" t="s">
        <v>80</v>
      </c>
      <c r="R12" s="106" t="s">
        <v>81</v>
      </c>
      <c r="S12" s="106" t="s">
        <v>93</v>
      </c>
      <c r="T12" s="106" t="s">
        <v>94</v>
      </c>
      <c r="U12" s="106" t="s">
        <v>95</v>
      </c>
      <c r="V12" s="106" t="s">
        <v>96</v>
      </c>
      <c r="W12" s="106" t="s">
        <v>97</v>
      </c>
      <c r="X12" s="106" t="s">
        <v>77</v>
      </c>
      <c r="Y12" s="211">
        <v>1.2099</v>
      </c>
      <c r="Z12" s="199" t="s">
        <v>77</v>
      </c>
      <c r="AA12" s="106" t="s">
        <v>77</v>
      </c>
      <c r="AB12" s="212" t="s">
        <v>98</v>
      </c>
      <c r="AC12" s="212">
        <f>300+7</f>
        <v>307</v>
      </c>
      <c r="AD12" s="212">
        <f>221+3</f>
        <v>224</v>
      </c>
      <c r="AE12" s="212">
        <v>2.5</v>
      </c>
      <c r="AF12" s="213">
        <f>AC12*AD12*AE12*7860/1000000000</f>
        <v>1.3512912</v>
      </c>
      <c r="AG12" s="233">
        <f>Y12/AF12</f>
        <v>0.895365854524917</v>
      </c>
      <c r="AH12" s="230"/>
      <c r="AI12" s="230"/>
      <c r="AJ12" s="230"/>
      <c r="AK12" s="230"/>
      <c r="AL12" s="231" t="s">
        <v>99</v>
      </c>
      <c r="AM12" s="231" t="s">
        <v>100</v>
      </c>
      <c r="AN12" s="232">
        <v>5.2</v>
      </c>
      <c r="AO12" s="232">
        <f>AN12*AF12*AQ12*1.2</f>
        <v>8.432057088</v>
      </c>
      <c r="AP12" s="106" t="s">
        <v>77</v>
      </c>
      <c r="AQ12" s="106">
        <v>1</v>
      </c>
    </row>
    <row r="13" s="155" customFormat="1" ht="24" customHeight="1" spans="1:43">
      <c r="A13" s="106">
        <v>4</v>
      </c>
      <c r="B13" s="106"/>
      <c r="C13" s="106">
        <v>1</v>
      </c>
      <c r="D13" s="106"/>
      <c r="E13" s="106"/>
      <c r="F13" s="106" t="s">
        <v>76</v>
      </c>
      <c r="G13" s="189"/>
      <c r="H13" s="106" t="s">
        <v>101</v>
      </c>
      <c r="I13" s="198" t="s">
        <v>102</v>
      </c>
      <c r="J13" s="199" t="s">
        <v>77</v>
      </c>
      <c r="K13" s="106" t="s">
        <v>92</v>
      </c>
      <c r="L13" s="106" t="s">
        <v>79</v>
      </c>
      <c r="M13" s="106"/>
      <c r="N13" s="106" t="s">
        <v>78</v>
      </c>
      <c r="O13" s="199" t="s">
        <v>101</v>
      </c>
      <c r="P13" s="106" t="s">
        <v>78</v>
      </c>
      <c r="Q13" s="106" t="s">
        <v>80</v>
      </c>
      <c r="R13" s="106" t="s">
        <v>81</v>
      </c>
      <c r="S13" s="106" t="s">
        <v>93</v>
      </c>
      <c r="T13" s="106" t="s">
        <v>94</v>
      </c>
      <c r="U13" s="106" t="s">
        <v>95</v>
      </c>
      <c r="V13" s="106" t="s">
        <v>96</v>
      </c>
      <c r="W13" s="106" t="s">
        <v>103</v>
      </c>
      <c r="X13" s="106" t="s">
        <v>77</v>
      </c>
      <c r="Y13" s="211">
        <v>1.4029</v>
      </c>
      <c r="Z13" s="199" t="s">
        <v>77</v>
      </c>
      <c r="AA13" s="106" t="s">
        <v>77</v>
      </c>
      <c r="AB13" s="212" t="s">
        <v>98</v>
      </c>
      <c r="AC13" s="212">
        <f>321+7</f>
        <v>328</v>
      </c>
      <c r="AD13" s="212">
        <f>302+3</f>
        <v>305</v>
      </c>
      <c r="AE13" s="212">
        <v>2.5</v>
      </c>
      <c r="AF13" s="213">
        <f>AC13*AD13*AE13*7860/1000000000</f>
        <v>1.965786</v>
      </c>
      <c r="AG13" s="233">
        <f>Y13/AF13</f>
        <v>0.713658556933461</v>
      </c>
      <c r="AH13" s="230"/>
      <c r="AI13" s="230"/>
      <c r="AJ13" s="230"/>
      <c r="AK13" s="230"/>
      <c r="AL13" s="231" t="s">
        <v>99</v>
      </c>
      <c r="AM13" s="231" t="s">
        <v>100</v>
      </c>
      <c r="AN13" s="232">
        <v>5.2</v>
      </c>
      <c r="AO13" s="232">
        <f>AN13*AF13*AQ13*1.2</f>
        <v>12.26650464</v>
      </c>
      <c r="AP13" s="106" t="s">
        <v>77</v>
      </c>
      <c r="AQ13" s="106">
        <v>1</v>
      </c>
    </row>
    <row r="14" s="155" customFormat="1" ht="24" customHeight="1" spans="1:43">
      <c r="A14" s="106">
        <v>5</v>
      </c>
      <c r="B14" s="106"/>
      <c r="C14" s="106">
        <v>1</v>
      </c>
      <c r="D14" s="106"/>
      <c r="E14" s="106"/>
      <c r="F14" s="106" t="s">
        <v>76</v>
      </c>
      <c r="G14" s="189"/>
      <c r="H14" s="106" t="s">
        <v>104</v>
      </c>
      <c r="I14" s="198" t="s">
        <v>105</v>
      </c>
      <c r="J14" s="199" t="s">
        <v>77</v>
      </c>
      <c r="K14" s="106" t="s">
        <v>92</v>
      </c>
      <c r="L14" s="106" t="s">
        <v>79</v>
      </c>
      <c r="M14" s="106"/>
      <c r="N14" s="106" t="s">
        <v>78</v>
      </c>
      <c r="O14" s="199" t="s">
        <v>104</v>
      </c>
      <c r="P14" s="106" t="s">
        <v>78</v>
      </c>
      <c r="Q14" s="106" t="s">
        <v>80</v>
      </c>
      <c r="R14" s="106" t="s">
        <v>81</v>
      </c>
      <c r="S14" s="106" t="s">
        <v>93</v>
      </c>
      <c r="T14" s="106" t="s">
        <v>94</v>
      </c>
      <c r="U14" s="106" t="s">
        <v>95</v>
      </c>
      <c r="V14" s="106" t="s">
        <v>96</v>
      </c>
      <c r="W14" s="106" t="s">
        <v>106</v>
      </c>
      <c r="X14" s="106" t="s">
        <v>77</v>
      </c>
      <c r="Y14" s="211">
        <v>1.7085</v>
      </c>
      <c r="Z14" s="199" t="s">
        <v>77</v>
      </c>
      <c r="AA14" s="106" t="s">
        <v>77</v>
      </c>
      <c r="AB14" s="212" t="s">
        <v>98</v>
      </c>
      <c r="AC14" s="212">
        <f>504+7</f>
        <v>511</v>
      </c>
      <c r="AD14" s="212">
        <f>195+3</f>
        <v>198</v>
      </c>
      <c r="AE14" s="212">
        <v>2.5</v>
      </c>
      <c r="AF14" s="213">
        <f>AC14*AD14*AE14*7860/1000000000</f>
        <v>1.9881477</v>
      </c>
      <c r="AG14" s="233">
        <f>Y14/AF14</f>
        <v>0.859342593108148</v>
      </c>
      <c r="AH14" s="230"/>
      <c r="AI14" s="230"/>
      <c r="AJ14" s="230"/>
      <c r="AK14" s="230"/>
      <c r="AL14" s="231" t="s">
        <v>99</v>
      </c>
      <c r="AM14" s="231" t="s">
        <v>100</v>
      </c>
      <c r="AN14" s="232">
        <v>5.2</v>
      </c>
      <c r="AO14" s="232">
        <f>AN14*AF14*AQ14*1.2</f>
        <v>12.406041648</v>
      </c>
      <c r="AP14" s="106" t="s">
        <v>77</v>
      </c>
      <c r="AQ14" s="106">
        <v>1</v>
      </c>
    </row>
    <row r="15" s="155" customFormat="1" ht="24" customHeight="1" spans="1:43">
      <c r="A15" s="106">
        <v>6</v>
      </c>
      <c r="B15" s="106"/>
      <c r="C15" s="106">
        <v>1</v>
      </c>
      <c r="D15" s="106"/>
      <c r="E15" s="106"/>
      <c r="F15" s="106" t="s">
        <v>76</v>
      </c>
      <c r="G15" s="189"/>
      <c r="H15" s="106" t="s">
        <v>107</v>
      </c>
      <c r="I15" s="198" t="s">
        <v>108</v>
      </c>
      <c r="J15" s="199" t="s">
        <v>77</v>
      </c>
      <c r="K15" s="106" t="s">
        <v>92</v>
      </c>
      <c r="L15" s="106" t="s">
        <v>79</v>
      </c>
      <c r="M15" s="106"/>
      <c r="N15" s="106" t="s">
        <v>78</v>
      </c>
      <c r="O15" s="199" t="s">
        <v>107</v>
      </c>
      <c r="P15" s="106" t="s">
        <v>78</v>
      </c>
      <c r="Q15" s="106" t="s">
        <v>80</v>
      </c>
      <c r="R15" s="106" t="s">
        <v>81</v>
      </c>
      <c r="S15" s="106" t="s">
        <v>93</v>
      </c>
      <c r="T15" s="106" t="s">
        <v>94</v>
      </c>
      <c r="U15" s="106" t="s">
        <v>95</v>
      </c>
      <c r="V15" s="106" t="s">
        <v>96</v>
      </c>
      <c r="W15" s="106" t="s">
        <v>109</v>
      </c>
      <c r="X15" s="106" t="s">
        <v>77</v>
      </c>
      <c r="Y15" s="211">
        <v>1.6252</v>
      </c>
      <c r="Z15" s="199" t="s">
        <v>77</v>
      </c>
      <c r="AA15" s="106" t="s">
        <v>77</v>
      </c>
      <c r="AB15" s="212" t="s">
        <v>98</v>
      </c>
      <c r="AC15" s="212">
        <f>497+7</f>
        <v>504</v>
      </c>
      <c r="AD15" s="212">
        <f>192+3</f>
        <v>195</v>
      </c>
      <c r="AE15" s="212">
        <v>2.5</v>
      </c>
      <c r="AF15" s="213">
        <f>AC15*AD15*AE15*7860/1000000000</f>
        <v>1.931202</v>
      </c>
      <c r="AG15" s="233">
        <f>Y15/AF15</f>
        <v>0.841548424245625</v>
      </c>
      <c r="AH15" s="230"/>
      <c r="AI15" s="230"/>
      <c r="AJ15" s="230"/>
      <c r="AK15" s="230"/>
      <c r="AL15" s="231" t="s">
        <v>99</v>
      </c>
      <c r="AM15" s="231" t="s">
        <v>100</v>
      </c>
      <c r="AN15" s="232">
        <v>5.2</v>
      </c>
      <c r="AO15" s="232">
        <f>AN15*AF15*AQ15*1.2</f>
        <v>12.05070048</v>
      </c>
      <c r="AP15" s="106" t="s">
        <v>77</v>
      </c>
      <c r="AQ15" s="106">
        <v>1</v>
      </c>
    </row>
    <row r="16" s="155" customFormat="1" ht="24" customHeight="1" spans="1:43">
      <c r="A16" s="106">
        <v>7</v>
      </c>
      <c r="B16" s="106"/>
      <c r="C16" s="106">
        <v>1</v>
      </c>
      <c r="D16" s="106"/>
      <c r="E16" s="106"/>
      <c r="F16" s="106" t="s">
        <v>77</v>
      </c>
      <c r="G16" s="189" t="s">
        <v>110</v>
      </c>
      <c r="H16" s="106" t="s">
        <v>111</v>
      </c>
      <c r="I16" s="198" t="s">
        <v>112</v>
      </c>
      <c r="J16" s="199" t="s">
        <v>77</v>
      </c>
      <c r="K16" s="106" t="s">
        <v>92</v>
      </c>
      <c r="L16" s="106" t="s">
        <v>79</v>
      </c>
      <c r="M16" s="198"/>
      <c r="N16" s="106" t="s">
        <v>77</v>
      </c>
      <c r="O16" s="198" t="s">
        <v>77</v>
      </c>
      <c r="P16" s="106" t="s">
        <v>77</v>
      </c>
      <c r="Q16" s="106" t="s">
        <v>81</v>
      </c>
      <c r="R16" s="106" t="s">
        <v>80</v>
      </c>
      <c r="S16" s="198" t="s">
        <v>113</v>
      </c>
      <c r="T16" s="198" t="s">
        <v>114</v>
      </c>
      <c r="U16" s="198" t="s">
        <v>77</v>
      </c>
      <c r="V16" s="198" t="s">
        <v>77</v>
      </c>
      <c r="W16" s="198" t="s">
        <v>115</v>
      </c>
      <c r="X16" s="198" t="s">
        <v>77</v>
      </c>
      <c r="Y16" s="211">
        <v>0.01</v>
      </c>
      <c r="Z16" s="199" t="s">
        <v>77</v>
      </c>
      <c r="AA16" s="198" t="s">
        <v>77</v>
      </c>
      <c r="AB16" s="212"/>
      <c r="AC16" s="212"/>
      <c r="AD16" s="212"/>
      <c r="AE16" s="212"/>
      <c r="AF16" s="212"/>
      <c r="AG16" s="212"/>
      <c r="AH16" s="230"/>
      <c r="AI16" s="230"/>
      <c r="AJ16" s="230"/>
      <c r="AK16" s="230"/>
      <c r="AL16" s="231" t="s">
        <v>99</v>
      </c>
      <c r="AM16" s="231" t="s">
        <v>116</v>
      </c>
      <c r="AN16" s="232">
        <v>0.04158</v>
      </c>
      <c r="AO16" s="232">
        <f>AN16*AQ16</f>
        <v>0.33264</v>
      </c>
      <c r="AP16" s="106" t="s">
        <v>77</v>
      </c>
      <c r="AQ16" s="106">
        <v>8</v>
      </c>
    </row>
    <row r="17" s="155" customFormat="1" ht="24" customHeight="1" spans="1:43">
      <c r="A17" s="106">
        <v>8</v>
      </c>
      <c r="B17" s="106"/>
      <c r="C17" s="106">
        <v>1</v>
      </c>
      <c r="D17" s="106"/>
      <c r="E17" s="106"/>
      <c r="F17" s="106" t="s">
        <v>77</v>
      </c>
      <c r="G17" s="189" t="s">
        <v>117</v>
      </c>
      <c r="H17" s="106" t="s">
        <v>118</v>
      </c>
      <c r="I17" s="198" t="s">
        <v>112</v>
      </c>
      <c r="J17" s="199" t="s">
        <v>77</v>
      </c>
      <c r="K17" s="106" t="s">
        <v>92</v>
      </c>
      <c r="L17" s="106" t="s">
        <v>79</v>
      </c>
      <c r="M17" s="198"/>
      <c r="N17" s="106" t="s">
        <v>77</v>
      </c>
      <c r="O17" s="198" t="s">
        <v>77</v>
      </c>
      <c r="P17" s="106" t="s">
        <v>77</v>
      </c>
      <c r="Q17" s="106" t="s">
        <v>81</v>
      </c>
      <c r="R17" s="106" t="s">
        <v>80</v>
      </c>
      <c r="S17" s="198" t="s">
        <v>113</v>
      </c>
      <c r="T17" s="198" t="s">
        <v>119</v>
      </c>
      <c r="U17" s="198" t="s">
        <v>77</v>
      </c>
      <c r="V17" s="198" t="s">
        <v>77</v>
      </c>
      <c r="W17" s="198" t="s">
        <v>77</v>
      </c>
      <c r="X17" s="198" t="s">
        <v>77</v>
      </c>
      <c r="Y17" s="211">
        <v>0.012</v>
      </c>
      <c r="Z17" s="199" t="s">
        <v>77</v>
      </c>
      <c r="AA17" s="198" t="s">
        <v>77</v>
      </c>
      <c r="AB17" s="212"/>
      <c r="AC17" s="212"/>
      <c r="AD17" s="212"/>
      <c r="AE17" s="212"/>
      <c r="AF17" s="212"/>
      <c r="AG17" s="212"/>
      <c r="AH17" s="230"/>
      <c r="AI17" s="230"/>
      <c r="AJ17" s="230"/>
      <c r="AK17" s="230"/>
      <c r="AL17" s="231" t="s">
        <v>99</v>
      </c>
      <c r="AM17" s="231" t="s">
        <v>120</v>
      </c>
      <c r="AN17" s="232">
        <v>0.13</v>
      </c>
      <c r="AO17" s="232">
        <f>AN17*AQ17</f>
        <v>1.04</v>
      </c>
      <c r="AP17" s="106" t="s">
        <v>77</v>
      </c>
      <c r="AQ17" s="106">
        <v>8</v>
      </c>
    </row>
    <row r="18" ht="36" customHeight="1" spans="41:41">
      <c r="AO18" s="236">
        <f>SUM(AO10:AO17)</f>
        <v>55.452943856</v>
      </c>
    </row>
    <row r="22" spans="7:7">
      <c r="G22"/>
    </row>
    <row r="23" spans="7:7">
      <c r="G23"/>
    </row>
    <row r="24" spans="7:7">
      <c r="G24"/>
    </row>
    <row r="25" spans="7:7">
      <c r="G25"/>
    </row>
    <row r="26" spans="7:7">
      <c r="G26"/>
    </row>
    <row r="27" spans="7:7">
      <c r="G27"/>
    </row>
    <row r="28" spans="7:7">
      <c r="G28"/>
    </row>
    <row r="29" spans="7:7">
      <c r="G29"/>
    </row>
    <row r="30" spans="7:7">
      <c r="G30"/>
    </row>
    <row r="31" spans="7:7">
      <c r="G31"/>
    </row>
    <row r="32" spans="7:7">
      <c r="G32"/>
    </row>
    <row r="33" spans="7:7">
      <c r="G33"/>
    </row>
    <row r="34" spans="7:7">
      <c r="G34"/>
    </row>
  </sheetData>
  <autoFilter ref="A9:AQ18">
    <extLst/>
  </autoFilter>
  <mergeCells count="34">
    <mergeCell ref="A1:AQ1"/>
    <mergeCell ref="A2:B2"/>
    <mergeCell ref="A3:I3"/>
    <mergeCell ref="A4:B4"/>
    <mergeCell ref="F4:I4"/>
    <mergeCell ref="A5:I5"/>
    <mergeCell ref="B8:E8"/>
    <mergeCell ref="AC8:AE8"/>
    <mergeCell ref="A8:A9"/>
    <mergeCell ref="F8:F9"/>
    <mergeCell ref="G8:G9"/>
    <mergeCell ref="H8:H9"/>
    <mergeCell ref="I8:I9"/>
    <mergeCell ref="J8:J9"/>
    <mergeCell ref="K8:K9"/>
    <mergeCell ref="L8:L9"/>
    <mergeCell ref="M8:M9"/>
    <mergeCell ref="X8:X9"/>
    <mergeCell ref="Y8:Y9"/>
    <mergeCell ref="Z8:Z9"/>
    <mergeCell ref="AA8:AA9"/>
    <mergeCell ref="AB8:AB9"/>
    <mergeCell ref="AF8:AF9"/>
    <mergeCell ref="AG8:AG9"/>
    <mergeCell ref="AH8:AH9"/>
    <mergeCell ref="AI8:AI9"/>
    <mergeCell ref="AJ8:AJ9"/>
    <mergeCell ref="AK8:AK9"/>
    <mergeCell ref="AL8:AL9"/>
    <mergeCell ref="AM8:AM9"/>
    <mergeCell ref="AN8:AN9"/>
    <mergeCell ref="AO8:AO9"/>
    <mergeCell ref="J2:AM7"/>
    <mergeCell ref="A6:I7"/>
  </mergeCells>
  <conditionalFormatting sqref="G10:G11">
    <cfRule type="duplicateValues" dxfId="0" priority="91"/>
  </conditionalFormatting>
  <conditionalFormatting sqref="O10:O15">
    <cfRule type="duplicateValues" dxfId="0" priority="13908"/>
  </conditionalFormatting>
  <conditionalFormatting sqref="G35:G1048576 G1:G21">
    <cfRule type="duplicateValues" dxfId="0" priority="1"/>
    <cfRule type="duplicateValues" dxfId="0" priority="12"/>
  </conditionalFormatting>
  <conditionalFormatting sqref="H1:H8 H10:H1048576">
    <cfRule type="duplicateValues" dxfId="0" priority="13903"/>
  </conditionalFormatting>
  <conditionalFormatting sqref="Q1:R9 Q18:R1048576">
    <cfRule type="containsText" dxfId="1" priority="135" operator="between" text="Y">
      <formula>NOT(ISERROR(SEARCH("Y",Q1)))</formula>
    </cfRule>
    <cfRule type="containsText" dxfId="2" priority="136" operator="between" text="N">
      <formula>NOT(ISERROR(SEARCH("N",Q1)))</formula>
    </cfRule>
  </conditionalFormatting>
  <conditionalFormatting sqref="Q10:R17">
    <cfRule type="containsText" dxfId="1" priority="102" operator="between" text="Y">
      <formula>NOT(ISERROR(SEARCH("Y",Q10)))</formula>
    </cfRule>
    <cfRule type="containsText" dxfId="2" priority="103" operator="between" text="N">
      <formula>NOT(ISERROR(SEARCH("N",Q10)))</formula>
    </cfRule>
  </conditionalFormatting>
  <printOptions horizontalCentered="1"/>
  <pageMargins left="0.31496062992126" right="0.275590551181102" top="0.393700787401575" bottom="0.551181102362205" header="0.31496062992126" footer="0.31496062992126"/>
  <pageSetup paperSize="8" scale="70" orientation="landscape"/>
  <headerFooter>
    <oddFooter>&amp;C第 &amp;P 页，共 &amp;N 页</oddFooter>
  </headerFooter>
  <ignoredErrors>
    <ignoredError sqref="AO18" unlocked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6"/>
  <sheetViews>
    <sheetView view="pageBreakPreview" zoomScale="85" zoomScaleNormal="100" topLeftCell="G8" workbookViewId="0">
      <selection activeCell="H10" sqref="H10:I10"/>
    </sheetView>
  </sheetViews>
  <sheetFormatPr defaultColWidth="9" defaultRowHeight="13.5"/>
  <cols>
    <col min="1" max="1" width="5.72566371681416" style="83" customWidth="1"/>
    <col min="2" max="5" width="3.63716814159292" style="83" customWidth="1"/>
    <col min="6" max="6" width="5.08849557522124" style="83" customWidth="1"/>
    <col min="7" max="7" width="11.6371681415929" style="83" customWidth="1"/>
    <col min="8" max="8" width="14.5398230088496" style="83" customWidth="1"/>
    <col min="9" max="9" width="20" style="83" customWidth="1"/>
    <col min="10" max="10" width="11.9026548672566" style="83" hidden="1" customWidth="1" outlineLevel="1"/>
    <col min="11" max="11" width="4.08849557522124" style="83" hidden="1" customWidth="1" outlineLevel="1"/>
    <col min="12" max="12" width="3.26548672566372" style="83" hidden="1" customWidth="1" outlineLevel="1"/>
    <col min="13" max="13" width="7.36283185840708" style="83" customWidth="1" collapsed="1"/>
    <col min="14" max="14" width="5.08849557522124" style="83" hidden="1" customWidth="1" outlineLevel="1"/>
    <col min="15" max="15" width="12.5398230088496" style="83" hidden="1" customWidth="1" outlineLevel="1"/>
    <col min="16" max="16" width="5.08849557522124" style="83" hidden="1" customWidth="1" outlineLevel="1"/>
    <col min="17" max="17" width="7.63716814159292" style="83" hidden="1" customWidth="1" outlineLevel="1"/>
    <col min="18" max="18" width="5.63716814159292" style="83" hidden="1" customWidth="1" outlineLevel="1"/>
    <col min="19" max="19" width="8.72566371681416" style="83" customWidth="1" collapsed="1"/>
    <col min="20" max="20" width="8.17699115044248" style="83" customWidth="1"/>
    <col min="21" max="21" width="9.63716814159292" style="83" customWidth="1"/>
    <col min="22" max="22" width="18.6371681415929" style="83" hidden="1" customWidth="1" outlineLevel="1"/>
    <col min="23" max="23" width="12.3628318584071" style="83" hidden="1" customWidth="1" outlineLevel="1"/>
    <col min="24" max="24" width="6.36283185840708" style="83" hidden="1" customWidth="1" outlineLevel="1"/>
    <col min="25" max="25" width="8.53982300884956" style="84" customWidth="1" collapsed="1"/>
    <col min="26" max="26" width="6.08849557522124" style="84" hidden="1" customWidth="1" outlineLevel="1"/>
    <col min="27" max="27" width="6.36283185840708" style="84" hidden="1" customWidth="1" outlineLevel="1"/>
    <col min="28" max="28" width="6.63716814159292" style="84" hidden="1" customWidth="1" outlineLevel="1"/>
    <col min="29" max="29" width="5.90265486725664" style="83" customWidth="1" collapsed="1"/>
    <col min="30" max="37" width="6.63716814159292" style="84" customWidth="1" outlineLevel="1"/>
    <col min="38" max="39" width="6.63716814159292" style="84" hidden="1" customWidth="1" outlineLevel="1"/>
    <col min="40" max="40" width="9.36283185840708" style="84" customWidth="1"/>
    <col min="41" max="43" width="11" style="84" customWidth="1"/>
    <col min="44" max="44" width="7.26548672566372" style="83" customWidth="1"/>
    <col min="45" max="45" width="17.6371681415929" style="86" customWidth="1"/>
    <col min="46" max="46" width="32.0884955752212" style="83" customWidth="1"/>
    <col min="47" max="16384" width="9" style="83"/>
  </cols>
  <sheetData>
    <row r="1" ht="13.85" hidden="1" outlineLevel="1" spans="1:4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</row>
    <row r="2" ht="25.5" hidden="1" customHeight="1" outlineLevel="1" spans="1:45">
      <c r="A2" s="88" t="s">
        <v>22</v>
      </c>
      <c r="B2" s="88"/>
      <c r="C2" s="89"/>
      <c r="D2" s="90"/>
      <c r="E2" s="91"/>
      <c r="F2" s="92" t="s">
        <v>121</v>
      </c>
      <c r="G2" s="92"/>
      <c r="H2" s="92"/>
      <c r="I2" s="92"/>
      <c r="J2" s="109" t="s">
        <v>122</v>
      </c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46" t="s">
        <v>1</v>
      </c>
      <c r="AS2" s="146" t="s">
        <v>123</v>
      </c>
    </row>
    <row r="3" ht="27" hidden="1" outlineLevel="1" spans="1:45">
      <c r="A3" s="93" t="s">
        <v>27</v>
      </c>
      <c r="B3" s="93"/>
      <c r="C3" s="93"/>
      <c r="D3" s="93"/>
      <c r="E3" s="93"/>
      <c r="F3" s="93"/>
      <c r="G3" s="93"/>
      <c r="H3" s="93"/>
      <c r="I3" s="93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46" t="s">
        <v>2</v>
      </c>
      <c r="AS3" s="146" t="s">
        <v>124</v>
      </c>
    </row>
    <row r="4" ht="27" hidden="1" outlineLevel="1" spans="1:45">
      <c r="A4" s="94" t="s">
        <v>29</v>
      </c>
      <c r="B4" s="94"/>
      <c r="C4" s="89"/>
      <c r="D4" s="90"/>
      <c r="E4" s="91"/>
      <c r="F4" s="92" t="s">
        <v>30</v>
      </c>
      <c r="G4" s="92"/>
      <c r="H4" s="92"/>
      <c r="I4" s="94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46" t="s">
        <v>31</v>
      </c>
      <c r="AS4" s="109"/>
    </row>
    <row r="5" ht="27" hidden="1" outlineLevel="1" spans="1:45">
      <c r="A5" s="92" t="s">
        <v>33</v>
      </c>
      <c r="B5" s="92"/>
      <c r="C5" s="92"/>
      <c r="D5" s="92"/>
      <c r="E5" s="92"/>
      <c r="F5" s="92"/>
      <c r="G5" s="92"/>
      <c r="H5" s="92"/>
      <c r="I5" s="92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46" t="s">
        <v>34</v>
      </c>
      <c r="AS5" s="146" t="s">
        <v>125</v>
      </c>
    </row>
    <row r="6" ht="25.1" hidden="1" outlineLevel="1" spans="1:45">
      <c r="A6" s="95" t="s">
        <v>36</v>
      </c>
      <c r="B6" s="95"/>
      <c r="C6" s="95"/>
      <c r="D6" s="95"/>
      <c r="E6" s="95"/>
      <c r="F6" s="95"/>
      <c r="G6" s="95"/>
      <c r="H6" s="95"/>
      <c r="I6" s="95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46" t="s">
        <v>37</v>
      </c>
      <c r="AS6" s="109"/>
    </row>
    <row r="7" ht="8.25" hidden="1" customHeight="1" outlineLevel="1" spans="1:45">
      <c r="A7" s="95"/>
      <c r="B7" s="95"/>
      <c r="C7" s="95"/>
      <c r="D7" s="95"/>
      <c r="E7" s="95"/>
      <c r="F7" s="95"/>
      <c r="G7" s="95"/>
      <c r="H7" s="95"/>
      <c r="I7" s="95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46" t="s">
        <v>38</v>
      </c>
      <c r="AS7" s="109"/>
    </row>
    <row r="8" ht="19.5" customHeight="1" collapsed="1" spans="1:45">
      <c r="A8" s="96" t="s">
        <v>0</v>
      </c>
      <c r="B8" s="97" t="s">
        <v>39</v>
      </c>
      <c r="C8" s="98"/>
      <c r="D8" s="98"/>
      <c r="E8" s="99"/>
      <c r="F8" s="100" t="s">
        <v>40</v>
      </c>
      <c r="G8" s="100" t="s">
        <v>41</v>
      </c>
      <c r="H8" s="101" t="s">
        <v>1</v>
      </c>
      <c r="I8" s="100" t="s">
        <v>2</v>
      </c>
      <c r="J8" s="100" t="s">
        <v>42</v>
      </c>
      <c r="K8" s="100" t="s">
        <v>43</v>
      </c>
      <c r="L8" s="100" t="s">
        <v>44</v>
      </c>
      <c r="M8" s="100" t="s">
        <v>3</v>
      </c>
      <c r="N8" s="101" t="s">
        <v>61</v>
      </c>
      <c r="O8" s="101" t="s">
        <v>62</v>
      </c>
      <c r="P8" s="101" t="s">
        <v>63</v>
      </c>
      <c r="Q8" s="101" t="s">
        <v>64</v>
      </c>
      <c r="R8" s="101" t="s">
        <v>65</v>
      </c>
      <c r="S8" s="110" t="s">
        <v>126</v>
      </c>
      <c r="T8" s="111" t="s">
        <v>67</v>
      </c>
      <c r="U8" s="111" t="s">
        <v>68</v>
      </c>
      <c r="V8" s="111" t="s">
        <v>69</v>
      </c>
      <c r="W8" s="100" t="s">
        <v>70</v>
      </c>
      <c r="X8" s="100" t="s">
        <v>46</v>
      </c>
      <c r="Y8" s="114" t="s">
        <v>47</v>
      </c>
      <c r="Z8" s="114" t="s">
        <v>48</v>
      </c>
      <c r="AA8" s="114" t="s">
        <v>127</v>
      </c>
      <c r="AB8" s="114" t="s">
        <v>128</v>
      </c>
      <c r="AC8" s="100" t="s">
        <v>49</v>
      </c>
      <c r="AD8" s="115" t="s">
        <v>50</v>
      </c>
      <c r="AE8" s="116" t="s">
        <v>51</v>
      </c>
      <c r="AF8" s="117"/>
      <c r="AG8" s="123"/>
      <c r="AH8" s="124" t="s">
        <v>52</v>
      </c>
      <c r="AI8" s="125" t="s">
        <v>53</v>
      </c>
      <c r="AJ8" s="126" t="s">
        <v>54</v>
      </c>
      <c r="AK8" s="127" t="s">
        <v>55</v>
      </c>
      <c r="AL8" s="128" t="s">
        <v>56</v>
      </c>
      <c r="AM8" s="129" t="s">
        <v>57</v>
      </c>
      <c r="AN8" s="130" t="s">
        <v>58</v>
      </c>
      <c r="AO8" s="130" t="s">
        <v>59</v>
      </c>
      <c r="AP8" s="156" t="s">
        <v>60</v>
      </c>
      <c r="AQ8" s="156" t="s">
        <v>38</v>
      </c>
      <c r="AR8" s="146"/>
      <c r="AS8" s="109"/>
    </row>
    <row r="9" s="79" customFormat="1" ht="17.25" customHeight="1" spans="1:45">
      <c r="A9" s="102"/>
      <c r="B9" s="103">
        <v>0</v>
      </c>
      <c r="C9" s="103">
        <v>1</v>
      </c>
      <c r="D9" s="103">
        <v>2</v>
      </c>
      <c r="E9" s="103">
        <v>3</v>
      </c>
      <c r="F9" s="104"/>
      <c r="G9" s="104"/>
      <c r="H9" s="105"/>
      <c r="I9" s="104"/>
      <c r="J9" s="104"/>
      <c r="K9" s="104"/>
      <c r="L9" s="104"/>
      <c r="M9" s="104"/>
      <c r="N9" s="105"/>
      <c r="O9" s="105"/>
      <c r="P9" s="105"/>
      <c r="Q9" s="105"/>
      <c r="R9" s="105"/>
      <c r="S9" s="112"/>
      <c r="T9" s="113"/>
      <c r="U9" s="113"/>
      <c r="V9" s="113"/>
      <c r="W9" s="104"/>
      <c r="X9" s="104"/>
      <c r="Y9" s="118"/>
      <c r="Z9" s="118"/>
      <c r="AA9" s="118"/>
      <c r="AB9" s="118"/>
      <c r="AC9" s="104"/>
      <c r="AD9" s="119"/>
      <c r="AE9" s="120" t="s">
        <v>71</v>
      </c>
      <c r="AF9" s="120" t="s">
        <v>72</v>
      </c>
      <c r="AG9" s="120" t="s">
        <v>73</v>
      </c>
      <c r="AH9" s="131"/>
      <c r="AI9" s="132"/>
      <c r="AJ9" s="133"/>
      <c r="AK9" s="134"/>
      <c r="AL9" s="135"/>
      <c r="AM9" s="136"/>
      <c r="AN9" s="137"/>
      <c r="AO9" s="137"/>
      <c r="AP9" s="157"/>
      <c r="AQ9" s="157"/>
      <c r="AR9" s="149" t="s">
        <v>74</v>
      </c>
      <c r="AS9" s="150" t="s">
        <v>129</v>
      </c>
    </row>
    <row r="10" s="80" customFormat="1" ht="24" customHeight="1" spans="1:46">
      <c r="A10" s="106">
        <f t="shared" ref="A10:A15" si="0">ROW()-9</f>
        <v>1</v>
      </c>
      <c r="B10" s="106">
        <v>0</v>
      </c>
      <c r="C10" s="106"/>
      <c r="D10" s="106"/>
      <c r="E10" s="106"/>
      <c r="F10" s="106" t="s">
        <v>130</v>
      </c>
      <c r="G10" s="106" t="s">
        <v>18</v>
      </c>
      <c r="H10" s="106" t="s">
        <v>18</v>
      </c>
      <c r="I10" s="106" t="s">
        <v>19</v>
      </c>
      <c r="J10" s="106" t="s">
        <v>131</v>
      </c>
      <c r="K10" s="106" t="s">
        <v>78</v>
      </c>
      <c r="L10" s="106" t="s">
        <v>79</v>
      </c>
      <c r="M10" s="106"/>
      <c r="N10" s="106" t="s">
        <v>78</v>
      </c>
      <c r="O10" s="106" t="s">
        <v>18</v>
      </c>
      <c r="P10" s="106" t="s">
        <v>78</v>
      </c>
      <c r="Q10" s="106" t="s">
        <v>80</v>
      </c>
      <c r="R10" s="106" t="s">
        <v>81</v>
      </c>
      <c r="S10" s="106" t="s">
        <v>132</v>
      </c>
      <c r="T10" s="106" t="s">
        <v>83</v>
      </c>
      <c r="U10" s="106" t="s">
        <v>77</v>
      </c>
      <c r="V10" s="106" t="s">
        <v>77</v>
      </c>
      <c r="W10" s="106" t="s">
        <v>133</v>
      </c>
      <c r="X10" s="106" t="s">
        <v>77</v>
      </c>
      <c r="Y10" s="121">
        <v>3.521</v>
      </c>
      <c r="Z10" s="106" t="s">
        <v>77</v>
      </c>
      <c r="AA10" s="106" t="s">
        <v>134</v>
      </c>
      <c r="AB10" s="106" t="s">
        <v>77</v>
      </c>
      <c r="AC10" s="106" t="s">
        <v>85</v>
      </c>
      <c r="AD10" s="106" t="s">
        <v>85</v>
      </c>
      <c r="AE10" s="106"/>
      <c r="AF10" s="106"/>
      <c r="AG10" s="106"/>
      <c r="AH10" s="106"/>
      <c r="AI10" s="106"/>
      <c r="AJ10" s="106"/>
      <c r="AK10" s="106">
        <v>0.6</v>
      </c>
      <c r="AL10" s="106"/>
      <c r="AM10" s="106"/>
      <c r="AN10" s="138" t="s">
        <v>86</v>
      </c>
      <c r="AO10" s="138" t="s">
        <v>87</v>
      </c>
      <c r="AP10" s="151">
        <v>7</v>
      </c>
      <c r="AQ10" s="151">
        <f>AP10*AK10*AS10</f>
        <v>4.2</v>
      </c>
      <c r="AR10" s="106" t="s">
        <v>77</v>
      </c>
      <c r="AS10" s="106">
        <v>1</v>
      </c>
      <c r="AT10" s="152"/>
    </row>
    <row r="11" s="80" customFormat="1" ht="24" customHeight="1" spans="1:46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21"/>
      <c r="Z11" s="106"/>
      <c r="AA11" s="106"/>
      <c r="AB11" s="106"/>
      <c r="AC11" s="106"/>
      <c r="AD11" s="106" t="s">
        <v>88</v>
      </c>
      <c r="AE11" s="106"/>
      <c r="AF11" s="106"/>
      <c r="AG11" s="106"/>
      <c r="AH11" s="106"/>
      <c r="AI11" s="106"/>
      <c r="AJ11" s="106">
        <v>42</v>
      </c>
      <c r="AK11" s="106"/>
      <c r="AL11" s="106"/>
      <c r="AM11" s="106"/>
      <c r="AN11" s="138" t="s">
        <v>86</v>
      </c>
      <c r="AO11" s="138" t="s">
        <v>89</v>
      </c>
      <c r="AP11" s="151">
        <v>0.07</v>
      </c>
      <c r="AQ11" s="151">
        <f>AP11*AJ11*AS11</f>
        <v>2.94</v>
      </c>
      <c r="AR11" s="106"/>
      <c r="AS11" s="106">
        <v>1</v>
      </c>
      <c r="AT11" s="152"/>
    </row>
    <row r="12" s="80" customFormat="1" ht="24" customHeight="1" spans="1:46">
      <c r="A12" s="106">
        <f t="shared" si="0"/>
        <v>3</v>
      </c>
      <c r="B12" s="106"/>
      <c r="C12" s="106">
        <v>1</v>
      </c>
      <c r="D12" s="106"/>
      <c r="E12" s="106"/>
      <c r="F12" s="106" t="s">
        <v>130</v>
      </c>
      <c r="G12" s="106"/>
      <c r="H12" s="106" t="s">
        <v>135</v>
      </c>
      <c r="I12" s="106" t="s">
        <v>136</v>
      </c>
      <c r="J12" s="106" t="s">
        <v>77</v>
      </c>
      <c r="K12" s="106" t="s">
        <v>92</v>
      </c>
      <c r="L12" s="106" t="s">
        <v>79</v>
      </c>
      <c r="M12" s="106"/>
      <c r="N12" s="106" t="s">
        <v>78</v>
      </c>
      <c r="O12" s="106" t="s">
        <v>135</v>
      </c>
      <c r="P12" s="106" t="s">
        <v>78</v>
      </c>
      <c r="Q12" s="106" t="s">
        <v>80</v>
      </c>
      <c r="R12" s="106" t="s">
        <v>81</v>
      </c>
      <c r="S12" s="106" t="s">
        <v>137</v>
      </c>
      <c r="T12" s="106" t="s">
        <v>138</v>
      </c>
      <c r="U12" s="106" t="s">
        <v>139</v>
      </c>
      <c r="V12" s="106" t="s">
        <v>140</v>
      </c>
      <c r="W12" s="106" t="s">
        <v>141</v>
      </c>
      <c r="X12" s="106" t="s">
        <v>77</v>
      </c>
      <c r="Y12" s="121">
        <v>2.62</v>
      </c>
      <c r="Z12" s="106" t="s">
        <v>77</v>
      </c>
      <c r="AA12" s="106" t="s">
        <v>77</v>
      </c>
      <c r="AB12" s="106" t="s">
        <v>77</v>
      </c>
      <c r="AC12" s="106" t="s">
        <v>77</v>
      </c>
      <c r="AD12" s="106" t="s">
        <v>98</v>
      </c>
      <c r="AE12" s="106">
        <f>574+6</f>
        <v>580</v>
      </c>
      <c r="AF12" s="106">
        <f>289+2.5</f>
        <v>291.5</v>
      </c>
      <c r="AG12" s="106">
        <v>2</v>
      </c>
      <c r="AH12" s="140">
        <f>AE12*AF12*AG12*7860/1000000000</f>
        <v>2.6577804</v>
      </c>
      <c r="AI12" s="141">
        <f>Y12/AH12</f>
        <v>0.985784980580036</v>
      </c>
      <c r="AJ12" s="106"/>
      <c r="AK12" s="106"/>
      <c r="AL12" s="106"/>
      <c r="AM12" s="106"/>
      <c r="AN12" s="138" t="s">
        <v>99</v>
      </c>
      <c r="AO12" s="138" t="s">
        <v>100</v>
      </c>
      <c r="AP12" s="151">
        <v>5.23</v>
      </c>
      <c r="AQ12" s="151">
        <f>AP12*AH12*AS12*1.2</f>
        <v>16.6802297904</v>
      </c>
      <c r="AR12" s="106" t="s">
        <v>77</v>
      </c>
      <c r="AS12" s="106">
        <v>1</v>
      </c>
      <c r="AT12" s="152"/>
    </row>
    <row r="13" s="80" customFormat="1" ht="24" customHeight="1" spans="1:46">
      <c r="A13" s="106">
        <f t="shared" si="0"/>
        <v>4</v>
      </c>
      <c r="B13" s="106"/>
      <c r="C13" s="106">
        <v>1</v>
      </c>
      <c r="D13" s="106"/>
      <c r="E13" s="106"/>
      <c r="F13" s="106" t="s">
        <v>130</v>
      </c>
      <c r="G13" s="106"/>
      <c r="H13" s="106" t="s">
        <v>142</v>
      </c>
      <c r="I13" s="106" t="s">
        <v>143</v>
      </c>
      <c r="J13" s="106" t="s">
        <v>77</v>
      </c>
      <c r="K13" s="106" t="s">
        <v>92</v>
      </c>
      <c r="L13" s="106" t="s">
        <v>79</v>
      </c>
      <c r="M13" s="106"/>
      <c r="N13" s="106" t="s">
        <v>78</v>
      </c>
      <c r="O13" s="106" t="s">
        <v>142</v>
      </c>
      <c r="P13" s="106" t="s">
        <v>78</v>
      </c>
      <c r="Q13" s="106" t="s">
        <v>80</v>
      </c>
      <c r="R13" s="106" t="s">
        <v>81</v>
      </c>
      <c r="S13" s="106" t="s">
        <v>137</v>
      </c>
      <c r="T13" s="106" t="s">
        <v>138</v>
      </c>
      <c r="U13" s="106" t="s">
        <v>139</v>
      </c>
      <c r="V13" s="106" t="s">
        <v>140</v>
      </c>
      <c r="W13" s="106" t="s">
        <v>144</v>
      </c>
      <c r="X13" s="106" t="s">
        <v>77</v>
      </c>
      <c r="Y13" s="121">
        <v>0.733</v>
      </c>
      <c r="Z13" s="106" t="s">
        <v>77</v>
      </c>
      <c r="AA13" s="106" t="s">
        <v>77</v>
      </c>
      <c r="AB13" s="106" t="s">
        <v>77</v>
      </c>
      <c r="AC13" s="106" t="s">
        <v>77</v>
      </c>
      <c r="AD13" s="106" t="s">
        <v>98</v>
      </c>
      <c r="AE13" s="106">
        <f>476+6</f>
        <v>482</v>
      </c>
      <c r="AF13" s="106">
        <f>102+2.5</f>
        <v>104.5</v>
      </c>
      <c r="AG13" s="106">
        <v>2</v>
      </c>
      <c r="AH13" s="140">
        <f>AE13*AF13*AG13*7860/1000000000</f>
        <v>0.79180068</v>
      </c>
      <c r="AI13" s="141">
        <f>Y13/AH13</f>
        <v>0.925738027908741</v>
      </c>
      <c r="AJ13" s="106"/>
      <c r="AK13" s="106"/>
      <c r="AL13" s="106"/>
      <c r="AM13" s="106"/>
      <c r="AN13" s="138" t="s">
        <v>99</v>
      </c>
      <c r="AO13" s="138" t="s">
        <v>100</v>
      </c>
      <c r="AP13" s="151">
        <v>5.23</v>
      </c>
      <c r="AQ13" s="151">
        <f>AP13*AH13*AS13*1.2</f>
        <v>9.93868213536</v>
      </c>
      <c r="AR13" s="106" t="s">
        <v>77</v>
      </c>
      <c r="AS13" s="106">
        <v>2</v>
      </c>
      <c r="AT13" s="152"/>
    </row>
    <row r="14" s="80" customFormat="1" ht="24" customHeight="1" spans="1:46">
      <c r="A14" s="106">
        <f t="shared" si="0"/>
        <v>5</v>
      </c>
      <c r="B14" s="106"/>
      <c r="C14" s="106">
        <v>1</v>
      </c>
      <c r="D14" s="106"/>
      <c r="E14" s="106"/>
      <c r="F14" s="106" t="s">
        <v>130</v>
      </c>
      <c r="G14" s="106"/>
      <c r="H14" s="106" t="s">
        <v>145</v>
      </c>
      <c r="I14" s="106" t="s">
        <v>146</v>
      </c>
      <c r="J14" s="106" t="s">
        <v>77</v>
      </c>
      <c r="K14" s="106" t="s">
        <v>92</v>
      </c>
      <c r="L14" s="106" t="s">
        <v>79</v>
      </c>
      <c r="M14" s="106"/>
      <c r="N14" s="106" t="s">
        <v>78</v>
      </c>
      <c r="O14" s="106" t="s">
        <v>145</v>
      </c>
      <c r="P14" s="106" t="s">
        <v>78</v>
      </c>
      <c r="Q14" s="106" t="s">
        <v>80</v>
      </c>
      <c r="R14" s="106" t="s">
        <v>81</v>
      </c>
      <c r="S14" s="106" t="s">
        <v>137</v>
      </c>
      <c r="T14" s="106" t="s">
        <v>138</v>
      </c>
      <c r="U14" s="106" t="s">
        <v>139</v>
      </c>
      <c r="V14" s="106" t="s">
        <v>140</v>
      </c>
      <c r="W14" s="106" t="s">
        <v>147</v>
      </c>
      <c r="X14" s="106" t="s">
        <v>77</v>
      </c>
      <c r="Y14" s="121">
        <v>0.51</v>
      </c>
      <c r="Z14" s="106" t="s">
        <v>77</v>
      </c>
      <c r="AA14" s="106" t="s">
        <v>77</v>
      </c>
      <c r="AB14" s="106" t="s">
        <v>77</v>
      </c>
      <c r="AC14" s="106" t="s">
        <v>77</v>
      </c>
      <c r="AD14" s="106" t="s">
        <v>98</v>
      </c>
      <c r="AE14" s="106">
        <f>321+6</f>
        <v>327</v>
      </c>
      <c r="AF14" s="106">
        <f>100+2.5</f>
        <v>102.5</v>
      </c>
      <c r="AG14" s="106">
        <v>2</v>
      </c>
      <c r="AH14" s="140">
        <f>AE14*AF14*AG14*7860/1000000000</f>
        <v>0.5268951</v>
      </c>
      <c r="AI14" s="141">
        <f>Y14/AH14</f>
        <v>0.967934604060657</v>
      </c>
      <c r="AJ14" s="106"/>
      <c r="AK14" s="106"/>
      <c r="AL14" s="106"/>
      <c r="AM14" s="106"/>
      <c r="AN14" s="138" t="s">
        <v>99</v>
      </c>
      <c r="AO14" s="138" t="s">
        <v>100</v>
      </c>
      <c r="AP14" s="151">
        <v>5.23</v>
      </c>
      <c r="AQ14" s="151">
        <f>AP14*AH14*AS14*1.2</f>
        <v>3.3067936476</v>
      </c>
      <c r="AR14" s="106" t="s">
        <v>77</v>
      </c>
      <c r="AS14" s="106">
        <v>1</v>
      </c>
      <c r="AT14" s="152"/>
    </row>
    <row r="15" s="155" customFormat="1" ht="24" customHeight="1" spans="1:46">
      <c r="A15" s="106">
        <f t="shared" si="0"/>
        <v>6</v>
      </c>
      <c r="B15" s="106"/>
      <c r="C15" s="106">
        <v>1</v>
      </c>
      <c r="D15" s="106"/>
      <c r="E15" s="106"/>
      <c r="F15" s="106" t="s">
        <v>77</v>
      </c>
      <c r="G15" s="106" t="s">
        <v>110</v>
      </c>
      <c r="H15" s="106" t="s">
        <v>111</v>
      </c>
      <c r="I15" s="106" t="s">
        <v>112</v>
      </c>
      <c r="J15" s="106" t="s">
        <v>77</v>
      </c>
      <c r="K15" s="106" t="s">
        <v>92</v>
      </c>
      <c r="L15" s="106" t="s">
        <v>79</v>
      </c>
      <c r="M15" s="106"/>
      <c r="N15" s="106" t="s">
        <v>78</v>
      </c>
      <c r="O15" s="106" t="s">
        <v>77</v>
      </c>
      <c r="P15" s="106" t="s">
        <v>77</v>
      </c>
      <c r="Q15" s="106" t="s">
        <v>81</v>
      </c>
      <c r="R15" s="106" t="s">
        <v>80</v>
      </c>
      <c r="S15" s="106" t="s">
        <v>113</v>
      </c>
      <c r="T15" s="106" t="s">
        <v>114</v>
      </c>
      <c r="U15" s="106" t="s">
        <v>77</v>
      </c>
      <c r="V15" s="106" t="s">
        <v>77</v>
      </c>
      <c r="W15" s="106" t="s">
        <v>115</v>
      </c>
      <c r="X15" s="106" t="s">
        <v>77</v>
      </c>
      <c r="Y15" s="121">
        <v>0.01</v>
      </c>
      <c r="Z15" s="106" t="s">
        <v>77</v>
      </c>
      <c r="AA15" s="106" t="s">
        <v>77</v>
      </c>
      <c r="AB15" s="106" t="s">
        <v>77</v>
      </c>
      <c r="AC15" s="106" t="s">
        <v>77</v>
      </c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38" t="s">
        <v>99</v>
      </c>
      <c r="AO15" s="138" t="s">
        <v>116</v>
      </c>
      <c r="AP15" s="151">
        <v>0.04158</v>
      </c>
      <c r="AQ15" s="151">
        <f>AP15*AS15</f>
        <v>0.24948</v>
      </c>
      <c r="AR15" s="106" t="s">
        <v>77</v>
      </c>
      <c r="AS15" s="106">
        <v>6</v>
      </c>
      <c r="AT15" s="152"/>
    </row>
    <row r="16" ht="29.5" customHeight="1" spans="43:43">
      <c r="AQ16" s="158">
        <f>SUM(AQ10:AQ15)</f>
        <v>37.31518557336</v>
      </c>
    </row>
  </sheetData>
  <autoFilter ref="A9:AT16">
    <extLst/>
  </autoFilter>
  <mergeCells count="49">
    <mergeCell ref="A1:AS1"/>
    <mergeCell ref="A2:B2"/>
    <mergeCell ref="C2:E2"/>
    <mergeCell ref="F2:I2"/>
    <mergeCell ref="A3:I3"/>
    <mergeCell ref="A4:B4"/>
    <mergeCell ref="C4:E4"/>
    <mergeCell ref="F4:I4"/>
    <mergeCell ref="A5:I5"/>
    <mergeCell ref="B8:E8"/>
    <mergeCell ref="AE8:AG8"/>
    <mergeCell ref="A8:A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H8:AH9"/>
    <mergeCell ref="AI8:AI9"/>
    <mergeCell ref="AJ8:AJ9"/>
    <mergeCell ref="AK8:AK9"/>
    <mergeCell ref="AL8:AL9"/>
    <mergeCell ref="AM8:AM9"/>
    <mergeCell ref="AN8:AN9"/>
    <mergeCell ref="AO8:AO9"/>
    <mergeCell ref="AP8:AP9"/>
    <mergeCell ref="AQ8:AQ9"/>
    <mergeCell ref="J2:AO7"/>
    <mergeCell ref="A6:I7"/>
  </mergeCells>
  <conditionalFormatting sqref="G15">
    <cfRule type="duplicateValues" dxfId="0" priority="1"/>
    <cfRule type="duplicateValues" dxfId="0" priority="2"/>
  </conditionalFormatting>
  <printOptions horizontalCentered="1"/>
  <pageMargins left="0.31496062992126" right="0.275590551181102" top="0.393700787401575" bottom="0.551181102362205" header="0.31496062992126" footer="0.31496062992126"/>
  <pageSetup paperSize="8" scale="77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32"/>
  <sheetViews>
    <sheetView view="pageBreakPreview" zoomScale="85" zoomScaleNormal="100" topLeftCell="M23" workbookViewId="0">
      <selection activeCell="AP14" sqref="AP14"/>
    </sheetView>
  </sheetViews>
  <sheetFormatPr defaultColWidth="9" defaultRowHeight="13.5"/>
  <cols>
    <col min="1" max="1" width="5.72566371681416" style="83" customWidth="1"/>
    <col min="2" max="5" width="3.63716814159292" style="83" customWidth="1"/>
    <col min="6" max="6" width="5.08849557522124" style="83" customWidth="1"/>
    <col min="7" max="7" width="11.6371681415929" style="83" customWidth="1"/>
    <col min="8" max="8" width="14.5398230088496" style="83" customWidth="1"/>
    <col min="9" max="9" width="20" style="83" customWidth="1"/>
    <col min="10" max="10" width="11.9026548672566" style="83" hidden="1" customWidth="1" outlineLevel="1"/>
    <col min="11" max="11" width="4.08849557522124" style="83" hidden="1" customWidth="1" outlineLevel="1"/>
    <col min="12" max="12" width="3.26548672566372" style="83" hidden="1" customWidth="1" outlineLevel="1"/>
    <col min="13" max="13" width="7.36283185840708" style="83" customWidth="1" collapsed="1"/>
    <col min="14" max="14" width="5.08849557522124" style="83" hidden="1" customWidth="1" outlineLevel="1"/>
    <col min="15" max="15" width="12.5398230088496" style="83" hidden="1" customWidth="1" outlineLevel="1"/>
    <col min="16" max="16" width="5.08849557522124" style="83" hidden="1" customWidth="1" outlineLevel="1"/>
    <col min="17" max="17" width="7.63716814159292" style="83" hidden="1" customWidth="1" outlineLevel="1"/>
    <col min="18" max="18" width="5.63716814159292" style="83" hidden="1" customWidth="1" outlineLevel="1"/>
    <col min="19" max="19" width="8.72566371681416" style="83" customWidth="1" collapsed="1"/>
    <col min="20" max="20" width="9.17699115044248" style="83" customWidth="1"/>
    <col min="21" max="21" width="9.63716814159292" style="83" customWidth="1"/>
    <col min="22" max="22" width="18.6371681415929" style="83" hidden="1" customWidth="1" outlineLevel="1"/>
    <col min="23" max="23" width="12.3628318584071" style="83" hidden="1" customWidth="1" outlineLevel="1"/>
    <col min="24" max="24" width="6.36283185840708" style="83" hidden="1" customWidth="1" outlineLevel="1"/>
    <col min="25" max="25" width="8.53982300884956" style="84" customWidth="1" collapsed="1"/>
    <col min="26" max="26" width="6.08849557522124" style="84" hidden="1" customWidth="1" outlineLevel="1"/>
    <col min="27" max="27" width="6.36283185840708" style="84" hidden="1" customWidth="1" outlineLevel="1"/>
    <col min="28" max="28" width="6.63716814159292" style="84" hidden="1" customWidth="1" outlineLevel="1"/>
    <col min="29" max="29" width="5.90265486725664" style="83" customWidth="1" collapsed="1"/>
    <col min="30" max="37" width="6.63716814159292" style="84" customWidth="1" outlineLevel="1"/>
    <col min="38" max="39" width="6.63716814159292" style="84" hidden="1" customWidth="1" outlineLevel="1"/>
    <col min="40" max="40" width="9.36283185840708" style="84" customWidth="1"/>
    <col min="41" max="41" width="11" style="84" customWidth="1"/>
    <col min="42" max="43" width="11" style="85" customWidth="1"/>
    <col min="44" max="44" width="7.26548672566372" style="83" customWidth="1"/>
    <col min="45" max="45" width="6.63716814159292" style="86" customWidth="1"/>
    <col min="46" max="46" width="32.0884955752212" style="83" customWidth="1"/>
    <col min="47" max="16384" width="9" style="83"/>
  </cols>
  <sheetData>
    <row r="1" ht="13.85" hidden="1" outlineLevel="1" spans="1:4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</row>
    <row r="2" ht="25.5" hidden="1" customHeight="1" outlineLevel="1" spans="1:45">
      <c r="A2" s="88" t="s">
        <v>22</v>
      </c>
      <c r="B2" s="88"/>
      <c r="C2" s="89"/>
      <c r="D2" s="90"/>
      <c r="E2" s="91"/>
      <c r="F2" s="92" t="s">
        <v>121</v>
      </c>
      <c r="G2" s="92"/>
      <c r="H2" s="92"/>
      <c r="I2" s="92"/>
      <c r="J2" s="109" t="s">
        <v>122</v>
      </c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45"/>
      <c r="AQ2" s="145"/>
      <c r="AR2" s="146" t="s">
        <v>1</v>
      </c>
      <c r="AS2" s="146" t="s">
        <v>123</v>
      </c>
    </row>
    <row r="3" ht="40.5" hidden="1" outlineLevel="1" spans="1:45">
      <c r="A3" s="93" t="s">
        <v>27</v>
      </c>
      <c r="B3" s="93"/>
      <c r="C3" s="93"/>
      <c r="D3" s="93"/>
      <c r="E3" s="93"/>
      <c r="F3" s="93"/>
      <c r="G3" s="93"/>
      <c r="H3" s="93"/>
      <c r="I3" s="93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45"/>
      <c r="AQ3" s="145"/>
      <c r="AR3" s="146" t="s">
        <v>2</v>
      </c>
      <c r="AS3" s="146" t="s">
        <v>124</v>
      </c>
    </row>
    <row r="4" ht="27" hidden="1" outlineLevel="1" spans="1:45">
      <c r="A4" s="94" t="s">
        <v>29</v>
      </c>
      <c r="B4" s="94"/>
      <c r="C4" s="89"/>
      <c r="D4" s="90"/>
      <c r="E4" s="91"/>
      <c r="F4" s="92" t="s">
        <v>30</v>
      </c>
      <c r="G4" s="92"/>
      <c r="H4" s="92"/>
      <c r="I4" s="94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45"/>
      <c r="AQ4" s="145"/>
      <c r="AR4" s="146" t="s">
        <v>31</v>
      </c>
      <c r="AS4" s="109"/>
    </row>
    <row r="5" ht="27" hidden="1" outlineLevel="1" spans="1:45">
      <c r="A5" s="92" t="s">
        <v>33</v>
      </c>
      <c r="B5" s="92"/>
      <c r="C5" s="92"/>
      <c r="D5" s="92"/>
      <c r="E5" s="92"/>
      <c r="F5" s="92"/>
      <c r="G5" s="92"/>
      <c r="H5" s="92"/>
      <c r="I5" s="92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45"/>
      <c r="AQ5" s="145"/>
      <c r="AR5" s="146" t="s">
        <v>34</v>
      </c>
      <c r="AS5" s="146" t="s">
        <v>125</v>
      </c>
    </row>
    <row r="6" ht="25.1" hidden="1" outlineLevel="1" spans="1:45">
      <c r="A6" s="95" t="s">
        <v>36</v>
      </c>
      <c r="B6" s="95"/>
      <c r="C6" s="95"/>
      <c r="D6" s="95"/>
      <c r="E6" s="95"/>
      <c r="F6" s="95"/>
      <c r="G6" s="95"/>
      <c r="H6" s="95"/>
      <c r="I6" s="95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45"/>
      <c r="AQ6" s="145"/>
      <c r="AR6" s="146" t="s">
        <v>37</v>
      </c>
      <c r="AS6" s="109"/>
    </row>
    <row r="7" ht="8.25" hidden="1" customHeight="1" outlineLevel="1" spans="1:45">
      <c r="A7" s="95"/>
      <c r="B7" s="95"/>
      <c r="C7" s="95"/>
      <c r="D7" s="95"/>
      <c r="E7" s="95"/>
      <c r="F7" s="95"/>
      <c r="G7" s="95"/>
      <c r="H7" s="95"/>
      <c r="I7" s="95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45"/>
      <c r="AQ7" s="145"/>
      <c r="AR7" s="146" t="s">
        <v>38</v>
      </c>
      <c r="AS7" s="109"/>
    </row>
    <row r="8" ht="19.5" customHeight="1" collapsed="1" spans="1:45">
      <c r="A8" s="96" t="s">
        <v>0</v>
      </c>
      <c r="B8" s="97" t="s">
        <v>39</v>
      </c>
      <c r="C8" s="98"/>
      <c r="D8" s="98"/>
      <c r="E8" s="99"/>
      <c r="F8" s="100" t="s">
        <v>40</v>
      </c>
      <c r="G8" s="100" t="s">
        <v>41</v>
      </c>
      <c r="H8" s="101" t="s">
        <v>1</v>
      </c>
      <c r="I8" s="100" t="s">
        <v>2</v>
      </c>
      <c r="J8" s="100" t="s">
        <v>42</v>
      </c>
      <c r="K8" s="100" t="s">
        <v>43</v>
      </c>
      <c r="L8" s="100" t="s">
        <v>44</v>
      </c>
      <c r="M8" s="100" t="s">
        <v>3</v>
      </c>
      <c r="N8" s="101" t="s">
        <v>61</v>
      </c>
      <c r="O8" s="101" t="s">
        <v>62</v>
      </c>
      <c r="P8" s="101" t="s">
        <v>63</v>
      </c>
      <c r="Q8" s="101" t="s">
        <v>64</v>
      </c>
      <c r="R8" s="101" t="s">
        <v>65</v>
      </c>
      <c r="S8" s="110" t="s">
        <v>126</v>
      </c>
      <c r="T8" s="111" t="s">
        <v>67</v>
      </c>
      <c r="U8" s="111" t="s">
        <v>68</v>
      </c>
      <c r="V8" s="111" t="s">
        <v>69</v>
      </c>
      <c r="W8" s="100" t="s">
        <v>70</v>
      </c>
      <c r="X8" s="100" t="s">
        <v>46</v>
      </c>
      <c r="Y8" s="114" t="s">
        <v>47</v>
      </c>
      <c r="Z8" s="114" t="s">
        <v>48</v>
      </c>
      <c r="AA8" s="114" t="s">
        <v>127</v>
      </c>
      <c r="AB8" s="114" t="s">
        <v>128</v>
      </c>
      <c r="AC8" s="100" t="s">
        <v>49</v>
      </c>
      <c r="AD8" s="115" t="s">
        <v>50</v>
      </c>
      <c r="AE8" s="116" t="s">
        <v>51</v>
      </c>
      <c r="AF8" s="117"/>
      <c r="AG8" s="123"/>
      <c r="AH8" s="124" t="s">
        <v>52</v>
      </c>
      <c r="AI8" s="125" t="s">
        <v>53</v>
      </c>
      <c r="AJ8" s="126" t="s">
        <v>54</v>
      </c>
      <c r="AK8" s="127" t="s">
        <v>55</v>
      </c>
      <c r="AL8" s="128" t="s">
        <v>56</v>
      </c>
      <c r="AM8" s="129" t="s">
        <v>57</v>
      </c>
      <c r="AN8" s="130" t="s">
        <v>58</v>
      </c>
      <c r="AO8" s="130" t="s">
        <v>59</v>
      </c>
      <c r="AP8" s="147" t="s">
        <v>60</v>
      </c>
      <c r="AQ8" s="147" t="s">
        <v>38</v>
      </c>
      <c r="AR8" s="146"/>
      <c r="AS8" s="109"/>
    </row>
    <row r="9" s="79" customFormat="1" ht="17.25" customHeight="1" spans="1:45">
      <c r="A9" s="102"/>
      <c r="B9" s="103">
        <v>0</v>
      </c>
      <c r="C9" s="103">
        <v>1</v>
      </c>
      <c r="D9" s="103">
        <v>2</v>
      </c>
      <c r="E9" s="103">
        <v>3</v>
      </c>
      <c r="F9" s="104"/>
      <c r="G9" s="104"/>
      <c r="H9" s="105"/>
      <c r="I9" s="104"/>
      <c r="J9" s="104"/>
      <c r="K9" s="104"/>
      <c r="L9" s="104"/>
      <c r="M9" s="104"/>
      <c r="N9" s="105"/>
      <c r="O9" s="105"/>
      <c r="P9" s="105"/>
      <c r="Q9" s="105"/>
      <c r="R9" s="105"/>
      <c r="S9" s="112"/>
      <c r="T9" s="113"/>
      <c r="U9" s="113"/>
      <c r="V9" s="113"/>
      <c r="W9" s="104"/>
      <c r="X9" s="104"/>
      <c r="Y9" s="118"/>
      <c r="Z9" s="118"/>
      <c r="AA9" s="118"/>
      <c r="AB9" s="118"/>
      <c r="AC9" s="104"/>
      <c r="AD9" s="119"/>
      <c r="AE9" s="120" t="s">
        <v>71</v>
      </c>
      <c r="AF9" s="120" t="s">
        <v>72</v>
      </c>
      <c r="AG9" s="120" t="s">
        <v>73</v>
      </c>
      <c r="AH9" s="131"/>
      <c r="AI9" s="132"/>
      <c r="AJ9" s="133"/>
      <c r="AK9" s="134"/>
      <c r="AL9" s="135"/>
      <c r="AM9" s="136"/>
      <c r="AN9" s="137"/>
      <c r="AO9" s="137"/>
      <c r="AP9" s="148"/>
      <c r="AQ9" s="148"/>
      <c r="AR9" s="149" t="s">
        <v>74</v>
      </c>
      <c r="AS9" s="150" t="s">
        <v>129</v>
      </c>
    </row>
    <row r="10" s="80" customFormat="1" ht="24" customHeight="1" spans="1:46">
      <c r="A10" s="106">
        <f t="shared" ref="A10:A31" si="0">ROW()-9</f>
        <v>1</v>
      </c>
      <c r="B10" s="106"/>
      <c r="C10" s="106">
        <v>1</v>
      </c>
      <c r="D10" s="106"/>
      <c r="E10" s="106"/>
      <c r="F10" s="106" t="s">
        <v>130</v>
      </c>
      <c r="G10" s="106" t="s">
        <v>20</v>
      </c>
      <c r="H10" s="106" t="s">
        <v>20</v>
      </c>
      <c r="I10" s="106" t="s">
        <v>21</v>
      </c>
      <c r="J10" s="106" t="s">
        <v>148</v>
      </c>
      <c r="K10" s="106" t="s">
        <v>78</v>
      </c>
      <c r="L10" s="106" t="s">
        <v>79</v>
      </c>
      <c r="M10" s="106"/>
      <c r="N10" s="106" t="s">
        <v>78</v>
      </c>
      <c r="O10" s="106" t="s">
        <v>20</v>
      </c>
      <c r="P10" s="106" t="s">
        <v>78</v>
      </c>
      <c r="Q10" s="106" t="s">
        <v>80</v>
      </c>
      <c r="R10" s="106" t="s">
        <v>81</v>
      </c>
      <c r="S10" s="106" t="s">
        <v>132</v>
      </c>
      <c r="T10" s="106" t="s">
        <v>83</v>
      </c>
      <c r="U10" s="106" t="s">
        <v>77</v>
      </c>
      <c r="V10" s="106" t="s">
        <v>77</v>
      </c>
      <c r="W10" s="106" t="s">
        <v>149</v>
      </c>
      <c r="X10" s="106" t="s">
        <v>77</v>
      </c>
      <c r="Y10" s="121">
        <v>4.7604</v>
      </c>
      <c r="Z10" s="106" t="s">
        <v>77</v>
      </c>
      <c r="AA10" s="106" t="s">
        <v>134</v>
      </c>
      <c r="AB10" s="106" t="s">
        <v>77</v>
      </c>
      <c r="AC10" s="106" t="s">
        <v>85</v>
      </c>
      <c r="AD10" s="106" t="s">
        <v>85</v>
      </c>
      <c r="AE10" s="106"/>
      <c r="AF10" s="106"/>
      <c r="AG10" s="106"/>
      <c r="AH10" s="106"/>
      <c r="AI10" s="106"/>
      <c r="AJ10" s="106"/>
      <c r="AK10" s="106">
        <v>0.564</v>
      </c>
      <c r="AL10" s="106"/>
      <c r="AM10" s="106"/>
      <c r="AN10" s="138" t="s">
        <v>86</v>
      </c>
      <c r="AO10" s="138" t="s">
        <v>87</v>
      </c>
      <c r="AP10" s="151">
        <v>7</v>
      </c>
      <c r="AQ10" s="151">
        <f>AP10*AK10*AS10</f>
        <v>3.948</v>
      </c>
      <c r="AR10" s="106" t="s">
        <v>77</v>
      </c>
      <c r="AS10" s="106">
        <v>1</v>
      </c>
      <c r="AT10" s="152"/>
    </row>
    <row r="11" s="80" customFormat="1" ht="24" customHeight="1" spans="1:46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21"/>
      <c r="Z11" s="106"/>
      <c r="AA11" s="106"/>
      <c r="AB11" s="106"/>
      <c r="AC11" s="106"/>
      <c r="AD11" s="106" t="s">
        <v>88</v>
      </c>
      <c r="AE11" s="106"/>
      <c r="AF11" s="106"/>
      <c r="AG11" s="106"/>
      <c r="AH11" s="106"/>
      <c r="AI11" s="106"/>
      <c r="AJ11" s="106">
        <v>104</v>
      </c>
      <c r="AK11" s="106"/>
      <c r="AL11" s="106"/>
      <c r="AM11" s="106"/>
      <c r="AN11" s="138" t="s">
        <v>86</v>
      </c>
      <c r="AO11" s="138" t="s">
        <v>89</v>
      </c>
      <c r="AP11" s="151">
        <v>0.07</v>
      </c>
      <c r="AQ11" s="151">
        <f>AP11*AJ11*AS11</f>
        <v>7.28</v>
      </c>
      <c r="AR11" s="106"/>
      <c r="AS11" s="106">
        <v>1</v>
      </c>
      <c r="AT11" s="152"/>
    </row>
    <row r="12" s="81" customFormat="1" ht="24" customHeight="1" spans="1:46">
      <c r="A12" s="106">
        <f t="shared" si="0"/>
        <v>3</v>
      </c>
      <c r="B12" s="106"/>
      <c r="C12" s="106"/>
      <c r="D12" s="106">
        <v>2</v>
      </c>
      <c r="E12" s="106"/>
      <c r="F12" s="106" t="s">
        <v>150</v>
      </c>
      <c r="G12" s="106" t="s">
        <v>151</v>
      </c>
      <c r="H12" s="106" t="s">
        <v>151</v>
      </c>
      <c r="I12" s="106" t="s">
        <v>152</v>
      </c>
      <c r="J12" s="106" t="s">
        <v>148</v>
      </c>
      <c r="K12" s="106" t="s">
        <v>92</v>
      </c>
      <c r="L12" s="106" t="s">
        <v>79</v>
      </c>
      <c r="M12" s="106"/>
      <c r="N12" s="106" t="s">
        <v>78</v>
      </c>
      <c r="O12" s="106" t="s">
        <v>151</v>
      </c>
      <c r="P12" s="106" t="s">
        <v>78</v>
      </c>
      <c r="Q12" s="106" t="s">
        <v>81</v>
      </c>
      <c r="R12" s="106" t="s">
        <v>80</v>
      </c>
      <c r="S12" s="106" t="s">
        <v>148</v>
      </c>
      <c r="T12" s="106" t="s">
        <v>83</v>
      </c>
      <c r="U12" s="106" t="s">
        <v>77</v>
      </c>
      <c r="V12" s="106" t="s">
        <v>77</v>
      </c>
      <c r="W12" s="106" t="s">
        <v>153</v>
      </c>
      <c r="X12" s="106" t="s">
        <v>77</v>
      </c>
      <c r="Y12" s="121">
        <v>0.1483</v>
      </c>
      <c r="Z12" s="106" t="s">
        <v>77</v>
      </c>
      <c r="AA12" s="106" t="s">
        <v>77</v>
      </c>
      <c r="AB12" s="106" t="s">
        <v>77</v>
      </c>
      <c r="AC12" s="106" t="s">
        <v>77</v>
      </c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38" t="s">
        <v>99</v>
      </c>
      <c r="AO12" s="138" t="s">
        <v>100</v>
      </c>
      <c r="AP12" s="151">
        <v>8.0273</v>
      </c>
      <c r="AQ12" s="151">
        <f>AP12*AS12</f>
        <v>8.0273</v>
      </c>
      <c r="AR12" s="106" t="s">
        <v>77</v>
      </c>
      <c r="AS12" s="106">
        <v>1</v>
      </c>
      <c r="AT12" s="152"/>
    </row>
    <row r="13" s="81" customFormat="1" ht="24" customHeight="1" spans="1:46">
      <c r="A13" s="106">
        <f t="shared" si="0"/>
        <v>4</v>
      </c>
      <c r="B13" s="106"/>
      <c r="C13" s="106"/>
      <c r="D13" s="106"/>
      <c r="E13" s="106">
        <v>3</v>
      </c>
      <c r="F13" s="106" t="s">
        <v>150</v>
      </c>
      <c r="G13" s="106" t="s">
        <v>154</v>
      </c>
      <c r="H13" s="106" t="s">
        <v>154</v>
      </c>
      <c r="I13" s="106" t="s">
        <v>155</v>
      </c>
      <c r="J13" s="106" t="s">
        <v>137</v>
      </c>
      <c r="K13" s="106" t="s">
        <v>92</v>
      </c>
      <c r="L13" s="106" t="s">
        <v>79</v>
      </c>
      <c r="M13" s="106"/>
      <c r="N13" s="106" t="s">
        <v>78</v>
      </c>
      <c r="O13" s="106" t="s">
        <v>154</v>
      </c>
      <c r="P13" s="106" t="s">
        <v>78</v>
      </c>
      <c r="Q13" s="106" t="s">
        <v>81</v>
      </c>
      <c r="R13" s="106" t="s">
        <v>80</v>
      </c>
      <c r="S13" s="106" t="s">
        <v>137</v>
      </c>
      <c r="T13" s="106" t="s">
        <v>156</v>
      </c>
      <c r="U13" s="106" t="s">
        <v>157</v>
      </c>
      <c r="V13" s="106" t="s">
        <v>158</v>
      </c>
      <c r="W13" s="106" t="s">
        <v>153</v>
      </c>
      <c r="X13" s="106" t="s">
        <v>77</v>
      </c>
      <c r="Y13" s="121">
        <v>0.1298</v>
      </c>
      <c r="Z13" s="106" t="s">
        <v>77</v>
      </c>
      <c r="AA13" s="106" t="s">
        <v>77</v>
      </c>
      <c r="AB13" s="106" t="s">
        <v>77</v>
      </c>
      <c r="AC13" s="106" t="s">
        <v>77</v>
      </c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39"/>
      <c r="AO13" s="139"/>
      <c r="AP13" s="151"/>
      <c r="AQ13" s="151"/>
      <c r="AR13" s="106" t="s">
        <v>77</v>
      </c>
      <c r="AS13" s="106">
        <v>1</v>
      </c>
      <c r="AT13" s="152"/>
    </row>
    <row r="14" s="81" customFormat="1" ht="24" customHeight="1" spans="1:46">
      <c r="A14" s="106">
        <f t="shared" si="0"/>
        <v>5</v>
      </c>
      <c r="B14" s="106"/>
      <c r="C14" s="106"/>
      <c r="D14" s="106"/>
      <c r="E14" s="106">
        <v>3</v>
      </c>
      <c r="F14" s="106" t="s">
        <v>159</v>
      </c>
      <c r="G14" s="106" t="s">
        <v>160</v>
      </c>
      <c r="H14" s="106" t="s">
        <v>160</v>
      </c>
      <c r="I14" s="106" t="s">
        <v>161</v>
      </c>
      <c r="J14" s="106" t="s">
        <v>162</v>
      </c>
      <c r="K14" s="106" t="s">
        <v>92</v>
      </c>
      <c r="L14" s="106" t="s">
        <v>79</v>
      </c>
      <c r="M14" s="106"/>
      <c r="N14" s="106" t="s">
        <v>78</v>
      </c>
      <c r="O14" s="106" t="s">
        <v>160</v>
      </c>
      <c r="P14" s="106" t="s">
        <v>78</v>
      </c>
      <c r="Q14" s="106" t="s">
        <v>81</v>
      </c>
      <c r="R14" s="106" t="s">
        <v>80</v>
      </c>
      <c r="S14" s="106" t="s">
        <v>93</v>
      </c>
      <c r="T14" s="106" t="s">
        <v>163</v>
      </c>
      <c r="U14" s="106" t="s">
        <v>77</v>
      </c>
      <c r="V14" s="106" t="s">
        <v>164</v>
      </c>
      <c r="W14" s="106" t="s">
        <v>165</v>
      </c>
      <c r="X14" s="106" t="s">
        <v>77</v>
      </c>
      <c r="Y14" s="121">
        <v>0.0185</v>
      </c>
      <c r="Z14" s="106" t="s">
        <v>77</v>
      </c>
      <c r="AA14" s="106" t="s">
        <v>77</v>
      </c>
      <c r="AB14" s="106" t="s">
        <v>77</v>
      </c>
      <c r="AC14" s="106" t="s">
        <v>77</v>
      </c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39"/>
      <c r="AO14" s="139"/>
      <c r="AP14" s="151"/>
      <c r="AQ14" s="151"/>
      <c r="AR14" s="106" t="s">
        <v>77</v>
      </c>
      <c r="AS14" s="106" t="s">
        <v>166</v>
      </c>
      <c r="AT14" s="152"/>
    </row>
    <row r="15" s="81" customFormat="1" ht="24" customHeight="1" spans="1:46">
      <c r="A15" s="106">
        <f t="shared" si="0"/>
        <v>6</v>
      </c>
      <c r="B15" s="106"/>
      <c r="C15" s="106"/>
      <c r="D15" s="106">
        <v>2</v>
      </c>
      <c r="E15" s="106"/>
      <c r="F15" s="106" t="s">
        <v>167</v>
      </c>
      <c r="G15" s="106" t="s">
        <v>168</v>
      </c>
      <c r="H15" s="106" t="s">
        <v>168</v>
      </c>
      <c r="I15" s="106" t="s">
        <v>169</v>
      </c>
      <c r="J15" s="106" t="s">
        <v>148</v>
      </c>
      <c r="K15" s="106" t="s">
        <v>92</v>
      </c>
      <c r="L15" s="106" t="s">
        <v>79</v>
      </c>
      <c r="M15" s="106"/>
      <c r="N15" s="106" t="s">
        <v>78</v>
      </c>
      <c r="O15" s="106" t="s">
        <v>77</v>
      </c>
      <c r="P15" s="106" t="s">
        <v>78</v>
      </c>
      <c r="Q15" s="106" t="s">
        <v>81</v>
      </c>
      <c r="R15" s="106" t="s">
        <v>80</v>
      </c>
      <c r="S15" s="106" t="s">
        <v>148</v>
      </c>
      <c r="T15" s="106" t="s">
        <v>83</v>
      </c>
      <c r="U15" s="106" t="s">
        <v>77</v>
      </c>
      <c r="V15" s="106" t="s">
        <v>77</v>
      </c>
      <c r="W15" s="106" t="s">
        <v>170</v>
      </c>
      <c r="X15" s="106" t="s">
        <v>77</v>
      </c>
      <c r="Y15" s="121">
        <v>0.3248</v>
      </c>
      <c r="Z15" s="106" t="s">
        <v>77</v>
      </c>
      <c r="AA15" s="106" t="s">
        <v>77</v>
      </c>
      <c r="AB15" s="106" t="s">
        <v>77</v>
      </c>
      <c r="AC15" s="106" t="s">
        <v>77</v>
      </c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38" t="s">
        <v>99</v>
      </c>
      <c r="AO15" s="138" t="s">
        <v>171</v>
      </c>
      <c r="AP15" s="151">
        <v>3.609</v>
      </c>
      <c r="AQ15" s="151">
        <f>AP15*AS15</f>
        <v>3.609</v>
      </c>
      <c r="AR15" s="106" t="s">
        <v>77</v>
      </c>
      <c r="AS15" s="106">
        <v>1</v>
      </c>
      <c r="AT15" s="152"/>
    </row>
    <row r="16" s="81" customFormat="1" ht="24" customHeight="1" spans="1:46">
      <c r="A16" s="106">
        <f t="shared" si="0"/>
        <v>7</v>
      </c>
      <c r="B16" s="106"/>
      <c r="C16" s="106"/>
      <c r="D16" s="106"/>
      <c r="E16" s="106">
        <v>3</v>
      </c>
      <c r="F16" s="106" t="s">
        <v>172</v>
      </c>
      <c r="G16" s="107" t="s">
        <v>173</v>
      </c>
      <c r="H16" s="106" t="s">
        <v>174</v>
      </c>
      <c r="I16" s="106" t="s">
        <v>175</v>
      </c>
      <c r="J16" s="106" t="s">
        <v>137</v>
      </c>
      <c r="K16" s="106" t="s">
        <v>92</v>
      </c>
      <c r="L16" s="106" t="s">
        <v>79</v>
      </c>
      <c r="M16" s="106"/>
      <c r="N16" s="106" t="s">
        <v>78</v>
      </c>
      <c r="O16" s="106" t="s">
        <v>174</v>
      </c>
      <c r="P16" s="106" t="s">
        <v>78</v>
      </c>
      <c r="Q16" s="106" t="s">
        <v>81</v>
      </c>
      <c r="R16" s="106" t="s">
        <v>80</v>
      </c>
      <c r="S16" s="106" t="s">
        <v>137</v>
      </c>
      <c r="T16" s="106" t="s">
        <v>156</v>
      </c>
      <c r="U16" s="106" t="s">
        <v>176</v>
      </c>
      <c r="V16" s="106" t="s">
        <v>177</v>
      </c>
      <c r="W16" s="106" t="s">
        <v>170</v>
      </c>
      <c r="X16" s="106" t="s">
        <v>77</v>
      </c>
      <c r="Y16" s="121">
        <v>0.3054</v>
      </c>
      <c r="Z16" s="106" t="s">
        <v>77</v>
      </c>
      <c r="AA16" s="106" t="s">
        <v>77</v>
      </c>
      <c r="AB16" s="106" t="s">
        <v>77</v>
      </c>
      <c r="AC16" s="106" t="s">
        <v>77</v>
      </c>
      <c r="AD16" s="106" t="s">
        <v>98</v>
      </c>
      <c r="AE16" s="106">
        <f>191+8</f>
        <v>199</v>
      </c>
      <c r="AF16" s="106">
        <f>94+3</f>
        <v>97</v>
      </c>
      <c r="AG16" s="106">
        <v>3</v>
      </c>
      <c r="AH16" s="140">
        <f>AE16*AF16*AG16*7860/1000000000</f>
        <v>0.45516474</v>
      </c>
      <c r="AI16" s="141">
        <f>Y16/AH16</f>
        <v>0.670965857328931</v>
      </c>
      <c r="AJ16" s="106"/>
      <c r="AK16" s="106"/>
      <c r="AL16" s="106"/>
      <c r="AM16" s="106"/>
      <c r="AN16" s="139"/>
      <c r="AO16" s="139"/>
      <c r="AP16" s="151"/>
      <c r="AQ16" s="151"/>
      <c r="AR16" s="106" t="s">
        <v>77</v>
      </c>
      <c r="AS16" s="106">
        <v>1</v>
      </c>
      <c r="AT16" s="152"/>
    </row>
    <row r="17" s="81" customFormat="1" ht="24" customHeight="1" spans="1:46">
      <c r="A17" s="106">
        <f t="shared" si="0"/>
        <v>8</v>
      </c>
      <c r="B17" s="106"/>
      <c r="C17" s="106"/>
      <c r="D17" s="106"/>
      <c r="E17" s="106">
        <v>3</v>
      </c>
      <c r="F17" s="106" t="s">
        <v>77</v>
      </c>
      <c r="G17" s="106"/>
      <c r="H17" s="106" t="s">
        <v>178</v>
      </c>
      <c r="I17" s="106" t="s">
        <v>179</v>
      </c>
      <c r="J17" s="106" t="s">
        <v>180</v>
      </c>
      <c r="K17" s="106" t="s">
        <v>92</v>
      </c>
      <c r="L17" s="106" t="s">
        <v>79</v>
      </c>
      <c r="M17" s="106"/>
      <c r="N17" s="106" t="s">
        <v>78</v>
      </c>
      <c r="O17" s="106" t="s">
        <v>77</v>
      </c>
      <c r="P17" s="106" t="s">
        <v>78</v>
      </c>
      <c r="Q17" s="106" t="s">
        <v>81</v>
      </c>
      <c r="R17" s="106" t="s">
        <v>80</v>
      </c>
      <c r="S17" s="106" t="s">
        <v>113</v>
      </c>
      <c r="T17" s="106" t="s">
        <v>77</v>
      </c>
      <c r="U17" s="106" t="s">
        <v>77</v>
      </c>
      <c r="V17" s="106" t="s">
        <v>181</v>
      </c>
      <c r="W17" s="106" t="s">
        <v>77</v>
      </c>
      <c r="X17" s="106" t="s">
        <v>77</v>
      </c>
      <c r="Y17" s="121" t="s">
        <v>182</v>
      </c>
      <c r="Z17" s="106" t="s">
        <v>77</v>
      </c>
      <c r="AA17" s="106" t="s">
        <v>77</v>
      </c>
      <c r="AB17" s="106" t="s">
        <v>77</v>
      </c>
      <c r="AC17" s="106" t="s">
        <v>77</v>
      </c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39"/>
      <c r="AO17" s="139"/>
      <c r="AP17" s="151"/>
      <c r="AQ17" s="151"/>
      <c r="AR17" s="106" t="s">
        <v>77</v>
      </c>
      <c r="AS17" s="106">
        <v>2</v>
      </c>
      <c r="AT17" s="152"/>
    </row>
    <row r="18" s="81" customFormat="1" ht="24" customHeight="1" spans="1:46">
      <c r="A18" s="106">
        <f t="shared" si="0"/>
        <v>9</v>
      </c>
      <c r="B18" s="106"/>
      <c r="C18" s="106"/>
      <c r="D18" s="106">
        <v>2</v>
      </c>
      <c r="E18" s="106"/>
      <c r="F18" s="106" t="s">
        <v>167</v>
      </c>
      <c r="G18" s="106" t="s">
        <v>183</v>
      </c>
      <c r="H18" s="106" t="s">
        <v>183</v>
      </c>
      <c r="I18" s="106" t="s">
        <v>184</v>
      </c>
      <c r="J18" s="106" t="s">
        <v>148</v>
      </c>
      <c r="K18" s="106"/>
      <c r="L18" s="106" t="s">
        <v>79</v>
      </c>
      <c r="M18" s="106"/>
      <c r="N18" s="106" t="s">
        <v>78</v>
      </c>
      <c r="O18" s="106" t="s">
        <v>77</v>
      </c>
      <c r="P18" s="106" t="s">
        <v>78</v>
      </c>
      <c r="Q18" s="106" t="s">
        <v>81</v>
      </c>
      <c r="R18" s="106" t="s">
        <v>80</v>
      </c>
      <c r="S18" s="106" t="s">
        <v>148</v>
      </c>
      <c r="T18" s="106" t="s">
        <v>83</v>
      </c>
      <c r="U18" s="106" t="s">
        <v>77</v>
      </c>
      <c r="V18" s="106" t="s">
        <v>77</v>
      </c>
      <c r="W18" s="106" t="s">
        <v>170</v>
      </c>
      <c r="X18" s="106" t="s">
        <v>77</v>
      </c>
      <c r="Y18" s="121">
        <v>0.3248</v>
      </c>
      <c r="Z18" s="106" t="s">
        <v>77</v>
      </c>
      <c r="AA18" s="106" t="s">
        <v>77</v>
      </c>
      <c r="AB18" s="106" t="s">
        <v>77</v>
      </c>
      <c r="AC18" s="106" t="s">
        <v>77</v>
      </c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38" t="s">
        <v>99</v>
      </c>
      <c r="AO18" s="138" t="s">
        <v>171</v>
      </c>
      <c r="AP18" s="151">
        <v>3.609</v>
      </c>
      <c r="AQ18" s="151">
        <f>AP18*AS18</f>
        <v>3.609</v>
      </c>
      <c r="AR18" s="106" t="s">
        <v>77</v>
      </c>
      <c r="AS18" s="106">
        <v>1</v>
      </c>
      <c r="AT18" s="152"/>
    </row>
    <row r="19" s="81" customFormat="1" ht="24" customHeight="1" spans="1:46">
      <c r="A19" s="106">
        <f t="shared" si="0"/>
        <v>10</v>
      </c>
      <c r="B19" s="106"/>
      <c r="C19" s="106"/>
      <c r="D19" s="106"/>
      <c r="E19" s="106">
        <v>3</v>
      </c>
      <c r="F19" s="106" t="s">
        <v>172</v>
      </c>
      <c r="G19" s="107"/>
      <c r="H19" s="106" t="s">
        <v>185</v>
      </c>
      <c r="I19" s="106" t="s">
        <v>186</v>
      </c>
      <c r="J19" s="106" t="s">
        <v>137</v>
      </c>
      <c r="K19" s="106" t="s">
        <v>92</v>
      </c>
      <c r="L19" s="106" t="s">
        <v>79</v>
      </c>
      <c r="M19" s="106"/>
      <c r="N19" s="106" t="s">
        <v>78</v>
      </c>
      <c r="O19" s="106" t="s">
        <v>185</v>
      </c>
      <c r="P19" s="106" t="s">
        <v>78</v>
      </c>
      <c r="Q19" s="106" t="s">
        <v>81</v>
      </c>
      <c r="R19" s="106" t="s">
        <v>80</v>
      </c>
      <c r="S19" s="106" t="s">
        <v>137</v>
      </c>
      <c r="T19" s="106" t="s">
        <v>156</v>
      </c>
      <c r="U19" s="106" t="s">
        <v>176</v>
      </c>
      <c r="V19" s="106" t="s">
        <v>177</v>
      </c>
      <c r="W19" s="106" t="s">
        <v>170</v>
      </c>
      <c r="X19" s="106" t="s">
        <v>77</v>
      </c>
      <c r="Y19" s="121">
        <v>0.3054</v>
      </c>
      <c r="Z19" s="106" t="s">
        <v>77</v>
      </c>
      <c r="AA19" s="106" t="s">
        <v>77</v>
      </c>
      <c r="AB19" s="106" t="s">
        <v>77</v>
      </c>
      <c r="AC19" s="106" t="s">
        <v>77</v>
      </c>
      <c r="AD19" s="106" t="s">
        <v>98</v>
      </c>
      <c r="AE19" s="106">
        <f>194+8</f>
        <v>202</v>
      </c>
      <c r="AF19" s="106">
        <f>90+3</f>
        <v>93</v>
      </c>
      <c r="AG19" s="106">
        <v>3</v>
      </c>
      <c r="AH19" s="140">
        <f>AE19*AF19*AG19*7860/1000000000</f>
        <v>0.44297388</v>
      </c>
      <c r="AI19" s="141">
        <f>Y19/AH19</f>
        <v>0.689431169169613</v>
      </c>
      <c r="AJ19" s="106"/>
      <c r="AK19" s="106"/>
      <c r="AL19" s="106"/>
      <c r="AM19" s="106"/>
      <c r="AN19" s="139"/>
      <c r="AO19" s="139"/>
      <c r="AP19" s="151"/>
      <c r="AQ19" s="151"/>
      <c r="AR19" s="106" t="s">
        <v>77</v>
      </c>
      <c r="AS19" s="106">
        <v>1</v>
      </c>
      <c r="AT19" s="152"/>
    </row>
    <row r="20" s="81" customFormat="1" ht="24" customHeight="1" spans="1:46">
      <c r="A20" s="106">
        <f t="shared" si="0"/>
        <v>11</v>
      </c>
      <c r="B20" s="106"/>
      <c r="C20" s="106"/>
      <c r="D20" s="106"/>
      <c r="E20" s="106">
        <v>3</v>
      </c>
      <c r="F20" s="106" t="s">
        <v>77</v>
      </c>
      <c r="G20" s="106"/>
      <c r="H20" s="106" t="s">
        <v>178</v>
      </c>
      <c r="I20" s="106" t="s">
        <v>179</v>
      </c>
      <c r="J20" s="106" t="s">
        <v>180</v>
      </c>
      <c r="K20" s="106" t="s">
        <v>92</v>
      </c>
      <c r="L20" s="106" t="s">
        <v>79</v>
      </c>
      <c r="M20" s="106"/>
      <c r="N20" s="106" t="s">
        <v>78</v>
      </c>
      <c r="O20" s="106" t="s">
        <v>77</v>
      </c>
      <c r="P20" s="106" t="s">
        <v>78</v>
      </c>
      <c r="Q20" s="106" t="s">
        <v>81</v>
      </c>
      <c r="R20" s="106" t="s">
        <v>80</v>
      </c>
      <c r="S20" s="106" t="s">
        <v>113</v>
      </c>
      <c r="T20" s="106" t="s">
        <v>77</v>
      </c>
      <c r="U20" s="106" t="s">
        <v>77</v>
      </c>
      <c r="V20" s="106" t="s">
        <v>181</v>
      </c>
      <c r="W20" s="106" t="s">
        <v>77</v>
      </c>
      <c r="X20" s="106" t="s">
        <v>77</v>
      </c>
      <c r="Y20" s="121" t="s">
        <v>182</v>
      </c>
      <c r="Z20" s="106" t="s">
        <v>77</v>
      </c>
      <c r="AA20" s="106" t="s">
        <v>77</v>
      </c>
      <c r="AB20" s="106" t="s">
        <v>77</v>
      </c>
      <c r="AC20" s="106" t="s">
        <v>77</v>
      </c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39"/>
      <c r="AO20" s="139"/>
      <c r="AP20" s="151"/>
      <c r="AQ20" s="151"/>
      <c r="AR20" s="106" t="s">
        <v>77</v>
      </c>
      <c r="AS20" s="106">
        <v>2</v>
      </c>
      <c r="AT20" s="152"/>
    </row>
    <row r="21" s="81" customFormat="1" ht="24" customHeight="1" spans="1:46">
      <c r="A21" s="106">
        <f t="shared" si="0"/>
        <v>12</v>
      </c>
      <c r="B21" s="106"/>
      <c r="C21" s="106"/>
      <c r="D21" s="106">
        <v>2</v>
      </c>
      <c r="E21" s="106"/>
      <c r="F21" s="106" t="s">
        <v>172</v>
      </c>
      <c r="G21" s="106"/>
      <c r="H21" s="106" t="s">
        <v>187</v>
      </c>
      <c r="I21" s="106" t="s">
        <v>188</v>
      </c>
      <c r="J21" s="106" t="s">
        <v>148</v>
      </c>
      <c r="K21" s="106" t="s">
        <v>92</v>
      </c>
      <c r="L21" s="106" t="s">
        <v>79</v>
      </c>
      <c r="M21" s="106"/>
      <c r="N21" s="106" t="s">
        <v>78</v>
      </c>
      <c r="O21" s="106" t="s">
        <v>187</v>
      </c>
      <c r="P21" s="106" t="s">
        <v>78</v>
      </c>
      <c r="Q21" s="106" t="s">
        <v>81</v>
      </c>
      <c r="R21" s="106" t="s">
        <v>80</v>
      </c>
      <c r="S21" s="106" t="s">
        <v>148</v>
      </c>
      <c r="T21" s="106" t="s">
        <v>83</v>
      </c>
      <c r="U21" s="106" t="s">
        <v>77</v>
      </c>
      <c r="V21" s="106" t="s">
        <v>77</v>
      </c>
      <c r="W21" s="106" t="s">
        <v>77</v>
      </c>
      <c r="X21" s="106" t="s">
        <v>77</v>
      </c>
      <c r="Y21" s="121">
        <v>0.0613</v>
      </c>
      <c r="Z21" s="106" t="s">
        <v>77</v>
      </c>
      <c r="AA21" s="106" t="s">
        <v>77</v>
      </c>
      <c r="AB21" s="106" t="s">
        <v>77</v>
      </c>
      <c r="AC21" s="106" t="s">
        <v>77</v>
      </c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42"/>
      <c r="AO21" s="142"/>
      <c r="AP21" s="151"/>
      <c r="AQ21" s="151"/>
      <c r="AR21" s="106" t="s">
        <v>77</v>
      </c>
      <c r="AS21" s="106">
        <v>2</v>
      </c>
      <c r="AT21" s="152"/>
    </row>
    <row r="22" s="81" customFormat="1" ht="24" customHeight="1" spans="1:46">
      <c r="A22" s="106">
        <f t="shared" si="0"/>
        <v>13</v>
      </c>
      <c r="B22" s="106"/>
      <c r="C22" s="106"/>
      <c r="D22" s="106"/>
      <c r="E22" s="106">
        <v>3</v>
      </c>
      <c r="F22" s="106" t="s">
        <v>172</v>
      </c>
      <c r="G22" s="108" t="s">
        <v>189</v>
      </c>
      <c r="H22" s="106" t="s">
        <v>190</v>
      </c>
      <c r="I22" s="106" t="s">
        <v>191</v>
      </c>
      <c r="J22" s="106" t="s">
        <v>137</v>
      </c>
      <c r="K22" s="106" t="s">
        <v>92</v>
      </c>
      <c r="L22" s="106" t="s">
        <v>79</v>
      </c>
      <c r="M22" s="106"/>
      <c r="N22" s="106" t="s">
        <v>78</v>
      </c>
      <c r="O22" s="106" t="s">
        <v>190</v>
      </c>
      <c r="P22" s="106" t="s">
        <v>78</v>
      </c>
      <c r="Q22" s="106" t="s">
        <v>81</v>
      </c>
      <c r="R22" s="106" t="s">
        <v>80</v>
      </c>
      <c r="S22" s="106" t="s">
        <v>192</v>
      </c>
      <c r="T22" s="106" t="s">
        <v>193</v>
      </c>
      <c r="U22" s="106" t="s">
        <v>77</v>
      </c>
      <c r="V22" s="106" t="s">
        <v>77</v>
      </c>
      <c r="W22" s="106" t="s">
        <v>194</v>
      </c>
      <c r="X22" s="106" t="s">
        <v>77</v>
      </c>
      <c r="Y22" s="121">
        <v>0.0444</v>
      </c>
      <c r="Z22" s="106" t="s">
        <v>77</v>
      </c>
      <c r="AA22" s="106" t="s">
        <v>77</v>
      </c>
      <c r="AB22" s="106" t="s">
        <v>77</v>
      </c>
      <c r="AC22" s="106" t="s">
        <v>77</v>
      </c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38" t="s">
        <v>99</v>
      </c>
      <c r="AO22" s="138" t="s">
        <v>195</v>
      </c>
      <c r="AP22" s="151">
        <v>0.657</v>
      </c>
      <c r="AQ22" s="151">
        <f>AP22*AS22</f>
        <v>1.314</v>
      </c>
      <c r="AR22" s="106" t="s">
        <v>77</v>
      </c>
      <c r="AS22" s="106">
        <v>2</v>
      </c>
      <c r="AT22" s="152"/>
    </row>
    <row r="23" s="82" customFormat="1" ht="24" customHeight="1" spans="1:46">
      <c r="A23" s="106">
        <f t="shared" si="0"/>
        <v>14</v>
      </c>
      <c r="B23" s="106"/>
      <c r="C23" s="106"/>
      <c r="D23" s="106"/>
      <c r="E23" s="106">
        <v>3</v>
      </c>
      <c r="F23" s="106" t="s">
        <v>172</v>
      </c>
      <c r="G23" s="107" t="s">
        <v>196</v>
      </c>
      <c r="H23" s="106" t="s">
        <v>197</v>
      </c>
      <c r="I23" s="106" t="s">
        <v>198</v>
      </c>
      <c r="J23" s="106" t="s">
        <v>137</v>
      </c>
      <c r="K23" s="106" t="s">
        <v>92</v>
      </c>
      <c r="L23" s="106" t="s">
        <v>79</v>
      </c>
      <c r="M23" s="106"/>
      <c r="N23" s="106" t="s">
        <v>78</v>
      </c>
      <c r="O23" s="106" t="s">
        <v>197</v>
      </c>
      <c r="P23" s="106" t="s">
        <v>78</v>
      </c>
      <c r="Q23" s="106" t="s">
        <v>81</v>
      </c>
      <c r="R23" s="106" t="s">
        <v>80</v>
      </c>
      <c r="S23" s="106" t="s">
        <v>192</v>
      </c>
      <c r="T23" s="106" t="s">
        <v>199</v>
      </c>
      <c r="U23" s="106" t="s">
        <v>200</v>
      </c>
      <c r="V23" s="106" t="s">
        <v>201</v>
      </c>
      <c r="W23" s="106" t="s">
        <v>202</v>
      </c>
      <c r="X23" s="106" t="s">
        <v>77</v>
      </c>
      <c r="Y23" s="121">
        <v>0.0169</v>
      </c>
      <c r="Z23" s="106" t="s">
        <v>77</v>
      </c>
      <c r="AA23" s="106" t="s">
        <v>77</v>
      </c>
      <c r="AB23" s="106" t="s">
        <v>77</v>
      </c>
      <c r="AC23" s="106" t="s">
        <v>77</v>
      </c>
      <c r="AD23" s="106" t="s">
        <v>98</v>
      </c>
      <c r="AE23" s="106">
        <f>38+7</f>
        <v>45</v>
      </c>
      <c r="AF23" s="106">
        <f>30+3</f>
        <v>33</v>
      </c>
      <c r="AG23" s="106">
        <v>3</v>
      </c>
      <c r="AH23" s="140">
        <f>AE23*AF23*AG23*7860/1000000000</f>
        <v>0.0350163</v>
      </c>
      <c r="AI23" s="141">
        <f>Y23/AH23</f>
        <v>0.482632374065792</v>
      </c>
      <c r="AJ23" s="106"/>
      <c r="AK23" s="106"/>
      <c r="AL23" s="106"/>
      <c r="AM23" s="106"/>
      <c r="AN23" s="138" t="s">
        <v>99</v>
      </c>
      <c r="AO23" s="138" t="s">
        <v>203</v>
      </c>
      <c r="AP23" s="151">
        <v>0.11491</v>
      </c>
      <c r="AQ23" s="151">
        <f>AP23*AS23</f>
        <v>0.22982</v>
      </c>
      <c r="AR23" s="106" t="s">
        <v>77</v>
      </c>
      <c r="AS23" s="106">
        <v>2</v>
      </c>
      <c r="AT23" s="152"/>
    </row>
    <row r="24" s="82" customFormat="1" ht="24" customHeight="1" spans="1:46">
      <c r="A24" s="106">
        <f t="shared" si="0"/>
        <v>15</v>
      </c>
      <c r="B24" s="106"/>
      <c r="C24" s="106"/>
      <c r="D24" s="106">
        <v>2</v>
      </c>
      <c r="E24" s="106"/>
      <c r="F24" s="106" t="s">
        <v>130</v>
      </c>
      <c r="G24" s="106" t="s">
        <v>204</v>
      </c>
      <c r="H24" s="106" t="s">
        <v>204</v>
      </c>
      <c r="I24" s="106" t="s">
        <v>205</v>
      </c>
      <c r="J24" s="106" t="s">
        <v>206</v>
      </c>
      <c r="K24" s="106" t="s">
        <v>92</v>
      </c>
      <c r="L24" s="106" t="s">
        <v>79</v>
      </c>
      <c r="M24" s="106"/>
      <c r="N24" s="106" t="s">
        <v>78</v>
      </c>
      <c r="O24" s="106" t="s">
        <v>204</v>
      </c>
      <c r="P24" s="106" t="s">
        <v>78</v>
      </c>
      <c r="Q24" s="106" t="s">
        <v>80</v>
      </c>
      <c r="R24" s="106" t="s">
        <v>81</v>
      </c>
      <c r="S24" s="106" t="s">
        <v>192</v>
      </c>
      <c r="T24" s="106" t="s">
        <v>138</v>
      </c>
      <c r="U24" s="106" t="s">
        <v>207</v>
      </c>
      <c r="V24" s="106" t="s">
        <v>208</v>
      </c>
      <c r="W24" s="106" t="s">
        <v>209</v>
      </c>
      <c r="X24" s="106" t="s">
        <v>77</v>
      </c>
      <c r="Y24" s="121">
        <v>1.392</v>
      </c>
      <c r="Z24" s="106" t="s">
        <v>77</v>
      </c>
      <c r="AA24" s="106" t="s">
        <v>77</v>
      </c>
      <c r="AB24" s="106" t="s">
        <v>77</v>
      </c>
      <c r="AC24" s="106" t="s">
        <v>77</v>
      </c>
      <c r="AD24" s="106" t="s">
        <v>98</v>
      </c>
      <c r="AE24" s="106">
        <f>291+7</f>
        <v>298</v>
      </c>
      <c r="AF24" s="106">
        <f>291+3</f>
        <v>294</v>
      </c>
      <c r="AG24" s="106">
        <v>2.5</v>
      </c>
      <c r="AH24" s="140">
        <f>AE24*AF24*AG24*7860/1000000000</f>
        <v>1.7215758</v>
      </c>
      <c r="AI24" s="141">
        <f>Y24/AH24</f>
        <v>0.808561551573854</v>
      </c>
      <c r="AJ24" s="106"/>
      <c r="AK24" s="106"/>
      <c r="AL24" s="106"/>
      <c r="AM24" s="106"/>
      <c r="AN24" s="138" t="s">
        <v>99</v>
      </c>
      <c r="AO24" s="138" t="s">
        <v>100</v>
      </c>
      <c r="AP24" s="151">
        <v>5.2</v>
      </c>
      <c r="AQ24" s="151">
        <f>AP24*AH24*AS24*1.2</f>
        <v>21.485265984</v>
      </c>
      <c r="AR24" s="106" t="s">
        <v>77</v>
      </c>
      <c r="AS24" s="106">
        <v>2</v>
      </c>
      <c r="AT24" s="152"/>
    </row>
    <row r="25" s="82" customFormat="1" ht="24" customHeight="1" spans="1:46">
      <c r="A25" s="106">
        <f t="shared" si="0"/>
        <v>16</v>
      </c>
      <c r="B25" s="106"/>
      <c r="C25" s="106"/>
      <c r="D25" s="106">
        <v>2</v>
      </c>
      <c r="E25" s="106"/>
      <c r="F25" s="106" t="s">
        <v>130</v>
      </c>
      <c r="G25" s="106" t="s">
        <v>210</v>
      </c>
      <c r="H25" s="106" t="s">
        <v>210</v>
      </c>
      <c r="I25" s="106" t="s">
        <v>211</v>
      </c>
      <c r="J25" s="106"/>
      <c r="K25" s="106" t="s">
        <v>92</v>
      </c>
      <c r="L25" s="106" t="s">
        <v>79</v>
      </c>
      <c r="M25" s="106"/>
      <c r="N25" s="106" t="s">
        <v>78</v>
      </c>
      <c r="O25" s="106" t="s">
        <v>210</v>
      </c>
      <c r="P25" s="106" t="s">
        <v>78</v>
      </c>
      <c r="Q25" s="106" t="s">
        <v>80</v>
      </c>
      <c r="R25" s="106" t="s">
        <v>81</v>
      </c>
      <c r="S25" s="106" t="s">
        <v>192</v>
      </c>
      <c r="T25" s="106" t="s">
        <v>138</v>
      </c>
      <c r="U25" s="106" t="s">
        <v>207</v>
      </c>
      <c r="V25" s="106" t="s">
        <v>208</v>
      </c>
      <c r="W25" s="106" t="s">
        <v>212</v>
      </c>
      <c r="X25" s="106" t="s">
        <v>77</v>
      </c>
      <c r="Y25" s="121">
        <v>0.228</v>
      </c>
      <c r="Z25" s="106" t="s">
        <v>77</v>
      </c>
      <c r="AA25" s="106" t="s">
        <v>77</v>
      </c>
      <c r="AB25" s="106" t="s">
        <v>77</v>
      </c>
      <c r="AC25" s="106" t="s">
        <v>77</v>
      </c>
      <c r="AD25" s="106" t="s">
        <v>98</v>
      </c>
      <c r="AE25" s="106">
        <f>283+7</f>
        <v>290</v>
      </c>
      <c r="AF25" s="106">
        <f>40+3</f>
        <v>43</v>
      </c>
      <c r="AG25" s="106">
        <v>2.5</v>
      </c>
      <c r="AH25" s="140">
        <f>AE25*AF25*AG25*7860/1000000000</f>
        <v>0.2450355</v>
      </c>
      <c r="AI25" s="141">
        <f>Y25/AH25</f>
        <v>0.930477420618645</v>
      </c>
      <c r="AJ25" s="106"/>
      <c r="AK25" s="106"/>
      <c r="AL25" s="106"/>
      <c r="AM25" s="106"/>
      <c r="AN25" s="138" t="s">
        <v>99</v>
      </c>
      <c r="AO25" s="138" t="s">
        <v>100</v>
      </c>
      <c r="AP25" s="151">
        <v>5.2</v>
      </c>
      <c r="AQ25" s="151">
        <f>AP25*AH25*AS25*1.2</f>
        <v>1.52902152</v>
      </c>
      <c r="AR25" s="106" t="s">
        <v>77</v>
      </c>
      <c r="AS25" s="106">
        <v>1</v>
      </c>
      <c r="AT25" s="152"/>
    </row>
    <row r="26" s="82" customFormat="1" ht="24" customHeight="1" spans="1:46">
      <c r="A26" s="106">
        <f t="shared" si="0"/>
        <v>17</v>
      </c>
      <c r="B26" s="106"/>
      <c r="C26" s="106"/>
      <c r="D26" s="106">
        <v>2</v>
      </c>
      <c r="E26" s="106"/>
      <c r="F26" s="106" t="s">
        <v>130</v>
      </c>
      <c r="G26" s="106" t="s">
        <v>213</v>
      </c>
      <c r="H26" s="106" t="s">
        <v>213</v>
      </c>
      <c r="I26" s="106" t="s">
        <v>214</v>
      </c>
      <c r="J26" s="106"/>
      <c r="K26" s="106" t="s">
        <v>92</v>
      </c>
      <c r="L26" s="106" t="s">
        <v>79</v>
      </c>
      <c r="M26" s="106"/>
      <c r="N26" s="106" t="s">
        <v>78</v>
      </c>
      <c r="O26" s="106" t="s">
        <v>213</v>
      </c>
      <c r="P26" s="106" t="s">
        <v>78</v>
      </c>
      <c r="Q26" s="106" t="s">
        <v>80</v>
      </c>
      <c r="R26" s="106" t="s">
        <v>81</v>
      </c>
      <c r="S26" s="106" t="s">
        <v>192</v>
      </c>
      <c r="T26" s="106" t="s">
        <v>138</v>
      </c>
      <c r="U26" s="106" t="s">
        <v>207</v>
      </c>
      <c r="V26" s="106" t="s">
        <v>208</v>
      </c>
      <c r="W26" s="106" t="s">
        <v>215</v>
      </c>
      <c r="X26" s="106" t="s">
        <v>77</v>
      </c>
      <c r="Y26" s="121">
        <v>0.228</v>
      </c>
      <c r="Z26" s="106" t="s">
        <v>77</v>
      </c>
      <c r="AA26" s="106" t="s">
        <v>77</v>
      </c>
      <c r="AB26" s="106" t="s">
        <v>77</v>
      </c>
      <c r="AC26" s="106" t="s">
        <v>77</v>
      </c>
      <c r="AD26" s="106" t="s">
        <v>98</v>
      </c>
      <c r="AE26" s="106">
        <f>285+7</f>
        <v>292</v>
      </c>
      <c r="AF26" s="106">
        <f>40+3</f>
        <v>43</v>
      </c>
      <c r="AG26" s="106">
        <v>2.5</v>
      </c>
      <c r="AH26" s="140">
        <f>AE26*AF26*AG26*7860/1000000000</f>
        <v>0.2467254</v>
      </c>
      <c r="AI26" s="141">
        <f>Y26/AH26</f>
        <v>0.924104287600709</v>
      </c>
      <c r="AJ26" s="106"/>
      <c r="AK26" s="106"/>
      <c r="AL26" s="106"/>
      <c r="AM26" s="106"/>
      <c r="AN26" s="138" t="s">
        <v>99</v>
      </c>
      <c r="AO26" s="138" t="s">
        <v>100</v>
      </c>
      <c r="AP26" s="151">
        <v>5.2</v>
      </c>
      <c r="AQ26" s="151">
        <f>AP26*AH26*AS26*1.2</f>
        <v>1.539566496</v>
      </c>
      <c r="AR26" s="106" t="s">
        <v>77</v>
      </c>
      <c r="AS26" s="106">
        <v>1</v>
      </c>
      <c r="AT26" s="152"/>
    </row>
    <row r="27" s="81" customFormat="1" ht="24" customHeight="1" spans="1:46">
      <c r="A27" s="106">
        <f t="shared" si="0"/>
        <v>18</v>
      </c>
      <c r="B27" s="106"/>
      <c r="C27" s="106"/>
      <c r="D27" s="106">
        <v>2</v>
      </c>
      <c r="E27" s="106"/>
      <c r="F27" s="106" t="s">
        <v>216</v>
      </c>
      <c r="G27" s="106" t="s">
        <v>217</v>
      </c>
      <c r="H27" s="106" t="s">
        <v>218</v>
      </c>
      <c r="I27" s="106" t="s">
        <v>219</v>
      </c>
      <c r="J27" s="106" t="s">
        <v>220</v>
      </c>
      <c r="K27" s="106" t="s">
        <v>92</v>
      </c>
      <c r="L27" s="106" t="s">
        <v>79</v>
      </c>
      <c r="M27" s="106"/>
      <c r="N27" s="106" t="s">
        <v>78</v>
      </c>
      <c r="O27" s="106" t="s">
        <v>218</v>
      </c>
      <c r="P27" s="106" t="s">
        <v>78</v>
      </c>
      <c r="Q27" s="106" t="s">
        <v>81</v>
      </c>
      <c r="R27" s="106" t="s">
        <v>80</v>
      </c>
      <c r="S27" s="106" t="s">
        <v>192</v>
      </c>
      <c r="T27" s="106" t="s">
        <v>221</v>
      </c>
      <c r="U27" s="106" t="s">
        <v>222</v>
      </c>
      <c r="V27" s="106" t="s">
        <v>223</v>
      </c>
      <c r="W27" s="106" t="s">
        <v>224</v>
      </c>
      <c r="X27" s="106" t="s">
        <v>77</v>
      </c>
      <c r="Y27" s="121">
        <v>0.5131</v>
      </c>
      <c r="Z27" s="106" t="s">
        <v>77</v>
      </c>
      <c r="AA27" s="106" t="s">
        <v>77</v>
      </c>
      <c r="AB27" s="106" t="s">
        <v>77</v>
      </c>
      <c r="AC27" s="106" t="s">
        <v>77</v>
      </c>
      <c r="AD27" s="106"/>
      <c r="AE27" s="106"/>
      <c r="AF27" s="106"/>
      <c r="AG27" s="106"/>
      <c r="AH27" s="106">
        <v>0.54</v>
      </c>
      <c r="AI27" s="106"/>
      <c r="AJ27" s="106"/>
      <c r="AK27" s="106"/>
      <c r="AL27" s="106"/>
      <c r="AM27" s="106"/>
      <c r="AN27" s="138" t="s">
        <v>86</v>
      </c>
      <c r="AO27" s="138" t="s">
        <v>225</v>
      </c>
      <c r="AP27" s="151">
        <v>5.9</v>
      </c>
      <c r="AQ27" s="151">
        <f>AP27*AH27*AS27</f>
        <v>3.186</v>
      </c>
      <c r="AR27" s="106" t="s">
        <v>77</v>
      </c>
      <c r="AS27" s="106">
        <v>1</v>
      </c>
      <c r="AT27" s="152"/>
    </row>
    <row r="28" s="81" customFormat="1" ht="24" customHeight="1" spans="1:46">
      <c r="A28" s="106">
        <f t="shared" si="0"/>
        <v>19</v>
      </c>
      <c r="B28" s="106"/>
      <c r="C28" s="106"/>
      <c r="D28" s="106">
        <v>2</v>
      </c>
      <c r="E28" s="106"/>
      <c r="F28" s="106" t="s">
        <v>172</v>
      </c>
      <c r="G28" s="106"/>
      <c r="H28" s="106" t="s">
        <v>226</v>
      </c>
      <c r="I28" s="106" t="s">
        <v>227</v>
      </c>
      <c r="J28" s="106" t="s">
        <v>148</v>
      </c>
      <c r="K28" s="106" t="s">
        <v>92</v>
      </c>
      <c r="L28" s="106" t="s">
        <v>79</v>
      </c>
      <c r="M28" s="106"/>
      <c r="N28" s="106" t="s">
        <v>78</v>
      </c>
      <c r="O28" s="106" t="s">
        <v>226</v>
      </c>
      <c r="P28" s="106" t="s">
        <v>78</v>
      </c>
      <c r="Q28" s="106" t="s">
        <v>81</v>
      </c>
      <c r="R28" s="106" t="s">
        <v>80</v>
      </c>
      <c r="S28" s="106" t="s">
        <v>132</v>
      </c>
      <c r="T28" s="106" t="s">
        <v>83</v>
      </c>
      <c r="U28" s="106" t="s">
        <v>77</v>
      </c>
      <c r="V28" s="106" t="s">
        <v>77</v>
      </c>
      <c r="W28" s="106" t="s">
        <v>228</v>
      </c>
      <c r="X28" s="106" t="s">
        <v>77</v>
      </c>
      <c r="Y28" s="121">
        <v>0.1079</v>
      </c>
      <c r="Z28" s="106" t="s">
        <v>77</v>
      </c>
      <c r="AA28" s="106" t="s">
        <v>77</v>
      </c>
      <c r="AB28" s="106" t="s">
        <v>77</v>
      </c>
      <c r="AC28" s="106" t="s">
        <v>77</v>
      </c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42"/>
      <c r="AO28" s="142"/>
      <c r="AP28" s="151"/>
      <c r="AQ28" s="151"/>
      <c r="AR28" s="106" t="s">
        <v>77</v>
      </c>
      <c r="AS28" s="106">
        <v>1</v>
      </c>
      <c r="AT28" s="152"/>
    </row>
    <row r="29" s="81" customFormat="1" ht="24" customHeight="1" spans="1:46">
      <c r="A29" s="106">
        <f t="shared" si="0"/>
        <v>20</v>
      </c>
      <c r="B29" s="106"/>
      <c r="C29" s="106"/>
      <c r="D29" s="106"/>
      <c r="E29" s="106">
        <v>3</v>
      </c>
      <c r="F29" s="106" t="s">
        <v>172</v>
      </c>
      <c r="G29" s="107" t="s">
        <v>229</v>
      </c>
      <c r="H29" s="106" t="s">
        <v>230</v>
      </c>
      <c r="I29" s="106" t="s">
        <v>231</v>
      </c>
      <c r="J29" s="106" t="s">
        <v>137</v>
      </c>
      <c r="K29" s="106" t="s">
        <v>92</v>
      </c>
      <c r="L29" s="106" t="s">
        <v>79</v>
      </c>
      <c r="M29" s="106"/>
      <c r="N29" s="106" t="s">
        <v>78</v>
      </c>
      <c r="O29" s="106" t="s">
        <v>230</v>
      </c>
      <c r="P29" s="106" t="s">
        <v>78</v>
      </c>
      <c r="Q29" s="106" t="s">
        <v>81</v>
      </c>
      <c r="R29" s="106" t="s">
        <v>80</v>
      </c>
      <c r="S29" s="106" t="s">
        <v>192</v>
      </c>
      <c r="T29" s="106" t="s">
        <v>199</v>
      </c>
      <c r="U29" s="106" t="s">
        <v>176</v>
      </c>
      <c r="V29" s="106" t="s">
        <v>232</v>
      </c>
      <c r="W29" s="106" t="s">
        <v>228</v>
      </c>
      <c r="X29" s="106" t="s">
        <v>77</v>
      </c>
      <c r="Y29" s="121">
        <v>0.0975</v>
      </c>
      <c r="Z29" s="106" t="s">
        <v>77</v>
      </c>
      <c r="AA29" s="106" t="s">
        <v>77</v>
      </c>
      <c r="AB29" s="106" t="s">
        <v>77</v>
      </c>
      <c r="AC29" s="106" t="s">
        <v>77</v>
      </c>
      <c r="AD29" s="106" t="s">
        <v>98</v>
      </c>
      <c r="AE29" s="106">
        <f>104+8</f>
        <v>112</v>
      </c>
      <c r="AF29" s="106">
        <f>50+3</f>
        <v>53</v>
      </c>
      <c r="AG29" s="106">
        <v>2.5</v>
      </c>
      <c r="AH29" s="140">
        <f>AE29*AF29*AG29*7860/1000000000</f>
        <v>0.1166424</v>
      </c>
      <c r="AI29" s="141">
        <f>Y29/AH29</f>
        <v>0.835888150449579</v>
      </c>
      <c r="AJ29" s="106"/>
      <c r="AK29" s="106"/>
      <c r="AL29" s="106"/>
      <c r="AM29" s="106"/>
      <c r="AN29" s="138" t="s">
        <v>99</v>
      </c>
      <c r="AO29" s="138" t="s">
        <v>233</v>
      </c>
      <c r="AP29" s="153">
        <v>4.879</v>
      </c>
      <c r="AQ29" s="151">
        <f>AP29*AS29</f>
        <v>4.879</v>
      </c>
      <c r="AR29" s="106" t="s">
        <v>77</v>
      </c>
      <c r="AS29" s="106">
        <v>1</v>
      </c>
      <c r="AT29" s="152"/>
    </row>
    <row r="30" s="81" customFormat="1" ht="24" customHeight="1" spans="1:46">
      <c r="A30" s="106">
        <f t="shared" si="0"/>
        <v>21</v>
      </c>
      <c r="B30" s="106"/>
      <c r="C30" s="106"/>
      <c r="D30" s="106"/>
      <c r="E30" s="106">
        <v>3</v>
      </c>
      <c r="F30" s="106" t="s">
        <v>172</v>
      </c>
      <c r="G30" s="107" t="s">
        <v>234</v>
      </c>
      <c r="H30" s="106" t="s">
        <v>235</v>
      </c>
      <c r="I30" s="106" t="s">
        <v>236</v>
      </c>
      <c r="J30" s="106" t="s">
        <v>237</v>
      </c>
      <c r="K30" s="106" t="s">
        <v>92</v>
      </c>
      <c r="L30" s="106" t="s">
        <v>79</v>
      </c>
      <c r="M30" s="106"/>
      <c r="N30" s="106" t="s">
        <v>78</v>
      </c>
      <c r="O30" s="106" t="s">
        <v>77</v>
      </c>
      <c r="P30" s="106" t="s">
        <v>78</v>
      </c>
      <c r="Q30" s="106" t="s">
        <v>81</v>
      </c>
      <c r="R30" s="106" t="s">
        <v>80</v>
      </c>
      <c r="S30" s="106" t="s">
        <v>113</v>
      </c>
      <c r="T30" s="106" t="s">
        <v>83</v>
      </c>
      <c r="U30" s="106" t="s">
        <v>77</v>
      </c>
      <c r="V30" s="106" t="s">
        <v>77</v>
      </c>
      <c r="W30" s="106" t="s">
        <v>238</v>
      </c>
      <c r="X30" s="106" t="s">
        <v>77</v>
      </c>
      <c r="Y30" s="121">
        <v>0.0104</v>
      </c>
      <c r="Z30" s="106" t="s">
        <v>77</v>
      </c>
      <c r="AA30" s="106" t="s">
        <v>77</v>
      </c>
      <c r="AB30" s="106" t="s">
        <v>77</v>
      </c>
      <c r="AC30" s="106" t="s">
        <v>77</v>
      </c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38" t="s">
        <v>99</v>
      </c>
      <c r="AO30" s="138" t="s">
        <v>120</v>
      </c>
      <c r="AP30" s="151">
        <v>0.75</v>
      </c>
      <c r="AQ30" s="151">
        <f>AP30*AS30</f>
        <v>0.75</v>
      </c>
      <c r="AR30" s="106" t="s">
        <v>77</v>
      </c>
      <c r="AS30" s="106">
        <v>1</v>
      </c>
      <c r="AT30" s="152"/>
    </row>
    <row r="31" s="81" customFormat="1" ht="24" customHeight="1" spans="1:46">
      <c r="A31" s="106">
        <f t="shared" si="0"/>
        <v>22</v>
      </c>
      <c r="B31" s="106"/>
      <c r="C31" s="106"/>
      <c r="D31" s="106">
        <v>2</v>
      </c>
      <c r="E31" s="106"/>
      <c r="F31" s="106" t="s">
        <v>125</v>
      </c>
      <c r="G31" s="106" t="s">
        <v>239</v>
      </c>
      <c r="H31" s="106" t="s">
        <v>239</v>
      </c>
      <c r="I31" s="106" t="s">
        <v>240</v>
      </c>
      <c r="J31" s="106" t="s">
        <v>220</v>
      </c>
      <c r="K31" s="106" t="s">
        <v>92</v>
      </c>
      <c r="L31" s="106" t="s">
        <v>79</v>
      </c>
      <c r="M31" s="106"/>
      <c r="N31" s="106" t="s">
        <v>78</v>
      </c>
      <c r="O31" s="106" t="s">
        <v>239</v>
      </c>
      <c r="P31" s="106" t="s">
        <v>78</v>
      </c>
      <c r="Q31" s="106" t="s">
        <v>80</v>
      </c>
      <c r="R31" s="106" t="s">
        <v>81</v>
      </c>
      <c r="S31" s="106" t="s">
        <v>241</v>
      </c>
      <c r="T31" s="106" t="s">
        <v>199</v>
      </c>
      <c r="U31" s="106" t="s">
        <v>242</v>
      </c>
      <c r="V31" s="106" t="s">
        <v>243</v>
      </c>
      <c r="W31" s="106" t="s">
        <v>244</v>
      </c>
      <c r="X31" s="106" t="s">
        <v>77</v>
      </c>
      <c r="Y31" s="121">
        <v>0.6098</v>
      </c>
      <c r="Z31" s="106" t="s">
        <v>77</v>
      </c>
      <c r="AA31" s="106" t="s">
        <v>77</v>
      </c>
      <c r="AB31" s="106" t="s">
        <v>77</v>
      </c>
      <c r="AC31" s="106" t="s">
        <v>77</v>
      </c>
      <c r="AD31" s="106" t="s">
        <v>245</v>
      </c>
      <c r="AE31" s="122">
        <f>Y31/0.888*1000+10</f>
        <v>696.711711711712</v>
      </c>
      <c r="AF31" s="106">
        <v>20</v>
      </c>
      <c r="AG31" s="106">
        <v>2</v>
      </c>
      <c r="AH31" s="143">
        <f>Y31</f>
        <v>0.6098</v>
      </c>
      <c r="AI31" s="144">
        <f>Y31/AH31</f>
        <v>1</v>
      </c>
      <c r="AJ31" s="106"/>
      <c r="AK31" s="106"/>
      <c r="AL31" s="106"/>
      <c r="AM31" s="106"/>
      <c r="AN31" s="138" t="s">
        <v>86</v>
      </c>
      <c r="AO31" s="138" t="s">
        <v>225</v>
      </c>
      <c r="AP31" s="151">
        <v>4.8673</v>
      </c>
      <c r="AQ31" s="151">
        <f>AP31*AH31*AS31</f>
        <v>2.96807954</v>
      </c>
      <c r="AR31" s="106" t="s">
        <v>77</v>
      </c>
      <c r="AS31" s="106">
        <v>1</v>
      </c>
      <c r="AT31" s="152"/>
    </row>
    <row r="32" ht="31.5" customHeight="1" spans="43:43">
      <c r="AQ32" s="154">
        <f>SUM(AQ10:AQ31)</f>
        <v>64.35405354</v>
      </c>
    </row>
  </sheetData>
  <autoFilter ref="A9:AT32">
    <extLst/>
  </autoFilter>
  <mergeCells count="49">
    <mergeCell ref="A1:AS1"/>
    <mergeCell ref="A2:B2"/>
    <mergeCell ref="C2:E2"/>
    <mergeCell ref="F2:I2"/>
    <mergeCell ref="A3:I3"/>
    <mergeCell ref="A4:B4"/>
    <mergeCell ref="C4:E4"/>
    <mergeCell ref="F4:I4"/>
    <mergeCell ref="A5:I5"/>
    <mergeCell ref="B8:E8"/>
    <mergeCell ref="AE8:AG8"/>
    <mergeCell ref="A8:A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H8:AH9"/>
    <mergeCell ref="AI8:AI9"/>
    <mergeCell ref="AJ8:AJ9"/>
    <mergeCell ref="AK8:AK9"/>
    <mergeCell ref="AL8:AL9"/>
    <mergeCell ref="AM8:AM9"/>
    <mergeCell ref="AN8:AN9"/>
    <mergeCell ref="AO8:AO9"/>
    <mergeCell ref="AP8:AP9"/>
    <mergeCell ref="AQ8:AQ9"/>
    <mergeCell ref="J2:AO7"/>
    <mergeCell ref="A6:I7"/>
  </mergeCells>
  <printOptions horizontalCentered="1"/>
  <pageMargins left="0.31496062992126" right="0.275590551181102" top="0.393700787401575" bottom="0.551181102362205" header="0.31496062992126" footer="0.31496062992126"/>
  <pageSetup paperSize="8" scale="77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0" zoomScaleNormal="80" workbookViewId="0">
      <selection activeCell="L15" sqref="L15"/>
    </sheetView>
  </sheetViews>
  <sheetFormatPr defaultColWidth="9.90265486725664" defaultRowHeight="15.75"/>
  <cols>
    <col min="1" max="2" width="14.4513274336283" style="24" customWidth="1"/>
    <col min="3" max="3" width="10.6371681415929" style="25" customWidth="1"/>
    <col min="4" max="4" width="13.9026548672566" style="25" customWidth="1"/>
    <col min="5" max="5" width="5.90265486725664" style="25" customWidth="1"/>
    <col min="6" max="6" width="13.0884955752212" style="26" customWidth="1"/>
    <col min="7" max="7" width="9.90265486725664" style="25" customWidth="1"/>
    <col min="8" max="8" width="11.4513274336283" style="25" customWidth="1"/>
    <col min="9" max="251" width="9.90265486725664" style="25"/>
    <col min="252" max="252" width="14.4513274336283" style="25" customWidth="1"/>
    <col min="253" max="253" width="10.6371681415929" style="25" customWidth="1"/>
    <col min="254" max="254" width="13.9026548672566" style="25" customWidth="1"/>
    <col min="255" max="255" width="35.4513274336283" style="25" customWidth="1"/>
    <col min="256" max="256" width="13.0884955752212" style="25" customWidth="1"/>
    <col min="257" max="257" width="9.90265486725664" style="25"/>
    <col min="258" max="258" width="9.90265486725664" style="25" customWidth="1"/>
    <col min="259" max="259" width="10.9026548672566" style="25" customWidth="1"/>
    <col min="260" max="260" width="12.4513274336283" style="25" customWidth="1"/>
    <col min="261" max="261" width="11.9026548672566" style="25" customWidth="1"/>
    <col min="262" max="262" width="13.0884955752212" style="25" customWidth="1"/>
    <col min="263" max="263" width="11.4513274336283" style="25" customWidth="1"/>
    <col min="264" max="264" width="11" style="25" customWidth="1"/>
    <col min="265" max="507" width="9.90265486725664" style="25"/>
    <col min="508" max="508" width="14.4513274336283" style="25" customWidth="1"/>
    <col min="509" max="509" width="10.6371681415929" style="25" customWidth="1"/>
    <col min="510" max="510" width="13.9026548672566" style="25" customWidth="1"/>
    <col min="511" max="511" width="35.4513274336283" style="25" customWidth="1"/>
    <col min="512" max="512" width="13.0884955752212" style="25" customWidth="1"/>
    <col min="513" max="513" width="9.90265486725664" style="25"/>
    <col min="514" max="514" width="9.90265486725664" style="25" customWidth="1"/>
    <col min="515" max="515" width="10.9026548672566" style="25" customWidth="1"/>
    <col min="516" max="516" width="12.4513274336283" style="25" customWidth="1"/>
    <col min="517" max="517" width="11.9026548672566" style="25" customWidth="1"/>
    <col min="518" max="518" width="13.0884955752212" style="25" customWidth="1"/>
    <col min="519" max="519" width="11.4513274336283" style="25" customWidth="1"/>
    <col min="520" max="520" width="11" style="25" customWidth="1"/>
    <col min="521" max="763" width="9.90265486725664" style="25"/>
    <col min="764" max="764" width="14.4513274336283" style="25" customWidth="1"/>
    <col min="765" max="765" width="10.6371681415929" style="25" customWidth="1"/>
    <col min="766" max="766" width="13.9026548672566" style="25" customWidth="1"/>
    <col min="767" max="767" width="35.4513274336283" style="25" customWidth="1"/>
    <col min="768" max="768" width="13.0884955752212" style="25" customWidth="1"/>
    <col min="769" max="769" width="9.90265486725664" style="25"/>
    <col min="770" max="770" width="9.90265486725664" style="25" customWidth="1"/>
    <col min="771" max="771" width="10.9026548672566" style="25" customWidth="1"/>
    <col min="772" max="772" width="12.4513274336283" style="25" customWidth="1"/>
    <col min="773" max="773" width="11.9026548672566" style="25" customWidth="1"/>
    <col min="774" max="774" width="13.0884955752212" style="25" customWidth="1"/>
    <col min="775" max="775" width="11.4513274336283" style="25" customWidth="1"/>
    <col min="776" max="776" width="11" style="25" customWidth="1"/>
    <col min="777" max="1019" width="9.90265486725664" style="25"/>
    <col min="1020" max="1020" width="14.4513274336283" style="25" customWidth="1"/>
    <col min="1021" max="1021" width="10.6371681415929" style="25" customWidth="1"/>
    <col min="1022" max="1022" width="13.9026548672566" style="25" customWidth="1"/>
    <col min="1023" max="1023" width="35.4513274336283" style="25" customWidth="1"/>
    <col min="1024" max="1024" width="13.0884955752212" style="25" customWidth="1"/>
    <col min="1025" max="1025" width="9.90265486725664" style="25"/>
    <col min="1026" max="1026" width="9.90265486725664" style="25" customWidth="1"/>
    <col min="1027" max="1027" width="10.9026548672566" style="25" customWidth="1"/>
    <col min="1028" max="1028" width="12.4513274336283" style="25" customWidth="1"/>
    <col min="1029" max="1029" width="11.9026548672566" style="25" customWidth="1"/>
    <col min="1030" max="1030" width="13.0884955752212" style="25" customWidth="1"/>
    <col min="1031" max="1031" width="11.4513274336283" style="25" customWidth="1"/>
    <col min="1032" max="1032" width="11" style="25" customWidth="1"/>
    <col min="1033" max="1275" width="9.90265486725664" style="25"/>
    <col min="1276" max="1276" width="14.4513274336283" style="25" customWidth="1"/>
    <col min="1277" max="1277" width="10.6371681415929" style="25" customWidth="1"/>
    <col min="1278" max="1278" width="13.9026548672566" style="25" customWidth="1"/>
    <col min="1279" max="1279" width="35.4513274336283" style="25" customWidth="1"/>
    <col min="1280" max="1280" width="13.0884955752212" style="25" customWidth="1"/>
    <col min="1281" max="1281" width="9.90265486725664" style="25"/>
    <col min="1282" max="1282" width="9.90265486725664" style="25" customWidth="1"/>
    <col min="1283" max="1283" width="10.9026548672566" style="25" customWidth="1"/>
    <col min="1284" max="1284" width="12.4513274336283" style="25" customWidth="1"/>
    <col min="1285" max="1285" width="11.9026548672566" style="25" customWidth="1"/>
    <col min="1286" max="1286" width="13.0884955752212" style="25" customWidth="1"/>
    <col min="1287" max="1287" width="11.4513274336283" style="25" customWidth="1"/>
    <col min="1288" max="1288" width="11" style="25" customWidth="1"/>
    <col min="1289" max="1531" width="9.90265486725664" style="25"/>
    <col min="1532" max="1532" width="14.4513274336283" style="25" customWidth="1"/>
    <col min="1533" max="1533" width="10.6371681415929" style="25" customWidth="1"/>
    <col min="1534" max="1534" width="13.9026548672566" style="25" customWidth="1"/>
    <col min="1535" max="1535" width="35.4513274336283" style="25" customWidth="1"/>
    <col min="1536" max="1536" width="13.0884955752212" style="25" customWidth="1"/>
    <col min="1537" max="1537" width="9.90265486725664" style="25"/>
    <col min="1538" max="1538" width="9.90265486725664" style="25" customWidth="1"/>
    <col min="1539" max="1539" width="10.9026548672566" style="25" customWidth="1"/>
    <col min="1540" max="1540" width="12.4513274336283" style="25" customWidth="1"/>
    <col min="1541" max="1541" width="11.9026548672566" style="25" customWidth="1"/>
    <col min="1542" max="1542" width="13.0884955752212" style="25" customWidth="1"/>
    <col min="1543" max="1543" width="11.4513274336283" style="25" customWidth="1"/>
    <col min="1544" max="1544" width="11" style="25" customWidth="1"/>
    <col min="1545" max="1787" width="9.90265486725664" style="25"/>
    <col min="1788" max="1788" width="14.4513274336283" style="25" customWidth="1"/>
    <col min="1789" max="1789" width="10.6371681415929" style="25" customWidth="1"/>
    <col min="1790" max="1790" width="13.9026548672566" style="25" customWidth="1"/>
    <col min="1791" max="1791" width="35.4513274336283" style="25" customWidth="1"/>
    <col min="1792" max="1792" width="13.0884955752212" style="25" customWidth="1"/>
    <col min="1793" max="1793" width="9.90265486725664" style="25"/>
    <col min="1794" max="1794" width="9.90265486725664" style="25" customWidth="1"/>
    <col min="1795" max="1795" width="10.9026548672566" style="25" customWidth="1"/>
    <col min="1796" max="1796" width="12.4513274336283" style="25" customWidth="1"/>
    <col min="1797" max="1797" width="11.9026548672566" style="25" customWidth="1"/>
    <col min="1798" max="1798" width="13.0884955752212" style="25" customWidth="1"/>
    <col min="1799" max="1799" width="11.4513274336283" style="25" customWidth="1"/>
    <col min="1800" max="1800" width="11" style="25" customWidth="1"/>
    <col min="1801" max="2043" width="9.90265486725664" style="25"/>
    <col min="2044" max="2044" width="14.4513274336283" style="25" customWidth="1"/>
    <col min="2045" max="2045" width="10.6371681415929" style="25" customWidth="1"/>
    <col min="2046" max="2046" width="13.9026548672566" style="25" customWidth="1"/>
    <col min="2047" max="2047" width="35.4513274336283" style="25" customWidth="1"/>
    <col min="2048" max="2048" width="13.0884955752212" style="25" customWidth="1"/>
    <col min="2049" max="2049" width="9.90265486725664" style="25"/>
    <col min="2050" max="2050" width="9.90265486725664" style="25" customWidth="1"/>
    <col min="2051" max="2051" width="10.9026548672566" style="25" customWidth="1"/>
    <col min="2052" max="2052" width="12.4513274336283" style="25" customWidth="1"/>
    <col min="2053" max="2053" width="11.9026548672566" style="25" customWidth="1"/>
    <col min="2054" max="2054" width="13.0884955752212" style="25" customWidth="1"/>
    <col min="2055" max="2055" width="11.4513274336283" style="25" customWidth="1"/>
    <col min="2056" max="2056" width="11" style="25" customWidth="1"/>
    <col min="2057" max="2299" width="9.90265486725664" style="25"/>
    <col min="2300" max="2300" width="14.4513274336283" style="25" customWidth="1"/>
    <col min="2301" max="2301" width="10.6371681415929" style="25" customWidth="1"/>
    <col min="2302" max="2302" width="13.9026548672566" style="25" customWidth="1"/>
    <col min="2303" max="2303" width="35.4513274336283" style="25" customWidth="1"/>
    <col min="2304" max="2304" width="13.0884955752212" style="25" customWidth="1"/>
    <col min="2305" max="2305" width="9.90265486725664" style="25"/>
    <col min="2306" max="2306" width="9.90265486725664" style="25" customWidth="1"/>
    <col min="2307" max="2307" width="10.9026548672566" style="25" customWidth="1"/>
    <col min="2308" max="2308" width="12.4513274336283" style="25" customWidth="1"/>
    <col min="2309" max="2309" width="11.9026548672566" style="25" customWidth="1"/>
    <col min="2310" max="2310" width="13.0884955752212" style="25" customWidth="1"/>
    <col min="2311" max="2311" width="11.4513274336283" style="25" customWidth="1"/>
    <col min="2312" max="2312" width="11" style="25" customWidth="1"/>
    <col min="2313" max="2555" width="9.90265486725664" style="25"/>
    <col min="2556" max="2556" width="14.4513274336283" style="25" customWidth="1"/>
    <col min="2557" max="2557" width="10.6371681415929" style="25" customWidth="1"/>
    <col min="2558" max="2558" width="13.9026548672566" style="25" customWidth="1"/>
    <col min="2559" max="2559" width="35.4513274336283" style="25" customWidth="1"/>
    <col min="2560" max="2560" width="13.0884955752212" style="25" customWidth="1"/>
    <col min="2561" max="2561" width="9.90265486725664" style="25"/>
    <col min="2562" max="2562" width="9.90265486725664" style="25" customWidth="1"/>
    <col min="2563" max="2563" width="10.9026548672566" style="25" customWidth="1"/>
    <col min="2564" max="2564" width="12.4513274336283" style="25" customWidth="1"/>
    <col min="2565" max="2565" width="11.9026548672566" style="25" customWidth="1"/>
    <col min="2566" max="2566" width="13.0884955752212" style="25" customWidth="1"/>
    <col min="2567" max="2567" width="11.4513274336283" style="25" customWidth="1"/>
    <col min="2568" max="2568" width="11" style="25" customWidth="1"/>
    <col min="2569" max="2811" width="9.90265486725664" style="25"/>
    <col min="2812" max="2812" width="14.4513274336283" style="25" customWidth="1"/>
    <col min="2813" max="2813" width="10.6371681415929" style="25" customWidth="1"/>
    <col min="2814" max="2814" width="13.9026548672566" style="25" customWidth="1"/>
    <col min="2815" max="2815" width="35.4513274336283" style="25" customWidth="1"/>
    <col min="2816" max="2816" width="13.0884955752212" style="25" customWidth="1"/>
    <col min="2817" max="2817" width="9.90265486725664" style="25"/>
    <col min="2818" max="2818" width="9.90265486725664" style="25" customWidth="1"/>
    <col min="2819" max="2819" width="10.9026548672566" style="25" customWidth="1"/>
    <col min="2820" max="2820" width="12.4513274336283" style="25" customWidth="1"/>
    <col min="2821" max="2821" width="11.9026548672566" style="25" customWidth="1"/>
    <col min="2822" max="2822" width="13.0884955752212" style="25" customWidth="1"/>
    <col min="2823" max="2823" width="11.4513274336283" style="25" customWidth="1"/>
    <col min="2824" max="2824" width="11" style="25" customWidth="1"/>
    <col min="2825" max="3067" width="9.90265486725664" style="25"/>
    <col min="3068" max="3068" width="14.4513274336283" style="25" customWidth="1"/>
    <col min="3069" max="3069" width="10.6371681415929" style="25" customWidth="1"/>
    <col min="3070" max="3070" width="13.9026548672566" style="25" customWidth="1"/>
    <col min="3071" max="3071" width="35.4513274336283" style="25" customWidth="1"/>
    <col min="3072" max="3072" width="13.0884955752212" style="25" customWidth="1"/>
    <col min="3073" max="3073" width="9.90265486725664" style="25"/>
    <col min="3074" max="3074" width="9.90265486725664" style="25" customWidth="1"/>
    <col min="3075" max="3075" width="10.9026548672566" style="25" customWidth="1"/>
    <col min="3076" max="3076" width="12.4513274336283" style="25" customWidth="1"/>
    <col min="3077" max="3077" width="11.9026548672566" style="25" customWidth="1"/>
    <col min="3078" max="3078" width="13.0884955752212" style="25" customWidth="1"/>
    <col min="3079" max="3079" width="11.4513274336283" style="25" customWidth="1"/>
    <col min="3080" max="3080" width="11" style="25" customWidth="1"/>
    <col min="3081" max="3323" width="9.90265486725664" style="25"/>
    <col min="3324" max="3324" width="14.4513274336283" style="25" customWidth="1"/>
    <col min="3325" max="3325" width="10.6371681415929" style="25" customWidth="1"/>
    <col min="3326" max="3326" width="13.9026548672566" style="25" customWidth="1"/>
    <col min="3327" max="3327" width="35.4513274336283" style="25" customWidth="1"/>
    <col min="3328" max="3328" width="13.0884955752212" style="25" customWidth="1"/>
    <col min="3329" max="3329" width="9.90265486725664" style="25"/>
    <col min="3330" max="3330" width="9.90265486725664" style="25" customWidth="1"/>
    <col min="3331" max="3331" width="10.9026548672566" style="25" customWidth="1"/>
    <col min="3332" max="3332" width="12.4513274336283" style="25" customWidth="1"/>
    <col min="3333" max="3333" width="11.9026548672566" style="25" customWidth="1"/>
    <col min="3334" max="3334" width="13.0884955752212" style="25" customWidth="1"/>
    <col min="3335" max="3335" width="11.4513274336283" style="25" customWidth="1"/>
    <col min="3336" max="3336" width="11" style="25" customWidth="1"/>
    <col min="3337" max="3579" width="9.90265486725664" style="25"/>
    <col min="3580" max="3580" width="14.4513274336283" style="25" customWidth="1"/>
    <col min="3581" max="3581" width="10.6371681415929" style="25" customWidth="1"/>
    <col min="3582" max="3582" width="13.9026548672566" style="25" customWidth="1"/>
    <col min="3583" max="3583" width="35.4513274336283" style="25" customWidth="1"/>
    <col min="3584" max="3584" width="13.0884955752212" style="25" customWidth="1"/>
    <col min="3585" max="3585" width="9.90265486725664" style="25"/>
    <col min="3586" max="3586" width="9.90265486725664" style="25" customWidth="1"/>
    <col min="3587" max="3587" width="10.9026548672566" style="25" customWidth="1"/>
    <col min="3588" max="3588" width="12.4513274336283" style="25" customWidth="1"/>
    <col min="3589" max="3589" width="11.9026548672566" style="25" customWidth="1"/>
    <col min="3590" max="3590" width="13.0884955752212" style="25" customWidth="1"/>
    <col min="3591" max="3591" width="11.4513274336283" style="25" customWidth="1"/>
    <col min="3592" max="3592" width="11" style="25" customWidth="1"/>
    <col min="3593" max="3835" width="9.90265486725664" style="25"/>
    <col min="3836" max="3836" width="14.4513274336283" style="25" customWidth="1"/>
    <col min="3837" max="3837" width="10.6371681415929" style="25" customWidth="1"/>
    <col min="3838" max="3838" width="13.9026548672566" style="25" customWidth="1"/>
    <col min="3839" max="3839" width="35.4513274336283" style="25" customWidth="1"/>
    <col min="3840" max="3840" width="13.0884955752212" style="25" customWidth="1"/>
    <col min="3841" max="3841" width="9.90265486725664" style="25"/>
    <col min="3842" max="3842" width="9.90265486725664" style="25" customWidth="1"/>
    <col min="3843" max="3843" width="10.9026548672566" style="25" customWidth="1"/>
    <col min="3844" max="3844" width="12.4513274336283" style="25" customWidth="1"/>
    <col min="3845" max="3845" width="11.9026548672566" style="25" customWidth="1"/>
    <col min="3846" max="3846" width="13.0884955752212" style="25" customWidth="1"/>
    <col min="3847" max="3847" width="11.4513274336283" style="25" customWidth="1"/>
    <col min="3848" max="3848" width="11" style="25" customWidth="1"/>
    <col min="3849" max="4091" width="9.90265486725664" style="25"/>
    <col min="4092" max="4092" width="14.4513274336283" style="25" customWidth="1"/>
    <col min="4093" max="4093" width="10.6371681415929" style="25" customWidth="1"/>
    <col min="4094" max="4094" width="13.9026548672566" style="25" customWidth="1"/>
    <col min="4095" max="4095" width="35.4513274336283" style="25" customWidth="1"/>
    <col min="4096" max="4096" width="13.0884955752212" style="25" customWidth="1"/>
    <col min="4097" max="4097" width="9.90265486725664" style="25"/>
    <col min="4098" max="4098" width="9.90265486725664" style="25" customWidth="1"/>
    <col min="4099" max="4099" width="10.9026548672566" style="25" customWidth="1"/>
    <col min="4100" max="4100" width="12.4513274336283" style="25" customWidth="1"/>
    <col min="4101" max="4101" width="11.9026548672566" style="25" customWidth="1"/>
    <col min="4102" max="4102" width="13.0884955752212" style="25" customWidth="1"/>
    <col min="4103" max="4103" width="11.4513274336283" style="25" customWidth="1"/>
    <col min="4104" max="4104" width="11" style="25" customWidth="1"/>
    <col min="4105" max="4347" width="9.90265486725664" style="25"/>
    <col min="4348" max="4348" width="14.4513274336283" style="25" customWidth="1"/>
    <col min="4349" max="4349" width="10.6371681415929" style="25" customWidth="1"/>
    <col min="4350" max="4350" width="13.9026548672566" style="25" customWidth="1"/>
    <col min="4351" max="4351" width="35.4513274336283" style="25" customWidth="1"/>
    <col min="4352" max="4352" width="13.0884955752212" style="25" customWidth="1"/>
    <col min="4353" max="4353" width="9.90265486725664" style="25"/>
    <col min="4354" max="4354" width="9.90265486725664" style="25" customWidth="1"/>
    <col min="4355" max="4355" width="10.9026548672566" style="25" customWidth="1"/>
    <col min="4356" max="4356" width="12.4513274336283" style="25" customWidth="1"/>
    <col min="4357" max="4357" width="11.9026548672566" style="25" customWidth="1"/>
    <col min="4358" max="4358" width="13.0884955752212" style="25" customWidth="1"/>
    <col min="4359" max="4359" width="11.4513274336283" style="25" customWidth="1"/>
    <col min="4360" max="4360" width="11" style="25" customWidth="1"/>
    <col min="4361" max="4603" width="9.90265486725664" style="25"/>
    <col min="4604" max="4604" width="14.4513274336283" style="25" customWidth="1"/>
    <col min="4605" max="4605" width="10.6371681415929" style="25" customWidth="1"/>
    <col min="4606" max="4606" width="13.9026548672566" style="25" customWidth="1"/>
    <col min="4607" max="4607" width="35.4513274336283" style="25" customWidth="1"/>
    <col min="4608" max="4608" width="13.0884955752212" style="25" customWidth="1"/>
    <col min="4609" max="4609" width="9.90265486725664" style="25"/>
    <col min="4610" max="4610" width="9.90265486725664" style="25" customWidth="1"/>
    <col min="4611" max="4611" width="10.9026548672566" style="25" customWidth="1"/>
    <col min="4612" max="4612" width="12.4513274336283" style="25" customWidth="1"/>
    <col min="4613" max="4613" width="11.9026548672566" style="25" customWidth="1"/>
    <col min="4614" max="4614" width="13.0884955752212" style="25" customWidth="1"/>
    <col min="4615" max="4615" width="11.4513274336283" style="25" customWidth="1"/>
    <col min="4616" max="4616" width="11" style="25" customWidth="1"/>
    <col min="4617" max="4859" width="9.90265486725664" style="25"/>
    <col min="4860" max="4860" width="14.4513274336283" style="25" customWidth="1"/>
    <col min="4861" max="4861" width="10.6371681415929" style="25" customWidth="1"/>
    <col min="4862" max="4862" width="13.9026548672566" style="25" customWidth="1"/>
    <col min="4863" max="4863" width="35.4513274336283" style="25" customWidth="1"/>
    <col min="4864" max="4864" width="13.0884955752212" style="25" customWidth="1"/>
    <col min="4865" max="4865" width="9.90265486725664" style="25"/>
    <col min="4866" max="4866" width="9.90265486725664" style="25" customWidth="1"/>
    <col min="4867" max="4867" width="10.9026548672566" style="25" customWidth="1"/>
    <col min="4868" max="4868" width="12.4513274336283" style="25" customWidth="1"/>
    <col min="4869" max="4869" width="11.9026548672566" style="25" customWidth="1"/>
    <col min="4870" max="4870" width="13.0884955752212" style="25" customWidth="1"/>
    <col min="4871" max="4871" width="11.4513274336283" style="25" customWidth="1"/>
    <col min="4872" max="4872" width="11" style="25" customWidth="1"/>
    <col min="4873" max="5115" width="9.90265486725664" style="25"/>
    <col min="5116" max="5116" width="14.4513274336283" style="25" customWidth="1"/>
    <col min="5117" max="5117" width="10.6371681415929" style="25" customWidth="1"/>
    <col min="5118" max="5118" width="13.9026548672566" style="25" customWidth="1"/>
    <col min="5119" max="5119" width="35.4513274336283" style="25" customWidth="1"/>
    <col min="5120" max="5120" width="13.0884955752212" style="25" customWidth="1"/>
    <col min="5121" max="5121" width="9.90265486725664" style="25"/>
    <col min="5122" max="5122" width="9.90265486725664" style="25" customWidth="1"/>
    <col min="5123" max="5123" width="10.9026548672566" style="25" customWidth="1"/>
    <col min="5124" max="5124" width="12.4513274336283" style="25" customWidth="1"/>
    <col min="5125" max="5125" width="11.9026548672566" style="25" customWidth="1"/>
    <col min="5126" max="5126" width="13.0884955752212" style="25" customWidth="1"/>
    <col min="5127" max="5127" width="11.4513274336283" style="25" customWidth="1"/>
    <col min="5128" max="5128" width="11" style="25" customWidth="1"/>
    <col min="5129" max="5371" width="9.90265486725664" style="25"/>
    <col min="5372" max="5372" width="14.4513274336283" style="25" customWidth="1"/>
    <col min="5373" max="5373" width="10.6371681415929" style="25" customWidth="1"/>
    <col min="5374" max="5374" width="13.9026548672566" style="25" customWidth="1"/>
    <col min="5375" max="5375" width="35.4513274336283" style="25" customWidth="1"/>
    <col min="5376" max="5376" width="13.0884955752212" style="25" customWidth="1"/>
    <col min="5377" max="5377" width="9.90265486725664" style="25"/>
    <col min="5378" max="5378" width="9.90265486725664" style="25" customWidth="1"/>
    <col min="5379" max="5379" width="10.9026548672566" style="25" customWidth="1"/>
    <col min="5380" max="5380" width="12.4513274336283" style="25" customWidth="1"/>
    <col min="5381" max="5381" width="11.9026548672566" style="25" customWidth="1"/>
    <col min="5382" max="5382" width="13.0884955752212" style="25" customWidth="1"/>
    <col min="5383" max="5383" width="11.4513274336283" style="25" customWidth="1"/>
    <col min="5384" max="5384" width="11" style="25" customWidth="1"/>
    <col min="5385" max="5627" width="9.90265486725664" style="25"/>
    <col min="5628" max="5628" width="14.4513274336283" style="25" customWidth="1"/>
    <col min="5629" max="5629" width="10.6371681415929" style="25" customWidth="1"/>
    <col min="5630" max="5630" width="13.9026548672566" style="25" customWidth="1"/>
    <col min="5631" max="5631" width="35.4513274336283" style="25" customWidth="1"/>
    <col min="5632" max="5632" width="13.0884955752212" style="25" customWidth="1"/>
    <col min="5633" max="5633" width="9.90265486725664" style="25"/>
    <col min="5634" max="5634" width="9.90265486725664" style="25" customWidth="1"/>
    <col min="5635" max="5635" width="10.9026548672566" style="25" customWidth="1"/>
    <col min="5636" max="5636" width="12.4513274336283" style="25" customWidth="1"/>
    <col min="5637" max="5637" width="11.9026548672566" style="25" customWidth="1"/>
    <col min="5638" max="5638" width="13.0884955752212" style="25" customWidth="1"/>
    <col min="5639" max="5639" width="11.4513274336283" style="25" customWidth="1"/>
    <col min="5640" max="5640" width="11" style="25" customWidth="1"/>
    <col min="5641" max="5883" width="9.90265486725664" style="25"/>
    <col min="5884" max="5884" width="14.4513274336283" style="25" customWidth="1"/>
    <col min="5885" max="5885" width="10.6371681415929" style="25" customWidth="1"/>
    <col min="5886" max="5886" width="13.9026548672566" style="25" customWidth="1"/>
    <col min="5887" max="5887" width="35.4513274336283" style="25" customWidth="1"/>
    <col min="5888" max="5888" width="13.0884955752212" style="25" customWidth="1"/>
    <col min="5889" max="5889" width="9.90265486725664" style="25"/>
    <col min="5890" max="5890" width="9.90265486725664" style="25" customWidth="1"/>
    <col min="5891" max="5891" width="10.9026548672566" style="25" customWidth="1"/>
    <col min="5892" max="5892" width="12.4513274336283" style="25" customWidth="1"/>
    <col min="5893" max="5893" width="11.9026548672566" style="25" customWidth="1"/>
    <col min="5894" max="5894" width="13.0884955752212" style="25" customWidth="1"/>
    <col min="5895" max="5895" width="11.4513274336283" style="25" customWidth="1"/>
    <col min="5896" max="5896" width="11" style="25" customWidth="1"/>
    <col min="5897" max="6139" width="9.90265486725664" style="25"/>
    <col min="6140" max="6140" width="14.4513274336283" style="25" customWidth="1"/>
    <col min="6141" max="6141" width="10.6371681415929" style="25" customWidth="1"/>
    <col min="6142" max="6142" width="13.9026548672566" style="25" customWidth="1"/>
    <col min="6143" max="6143" width="35.4513274336283" style="25" customWidth="1"/>
    <col min="6144" max="6144" width="13.0884955752212" style="25" customWidth="1"/>
    <col min="6145" max="6145" width="9.90265486725664" style="25"/>
    <col min="6146" max="6146" width="9.90265486725664" style="25" customWidth="1"/>
    <col min="6147" max="6147" width="10.9026548672566" style="25" customWidth="1"/>
    <col min="6148" max="6148" width="12.4513274336283" style="25" customWidth="1"/>
    <col min="6149" max="6149" width="11.9026548672566" style="25" customWidth="1"/>
    <col min="6150" max="6150" width="13.0884955752212" style="25" customWidth="1"/>
    <col min="6151" max="6151" width="11.4513274336283" style="25" customWidth="1"/>
    <col min="6152" max="6152" width="11" style="25" customWidth="1"/>
    <col min="6153" max="6395" width="9.90265486725664" style="25"/>
    <col min="6396" max="6396" width="14.4513274336283" style="25" customWidth="1"/>
    <col min="6397" max="6397" width="10.6371681415929" style="25" customWidth="1"/>
    <col min="6398" max="6398" width="13.9026548672566" style="25" customWidth="1"/>
    <col min="6399" max="6399" width="35.4513274336283" style="25" customWidth="1"/>
    <col min="6400" max="6400" width="13.0884955752212" style="25" customWidth="1"/>
    <col min="6401" max="6401" width="9.90265486725664" style="25"/>
    <col min="6402" max="6402" width="9.90265486725664" style="25" customWidth="1"/>
    <col min="6403" max="6403" width="10.9026548672566" style="25" customWidth="1"/>
    <col min="6404" max="6404" width="12.4513274336283" style="25" customWidth="1"/>
    <col min="6405" max="6405" width="11.9026548672566" style="25" customWidth="1"/>
    <col min="6406" max="6406" width="13.0884955752212" style="25" customWidth="1"/>
    <col min="6407" max="6407" width="11.4513274336283" style="25" customWidth="1"/>
    <col min="6408" max="6408" width="11" style="25" customWidth="1"/>
    <col min="6409" max="6651" width="9.90265486725664" style="25"/>
    <col min="6652" max="6652" width="14.4513274336283" style="25" customWidth="1"/>
    <col min="6653" max="6653" width="10.6371681415929" style="25" customWidth="1"/>
    <col min="6654" max="6654" width="13.9026548672566" style="25" customWidth="1"/>
    <col min="6655" max="6655" width="35.4513274336283" style="25" customWidth="1"/>
    <col min="6656" max="6656" width="13.0884955752212" style="25" customWidth="1"/>
    <col min="6657" max="6657" width="9.90265486725664" style="25"/>
    <col min="6658" max="6658" width="9.90265486725664" style="25" customWidth="1"/>
    <col min="6659" max="6659" width="10.9026548672566" style="25" customWidth="1"/>
    <col min="6660" max="6660" width="12.4513274336283" style="25" customWidth="1"/>
    <col min="6661" max="6661" width="11.9026548672566" style="25" customWidth="1"/>
    <col min="6662" max="6662" width="13.0884955752212" style="25" customWidth="1"/>
    <col min="6663" max="6663" width="11.4513274336283" style="25" customWidth="1"/>
    <col min="6664" max="6664" width="11" style="25" customWidth="1"/>
    <col min="6665" max="6907" width="9.90265486725664" style="25"/>
    <col min="6908" max="6908" width="14.4513274336283" style="25" customWidth="1"/>
    <col min="6909" max="6909" width="10.6371681415929" style="25" customWidth="1"/>
    <col min="6910" max="6910" width="13.9026548672566" style="25" customWidth="1"/>
    <col min="6911" max="6911" width="35.4513274336283" style="25" customWidth="1"/>
    <col min="6912" max="6912" width="13.0884955752212" style="25" customWidth="1"/>
    <col min="6913" max="6913" width="9.90265486725664" style="25"/>
    <col min="6914" max="6914" width="9.90265486725664" style="25" customWidth="1"/>
    <col min="6915" max="6915" width="10.9026548672566" style="25" customWidth="1"/>
    <col min="6916" max="6916" width="12.4513274336283" style="25" customWidth="1"/>
    <col min="6917" max="6917" width="11.9026548672566" style="25" customWidth="1"/>
    <col min="6918" max="6918" width="13.0884955752212" style="25" customWidth="1"/>
    <col min="6919" max="6919" width="11.4513274336283" style="25" customWidth="1"/>
    <col min="6920" max="6920" width="11" style="25" customWidth="1"/>
    <col min="6921" max="7163" width="9.90265486725664" style="25"/>
    <col min="7164" max="7164" width="14.4513274336283" style="25" customWidth="1"/>
    <col min="7165" max="7165" width="10.6371681415929" style="25" customWidth="1"/>
    <col min="7166" max="7166" width="13.9026548672566" style="25" customWidth="1"/>
    <col min="7167" max="7167" width="35.4513274336283" style="25" customWidth="1"/>
    <col min="7168" max="7168" width="13.0884955752212" style="25" customWidth="1"/>
    <col min="7169" max="7169" width="9.90265486725664" style="25"/>
    <col min="7170" max="7170" width="9.90265486725664" style="25" customWidth="1"/>
    <col min="7171" max="7171" width="10.9026548672566" style="25" customWidth="1"/>
    <col min="7172" max="7172" width="12.4513274336283" style="25" customWidth="1"/>
    <col min="7173" max="7173" width="11.9026548672566" style="25" customWidth="1"/>
    <col min="7174" max="7174" width="13.0884955752212" style="25" customWidth="1"/>
    <col min="7175" max="7175" width="11.4513274336283" style="25" customWidth="1"/>
    <col min="7176" max="7176" width="11" style="25" customWidth="1"/>
    <col min="7177" max="7419" width="9.90265486725664" style="25"/>
    <col min="7420" max="7420" width="14.4513274336283" style="25" customWidth="1"/>
    <col min="7421" max="7421" width="10.6371681415929" style="25" customWidth="1"/>
    <col min="7422" max="7422" width="13.9026548672566" style="25" customWidth="1"/>
    <col min="7423" max="7423" width="35.4513274336283" style="25" customWidth="1"/>
    <col min="7424" max="7424" width="13.0884955752212" style="25" customWidth="1"/>
    <col min="7425" max="7425" width="9.90265486725664" style="25"/>
    <col min="7426" max="7426" width="9.90265486725664" style="25" customWidth="1"/>
    <col min="7427" max="7427" width="10.9026548672566" style="25" customWidth="1"/>
    <col min="7428" max="7428" width="12.4513274336283" style="25" customWidth="1"/>
    <col min="7429" max="7429" width="11.9026548672566" style="25" customWidth="1"/>
    <col min="7430" max="7430" width="13.0884955752212" style="25" customWidth="1"/>
    <col min="7431" max="7431" width="11.4513274336283" style="25" customWidth="1"/>
    <col min="7432" max="7432" width="11" style="25" customWidth="1"/>
    <col min="7433" max="7675" width="9.90265486725664" style="25"/>
    <col min="7676" max="7676" width="14.4513274336283" style="25" customWidth="1"/>
    <col min="7677" max="7677" width="10.6371681415929" style="25" customWidth="1"/>
    <col min="7678" max="7678" width="13.9026548672566" style="25" customWidth="1"/>
    <col min="7679" max="7679" width="35.4513274336283" style="25" customWidth="1"/>
    <col min="7680" max="7680" width="13.0884955752212" style="25" customWidth="1"/>
    <col min="7681" max="7681" width="9.90265486725664" style="25"/>
    <col min="7682" max="7682" width="9.90265486725664" style="25" customWidth="1"/>
    <col min="7683" max="7683" width="10.9026548672566" style="25" customWidth="1"/>
    <col min="7684" max="7684" width="12.4513274336283" style="25" customWidth="1"/>
    <col min="7685" max="7685" width="11.9026548672566" style="25" customWidth="1"/>
    <col min="7686" max="7686" width="13.0884955752212" style="25" customWidth="1"/>
    <col min="7687" max="7687" width="11.4513274336283" style="25" customWidth="1"/>
    <col min="7688" max="7688" width="11" style="25" customWidth="1"/>
    <col min="7689" max="7931" width="9.90265486725664" style="25"/>
    <col min="7932" max="7932" width="14.4513274336283" style="25" customWidth="1"/>
    <col min="7933" max="7933" width="10.6371681415929" style="25" customWidth="1"/>
    <col min="7934" max="7934" width="13.9026548672566" style="25" customWidth="1"/>
    <col min="7935" max="7935" width="35.4513274336283" style="25" customWidth="1"/>
    <col min="7936" max="7936" width="13.0884955752212" style="25" customWidth="1"/>
    <col min="7937" max="7937" width="9.90265486725664" style="25"/>
    <col min="7938" max="7938" width="9.90265486725664" style="25" customWidth="1"/>
    <col min="7939" max="7939" width="10.9026548672566" style="25" customWidth="1"/>
    <col min="7940" max="7940" width="12.4513274336283" style="25" customWidth="1"/>
    <col min="7941" max="7941" width="11.9026548672566" style="25" customWidth="1"/>
    <col min="7942" max="7942" width="13.0884955752212" style="25" customWidth="1"/>
    <col min="7943" max="7943" width="11.4513274336283" style="25" customWidth="1"/>
    <col min="7944" max="7944" width="11" style="25" customWidth="1"/>
    <col min="7945" max="8187" width="9.90265486725664" style="25"/>
    <col min="8188" max="8188" width="14.4513274336283" style="25" customWidth="1"/>
    <col min="8189" max="8189" width="10.6371681415929" style="25" customWidth="1"/>
    <col min="8190" max="8190" width="13.9026548672566" style="25" customWidth="1"/>
    <col min="8191" max="8191" width="35.4513274336283" style="25" customWidth="1"/>
    <col min="8192" max="8192" width="13.0884955752212" style="25" customWidth="1"/>
    <col min="8193" max="8193" width="9.90265486725664" style="25"/>
    <col min="8194" max="8194" width="9.90265486725664" style="25" customWidth="1"/>
    <col min="8195" max="8195" width="10.9026548672566" style="25" customWidth="1"/>
    <col min="8196" max="8196" width="12.4513274336283" style="25" customWidth="1"/>
    <col min="8197" max="8197" width="11.9026548672566" style="25" customWidth="1"/>
    <col min="8198" max="8198" width="13.0884955752212" style="25" customWidth="1"/>
    <col min="8199" max="8199" width="11.4513274336283" style="25" customWidth="1"/>
    <col min="8200" max="8200" width="11" style="25" customWidth="1"/>
    <col min="8201" max="8443" width="9.90265486725664" style="25"/>
    <col min="8444" max="8444" width="14.4513274336283" style="25" customWidth="1"/>
    <col min="8445" max="8445" width="10.6371681415929" style="25" customWidth="1"/>
    <col min="8446" max="8446" width="13.9026548672566" style="25" customWidth="1"/>
    <col min="8447" max="8447" width="35.4513274336283" style="25" customWidth="1"/>
    <col min="8448" max="8448" width="13.0884955752212" style="25" customWidth="1"/>
    <col min="8449" max="8449" width="9.90265486725664" style="25"/>
    <col min="8450" max="8450" width="9.90265486725664" style="25" customWidth="1"/>
    <col min="8451" max="8451" width="10.9026548672566" style="25" customWidth="1"/>
    <col min="8452" max="8452" width="12.4513274336283" style="25" customWidth="1"/>
    <col min="8453" max="8453" width="11.9026548672566" style="25" customWidth="1"/>
    <col min="8454" max="8454" width="13.0884955752212" style="25" customWidth="1"/>
    <col min="8455" max="8455" width="11.4513274336283" style="25" customWidth="1"/>
    <col min="8456" max="8456" width="11" style="25" customWidth="1"/>
    <col min="8457" max="8699" width="9.90265486725664" style="25"/>
    <col min="8700" max="8700" width="14.4513274336283" style="25" customWidth="1"/>
    <col min="8701" max="8701" width="10.6371681415929" style="25" customWidth="1"/>
    <col min="8702" max="8702" width="13.9026548672566" style="25" customWidth="1"/>
    <col min="8703" max="8703" width="35.4513274336283" style="25" customWidth="1"/>
    <col min="8704" max="8704" width="13.0884955752212" style="25" customWidth="1"/>
    <col min="8705" max="8705" width="9.90265486725664" style="25"/>
    <col min="8706" max="8706" width="9.90265486725664" style="25" customWidth="1"/>
    <col min="8707" max="8707" width="10.9026548672566" style="25" customWidth="1"/>
    <col min="8708" max="8708" width="12.4513274336283" style="25" customWidth="1"/>
    <col min="8709" max="8709" width="11.9026548672566" style="25" customWidth="1"/>
    <col min="8710" max="8710" width="13.0884955752212" style="25" customWidth="1"/>
    <col min="8711" max="8711" width="11.4513274336283" style="25" customWidth="1"/>
    <col min="8712" max="8712" width="11" style="25" customWidth="1"/>
    <col min="8713" max="8955" width="9.90265486725664" style="25"/>
    <col min="8956" max="8956" width="14.4513274336283" style="25" customWidth="1"/>
    <col min="8957" max="8957" width="10.6371681415929" style="25" customWidth="1"/>
    <col min="8958" max="8958" width="13.9026548672566" style="25" customWidth="1"/>
    <col min="8959" max="8959" width="35.4513274336283" style="25" customWidth="1"/>
    <col min="8960" max="8960" width="13.0884955752212" style="25" customWidth="1"/>
    <col min="8961" max="8961" width="9.90265486725664" style="25"/>
    <col min="8962" max="8962" width="9.90265486725664" style="25" customWidth="1"/>
    <col min="8963" max="8963" width="10.9026548672566" style="25" customWidth="1"/>
    <col min="8964" max="8964" width="12.4513274336283" style="25" customWidth="1"/>
    <col min="8965" max="8965" width="11.9026548672566" style="25" customWidth="1"/>
    <col min="8966" max="8966" width="13.0884955752212" style="25" customWidth="1"/>
    <col min="8967" max="8967" width="11.4513274336283" style="25" customWidth="1"/>
    <col min="8968" max="8968" width="11" style="25" customWidth="1"/>
    <col min="8969" max="9211" width="9.90265486725664" style="25"/>
    <col min="9212" max="9212" width="14.4513274336283" style="25" customWidth="1"/>
    <col min="9213" max="9213" width="10.6371681415929" style="25" customWidth="1"/>
    <col min="9214" max="9214" width="13.9026548672566" style="25" customWidth="1"/>
    <col min="9215" max="9215" width="35.4513274336283" style="25" customWidth="1"/>
    <col min="9216" max="9216" width="13.0884955752212" style="25" customWidth="1"/>
    <col min="9217" max="9217" width="9.90265486725664" style="25"/>
    <col min="9218" max="9218" width="9.90265486725664" style="25" customWidth="1"/>
    <col min="9219" max="9219" width="10.9026548672566" style="25" customWidth="1"/>
    <col min="9220" max="9220" width="12.4513274336283" style="25" customWidth="1"/>
    <col min="9221" max="9221" width="11.9026548672566" style="25" customWidth="1"/>
    <col min="9222" max="9222" width="13.0884955752212" style="25" customWidth="1"/>
    <col min="9223" max="9223" width="11.4513274336283" style="25" customWidth="1"/>
    <col min="9224" max="9224" width="11" style="25" customWidth="1"/>
    <col min="9225" max="9467" width="9.90265486725664" style="25"/>
    <col min="9468" max="9468" width="14.4513274336283" style="25" customWidth="1"/>
    <col min="9469" max="9469" width="10.6371681415929" style="25" customWidth="1"/>
    <col min="9470" max="9470" width="13.9026548672566" style="25" customWidth="1"/>
    <col min="9471" max="9471" width="35.4513274336283" style="25" customWidth="1"/>
    <col min="9472" max="9472" width="13.0884955752212" style="25" customWidth="1"/>
    <col min="9473" max="9473" width="9.90265486725664" style="25"/>
    <col min="9474" max="9474" width="9.90265486725664" style="25" customWidth="1"/>
    <col min="9475" max="9475" width="10.9026548672566" style="25" customWidth="1"/>
    <col min="9476" max="9476" width="12.4513274336283" style="25" customWidth="1"/>
    <col min="9477" max="9477" width="11.9026548672566" style="25" customWidth="1"/>
    <col min="9478" max="9478" width="13.0884955752212" style="25" customWidth="1"/>
    <col min="9479" max="9479" width="11.4513274336283" style="25" customWidth="1"/>
    <col min="9480" max="9480" width="11" style="25" customWidth="1"/>
    <col min="9481" max="9723" width="9.90265486725664" style="25"/>
    <col min="9724" max="9724" width="14.4513274336283" style="25" customWidth="1"/>
    <col min="9725" max="9725" width="10.6371681415929" style="25" customWidth="1"/>
    <col min="9726" max="9726" width="13.9026548672566" style="25" customWidth="1"/>
    <col min="9727" max="9727" width="35.4513274336283" style="25" customWidth="1"/>
    <col min="9728" max="9728" width="13.0884955752212" style="25" customWidth="1"/>
    <col min="9729" max="9729" width="9.90265486725664" style="25"/>
    <col min="9730" max="9730" width="9.90265486725664" style="25" customWidth="1"/>
    <col min="9731" max="9731" width="10.9026548672566" style="25" customWidth="1"/>
    <col min="9732" max="9732" width="12.4513274336283" style="25" customWidth="1"/>
    <col min="9733" max="9733" width="11.9026548672566" style="25" customWidth="1"/>
    <col min="9734" max="9734" width="13.0884955752212" style="25" customWidth="1"/>
    <col min="9735" max="9735" width="11.4513274336283" style="25" customWidth="1"/>
    <col min="9736" max="9736" width="11" style="25" customWidth="1"/>
    <col min="9737" max="9979" width="9.90265486725664" style="25"/>
    <col min="9980" max="9980" width="14.4513274336283" style="25" customWidth="1"/>
    <col min="9981" max="9981" width="10.6371681415929" style="25" customWidth="1"/>
    <col min="9982" max="9982" width="13.9026548672566" style="25" customWidth="1"/>
    <col min="9983" max="9983" width="35.4513274336283" style="25" customWidth="1"/>
    <col min="9984" max="9984" width="13.0884955752212" style="25" customWidth="1"/>
    <col min="9985" max="9985" width="9.90265486725664" style="25"/>
    <col min="9986" max="9986" width="9.90265486725664" style="25" customWidth="1"/>
    <col min="9987" max="9987" width="10.9026548672566" style="25" customWidth="1"/>
    <col min="9988" max="9988" width="12.4513274336283" style="25" customWidth="1"/>
    <col min="9989" max="9989" width="11.9026548672566" style="25" customWidth="1"/>
    <col min="9990" max="9990" width="13.0884955752212" style="25" customWidth="1"/>
    <col min="9991" max="9991" width="11.4513274336283" style="25" customWidth="1"/>
    <col min="9992" max="9992" width="11" style="25" customWidth="1"/>
    <col min="9993" max="10235" width="9.90265486725664" style="25"/>
    <col min="10236" max="10236" width="14.4513274336283" style="25" customWidth="1"/>
    <col min="10237" max="10237" width="10.6371681415929" style="25" customWidth="1"/>
    <col min="10238" max="10238" width="13.9026548672566" style="25" customWidth="1"/>
    <col min="10239" max="10239" width="35.4513274336283" style="25" customWidth="1"/>
    <col min="10240" max="10240" width="13.0884955752212" style="25" customWidth="1"/>
    <col min="10241" max="10241" width="9.90265486725664" style="25"/>
    <col min="10242" max="10242" width="9.90265486725664" style="25" customWidth="1"/>
    <col min="10243" max="10243" width="10.9026548672566" style="25" customWidth="1"/>
    <col min="10244" max="10244" width="12.4513274336283" style="25" customWidth="1"/>
    <col min="10245" max="10245" width="11.9026548672566" style="25" customWidth="1"/>
    <col min="10246" max="10246" width="13.0884955752212" style="25" customWidth="1"/>
    <col min="10247" max="10247" width="11.4513274336283" style="25" customWidth="1"/>
    <col min="10248" max="10248" width="11" style="25" customWidth="1"/>
    <col min="10249" max="10491" width="9.90265486725664" style="25"/>
    <col min="10492" max="10492" width="14.4513274336283" style="25" customWidth="1"/>
    <col min="10493" max="10493" width="10.6371681415929" style="25" customWidth="1"/>
    <col min="10494" max="10494" width="13.9026548672566" style="25" customWidth="1"/>
    <col min="10495" max="10495" width="35.4513274336283" style="25" customWidth="1"/>
    <col min="10496" max="10496" width="13.0884955752212" style="25" customWidth="1"/>
    <col min="10497" max="10497" width="9.90265486725664" style="25"/>
    <col min="10498" max="10498" width="9.90265486725664" style="25" customWidth="1"/>
    <col min="10499" max="10499" width="10.9026548672566" style="25" customWidth="1"/>
    <col min="10500" max="10500" width="12.4513274336283" style="25" customWidth="1"/>
    <col min="10501" max="10501" width="11.9026548672566" style="25" customWidth="1"/>
    <col min="10502" max="10502" width="13.0884955752212" style="25" customWidth="1"/>
    <col min="10503" max="10503" width="11.4513274336283" style="25" customWidth="1"/>
    <col min="10504" max="10504" width="11" style="25" customWidth="1"/>
    <col min="10505" max="10747" width="9.90265486725664" style="25"/>
    <col min="10748" max="10748" width="14.4513274336283" style="25" customWidth="1"/>
    <col min="10749" max="10749" width="10.6371681415929" style="25" customWidth="1"/>
    <col min="10750" max="10750" width="13.9026548672566" style="25" customWidth="1"/>
    <col min="10751" max="10751" width="35.4513274336283" style="25" customWidth="1"/>
    <col min="10752" max="10752" width="13.0884955752212" style="25" customWidth="1"/>
    <col min="10753" max="10753" width="9.90265486725664" style="25"/>
    <col min="10754" max="10754" width="9.90265486725664" style="25" customWidth="1"/>
    <col min="10755" max="10755" width="10.9026548672566" style="25" customWidth="1"/>
    <col min="10756" max="10756" width="12.4513274336283" style="25" customWidth="1"/>
    <col min="10757" max="10757" width="11.9026548672566" style="25" customWidth="1"/>
    <col min="10758" max="10758" width="13.0884955752212" style="25" customWidth="1"/>
    <col min="10759" max="10759" width="11.4513274336283" style="25" customWidth="1"/>
    <col min="10760" max="10760" width="11" style="25" customWidth="1"/>
    <col min="10761" max="11003" width="9.90265486725664" style="25"/>
    <col min="11004" max="11004" width="14.4513274336283" style="25" customWidth="1"/>
    <col min="11005" max="11005" width="10.6371681415929" style="25" customWidth="1"/>
    <col min="11006" max="11006" width="13.9026548672566" style="25" customWidth="1"/>
    <col min="11007" max="11007" width="35.4513274336283" style="25" customWidth="1"/>
    <col min="11008" max="11008" width="13.0884955752212" style="25" customWidth="1"/>
    <col min="11009" max="11009" width="9.90265486725664" style="25"/>
    <col min="11010" max="11010" width="9.90265486725664" style="25" customWidth="1"/>
    <col min="11011" max="11011" width="10.9026548672566" style="25" customWidth="1"/>
    <col min="11012" max="11012" width="12.4513274336283" style="25" customWidth="1"/>
    <col min="11013" max="11013" width="11.9026548672566" style="25" customWidth="1"/>
    <col min="11014" max="11014" width="13.0884955752212" style="25" customWidth="1"/>
    <col min="11015" max="11015" width="11.4513274336283" style="25" customWidth="1"/>
    <col min="11016" max="11016" width="11" style="25" customWidth="1"/>
    <col min="11017" max="11259" width="9.90265486725664" style="25"/>
    <col min="11260" max="11260" width="14.4513274336283" style="25" customWidth="1"/>
    <col min="11261" max="11261" width="10.6371681415929" style="25" customWidth="1"/>
    <col min="11262" max="11262" width="13.9026548672566" style="25" customWidth="1"/>
    <col min="11263" max="11263" width="35.4513274336283" style="25" customWidth="1"/>
    <col min="11264" max="11264" width="13.0884955752212" style="25" customWidth="1"/>
    <col min="11265" max="11265" width="9.90265486725664" style="25"/>
    <col min="11266" max="11266" width="9.90265486725664" style="25" customWidth="1"/>
    <col min="11267" max="11267" width="10.9026548672566" style="25" customWidth="1"/>
    <col min="11268" max="11268" width="12.4513274336283" style="25" customWidth="1"/>
    <col min="11269" max="11269" width="11.9026548672566" style="25" customWidth="1"/>
    <col min="11270" max="11270" width="13.0884955752212" style="25" customWidth="1"/>
    <col min="11271" max="11271" width="11.4513274336283" style="25" customWidth="1"/>
    <col min="11272" max="11272" width="11" style="25" customWidth="1"/>
    <col min="11273" max="11515" width="9.90265486725664" style="25"/>
    <col min="11516" max="11516" width="14.4513274336283" style="25" customWidth="1"/>
    <col min="11517" max="11517" width="10.6371681415929" style="25" customWidth="1"/>
    <col min="11518" max="11518" width="13.9026548672566" style="25" customWidth="1"/>
    <col min="11519" max="11519" width="35.4513274336283" style="25" customWidth="1"/>
    <col min="11520" max="11520" width="13.0884955752212" style="25" customWidth="1"/>
    <col min="11521" max="11521" width="9.90265486725664" style="25"/>
    <col min="11522" max="11522" width="9.90265486725664" style="25" customWidth="1"/>
    <col min="11523" max="11523" width="10.9026548672566" style="25" customWidth="1"/>
    <col min="11524" max="11524" width="12.4513274336283" style="25" customWidth="1"/>
    <col min="11525" max="11525" width="11.9026548672566" style="25" customWidth="1"/>
    <col min="11526" max="11526" width="13.0884955752212" style="25" customWidth="1"/>
    <col min="11527" max="11527" width="11.4513274336283" style="25" customWidth="1"/>
    <col min="11528" max="11528" width="11" style="25" customWidth="1"/>
    <col min="11529" max="11771" width="9.90265486725664" style="25"/>
    <col min="11772" max="11772" width="14.4513274336283" style="25" customWidth="1"/>
    <col min="11773" max="11773" width="10.6371681415929" style="25" customWidth="1"/>
    <col min="11774" max="11774" width="13.9026548672566" style="25" customWidth="1"/>
    <col min="11775" max="11775" width="35.4513274336283" style="25" customWidth="1"/>
    <col min="11776" max="11776" width="13.0884955752212" style="25" customWidth="1"/>
    <col min="11777" max="11777" width="9.90265486725664" style="25"/>
    <col min="11778" max="11778" width="9.90265486725664" style="25" customWidth="1"/>
    <col min="11779" max="11779" width="10.9026548672566" style="25" customWidth="1"/>
    <col min="11780" max="11780" width="12.4513274336283" style="25" customWidth="1"/>
    <col min="11781" max="11781" width="11.9026548672566" style="25" customWidth="1"/>
    <col min="11782" max="11782" width="13.0884955752212" style="25" customWidth="1"/>
    <col min="11783" max="11783" width="11.4513274336283" style="25" customWidth="1"/>
    <col min="11784" max="11784" width="11" style="25" customWidth="1"/>
    <col min="11785" max="12027" width="9.90265486725664" style="25"/>
    <col min="12028" max="12028" width="14.4513274336283" style="25" customWidth="1"/>
    <col min="12029" max="12029" width="10.6371681415929" style="25" customWidth="1"/>
    <col min="12030" max="12030" width="13.9026548672566" style="25" customWidth="1"/>
    <col min="12031" max="12031" width="35.4513274336283" style="25" customWidth="1"/>
    <col min="12032" max="12032" width="13.0884955752212" style="25" customWidth="1"/>
    <col min="12033" max="12033" width="9.90265486725664" style="25"/>
    <col min="12034" max="12034" width="9.90265486725664" style="25" customWidth="1"/>
    <col min="12035" max="12035" width="10.9026548672566" style="25" customWidth="1"/>
    <col min="12036" max="12036" width="12.4513274336283" style="25" customWidth="1"/>
    <col min="12037" max="12037" width="11.9026548672566" style="25" customWidth="1"/>
    <col min="12038" max="12038" width="13.0884955752212" style="25" customWidth="1"/>
    <col min="12039" max="12039" width="11.4513274336283" style="25" customWidth="1"/>
    <col min="12040" max="12040" width="11" style="25" customWidth="1"/>
    <col min="12041" max="12283" width="9.90265486725664" style="25"/>
    <col min="12284" max="12284" width="14.4513274336283" style="25" customWidth="1"/>
    <col min="12285" max="12285" width="10.6371681415929" style="25" customWidth="1"/>
    <col min="12286" max="12286" width="13.9026548672566" style="25" customWidth="1"/>
    <col min="12287" max="12287" width="35.4513274336283" style="25" customWidth="1"/>
    <col min="12288" max="12288" width="13.0884955752212" style="25" customWidth="1"/>
    <col min="12289" max="12289" width="9.90265486725664" style="25"/>
    <col min="12290" max="12290" width="9.90265486725664" style="25" customWidth="1"/>
    <col min="12291" max="12291" width="10.9026548672566" style="25" customWidth="1"/>
    <col min="12292" max="12292" width="12.4513274336283" style="25" customWidth="1"/>
    <col min="12293" max="12293" width="11.9026548672566" style="25" customWidth="1"/>
    <col min="12294" max="12294" width="13.0884955752212" style="25" customWidth="1"/>
    <col min="12295" max="12295" width="11.4513274336283" style="25" customWidth="1"/>
    <col min="12296" max="12296" width="11" style="25" customWidth="1"/>
    <col min="12297" max="12539" width="9.90265486725664" style="25"/>
    <col min="12540" max="12540" width="14.4513274336283" style="25" customWidth="1"/>
    <col min="12541" max="12541" width="10.6371681415929" style="25" customWidth="1"/>
    <col min="12542" max="12542" width="13.9026548672566" style="25" customWidth="1"/>
    <col min="12543" max="12543" width="35.4513274336283" style="25" customWidth="1"/>
    <col min="12544" max="12544" width="13.0884955752212" style="25" customWidth="1"/>
    <col min="12545" max="12545" width="9.90265486725664" style="25"/>
    <col min="12546" max="12546" width="9.90265486725664" style="25" customWidth="1"/>
    <col min="12547" max="12547" width="10.9026548672566" style="25" customWidth="1"/>
    <col min="12548" max="12548" width="12.4513274336283" style="25" customWidth="1"/>
    <col min="12549" max="12549" width="11.9026548672566" style="25" customWidth="1"/>
    <col min="12550" max="12550" width="13.0884955752212" style="25" customWidth="1"/>
    <col min="12551" max="12551" width="11.4513274336283" style="25" customWidth="1"/>
    <col min="12552" max="12552" width="11" style="25" customWidth="1"/>
    <col min="12553" max="12795" width="9.90265486725664" style="25"/>
    <col min="12796" max="12796" width="14.4513274336283" style="25" customWidth="1"/>
    <col min="12797" max="12797" width="10.6371681415929" style="25" customWidth="1"/>
    <col min="12798" max="12798" width="13.9026548672566" style="25" customWidth="1"/>
    <col min="12799" max="12799" width="35.4513274336283" style="25" customWidth="1"/>
    <col min="12800" max="12800" width="13.0884955752212" style="25" customWidth="1"/>
    <col min="12801" max="12801" width="9.90265486725664" style="25"/>
    <col min="12802" max="12802" width="9.90265486725664" style="25" customWidth="1"/>
    <col min="12803" max="12803" width="10.9026548672566" style="25" customWidth="1"/>
    <col min="12804" max="12804" width="12.4513274336283" style="25" customWidth="1"/>
    <col min="12805" max="12805" width="11.9026548672566" style="25" customWidth="1"/>
    <col min="12806" max="12806" width="13.0884955752212" style="25" customWidth="1"/>
    <col min="12807" max="12807" width="11.4513274336283" style="25" customWidth="1"/>
    <col min="12808" max="12808" width="11" style="25" customWidth="1"/>
    <col min="12809" max="13051" width="9.90265486725664" style="25"/>
    <col min="13052" max="13052" width="14.4513274336283" style="25" customWidth="1"/>
    <col min="13053" max="13053" width="10.6371681415929" style="25" customWidth="1"/>
    <col min="13054" max="13054" width="13.9026548672566" style="25" customWidth="1"/>
    <col min="13055" max="13055" width="35.4513274336283" style="25" customWidth="1"/>
    <col min="13056" max="13056" width="13.0884955752212" style="25" customWidth="1"/>
    <col min="13057" max="13057" width="9.90265486725664" style="25"/>
    <col min="13058" max="13058" width="9.90265486725664" style="25" customWidth="1"/>
    <col min="13059" max="13059" width="10.9026548672566" style="25" customWidth="1"/>
    <col min="13060" max="13060" width="12.4513274336283" style="25" customWidth="1"/>
    <col min="13061" max="13061" width="11.9026548672566" style="25" customWidth="1"/>
    <col min="13062" max="13062" width="13.0884955752212" style="25" customWidth="1"/>
    <col min="13063" max="13063" width="11.4513274336283" style="25" customWidth="1"/>
    <col min="13064" max="13064" width="11" style="25" customWidth="1"/>
    <col min="13065" max="13307" width="9.90265486725664" style="25"/>
    <col min="13308" max="13308" width="14.4513274336283" style="25" customWidth="1"/>
    <col min="13309" max="13309" width="10.6371681415929" style="25" customWidth="1"/>
    <col min="13310" max="13310" width="13.9026548672566" style="25" customWidth="1"/>
    <col min="13311" max="13311" width="35.4513274336283" style="25" customWidth="1"/>
    <col min="13312" max="13312" width="13.0884955752212" style="25" customWidth="1"/>
    <col min="13313" max="13313" width="9.90265486725664" style="25"/>
    <col min="13314" max="13314" width="9.90265486725664" style="25" customWidth="1"/>
    <col min="13315" max="13315" width="10.9026548672566" style="25" customWidth="1"/>
    <col min="13316" max="13316" width="12.4513274336283" style="25" customWidth="1"/>
    <col min="13317" max="13317" width="11.9026548672566" style="25" customWidth="1"/>
    <col min="13318" max="13318" width="13.0884955752212" style="25" customWidth="1"/>
    <col min="13319" max="13319" width="11.4513274336283" style="25" customWidth="1"/>
    <col min="13320" max="13320" width="11" style="25" customWidth="1"/>
    <col min="13321" max="13563" width="9.90265486725664" style="25"/>
    <col min="13564" max="13564" width="14.4513274336283" style="25" customWidth="1"/>
    <col min="13565" max="13565" width="10.6371681415929" style="25" customWidth="1"/>
    <col min="13566" max="13566" width="13.9026548672566" style="25" customWidth="1"/>
    <col min="13567" max="13567" width="35.4513274336283" style="25" customWidth="1"/>
    <col min="13568" max="13568" width="13.0884955752212" style="25" customWidth="1"/>
    <col min="13569" max="13569" width="9.90265486725664" style="25"/>
    <col min="13570" max="13570" width="9.90265486725664" style="25" customWidth="1"/>
    <col min="13571" max="13571" width="10.9026548672566" style="25" customWidth="1"/>
    <col min="13572" max="13572" width="12.4513274336283" style="25" customWidth="1"/>
    <col min="13573" max="13573" width="11.9026548672566" style="25" customWidth="1"/>
    <col min="13574" max="13574" width="13.0884955752212" style="25" customWidth="1"/>
    <col min="13575" max="13575" width="11.4513274336283" style="25" customWidth="1"/>
    <col min="13576" max="13576" width="11" style="25" customWidth="1"/>
    <col min="13577" max="13819" width="9.90265486725664" style="25"/>
    <col min="13820" max="13820" width="14.4513274336283" style="25" customWidth="1"/>
    <col min="13821" max="13821" width="10.6371681415929" style="25" customWidth="1"/>
    <col min="13822" max="13822" width="13.9026548672566" style="25" customWidth="1"/>
    <col min="13823" max="13823" width="35.4513274336283" style="25" customWidth="1"/>
    <col min="13824" max="13824" width="13.0884955752212" style="25" customWidth="1"/>
    <col min="13825" max="13825" width="9.90265486725664" style="25"/>
    <col min="13826" max="13826" width="9.90265486725664" style="25" customWidth="1"/>
    <col min="13827" max="13827" width="10.9026548672566" style="25" customWidth="1"/>
    <col min="13828" max="13828" width="12.4513274336283" style="25" customWidth="1"/>
    <col min="13829" max="13829" width="11.9026548672566" style="25" customWidth="1"/>
    <col min="13830" max="13830" width="13.0884955752212" style="25" customWidth="1"/>
    <col min="13831" max="13831" width="11.4513274336283" style="25" customWidth="1"/>
    <col min="13832" max="13832" width="11" style="25" customWidth="1"/>
    <col min="13833" max="14075" width="9.90265486725664" style="25"/>
    <col min="14076" max="14076" width="14.4513274336283" style="25" customWidth="1"/>
    <col min="14077" max="14077" width="10.6371681415929" style="25" customWidth="1"/>
    <col min="14078" max="14078" width="13.9026548672566" style="25" customWidth="1"/>
    <col min="14079" max="14079" width="35.4513274336283" style="25" customWidth="1"/>
    <col min="14080" max="14080" width="13.0884955752212" style="25" customWidth="1"/>
    <col min="14081" max="14081" width="9.90265486725664" style="25"/>
    <col min="14082" max="14082" width="9.90265486725664" style="25" customWidth="1"/>
    <col min="14083" max="14083" width="10.9026548672566" style="25" customWidth="1"/>
    <col min="14084" max="14084" width="12.4513274336283" style="25" customWidth="1"/>
    <col min="14085" max="14085" width="11.9026548672566" style="25" customWidth="1"/>
    <col min="14086" max="14086" width="13.0884955752212" style="25" customWidth="1"/>
    <col min="14087" max="14087" width="11.4513274336283" style="25" customWidth="1"/>
    <col min="14088" max="14088" width="11" style="25" customWidth="1"/>
    <col min="14089" max="14331" width="9.90265486725664" style="25"/>
    <col min="14332" max="14332" width="14.4513274336283" style="25" customWidth="1"/>
    <col min="14333" max="14333" width="10.6371681415929" style="25" customWidth="1"/>
    <col min="14334" max="14334" width="13.9026548672566" style="25" customWidth="1"/>
    <col min="14335" max="14335" width="35.4513274336283" style="25" customWidth="1"/>
    <col min="14336" max="14336" width="13.0884955752212" style="25" customWidth="1"/>
    <col min="14337" max="14337" width="9.90265486725664" style="25"/>
    <col min="14338" max="14338" width="9.90265486725664" style="25" customWidth="1"/>
    <col min="14339" max="14339" width="10.9026548672566" style="25" customWidth="1"/>
    <col min="14340" max="14340" width="12.4513274336283" style="25" customWidth="1"/>
    <col min="14341" max="14341" width="11.9026548672566" style="25" customWidth="1"/>
    <col min="14342" max="14342" width="13.0884955752212" style="25" customWidth="1"/>
    <col min="14343" max="14343" width="11.4513274336283" style="25" customWidth="1"/>
    <col min="14344" max="14344" width="11" style="25" customWidth="1"/>
    <col min="14345" max="14587" width="9.90265486725664" style="25"/>
    <col min="14588" max="14588" width="14.4513274336283" style="25" customWidth="1"/>
    <col min="14589" max="14589" width="10.6371681415929" style="25" customWidth="1"/>
    <col min="14590" max="14590" width="13.9026548672566" style="25" customWidth="1"/>
    <col min="14591" max="14591" width="35.4513274336283" style="25" customWidth="1"/>
    <col min="14592" max="14592" width="13.0884955752212" style="25" customWidth="1"/>
    <col min="14593" max="14593" width="9.90265486725664" style="25"/>
    <col min="14594" max="14594" width="9.90265486725664" style="25" customWidth="1"/>
    <col min="14595" max="14595" width="10.9026548672566" style="25" customWidth="1"/>
    <col min="14596" max="14596" width="12.4513274336283" style="25" customWidth="1"/>
    <col min="14597" max="14597" width="11.9026548672566" style="25" customWidth="1"/>
    <col min="14598" max="14598" width="13.0884955752212" style="25" customWidth="1"/>
    <col min="14599" max="14599" width="11.4513274336283" style="25" customWidth="1"/>
    <col min="14600" max="14600" width="11" style="25" customWidth="1"/>
    <col min="14601" max="14843" width="9.90265486725664" style="25"/>
    <col min="14844" max="14844" width="14.4513274336283" style="25" customWidth="1"/>
    <col min="14845" max="14845" width="10.6371681415929" style="25" customWidth="1"/>
    <col min="14846" max="14846" width="13.9026548672566" style="25" customWidth="1"/>
    <col min="14847" max="14847" width="35.4513274336283" style="25" customWidth="1"/>
    <col min="14848" max="14848" width="13.0884955752212" style="25" customWidth="1"/>
    <col min="14849" max="14849" width="9.90265486725664" style="25"/>
    <col min="14850" max="14850" width="9.90265486725664" style="25" customWidth="1"/>
    <col min="14851" max="14851" width="10.9026548672566" style="25" customWidth="1"/>
    <col min="14852" max="14852" width="12.4513274336283" style="25" customWidth="1"/>
    <col min="14853" max="14853" width="11.9026548672566" style="25" customWidth="1"/>
    <col min="14854" max="14854" width="13.0884955752212" style="25" customWidth="1"/>
    <col min="14855" max="14855" width="11.4513274336283" style="25" customWidth="1"/>
    <col min="14856" max="14856" width="11" style="25" customWidth="1"/>
    <col min="14857" max="15099" width="9.90265486725664" style="25"/>
    <col min="15100" max="15100" width="14.4513274336283" style="25" customWidth="1"/>
    <col min="15101" max="15101" width="10.6371681415929" style="25" customWidth="1"/>
    <col min="15102" max="15102" width="13.9026548672566" style="25" customWidth="1"/>
    <col min="15103" max="15103" width="35.4513274336283" style="25" customWidth="1"/>
    <col min="15104" max="15104" width="13.0884955752212" style="25" customWidth="1"/>
    <col min="15105" max="15105" width="9.90265486725664" style="25"/>
    <col min="15106" max="15106" width="9.90265486725664" style="25" customWidth="1"/>
    <col min="15107" max="15107" width="10.9026548672566" style="25" customWidth="1"/>
    <col min="15108" max="15108" width="12.4513274336283" style="25" customWidth="1"/>
    <col min="15109" max="15109" width="11.9026548672566" style="25" customWidth="1"/>
    <col min="15110" max="15110" width="13.0884955752212" style="25" customWidth="1"/>
    <col min="15111" max="15111" width="11.4513274336283" style="25" customWidth="1"/>
    <col min="15112" max="15112" width="11" style="25" customWidth="1"/>
    <col min="15113" max="15355" width="9.90265486725664" style="25"/>
    <col min="15356" max="15356" width="14.4513274336283" style="25" customWidth="1"/>
    <col min="15357" max="15357" width="10.6371681415929" style="25" customWidth="1"/>
    <col min="15358" max="15358" width="13.9026548672566" style="25" customWidth="1"/>
    <col min="15359" max="15359" width="35.4513274336283" style="25" customWidth="1"/>
    <col min="15360" max="15360" width="13.0884955752212" style="25" customWidth="1"/>
    <col min="15361" max="15361" width="9.90265486725664" style="25"/>
    <col min="15362" max="15362" width="9.90265486725664" style="25" customWidth="1"/>
    <col min="15363" max="15363" width="10.9026548672566" style="25" customWidth="1"/>
    <col min="15364" max="15364" width="12.4513274336283" style="25" customWidth="1"/>
    <col min="15365" max="15365" width="11.9026548672566" style="25" customWidth="1"/>
    <col min="15366" max="15366" width="13.0884955752212" style="25" customWidth="1"/>
    <col min="15367" max="15367" width="11.4513274336283" style="25" customWidth="1"/>
    <col min="15368" max="15368" width="11" style="25" customWidth="1"/>
    <col min="15369" max="15611" width="9.90265486725664" style="25"/>
    <col min="15612" max="15612" width="14.4513274336283" style="25" customWidth="1"/>
    <col min="15613" max="15613" width="10.6371681415929" style="25" customWidth="1"/>
    <col min="15614" max="15614" width="13.9026548672566" style="25" customWidth="1"/>
    <col min="15615" max="15615" width="35.4513274336283" style="25" customWidth="1"/>
    <col min="15616" max="15616" width="13.0884955752212" style="25" customWidth="1"/>
    <col min="15617" max="15617" width="9.90265486725664" style="25"/>
    <col min="15618" max="15618" width="9.90265486725664" style="25" customWidth="1"/>
    <col min="15619" max="15619" width="10.9026548672566" style="25" customWidth="1"/>
    <col min="15620" max="15620" width="12.4513274336283" style="25" customWidth="1"/>
    <col min="15621" max="15621" width="11.9026548672566" style="25" customWidth="1"/>
    <col min="15622" max="15622" width="13.0884955752212" style="25" customWidth="1"/>
    <col min="15623" max="15623" width="11.4513274336283" style="25" customWidth="1"/>
    <col min="15624" max="15624" width="11" style="25" customWidth="1"/>
    <col min="15625" max="15867" width="9.90265486725664" style="25"/>
    <col min="15868" max="15868" width="14.4513274336283" style="25" customWidth="1"/>
    <col min="15869" max="15869" width="10.6371681415929" style="25" customWidth="1"/>
    <col min="15870" max="15870" width="13.9026548672566" style="25" customWidth="1"/>
    <col min="15871" max="15871" width="35.4513274336283" style="25" customWidth="1"/>
    <col min="15872" max="15872" width="13.0884955752212" style="25" customWidth="1"/>
    <col min="15873" max="15873" width="9.90265486725664" style="25"/>
    <col min="15874" max="15874" width="9.90265486725664" style="25" customWidth="1"/>
    <col min="15875" max="15875" width="10.9026548672566" style="25" customWidth="1"/>
    <col min="15876" max="15876" width="12.4513274336283" style="25" customWidth="1"/>
    <col min="15877" max="15877" width="11.9026548672566" style="25" customWidth="1"/>
    <col min="15878" max="15878" width="13.0884955752212" style="25" customWidth="1"/>
    <col min="15879" max="15879" width="11.4513274336283" style="25" customWidth="1"/>
    <col min="15880" max="15880" width="11" style="25" customWidth="1"/>
    <col min="15881" max="16123" width="9.90265486725664" style="25"/>
    <col min="16124" max="16124" width="14.4513274336283" style="25" customWidth="1"/>
    <col min="16125" max="16125" width="10.6371681415929" style="25" customWidth="1"/>
    <col min="16126" max="16126" width="13.9026548672566" style="25" customWidth="1"/>
    <col min="16127" max="16127" width="35.4513274336283" style="25" customWidth="1"/>
    <col min="16128" max="16128" width="13.0884955752212" style="25" customWidth="1"/>
    <col min="16129" max="16129" width="9.90265486725664" style="25"/>
    <col min="16130" max="16130" width="9.90265486725664" style="25" customWidth="1"/>
    <col min="16131" max="16131" width="10.9026548672566" style="25" customWidth="1"/>
    <col min="16132" max="16132" width="12.4513274336283" style="25" customWidth="1"/>
    <col min="16133" max="16133" width="11.9026548672566" style="25" customWidth="1"/>
    <col min="16134" max="16134" width="13.0884955752212" style="25" customWidth="1"/>
    <col min="16135" max="16135" width="11.4513274336283" style="25" customWidth="1"/>
    <col min="16136" max="16136" width="11" style="25" customWidth="1"/>
    <col min="16137" max="16384" width="9.90265486725664" style="25"/>
  </cols>
  <sheetData>
    <row r="1" ht="16.85" spans="1:8">
      <c r="A1" s="59" t="s">
        <v>246</v>
      </c>
      <c r="B1" s="59" t="s">
        <v>247</v>
      </c>
      <c r="C1" s="59" t="s">
        <v>248</v>
      </c>
      <c r="D1" s="59" t="s">
        <v>249</v>
      </c>
      <c r="E1" s="59" t="s">
        <v>57</v>
      </c>
      <c r="F1" s="59"/>
      <c r="G1" s="59"/>
      <c r="H1" s="59" t="s">
        <v>13</v>
      </c>
    </row>
    <row r="2" ht="16.9" spans="1:8">
      <c r="A2" s="59"/>
      <c r="B2" s="59"/>
      <c r="C2" s="59"/>
      <c r="D2" s="59"/>
      <c r="E2" s="59"/>
      <c r="F2" s="59" t="s">
        <v>250</v>
      </c>
      <c r="G2" s="76" t="s">
        <v>251</v>
      </c>
      <c r="H2" s="59"/>
    </row>
    <row r="3" ht="25" customHeight="1" spans="1:8">
      <c r="A3" s="40" t="s">
        <v>16</v>
      </c>
      <c r="B3" s="40" t="s">
        <v>17</v>
      </c>
      <c r="C3" s="41" t="s">
        <v>85</v>
      </c>
      <c r="D3" s="41">
        <v>12</v>
      </c>
      <c r="E3" s="41">
        <v>7</v>
      </c>
      <c r="F3" s="77">
        <v>20.61</v>
      </c>
      <c r="G3" s="43">
        <f>D3*F3*E3/60/60</f>
        <v>0.4809</v>
      </c>
      <c r="H3" s="43">
        <f>SUM(G3:G5)</f>
        <v>1.65734444444444</v>
      </c>
    </row>
    <row r="4" ht="25" customHeight="1" spans="1:8">
      <c r="A4" s="40"/>
      <c r="B4" s="40"/>
      <c r="C4" s="41" t="s">
        <v>88</v>
      </c>
      <c r="D4" s="41">
        <v>160</v>
      </c>
      <c r="E4" s="41">
        <v>1</v>
      </c>
      <c r="F4" s="77">
        <v>26.47</v>
      </c>
      <c r="G4" s="43">
        <f>D4*F4*E4/60/60</f>
        <v>1.17644444444444</v>
      </c>
      <c r="H4" s="43"/>
    </row>
    <row r="5" ht="25" customHeight="1" spans="1:8">
      <c r="A5" s="40"/>
      <c r="B5" s="40"/>
      <c r="C5" s="41"/>
      <c r="D5" s="41"/>
      <c r="E5" s="41"/>
      <c r="F5" s="77"/>
      <c r="G5" s="43"/>
      <c r="H5" s="43"/>
    </row>
    <row r="6" ht="25" customHeight="1" spans="1:8">
      <c r="A6" s="40" t="s">
        <v>18</v>
      </c>
      <c r="B6" s="40" t="s">
        <v>19</v>
      </c>
      <c r="C6" s="41" t="s">
        <v>85</v>
      </c>
      <c r="D6" s="41">
        <v>12</v>
      </c>
      <c r="E6" s="41">
        <v>7</v>
      </c>
      <c r="F6" s="77">
        <v>20.61</v>
      </c>
      <c r="G6" s="43">
        <f>D6*F6*E6/60/60</f>
        <v>0.4809</v>
      </c>
      <c r="H6" s="43">
        <f>SUM(G6:G8)</f>
        <v>1.25294166666667</v>
      </c>
    </row>
    <row r="7" ht="25" customHeight="1" spans="1:8">
      <c r="A7" s="40"/>
      <c r="B7" s="40"/>
      <c r="C7" s="41" t="s">
        <v>88</v>
      </c>
      <c r="D7" s="41">
        <v>105</v>
      </c>
      <c r="E7" s="41">
        <v>1</v>
      </c>
      <c r="F7" s="77">
        <v>26.47</v>
      </c>
      <c r="G7" s="43">
        <f>D7*F7*E7/60/60</f>
        <v>0.772041666666667</v>
      </c>
      <c r="H7" s="43"/>
    </row>
    <row r="8" ht="25" customHeight="1" spans="1:8">
      <c r="A8" s="40"/>
      <c r="B8" s="40"/>
      <c r="C8" s="41"/>
      <c r="D8" s="41"/>
      <c r="E8" s="41"/>
      <c r="F8" s="77"/>
      <c r="G8" s="43"/>
      <c r="H8" s="43"/>
    </row>
    <row r="9" ht="25" customHeight="1" spans="1:8">
      <c r="A9" s="40" t="s">
        <v>20</v>
      </c>
      <c r="B9" s="40" t="s">
        <v>21</v>
      </c>
      <c r="C9" s="41" t="s">
        <v>85</v>
      </c>
      <c r="D9" s="41">
        <v>12</v>
      </c>
      <c r="E9" s="41">
        <v>7</v>
      </c>
      <c r="F9" s="77">
        <v>20.61</v>
      </c>
      <c r="G9" s="43">
        <f>D9*F9*E9/60/60</f>
        <v>0.4809</v>
      </c>
      <c r="H9" s="43">
        <f>SUM(G9:G13)</f>
        <v>2.66117777777778</v>
      </c>
    </row>
    <row r="10" ht="25" customHeight="1" spans="1:8">
      <c r="A10" s="40"/>
      <c r="B10" s="40"/>
      <c r="C10" s="41" t="s">
        <v>88</v>
      </c>
      <c r="D10" s="41">
        <v>260</v>
      </c>
      <c r="E10" s="41">
        <v>1</v>
      </c>
      <c r="F10" s="77">
        <v>26.47</v>
      </c>
      <c r="G10" s="43">
        <f>D10*F10*E10/60/60</f>
        <v>1.91172222222222</v>
      </c>
      <c r="H10" s="43"/>
    </row>
    <row r="11" ht="25" customHeight="1" spans="1:8">
      <c r="A11" s="40"/>
      <c r="B11" s="40"/>
      <c r="C11" s="41" t="s">
        <v>252</v>
      </c>
      <c r="D11" s="41">
        <v>10</v>
      </c>
      <c r="E11" s="41">
        <v>1</v>
      </c>
      <c r="F11" s="77">
        <v>24.17</v>
      </c>
      <c r="G11" s="43">
        <f>D11*F11*E11/60/60</f>
        <v>0.0671388888888889</v>
      </c>
      <c r="H11" s="43"/>
    </row>
    <row r="12" ht="25" customHeight="1" spans="1:8">
      <c r="A12" s="40"/>
      <c r="B12" s="40"/>
      <c r="C12" s="41" t="s">
        <v>253</v>
      </c>
      <c r="D12" s="41">
        <v>20</v>
      </c>
      <c r="E12" s="41">
        <v>1</v>
      </c>
      <c r="F12" s="77">
        <v>24.17</v>
      </c>
      <c r="G12" s="43">
        <f>D12*F12*E12/60/60</f>
        <v>0.134277777777778</v>
      </c>
      <c r="H12" s="43"/>
    </row>
    <row r="13" ht="25" customHeight="1" spans="1:8">
      <c r="A13" s="40"/>
      <c r="B13" s="40"/>
      <c r="C13" s="41" t="s">
        <v>252</v>
      </c>
      <c r="D13" s="41">
        <v>10</v>
      </c>
      <c r="E13" s="41">
        <v>1</v>
      </c>
      <c r="F13" s="77">
        <v>24.17</v>
      </c>
      <c r="G13" s="43">
        <f>D13*F13*E13/60/60</f>
        <v>0.0671388888888889</v>
      </c>
      <c r="H13" s="43"/>
    </row>
    <row r="14" ht="25" customHeight="1" spans="1:9">
      <c r="A14" s="54" t="s">
        <v>15</v>
      </c>
      <c r="B14" s="55"/>
      <c r="C14" s="55"/>
      <c r="D14" s="55"/>
      <c r="E14" s="55"/>
      <c r="F14" s="78"/>
      <c r="G14" s="58"/>
      <c r="H14" s="58">
        <f>SUM(H3:H8)</f>
        <v>2.91028611111111</v>
      </c>
      <c r="I14" s="75"/>
    </row>
    <row r="15" ht="25" customHeight="1"/>
    <row r="16" ht="25" customHeight="1"/>
    <row r="17" ht="25" customHeight="1"/>
    <row r="18" ht="25" customHeight="1"/>
  </sheetData>
  <mergeCells count="17">
    <mergeCell ref="F1:G1"/>
    <mergeCell ref="A14:D14"/>
    <mergeCell ref="A1:A2"/>
    <mergeCell ref="A3:A5"/>
    <mergeCell ref="A6:A8"/>
    <mergeCell ref="A9:A13"/>
    <mergeCell ref="B1:B2"/>
    <mergeCell ref="B3:B5"/>
    <mergeCell ref="B6:B8"/>
    <mergeCell ref="B9:B13"/>
    <mergeCell ref="C1:C2"/>
    <mergeCell ref="D1:D2"/>
    <mergeCell ref="E1:E2"/>
    <mergeCell ref="H1:H2"/>
    <mergeCell ref="H3:H5"/>
    <mergeCell ref="H6:H8"/>
    <mergeCell ref="H9:H1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80" zoomScaleNormal="80" workbookViewId="0">
      <selection activeCell="E8" sqref="E8"/>
    </sheetView>
  </sheetViews>
  <sheetFormatPr defaultColWidth="9.90265486725664" defaultRowHeight="15.75"/>
  <cols>
    <col min="1" max="2" width="14.4513274336283" style="24" customWidth="1"/>
    <col min="3" max="3" width="10.6371681415929" style="25" customWidth="1"/>
    <col min="4" max="4" width="13.9026548672566" style="25" customWidth="1"/>
    <col min="5" max="5" width="35.4513274336283" style="26" customWidth="1"/>
    <col min="6" max="6" width="15.4513274336283" style="25" customWidth="1"/>
    <col min="7" max="7" width="9.90265486725664" style="25"/>
    <col min="8" max="8" width="9.90265486725664" style="25" customWidth="1"/>
    <col min="9" max="9" width="10.9026548672566" style="25" customWidth="1"/>
    <col min="10" max="10" width="12.4513274336283" style="25" customWidth="1"/>
    <col min="11" max="11" width="11.9026548672566" style="25" customWidth="1"/>
    <col min="12" max="12" width="13.0884955752212" style="25" customWidth="1"/>
    <col min="13" max="13" width="11.4513274336283" style="25" customWidth="1"/>
    <col min="14" max="14" width="11" style="25" customWidth="1"/>
    <col min="15" max="257" width="9.90265486725664" style="25"/>
    <col min="258" max="258" width="14.4513274336283" style="25" customWidth="1"/>
    <col min="259" max="259" width="10.6371681415929" style="25" customWidth="1"/>
    <col min="260" max="260" width="13.9026548672566" style="25" customWidth="1"/>
    <col min="261" max="261" width="35.4513274336283" style="25" customWidth="1"/>
    <col min="262" max="262" width="13.0884955752212" style="25" customWidth="1"/>
    <col min="263" max="263" width="9.90265486725664" style="25"/>
    <col min="264" max="264" width="9.90265486725664" style="25" customWidth="1"/>
    <col min="265" max="265" width="10.9026548672566" style="25" customWidth="1"/>
    <col min="266" max="266" width="12.4513274336283" style="25" customWidth="1"/>
    <col min="267" max="267" width="11.9026548672566" style="25" customWidth="1"/>
    <col min="268" max="268" width="13.0884955752212" style="25" customWidth="1"/>
    <col min="269" max="269" width="11.4513274336283" style="25" customWidth="1"/>
    <col min="270" max="270" width="11" style="25" customWidth="1"/>
    <col min="271" max="513" width="9.90265486725664" style="25"/>
    <col min="514" max="514" width="14.4513274336283" style="25" customWidth="1"/>
    <col min="515" max="515" width="10.6371681415929" style="25" customWidth="1"/>
    <col min="516" max="516" width="13.9026548672566" style="25" customWidth="1"/>
    <col min="517" max="517" width="35.4513274336283" style="25" customWidth="1"/>
    <col min="518" max="518" width="13.0884955752212" style="25" customWidth="1"/>
    <col min="519" max="519" width="9.90265486725664" style="25"/>
    <col min="520" max="520" width="9.90265486725664" style="25" customWidth="1"/>
    <col min="521" max="521" width="10.9026548672566" style="25" customWidth="1"/>
    <col min="522" max="522" width="12.4513274336283" style="25" customWidth="1"/>
    <col min="523" max="523" width="11.9026548672566" style="25" customWidth="1"/>
    <col min="524" max="524" width="13.0884955752212" style="25" customWidth="1"/>
    <col min="525" max="525" width="11.4513274336283" style="25" customWidth="1"/>
    <col min="526" max="526" width="11" style="25" customWidth="1"/>
    <col min="527" max="769" width="9.90265486725664" style="25"/>
    <col min="770" max="770" width="14.4513274336283" style="25" customWidth="1"/>
    <col min="771" max="771" width="10.6371681415929" style="25" customWidth="1"/>
    <col min="772" max="772" width="13.9026548672566" style="25" customWidth="1"/>
    <col min="773" max="773" width="35.4513274336283" style="25" customWidth="1"/>
    <col min="774" max="774" width="13.0884955752212" style="25" customWidth="1"/>
    <col min="775" max="775" width="9.90265486725664" style="25"/>
    <col min="776" max="776" width="9.90265486725664" style="25" customWidth="1"/>
    <col min="777" max="777" width="10.9026548672566" style="25" customWidth="1"/>
    <col min="778" max="778" width="12.4513274336283" style="25" customWidth="1"/>
    <col min="779" max="779" width="11.9026548672566" style="25" customWidth="1"/>
    <col min="780" max="780" width="13.0884955752212" style="25" customWidth="1"/>
    <col min="781" max="781" width="11.4513274336283" style="25" customWidth="1"/>
    <col min="782" max="782" width="11" style="25" customWidth="1"/>
    <col min="783" max="1025" width="9.90265486725664" style="25"/>
    <col min="1026" max="1026" width="14.4513274336283" style="25" customWidth="1"/>
    <col min="1027" max="1027" width="10.6371681415929" style="25" customWidth="1"/>
    <col min="1028" max="1028" width="13.9026548672566" style="25" customWidth="1"/>
    <col min="1029" max="1029" width="35.4513274336283" style="25" customWidth="1"/>
    <col min="1030" max="1030" width="13.0884955752212" style="25" customWidth="1"/>
    <col min="1031" max="1031" width="9.90265486725664" style="25"/>
    <col min="1032" max="1032" width="9.90265486725664" style="25" customWidth="1"/>
    <col min="1033" max="1033" width="10.9026548672566" style="25" customWidth="1"/>
    <col min="1034" max="1034" width="12.4513274336283" style="25" customWidth="1"/>
    <col min="1035" max="1035" width="11.9026548672566" style="25" customWidth="1"/>
    <col min="1036" max="1036" width="13.0884955752212" style="25" customWidth="1"/>
    <col min="1037" max="1037" width="11.4513274336283" style="25" customWidth="1"/>
    <col min="1038" max="1038" width="11" style="25" customWidth="1"/>
    <col min="1039" max="1281" width="9.90265486725664" style="25"/>
    <col min="1282" max="1282" width="14.4513274336283" style="25" customWidth="1"/>
    <col min="1283" max="1283" width="10.6371681415929" style="25" customWidth="1"/>
    <col min="1284" max="1284" width="13.9026548672566" style="25" customWidth="1"/>
    <col min="1285" max="1285" width="35.4513274336283" style="25" customWidth="1"/>
    <col min="1286" max="1286" width="13.0884955752212" style="25" customWidth="1"/>
    <col min="1287" max="1287" width="9.90265486725664" style="25"/>
    <col min="1288" max="1288" width="9.90265486725664" style="25" customWidth="1"/>
    <col min="1289" max="1289" width="10.9026548672566" style="25" customWidth="1"/>
    <col min="1290" max="1290" width="12.4513274336283" style="25" customWidth="1"/>
    <col min="1291" max="1291" width="11.9026548672566" style="25" customWidth="1"/>
    <col min="1292" max="1292" width="13.0884955752212" style="25" customWidth="1"/>
    <col min="1293" max="1293" width="11.4513274336283" style="25" customWidth="1"/>
    <col min="1294" max="1294" width="11" style="25" customWidth="1"/>
    <col min="1295" max="1537" width="9.90265486725664" style="25"/>
    <col min="1538" max="1538" width="14.4513274336283" style="25" customWidth="1"/>
    <col min="1539" max="1539" width="10.6371681415929" style="25" customWidth="1"/>
    <col min="1540" max="1540" width="13.9026548672566" style="25" customWidth="1"/>
    <col min="1541" max="1541" width="35.4513274336283" style="25" customWidth="1"/>
    <col min="1542" max="1542" width="13.0884955752212" style="25" customWidth="1"/>
    <col min="1543" max="1543" width="9.90265486725664" style="25"/>
    <col min="1544" max="1544" width="9.90265486725664" style="25" customWidth="1"/>
    <col min="1545" max="1545" width="10.9026548672566" style="25" customWidth="1"/>
    <col min="1546" max="1546" width="12.4513274336283" style="25" customWidth="1"/>
    <col min="1547" max="1547" width="11.9026548672566" style="25" customWidth="1"/>
    <col min="1548" max="1548" width="13.0884955752212" style="25" customWidth="1"/>
    <col min="1549" max="1549" width="11.4513274336283" style="25" customWidth="1"/>
    <col min="1550" max="1550" width="11" style="25" customWidth="1"/>
    <col min="1551" max="1793" width="9.90265486725664" style="25"/>
    <col min="1794" max="1794" width="14.4513274336283" style="25" customWidth="1"/>
    <col min="1795" max="1795" width="10.6371681415929" style="25" customWidth="1"/>
    <col min="1796" max="1796" width="13.9026548672566" style="25" customWidth="1"/>
    <col min="1797" max="1797" width="35.4513274336283" style="25" customWidth="1"/>
    <col min="1798" max="1798" width="13.0884955752212" style="25" customWidth="1"/>
    <col min="1799" max="1799" width="9.90265486725664" style="25"/>
    <col min="1800" max="1800" width="9.90265486725664" style="25" customWidth="1"/>
    <col min="1801" max="1801" width="10.9026548672566" style="25" customWidth="1"/>
    <col min="1802" max="1802" width="12.4513274336283" style="25" customWidth="1"/>
    <col min="1803" max="1803" width="11.9026548672566" style="25" customWidth="1"/>
    <col min="1804" max="1804" width="13.0884955752212" style="25" customWidth="1"/>
    <col min="1805" max="1805" width="11.4513274336283" style="25" customWidth="1"/>
    <col min="1806" max="1806" width="11" style="25" customWidth="1"/>
    <col min="1807" max="2049" width="9.90265486725664" style="25"/>
    <col min="2050" max="2050" width="14.4513274336283" style="25" customWidth="1"/>
    <col min="2051" max="2051" width="10.6371681415929" style="25" customWidth="1"/>
    <col min="2052" max="2052" width="13.9026548672566" style="25" customWidth="1"/>
    <col min="2053" max="2053" width="35.4513274336283" style="25" customWidth="1"/>
    <col min="2054" max="2054" width="13.0884955752212" style="25" customWidth="1"/>
    <col min="2055" max="2055" width="9.90265486725664" style="25"/>
    <col min="2056" max="2056" width="9.90265486725664" style="25" customWidth="1"/>
    <col min="2057" max="2057" width="10.9026548672566" style="25" customWidth="1"/>
    <col min="2058" max="2058" width="12.4513274336283" style="25" customWidth="1"/>
    <col min="2059" max="2059" width="11.9026548672566" style="25" customWidth="1"/>
    <col min="2060" max="2060" width="13.0884955752212" style="25" customWidth="1"/>
    <col min="2061" max="2061" width="11.4513274336283" style="25" customWidth="1"/>
    <col min="2062" max="2062" width="11" style="25" customWidth="1"/>
    <col min="2063" max="2305" width="9.90265486725664" style="25"/>
    <col min="2306" max="2306" width="14.4513274336283" style="25" customWidth="1"/>
    <col min="2307" max="2307" width="10.6371681415929" style="25" customWidth="1"/>
    <col min="2308" max="2308" width="13.9026548672566" style="25" customWidth="1"/>
    <col min="2309" max="2309" width="35.4513274336283" style="25" customWidth="1"/>
    <col min="2310" max="2310" width="13.0884955752212" style="25" customWidth="1"/>
    <col min="2311" max="2311" width="9.90265486725664" style="25"/>
    <col min="2312" max="2312" width="9.90265486725664" style="25" customWidth="1"/>
    <col min="2313" max="2313" width="10.9026548672566" style="25" customWidth="1"/>
    <col min="2314" max="2314" width="12.4513274336283" style="25" customWidth="1"/>
    <col min="2315" max="2315" width="11.9026548672566" style="25" customWidth="1"/>
    <col min="2316" max="2316" width="13.0884955752212" style="25" customWidth="1"/>
    <col min="2317" max="2317" width="11.4513274336283" style="25" customWidth="1"/>
    <col min="2318" max="2318" width="11" style="25" customWidth="1"/>
    <col min="2319" max="2561" width="9.90265486725664" style="25"/>
    <col min="2562" max="2562" width="14.4513274336283" style="25" customWidth="1"/>
    <col min="2563" max="2563" width="10.6371681415929" style="25" customWidth="1"/>
    <col min="2564" max="2564" width="13.9026548672566" style="25" customWidth="1"/>
    <col min="2565" max="2565" width="35.4513274336283" style="25" customWidth="1"/>
    <col min="2566" max="2566" width="13.0884955752212" style="25" customWidth="1"/>
    <col min="2567" max="2567" width="9.90265486725664" style="25"/>
    <col min="2568" max="2568" width="9.90265486725664" style="25" customWidth="1"/>
    <col min="2569" max="2569" width="10.9026548672566" style="25" customWidth="1"/>
    <col min="2570" max="2570" width="12.4513274336283" style="25" customWidth="1"/>
    <col min="2571" max="2571" width="11.9026548672566" style="25" customWidth="1"/>
    <col min="2572" max="2572" width="13.0884955752212" style="25" customWidth="1"/>
    <col min="2573" max="2573" width="11.4513274336283" style="25" customWidth="1"/>
    <col min="2574" max="2574" width="11" style="25" customWidth="1"/>
    <col min="2575" max="2817" width="9.90265486725664" style="25"/>
    <col min="2818" max="2818" width="14.4513274336283" style="25" customWidth="1"/>
    <col min="2819" max="2819" width="10.6371681415929" style="25" customWidth="1"/>
    <col min="2820" max="2820" width="13.9026548672566" style="25" customWidth="1"/>
    <col min="2821" max="2821" width="35.4513274336283" style="25" customWidth="1"/>
    <col min="2822" max="2822" width="13.0884955752212" style="25" customWidth="1"/>
    <col min="2823" max="2823" width="9.90265486725664" style="25"/>
    <col min="2824" max="2824" width="9.90265486725664" style="25" customWidth="1"/>
    <col min="2825" max="2825" width="10.9026548672566" style="25" customWidth="1"/>
    <col min="2826" max="2826" width="12.4513274336283" style="25" customWidth="1"/>
    <col min="2827" max="2827" width="11.9026548672566" style="25" customWidth="1"/>
    <col min="2828" max="2828" width="13.0884955752212" style="25" customWidth="1"/>
    <col min="2829" max="2829" width="11.4513274336283" style="25" customWidth="1"/>
    <col min="2830" max="2830" width="11" style="25" customWidth="1"/>
    <col min="2831" max="3073" width="9.90265486725664" style="25"/>
    <col min="3074" max="3074" width="14.4513274336283" style="25" customWidth="1"/>
    <col min="3075" max="3075" width="10.6371681415929" style="25" customWidth="1"/>
    <col min="3076" max="3076" width="13.9026548672566" style="25" customWidth="1"/>
    <col min="3077" max="3077" width="35.4513274336283" style="25" customWidth="1"/>
    <col min="3078" max="3078" width="13.0884955752212" style="25" customWidth="1"/>
    <col min="3079" max="3079" width="9.90265486725664" style="25"/>
    <col min="3080" max="3080" width="9.90265486725664" style="25" customWidth="1"/>
    <col min="3081" max="3081" width="10.9026548672566" style="25" customWidth="1"/>
    <col min="3082" max="3082" width="12.4513274336283" style="25" customWidth="1"/>
    <col min="3083" max="3083" width="11.9026548672566" style="25" customWidth="1"/>
    <col min="3084" max="3084" width="13.0884955752212" style="25" customWidth="1"/>
    <col min="3085" max="3085" width="11.4513274336283" style="25" customWidth="1"/>
    <col min="3086" max="3086" width="11" style="25" customWidth="1"/>
    <col min="3087" max="3329" width="9.90265486725664" style="25"/>
    <col min="3330" max="3330" width="14.4513274336283" style="25" customWidth="1"/>
    <col min="3331" max="3331" width="10.6371681415929" style="25" customWidth="1"/>
    <col min="3332" max="3332" width="13.9026548672566" style="25" customWidth="1"/>
    <col min="3333" max="3333" width="35.4513274336283" style="25" customWidth="1"/>
    <col min="3334" max="3334" width="13.0884955752212" style="25" customWidth="1"/>
    <col min="3335" max="3335" width="9.90265486725664" style="25"/>
    <col min="3336" max="3336" width="9.90265486725664" style="25" customWidth="1"/>
    <col min="3337" max="3337" width="10.9026548672566" style="25" customWidth="1"/>
    <col min="3338" max="3338" width="12.4513274336283" style="25" customWidth="1"/>
    <col min="3339" max="3339" width="11.9026548672566" style="25" customWidth="1"/>
    <col min="3340" max="3340" width="13.0884955752212" style="25" customWidth="1"/>
    <col min="3341" max="3341" width="11.4513274336283" style="25" customWidth="1"/>
    <col min="3342" max="3342" width="11" style="25" customWidth="1"/>
    <col min="3343" max="3585" width="9.90265486725664" style="25"/>
    <col min="3586" max="3586" width="14.4513274336283" style="25" customWidth="1"/>
    <col min="3587" max="3587" width="10.6371681415929" style="25" customWidth="1"/>
    <col min="3588" max="3588" width="13.9026548672566" style="25" customWidth="1"/>
    <col min="3589" max="3589" width="35.4513274336283" style="25" customWidth="1"/>
    <col min="3590" max="3590" width="13.0884955752212" style="25" customWidth="1"/>
    <col min="3591" max="3591" width="9.90265486725664" style="25"/>
    <col min="3592" max="3592" width="9.90265486725664" style="25" customWidth="1"/>
    <col min="3593" max="3593" width="10.9026548672566" style="25" customWidth="1"/>
    <col min="3594" max="3594" width="12.4513274336283" style="25" customWidth="1"/>
    <col min="3595" max="3595" width="11.9026548672566" style="25" customWidth="1"/>
    <col min="3596" max="3596" width="13.0884955752212" style="25" customWidth="1"/>
    <col min="3597" max="3597" width="11.4513274336283" style="25" customWidth="1"/>
    <col min="3598" max="3598" width="11" style="25" customWidth="1"/>
    <col min="3599" max="3841" width="9.90265486725664" style="25"/>
    <col min="3842" max="3842" width="14.4513274336283" style="25" customWidth="1"/>
    <col min="3843" max="3843" width="10.6371681415929" style="25" customWidth="1"/>
    <col min="3844" max="3844" width="13.9026548672566" style="25" customWidth="1"/>
    <col min="3845" max="3845" width="35.4513274336283" style="25" customWidth="1"/>
    <col min="3846" max="3846" width="13.0884955752212" style="25" customWidth="1"/>
    <col min="3847" max="3847" width="9.90265486725664" style="25"/>
    <col min="3848" max="3848" width="9.90265486725664" style="25" customWidth="1"/>
    <col min="3849" max="3849" width="10.9026548672566" style="25" customWidth="1"/>
    <col min="3850" max="3850" width="12.4513274336283" style="25" customWidth="1"/>
    <col min="3851" max="3851" width="11.9026548672566" style="25" customWidth="1"/>
    <col min="3852" max="3852" width="13.0884955752212" style="25" customWidth="1"/>
    <col min="3853" max="3853" width="11.4513274336283" style="25" customWidth="1"/>
    <col min="3854" max="3854" width="11" style="25" customWidth="1"/>
    <col min="3855" max="4097" width="9.90265486725664" style="25"/>
    <col min="4098" max="4098" width="14.4513274336283" style="25" customWidth="1"/>
    <col min="4099" max="4099" width="10.6371681415929" style="25" customWidth="1"/>
    <col min="4100" max="4100" width="13.9026548672566" style="25" customWidth="1"/>
    <col min="4101" max="4101" width="35.4513274336283" style="25" customWidth="1"/>
    <col min="4102" max="4102" width="13.0884955752212" style="25" customWidth="1"/>
    <col min="4103" max="4103" width="9.90265486725664" style="25"/>
    <col min="4104" max="4104" width="9.90265486725664" style="25" customWidth="1"/>
    <col min="4105" max="4105" width="10.9026548672566" style="25" customWidth="1"/>
    <col min="4106" max="4106" width="12.4513274336283" style="25" customWidth="1"/>
    <col min="4107" max="4107" width="11.9026548672566" style="25" customWidth="1"/>
    <col min="4108" max="4108" width="13.0884955752212" style="25" customWidth="1"/>
    <col min="4109" max="4109" width="11.4513274336283" style="25" customWidth="1"/>
    <col min="4110" max="4110" width="11" style="25" customWidth="1"/>
    <col min="4111" max="4353" width="9.90265486725664" style="25"/>
    <col min="4354" max="4354" width="14.4513274336283" style="25" customWidth="1"/>
    <col min="4355" max="4355" width="10.6371681415929" style="25" customWidth="1"/>
    <col min="4356" max="4356" width="13.9026548672566" style="25" customWidth="1"/>
    <col min="4357" max="4357" width="35.4513274336283" style="25" customWidth="1"/>
    <col min="4358" max="4358" width="13.0884955752212" style="25" customWidth="1"/>
    <col min="4359" max="4359" width="9.90265486725664" style="25"/>
    <col min="4360" max="4360" width="9.90265486725664" style="25" customWidth="1"/>
    <col min="4361" max="4361" width="10.9026548672566" style="25" customWidth="1"/>
    <col min="4362" max="4362" width="12.4513274336283" style="25" customWidth="1"/>
    <col min="4363" max="4363" width="11.9026548672566" style="25" customWidth="1"/>
    <col min="4364" max="4364" width="13.0884955752212" style="25" customWidth="1"/>
    <col min="4365" max="4365" width="11.4513274336283" style="25" customWidth="1"/>
    <col min="4366" max="4366" width="11" style="25" customWidth="1"/>
    <col min="4367" max="4609" width="9.90265486725664" style="25"/>
    <col min="4610" max="4610" width="14.4513274336283" style="25" customWidth="1"/>
    <col min="4611" max="4611" width="10.6371681415929" style="25" customWidth="1"/>
    <col min="4612" max="4612" width="13.9026548672566" style="25" customWidth="1"/>
    <col min="4613" max="4613" width="35.4513274336283" style="25" customWidth="1"/>
    <col min="4614" max="4614" width="13.0884955752212" style="25" customWidth="1"/>
    <col min="4615" max="4615" width="9.90265486725664" style="25"/>
    <col min="4616" max="4616" width="9.90265486725664" style="25" customWidth="1"/>
    <col min="4617" max="4617" width="10.9026548672566" style="25" customWidth="1"/>
    <col min="4618" max="4618" width="12.4513274336283" style="25" customWidth="1"/>
    <col min="4619" max="4619" width="11.9026548672566" style="25" customWidth="1"/>
    <col min="4620" max="4620" width="13.0884955752212" style="25" customWidth="1"/>
    <col min="4621" max="4621" width="11.4513274336283" style="25" customWidth="1"/>
    <col min="4622" max="4622" width="11" style="25" customWidth="1"/>
    <col min="4623" max="4865" width="9.90265486725664" style="25"/>
    <col min="4866" max="4866" width="14.4513274336283" style="25" customWidth="1"/>
    <col min="4867" max="4867" width="10.6371681415929" style="25" customWidth="1"/>
    <col min="4868" max="4868" width="13.9026548672566" style="25" customWidth="1"/>
    <col min="4869" max="4869" width="35.4513274336283" style="25" customWidth="1"/>
    <col min="4870" max="4870" width="13.0884955752212" style="25" customWidth="1"/>
    <col min="4871" max="4871" width="9.90265486725664" style="25"/>
    <col min="4872" max="4872" width="9.90265486725664" style="25" customWidth="1"/>
    <col min="4873" max="4873" width="10.9026548672566" style="25" customWidth="1"/>
    <col min="4874" max="4874" width="12.4513274336283" style="25" customWidth="1"/>
    <col min="4875" max="4875" width="11.9026548672566" style="25" customWidth="1"/>
    <col min="4876" max="4876" width="13.0884955752212" style="25" customWidth="1"/>
    <col min="4877" max="4877" width="11.4513274336283" style="25" customWidth="1"/>
    <col min="4878" max="4878" width="11" style="25" customWidth="1"/>
    <col min="4879" max="5121" width="9.90265486725664" style="25"/>
    <col min="5122" max="5122" width="14.4513274336283" style="25" customWidth="1"/>
    <col min="5123" max="5123" width="10.6371681415929" style="25" customWidth="1"/>
    <col min="5124" max="5124" width="13.9026548672566" style="25" customWidth="1"/>
    <col min="5125" max="5125" width="35.4513274336283" style="25" customWidth="1"/>
    <col min="5126" max="5126" width="13.0884955752212" style="25" customWidth="1"/>
    <col min="5127" max="5127" width="9.90265486725664" style="25"/>
    <col min="5128" max="5128" width="9.90265486725664" style="25" customWidth="1"/>
    <col min="5129" max="5129" width="10.9026548672566" style="25" customWidth="1"/>
    <col min="5130" max="5130" width="12.4513274336283" style="25" customWidth="1"/>
    <col min="5131" max="5131" width="11.9026548672566" style="25" customWidth="1"/>
    <col min="5132" max="5132" width="13.0884955752212" style="25" customWidth="1"/>
    <col min="5133" max="5133" width="11.4513274336283" style="25" customWidth="1"/>
    <col min="5134" max="5134" width="11" style="25" customWidth="1"/>
    <col min="5135" max="5377" width="9.90265486725664" style="25"/>
    <col min="5378" max="5378" width="14.4513274336283" style="25" customWidth="1"/>
    <col min="5379" max="5379" width="10.6371681415929" style="25" customWidth="1"/>
    <col min="5380" max="5380" width="13.9026548672566" style="25" customWidth="1"/>
    <col min="5381" max="5381" width="35.4513274336283" style="25" customWidth="1"/>
    <col min="5382" max="5382" width="13.0884955752212" style="25" customWidth="1"/>
    <col min="5383" max="5383" width="9.90265486725664" style="25"/>
    <col min="5384" max="5384" width="9.90265486725664" style="25" customWidth="1"/>
    <col min="5385" max="5385" width="10.9026548672566" style="25" customWidth="1"/>
    <col min="5386" max="5386" width="12.4513274336283" style="25" customWidth="1"/>
    <col min="5387" max="5387" width="11.9026548672566" style="25" customWidth="1"/>
    <col min="5388" max="5388" width="13.0884955752212" style="25" customWidth="1"/>
    <col min="5389" max="5389" width="11.4513274336283" style="25" customWidth="1"/>
    <col min="5390" max="5390" width="11" style="25" customWidth="1"/>
    <col min="5391" max="5633" width="9.90265486725664" style="25"/>
    <col min="5634" max="5634" width="14.4513274336283" style="25" customWidth="1"/>
    <col min="5635" max="5635" width="10.6371681415929" style="25" customWidth="1"/>
    <col min="5636" max="5636" width="13.9026548672566" style="25" customWidth="1"/>
    <col min="5637" max="5637" width="35.4513274336283" style="25" customWidth="1"/>
    <col min="5638" max="5638" width="13.0884955752212" style="25" customWidth="1"/>
    <col min="5639" max="5639" width="9.90265486725664" style="25"/>
    <col min="5640" max="5640" width="9.90265486725664" style="25" customWidth="1"/>
    <col min="5641" max="5641" width="10.9026548672566" style="25" customWidth="1"/>
    <col min="5642" max="5642" width="12.4513274336283" style="25" customWidth="1"/>
    <col min="5643" max="5643" width="11.9026548672566" style="25" customWidth="1"/>
    <col min="5644" max="5644" width="13.0884955752212" style="25" customWidth="1"/>
    <col min="5645" max="5645" width="11.4513274336283" style="25" customWidth="1"/>
    <col min="5646" max="5646" width="11" style="25" customWidth="1"/>
    <col min="5647" max="5889" width="9.90265486725664" style="25"/>
    <col min="5890" max="5890" width="14.4513274336283" style="25" customWidth="1"/>
    <col min="5891" max="5891" width="10.6371681415929" style="25" customWidth="1"/>
    <col min="5892" max="5892" width="13.9026548672566" style="25" customWidth="1"/>
    <col min="5893" max="5893" width="35.4513274336283" style="25" customWidth="1"/>
    <col min="5894" max="5894" width="13.0884955752212" style="25" customWidth="1"/>
    <col min="5895" max="5895" width="9.90265486725664" style="25"/>
    <col min="5896" max="5896" width="9.90265486725664" style="25" customWidth="1"/>
    <col min="5897" max="5897" width="10.9026548672566" style="25" customWidth="1"/>
    <col min="5898" max="5898" width="12.4513274336283" style="25" customWidth="1"/>
    <col min="5899" max="5899" width="11.9026548672566" style="25" customWidth="1"/>
    <col min="5900" max="5900" width="13.0884955752212" style="25" customWidth="1"/>
    <col min="5901" max="5901" width="11.4513274336283" style="25" customWidth="1"/>
    <col min="5902" max="5902" width="11" style="25" customWidth="1"/>
    <col min="5903" max="6145" width="9.90265486725664" style="25"/>
    <col min="6146" max="6146" width="14.4513274336283" style="25" customWidth="1"/>
    <col min="6147" max="6147" width="10.6371681415929" style="25" customWidth="1"/>
    <col min="6148" max="6148" width="13.9026548672566" style="25" customWidth="1"/>
    <col min="6149" max="6149" width="35.4513274336283" style="25" customWidth="1"/>
    <col min="6150" max="6150" width="13.0884955752212" style="25" customWidth="1"/>
    <col min="6151" max="6151" width="9.90265486725664" style="25"/>
    <col min="6152" max="6152" width="9.90265486725664" style="25" customWidth="1"/>
    <col min="6153" max="6153" width="10.9026548672566" style="25" customWidth="1"/>
    <col min="6154" max="6154" width="12.4513274336283" style="25" customWidth="1"/>
    <col min="6155" max="6155" width="11.9026548672566" style="25" customWidth="1"/>
    <col min="6156" max="6156" width="13.0884955752212" style="25" customWidth="1"/>
    <col min="6157" max="6157" width="11.4513274336283" style="25" customWidth="1"/>
    <col min="6158" max="6158" width="11" style="25" customWidth="1"/>
    <col min="6159" max="6401" width="9.90265486725664" style="25"/>
    <col min="6402" max="6402" width="14.4513274336283" style="25" customWidth="1"/>
    <col min="6403" max="6403" width="10.6371681415929" style="25" customWidth="1"/>
    <col min="6404" max="6404" width="13.9026548672566" style="25" customWidth="1"/>
    <col min="6405" max="6405" width="35.4513274336283" style="25" customWidth="1"/>
    <col min="6406" max="6406" width="13.0884955752212" style="25" customWidth="1"/>
    <col min="6407" max="6407" width="9.90265486725664" style="25"/>
    <col min="6408" max="6408" width="9.90265486725664" style="25" customWidth="1"/>
    <col min="6409" max="6409" width="10.9026548672566" style="25" customWidth="1"/>
    <col min="6410" max="6410" width="12.4513274336283" style="25" customWidth="1"/>
    <col min="6411" max="6411" width="11.9026548672566" style="25" customWidth="1"/>
    <col min="6412" max="6412" width="13.0884955752212" style="25" customWidth="1"/>
    <col min="6413" max="6413" width="11.4513274336283" style="25" customWidth="1"/>
    <col min="6414" max="6414" width="11" style="25" customWidth="1"/>
    <col min="6415" max="6657" width="9.90265486725664" style="25"/>
    <col min="6658" max="6658" width="14.4513274336283" style="25" customWidth="1"/>
    <col min="6659" max="6659" width="10.6371681415929" style="25" customWidth="1"/>
    <col min="6660" max="6660" width="13.9026548672566" style="25" customWidth="1"/>
    <col min="6661" max="6661" width="35.4513274336283" style="25" customWidth="1"/>
    <col min="6662" max="6662" width="13.0884955752212" style="25" customWidth="1"/>
    <col min="6663" max="6663" width="9.90265486725664" style="25"/>
    <col min="6664" max="6664" width="9.90265486725664" style="25" customWidth="1"/>
    <col min="6665" max="6665" width="10.9026548672566" style="25" customWidth="1"/>
    <col min="6666" max="6666" width="12.4513274336283" style="25" customWidth="1"/>
    <col min="6667" max="6667" width="11.9026548672566" style="25" customWidth="1"/>
    <col min="6668" max="6668" width="13.0884955752212" style="25" customWidth="1"/>
    <col min="6669" max="6669" width="11.4513274336283" style="25" customWidth="1"/>
    <col min="6670" max="6670" width="11" style="25" customWidth="1"/>
    <col min="6671" max="6913" width="9.90265486725664" style="25"/>
    <col min="6914" max="6914" width="14.4513274336283" style="25" customWidth="1"/>
    <col min="6915" max="6915" width="10.6371681415929" style="25" customWidth="1"/>
    <col min="6916" max="6916" width="13.9026548672566" style="25" customWidth="1"/>
    <col min="6917" max="6917" width="35.4513274336283" style="25" customWidth="1"/>
    <col min="6918" max="6918" width="13.0884955752212" style="25" customWidth="1"/>
    <col min="6919" max="6919" width="9.90265486725664" style="25"/>
    <col min="6920" max="6920" width="9.90265486725664" style="25" customWidth="1"/>
    <col min="6921" max="6921" width="10.9026548672566" style="25" customWidth="1"/>
    <col min="6922" max="6922" width="12.4513274336283" style="25" customWidth="1"/>
    <col min="6923" max="6923" width="11.9026548672566" style="25" customWidth="1"/>
    <col min="6924" max="6924" width="13.0884955752212" style="25" customWidth="1"/>
    <col min="6925" max="6925" width="11.4513274336283" style="25" customWidth="1"/>
    <col min="6926" max="6926" width="11" style="25" customWidth="1"/>
    <col min="6927" max="7169" width="9.90265486725664" style="25"/>
    <col min="7170" max="7170" width="14.4513274336283" style="25" customWidth="1"/>
    <col min="7171" max="7171" width="10.6371681415929" style="25" customWidth="1"/>
    <col min="7172" max="7172" width="13.9026548672566" style="25" customWidth="1"/>
    <col min="7173" max="7173" width="35.4513274336283" style="25" customWidth="1"/>
    <col min="7174" max="7174" width="13.0884955752212" style="25" customWidth="1"/>
    <col min="7175" max="7175" width="9.90265486725664" style="25"/>
    <col min="7176" max="7176" width="9.90265486725664" style="25" customWidth="1"/>
    <col min="7177" max="7177" width="10.9026548672566" style="25" customWidth="1"/>
    <col min="7178" max="7178" width="12.4513274336283" style="25" customWidth="1"/>
    <col min="7179" max="7179" width="11.9026548672566" style="25" customWidth="1"/>
    <col min="7180" max="7180" width="13.0884955752212" style="25" customWidth="1"/>
    <col min="7181" max="7181" width="11.4513274336283" style="25" customWidth="1"/>
    <col min="7182" max="7182" width="11" style="25" customWidth="1"/>
    <col min="7183" max="7425" width="9.90265486725664" style="25"/>
    <col min="7426" max="7426" width="14.4513274336283" style="25" customWidth="1"/>
    <col min="7427" max="7427" width="10.6371681415929" style="25" customWidth="1"/>
    <col min="7428" max="7428" width="13.9026548672566" style="25" customWidth="1"/>
    <col min="7429" max="7429" width="35.4513274336283" style="25" customWidth="1"/>
    <col min="7430" max="7430" width="13.0884955752212" style="25" customWidth="1"/>
    <col min="7431" max="7431" width="9.90265486725664" style="25"/>
    <col min="7432" max="7432" width="9.90265486725664" style="25" customWidth="1"/>
    <col min="7433" max="7433" width="10.9026548672566" style="25" customWidth="1"/>
    <col min="7434" max="7434" width="12.4513274336283" style="25" customWidth="1"/>
    <col min="7435" max="7435" width="11.9026548672566" style="25" customWidth="1"/>
    <col min="7436" max="7436" width="13.0884955752212" style="25" customWidth="1"/>
    <col min="7437" max="7437" width="11.4513274336283" style="25" customWidth="1"/>
    <col min="7438" max="7438" width="11" style="25" customWidth="1"/>
    <col min="7439" max="7681" width="9.90265486725664" style="25"/>
    <col min="7682" max="7682" width="14.4513274336283" style="25" customWidth="1"/>
    <col min="7683" max="7683" width="10.6371681415929" style="25" customWidth="1"/>
    <col min="7684" max="7684" width="13.9026548672566" style="25" customWidth="1"/>
    <col min="7685" max="7685" width="35.4513274336283" style="25" customWidth="1"/>
    <col min="7686" max="7686" width="13.0884955752212" style="25" customWidth="1"/>
    <col min="7687" max="7687" width="9.90265486725664" style="25"/>
    <col min="7688" max="7688" width="9.90265486725664" style="25" customWidth="1"/>
    <col min="7689" max="7689" width="10.9026548672566" style="25" customWidth="1"/>
    <col min="7690" max="7690" width="12.4513274336283" style="25" customWidth="1"/>
    <col min="7691" max="7691" width="11.9026548672566" style="25" customWidth="1"/>
    <col min="7692" max="7692" width="13.0884955752212" style="25" customWidth="1"/>
    <col min="7693" max="7693" width="11.4513274336283" style="25" customWidth="1"/>
    <col min="7694" max="7694" width="11" style="25" customWidth="1"/>
    <col min="7695" max="7937" width="9.90265486725664" style="25"/>
    <col min="7938" max="7938" width="14.4513274336283" style="25" customWidth="1"/>
    <col min="7939" max="7939" width="10.6371681415929" style="25" customWidth="1"/>
    <col min="7940" max="7940" width="13.9026548672566" style="25" customWidth="1"/>
    <col min="7941" max="7941" width="35.4513274336283" style="25" customWidth="1"/>
    <col min="7942" max="7942" width="13.0884955752212" style="25" customWidth="1"/>
    <col min="7943" max="7943" width="9.90265486725664" style="25"/>
    <col min="7944" max="7944" width="9.90265486725664" style="25" customWidth="1"/>
    <col min="7945" max="7945" width="10.9026548672566" style="25" customWidth="1"/>
    <col min="7946" max="7946" width="12.4513274336283" style="25" customWidth="1"/>
    <col min="7947" max="7947" width="11.9026548672566" style="25" customWidth="1"/>
    <col min="7948" max="7948" width="13.0884955752212" style="25" customWidth="1"/>
    <col min="7949" max="7949" width="11.4513274336283" style="25" customWidth="1"/>
    <col min="7950" max="7950" width="11" style="25" customWidth="1"/>
    <col min="7951" max="8193" width="9.90265486725664" style="25"/>
    <col min="8194" max="8194" width="14.4513274336283" style="25" customWidth="1"/>
    <col min="8195" max="8195" width="10.6371681415929" style="25" customWidth="1"/>
    <col min="8196" max="8196" width="13.9026548672566" style="25" customWidth="1"/>
    <col min="8197" max="8197" width="35.4513274336283" style="25" customWidth="1"/>
    <col min="8198" max="8198" width="13.0884955752212" style="25" customWidth="1"/>
    <col min="8199" max="8199" width="9.90265486725664" style="25"/>
    <col min="8200" max="8200" width="9.90265486725664" style="25" customWidth="1"/>
    <col min="8201" max="8201" width="10.9026548672566" style="25" customWidth="1"/>
    <col min="8202" max="8202" width="12.4513274336283" style="25" customWidth="1"/>
    <col min="8203" max="8203" width="11.9026548672566" style="25" customWidth="1"/>
    <col min="8204" max="8204" width="13.0884955752212" style="25" customWidth="1"/>
    <col min="8205" max="8205" width="11.4513274336283" style="25" customWidth="1"/>
    <col min="8206" max="8206" width="11" style="25" customWidth="1"/>
    <col min="8207" max="8449" width="9.90265486725664" style="25"/>
    <col min="8450" max="8450" width="14.4513274336283" style="25" customWidth="1"/>
    <col min="8451" max="8451" width="10.6371681415929" style="25" customWidth="1"/>
    <col min="8452" max="8452" width="13.9026548672566" style="25" customWidth="1"/>
    <col min="8453" max="8453" width="35.4513274336283" style="25" customWidth="1"/>
    <col min="8454" max="8454" width="13.0884955752212" style="25" customWidth="1"/>
    <col min="8455" max="8455" width="9.90265486725664" style="25"/>
    <col min="8456" max="8456" width="9.90265486725664" style="25" customWidth="1"/>
    <col min="8457" max="8457" width="10.9026548672566" style="25" customWidth="1"/>
    <col min="8458" max="8458" width="12.4513274336283" style="25" customWidth="1"/>
    <col min="8459" max="8459" width="11.9026548672566" style="25" customWidth="1"/>
    <col min="8460" max="8460" width="13.0884955752212" style="25" customWidth="1"/>
    <col min="8461" max="8461" width="11.4513274336283" style="25" customWidth="1"/>
    <col min="8462" max="8462" width="11" style="25" customWidth="1"/>
    <col min="8463" max="8705" width="9.90265486725664" style="25"/>
    <col min="8706" max="8706" width="14.4513274336283" style="25" customWidth="1"/>
    <col min="8707" max="8707" width="10.6371681415929" style="25" customWidth="1"/>
    <col min="8708" max="8708" width="13.9026548672566" style="25" customWidth="1"/>
    <col min="8709" max="8709" width="35.4513274336283" style="25" customWidth="1"/>
    <col min="8710" max="8710" width="13.0884955752212" style="25" customWidth="1"/>
    <col min="8711" max="8711" width="9.90265486725664" style="25"/>
    <col min="8712" max="8712" width="9.90265486725664" style="25" customWidth="1"/>
    <col min="8713" max="8713" width="10.9026548672566" style="25" customWidth="1"/>
    <col min="8714" max="8714" width="12.4513274336283" style="25" customWidth="1"/>
    <col min="8715" max="8715" width="11.9026548672566" style="25" customWidth="1"/>
    <col min="8716" max="8716" width="13.0884955752212" style="25" customWidth="1"/>
    <col min="8717" max="8717" width="11.4513274336283" style="25" customWidth="1"/>
    <col min="8718" max="8718" width="11" style="25" customWidth="1"/>
    <col min="8719" max="8961" width="9.90265486725664" style="25"/>
    <col min="8962" max="8962" width="14.4513274336283" style="25" customWidth="1"/>
    <col min="8963" max="8963" width="10.6371681415929" style="25" customWidth="1"/>
    <col min="8964" max="8964" width="13.9026548672566" style="25" customWidth="1"/>
    <col min="8965" max="8965" width="35.4513274336283" style="25" customWidth="1"/>
    <col min="8966" max="8966" width="13.0884955752212" style="25" customWidth="1"/>
    <col min="8967" max="8967" width="9.90265486725664" style="25"/>
    <col min="8968" max="8968" width="9.90265486725664" style="25" customWidth="1"/>
    <col min="8969" max="8969" width="10.9026548672566" style="25" customWidth="1"/>
    <col min="8970" max="8970" width="12.4513274336283" style="25" customWidth="1"/>
    <col min="8971" max="8971" width="11.9026548672566" style="25" customWidth="1"/>
    <col min="8972" max="8972" width="13.0884955752212" style="25" customWidth="1"/>
    <col min="8973" max="8973" width="11.4513274336283" style="25" customWidth="1"/>
    <col min="8974" max="8974" width="11" style="25" customWidth="1"/>
    <col min="8975" max="9217" width="9.90265486725664" style="25"/>
    <col min="9218" max="9218" width="14.4513274336283" style="25" customWidth="1"/>
    <col min="9219" max="9219" width="10.6371681415929" style="25" customWidth="1"/>
    <col min="9220" max="9220" width="13.9026548672566" style="25" customWidth="1"/>
    <col min="9221" max="9221" width="35.4513274336283" style="25" customWidth="1"/>
    <col min="9222" max="9222" width="13.0884955752212" style="25" customWidth="1"/>
    <col min="9223" max="9223" width="9.90265486725664" style="25"/>
    <col min="9224" max="9224" width="9.90265486725664" style="25" customWidth="1"/>
    <col min="9225" max="9225" width="10.9026548672566" style="25" customWidth="1"/>
    <col min="9226" max="9226" width="12.4513274336283" style="25" customWidth="1"/>
    <col min="9227" max="9227" width="11.9026548672566" style="25" customWidth="1"/>
    <col min="9228" max="9228" width="13.0884955752212" style="25" customWidth="1"/>
    <col min="9229" max="9229" width="11.4513274336283" style="25" customWidth="1"/>
    <col min="9230" max="9230" width="11" style="25" customWidth="1"/>
    <col min="9231" max="9473" width="9.90265486725664" style="25"/>
    <col min="9474" max="9474" width="14.4513274336283" style="25" customWidth="1"/>
    <col min="9475" max="9475" width="10.6371681415929" style="25" customWidth="1"/>
    <col min="9476" max="9476" width="13.9026548672566" style="25" customWidth="1"/>
    <col min="9477" max="9477" width="35.4513274336283" style="25" customWidth="1"/>
    <col min="9478" max="9478" width="13.0884955752212" style="25" customWidth="1"/>
    <col min="9479" max="9479" width="9.90265486725664" style="25"/>
    <col min="9480" max="9480" width="9.90265486725664" style="25" customWidth="1"/>
    <col min="9481" max="9481" width="10.9026548672566" style="25" customWidth="1"/>
    <col min="9482" max="9482" width="12.4513274336283" style="25" customWidth="1"/>
    <col min="9483" max="9483" width="11.9026548672566" style="25" customWidth="1"/>
    <col min="9484" max="9484" width="13.0884955752212" style="25" customWidth="1"/>
    <col min="9485" max="9485" width="11.4513274336283" style="25" customWidth="1"/>
    <col min="9486" max="9486" width="11" style="25" customWidth="1"/>
    <col min="9487" max="9729" width="9.90265486725664" style="25"/>
    <col min="9730" max="9730" width="14.4513274336283" style="25" customWidth="1"/>
    <col min="9731" max="9731" width="10.6371681415929" style="25" customWidth="1"/>
    <col min="9732" max="9732" width="13.9026548672566" style="25" customWidth="1"/>
    <col min="9733" max="9733" width="35.4513274336283" style="25" customWidth="1"/>
    <col min="9734" max="9734" width="13.0884955752212" style="25" customWidth="1"/>
    <col min="9735" max="9735" width="9.90265486725664" style="25"/>
    <col min="9736" max="9736" width="9.90265486725664" style="25" customWidth="1"/>
    <col min="9737" max="9737" width="10.9026548672566" style="25" customWidth="1"/>
    <col min="9738" max="9738" width="12.4513274336283" style="25" customWidth="1"/>
    <col min="9739" max="9739" width="11.9026548672566" style="25" customWidth="1"/>
    <col min="9740" max="9740" width="13.0884955752212" style="25" customWidth="1"/>
    <col min="9741" max="9741" width="11.4513274336283" style="25" customWidth="1"/>
    <col min="9742" max="9742" width="11" style="25" customWidth="1"/>
    <col min="9743" max="9985" width="9.90265486725664" style="25"/>
    <col min="9986" max="9986" width="14.4513274336283" style="25" customWidth="1"/>
    <col min="9987" max="9987" width="10.6371681415929" style="25" customWidth="1"/>
    <col min="9988" max="9988" width="13.9026548672566" style="25" customWidth="1"/>
    <col min="9989" max="9989" width="35.4513274336283" style="25" customWidth="1"/>
    <col min="9990" max="9990" width="13.0884955752212" style="25" customWidth="1"/>
    <col min="9991" max="9991" width="9.90265486725664" style="25"/>
    <col min="9992" max="9992" width="9.90265486725664" style="25" customWidth="1"/>
    <col min="9993" max="9993" width="10.9026548672566" style="25" customWidth="1"/>
    <col min="9994" max="9994" width="12.4513274336283" style="25" customWidth="1"/>
    <col min="9995" max="9995" width="11.9026548672566" style="25" customWidth="1"/>
    <col min="9996" max="9996" width="13.0884955752212" style="25" customWidth="1"/>
    <col min="9997" max="9997" width="11.4513274336283" style="25" customWidth="1"/>
    <col min="9998" max="9998" width="11" style="25" customWidth="1"/>
    <col min="9999" max="10241" width="9.90265486725664" style="25"/>
    <col min="10242" max="10242" width="14.4513274336283" style="25" customWidth="1"/>
    <col min="10243" max="10243" width="10.6371681415929" style="25" customWidth="1"/>
    <col min="10244" max="10244" width="13.9026548672566" style="25" customWidth="1"/>
    <col min="10245" max="10245" width="35.4513274336283" style="25" customWidth="1"/>
    <col min="10246" max="10246" width="13.0884955752212" style="25" customWidth="1"/>
    <col min="10247" max="10247" width="9.90265486725664" style="25"/>
    <col min="10248" max="10248" width="9.90265486725664" style="25" customWidth="1"/>
    <col min="10249" max="10249" width="10.9026548672566" style="25" customWidth="1"/>
    <col min="10250" max="10250" width="12.4513274336283" style="25" customWidth="1"/>
    <col min="10251" max="10251" width="11.9026548672566" style="25" customWidth="1"/>
    <col min="10252" max="10252" width="13.0884955752212" style="25" customWidth="1"/>
    <col min="10253" max="10253" width="11.4513274336283" style="25" customWidth="1"/>
    <col min="10254" max="10254" width="11" style="25" customWidth="1"/>
    <col min="10255" max="10497" width="9.90265486725664" style="25"/>
    <col min="10498" max="10498" width="14.4513274336283" style="25" customWidth="1"/>
    <col min="10499" max="10499" width="10.6371681415929" style="25" customWidth="1"/>
    <col min="10500" max="10500" width="13.9026548672566" style="25" customWidth="1"/>
    <col min="10501" max="10501" width="35.4513274336283" style="25" customWidth="1"/>
    <col min="10502" max="10502" width="13.0884955752212" style="25" customWidth="1"/>
    <col min="10503" max="10503" width="9.90265486725664" style="25"/>
    <col min="10504" max="10504" width="9.90265486725664" style="25" customWidth="1"/>
    <col min="10505" max="10505" width="10.9026548672566" style="25" customWidth="1"/>
    <col min="10506" max="10506" width="12.4513274336283" style="25" customWidth="1"/>
    <col min="10507" max="10507" width="11.9026548672566" style="25" customWidth="1"/>
    <col min="10508" max="10508" width="13.0884955752212" style="25" customWidth="1"/>
    <col min="10509" max="10509" width="11.4513274336283" style="25" customWidth="1"/>
    <col min="10510" max="10510" width="11" style="25" customWidth="1"/>
    <col min="10511" max="10753" width="9.90265486725664" style="25"/>
    <col min="10754" max="10754" width="14.4513274336283" style="25" customWidth="1"/>
    <col min="10755" max="10755" width="10.6371681415929" style="25" customWidth="1"/>
    <col min="10756" max="10756" width="13.9026548672566" style="25" customWidth="1"/>
    <col min="10757" max="10757" width="35.4513274336283" style="25" customWidth="1"/>
    <col min="10758" max="10758" width="13.0884955752212" style="25" customWidth="1"/>
    <col min="10759" max="10759" width="9.90265486725664" style="25"/>
    <col min="10760" max="10760" width="9.90265486725664" style="25" customWidth="1"/>
    <col min="10761" max="10761" width="10.9026548672566" style="25" customWidth="1"/>
    <col min="10762" max="10762" width="12.4513274336283" style="25" customWidth="1"/>
    <col min="10763" max="10763" width="11.9026548672566" style="25" customWidth="1"/>
    <col min="10764" max="10764" width="13.0884955752212" style="25" customWidth="1"/>
    <col min="10765" max="10765" width="11.4513274336283" style="25" customWidth="1"/>
    <col min="10766" max="10766" width="11" style="25" customWidth="1"/>
    <col min="10767" max="11009" width="9.90265486725664" style="25"/>
    <col min="11010" max="11010" width="14.4513274336283" style="25" customWidth="1"/>
    <col min="11011" max="11011" width="10.6371681415929" style="25" customWidth="1"/>
    <col min="11012" max="11012" width="13.9026548672566" style="25" customWidth="1"/>
    <col min="11013" max="11013" width="35.4513274336283" style="25" customWidth="1"/>
    <col min="11014" max="11014" width="13.0884955752212" style="25" customWidth="1"/>
    <col min="11015" max="11015" width="9.90265486725664" style="25"/>
    <col min="11016" max="11016" width="9.90265486725664" style="25" customWidth="1"/>
    <col min="11017" max="11017" width="10.9026548672566" style="25" customWidth="1"/>
    <col min="11018" max="11018" width="12.4513274336283" style="25" customWidth="1"/>
    <col min="11019" max="11019" width="11.9026548672566" style="25" customWidth="1"/>
    <col min="11020" max="11020" width="13.0884955752212" style="25" customWidth="1"/>
    <col min="11021" max="11021" width="11.4513274336283" style="25" customWidth="1"/>
    <col min="11022" max="11022" width="11" style="25" customWidth="1"/>
    <col min="11023" max="11265" width="9.90265486725664" style="25"/>
    <col min="11266" max="11266" width="14.4513274336283" style="25" customWidth="1"/>
    <col min="11267" max="11267" width="10.6371681415929" style="25" customWidth="1"/>
    <col min="11268" max="11268" width="13.9026548672566" style="25" customWidth="1"/>
    <col min="11269" max="11269" width="35.4513274336283" style="25" customWidth="1"/>
    <col min="11270" max="11270" width="13.0884955752212" style="25" customWidth="1"/>
    <col min="11271" max="11271" width="9.90265486725664" style="25"/>
    <col min="11272" max="11272" width="9.90265486725664" style="25" customWidth="1"/>
    <col min="11273" max="11273" width="10.9026548672566" style="25" customWidth="1"/>
    <col min="11274" max="11274" width="12.4513274336283" style="25" customWidth="1"/>
    <col min="11275" max="11275" width="11.9026548672566" style="25" customWidth="1"/>
    <col min="11276" max="11276" width="13.0884955752212" style="25" customWidth="1"/>
    <col min="11277" max="11277" width="11.4513274336283" style="25" customWidth="1"/>
    <col min="11278" max="11278" width="11" style="25" customWidth="1"/>
    <col min="11279" max="11521" width="9.90265486725664" style="25"/>
    <col min="11522" max="11522" width="14.4513274336283" style="25" customWidth="1"/>
    <col min="11523" max="11523" width="10.6371681415929" style="25" customWidth="1"/>
    <col min="11524" max="11524" width="13.9026548672566" style="25" customWidth="1"/>
    <col min="11525" max="11525" width="35.4513274336283" style="25" customWidth="1"/>
    <col min="11526" max="11526" width="13.0884955752212" style="25" customWidth="1"/>
    <col min="11527" max="11527" width="9.90265486725664" style="25"/>
    <col min="11528" max="11528" width="9.90265486725664" style="25" customWidth="1"/>
    <col min="11529" max="11529" width="10.9026548672566" style="25" customWidth="1"/>
    <col min="11530" max="11530" width="12.4513274336283" style="25" customWidth="1"/>
    <col min="11531" max="11531" width="11.9026548672566" style="25" customWidth="1"/>
    <col min="11532" max="11532" width="13.0884955752212" style="25" customWidth="1"/>
    <col min="11533" max="11533" width="11.4513274336283" style="25" customWidth="1"/>
    <col min="11534" max="11534" width="11" style="25" customWidth="1"/>
    <col min="11535" max="11777" width="9.90265486725664" style="25"/>
    <col min="11778" max="11778" width="14.4513274336283" style="25" customWidth="1"/>
    <col min="11779" max="11779" width="10.6371681415929" style="25" customWidth="1"/>
    <col min="11780" max="11780" width="13.9026548672566" style="25" customWidth="1"/>
    <col min="11781" max="11781" width="35.4513274336283" style="25" customWidth="1"/>
    <col min="11782" max="11782" width="13.0884955752212" style="25" customWidth="1"/>
    <col min="11783" max="11783" width="9.90265486725664" style="25"/>
    <col min="11784" max="11784" width="9.90265486725664" style="25" customWidth="1"/>
    <col min="11785" max="11785" width="10.9026548672566" style="25" customWidth="1"/>
    <col min="11786" max="11786" width="12.4513274336283" style="25" customWidth="1"/>
    <col min="11787" max="11787" width="11.9026548672566" style="25" customWidth="1"/>
    <col min="11788" max="11788" width="13.0884955752212" style="25" customWidth="1"/>
    <col min="11789" max="11789" width="11.4513274336283" style="25" customWidth="1"/>
    <col min="11790" max="11790" width="11" style="25" customWidth="1"/>
    <col min="11791" max="12033" width="9.90265486725664" style="25"/>
    <col min="12034" max="12034" width="14.4513274336283" style="25" customWidth="1"/>
    <col min="12035" max="12035" width="10.6371681415929" style="25" customWidth="1"/>
    <col min="12036" max="12036" width="13.9026548672566" style="25" customWidth="1"/>
    <col min="12037" max="12037" width="35.4513274336283" style="25" customWidth="1"/>
    <col min="12038" max="12038" width="13.0884955752212" style="25" customWidth="1"/>
    <col min="12039" max="12039" width="9.90265486725664" style="25"/>
    <col min="12040" max="12040" width="9.90265486725664" style="25" customWidth="1"/>
    <col min="12041" max="12041" width="10.9026548672566" style="25" customWidth="1"/>
    <col min="12042" max="12042" width="12.4513274336283" style="25" customWidth="1"/>
    <col min="12043" max="12043" width="11.9026548672566" style="25" customWidth="1"/>
    <col min="12044" max="12044" width="13.0884955752212" style="25" customWidth="1"/>
    <col min="12045" max="12045" width="11.4513274336283" style="25" customWidth="1"/>
    <col min="12046" max="12046" width="11" style="25" customWidth="1"/>
    <col min="12047" max="12289" width="9.90265486725664" style="25"/>
    <col min="12290" max="12290" width="14.4513274336283" style="25" customWidth="1"/>
    <col min="12291" max="12291" width="10.6371681415929" style="25" customWidth="1"/>
    <col min="12292" max="12292" width="13.9026548672566" style="25" customWidth="1"/>
    <col min="12293" max="12293" width="35.4513274336283" style="25" customWidth="1"/>
    <col min="12294" max="12294" width="13.0884955752212" style="25" customWidth="1"/>
    <col min="12295" max="12295" width="9.90265486725664" style="25"/>
    <col min="12296" max="12296" width="9.90265486725664" style="25" customWidth="1"/>
    <col min="12297" max="12297" width="10.9026548672566" style="25" customWidth="1"/>
    <col min="12298" max="12298" width="12.4513274336283" style="25" customWidth="1"/>
    <col min="12299" max="12299" width="11.9026548672566" style="25" customWidth="1"/>
    <col min="12300" max="12300" width="13.0884955752212" style="25" customWidth="1"/>
    <col min="12301" max="12301" width="11.4513274336283" style="25" customWidth="1"/>
    <col min="12302" max="12302" width="11" style="25" customWidth="1"/>
    <col min="12303" max="12545" width="9.90265486725664" style="25"/>
    <col min="12546" max="12546" width="14.4513274336283" style="25" customWidth="1"/>
    <col min="12547" max="12547" width="10.6371681415929" style="25" customWidth="1"/>
    <col min="12548" max="12548" width="13.9026548672566" style="25" customWidth="1"/>
    <col min="12549" max="12549" width="35.4513274336283" style="25" customWidth="1"/>
    <col min="12550" max="12550" width="13.0884955752212" style="25" customWidth="1"/>
    <col min="12551" max="12551" width="9.90265486725664" style="25"/>
    <col min="12552" max="12552" width="9.90265486725664" style="25" customWidth="1"/>
    <col min="12553" max="12553" width="10.9026548672566" style="25" customWidth="1"/>
    <col min="12554" max="12554" width="12.4513274336283" style="25" customWidth="1"/>
    <col min="12555" max="12555" width="11.9026548672566" style="25" customWidth="1"/>
    <col min="12556" max="12556" width="13.0884955752212" style="25" customWidth="1"/>
    <col min="12557" max="12557" width="11.4513274336283" style="25" customWidth="1"/>
    <col min="12558" max="12558" width="11" style="25" customWidth="1"/>
    <col min="12559" max="12801" width="9.90265486725664" style="25"/>
    <col min="12802" max="12802" width="14.4513274336283" style="25" customWidth="1"/>
    <col min="12803" max="12803" width="10.6371681415929" style="25" customWidth="1"/>
    <col min="12804" max="12804" width="13.9026548672566" style="25" customWidth="1"/>
    <col min="12805" max="12805" width="35.4513274336283" style="25" customWidth="1"/>
    <col min="12806" max="12806" width="13.0884955752212" style="25" customWidth="1"/>
    <col min="12807" max="12807" width="9.90265486725664" style="25"/>
    <col min="12808" max="12808" width="9.90265486725664" style="25" customWidth="1"/>
    <col min="12809" max="12809" width="10.9026548672566" style="25" customWidth="1"/>
    <col min="12810" max="12810" width="12.4513274336283" style="25" customWidth="1"/>
    <col min="12811" max="12811" width="11.9026548672566" style="25" customWidth="1"/>
    <col min="12812" max="12812" width="13.0884955752212" style="25" customWidth="1"/>
    <col min="12813" max="12813" width="11.4513274336283" style="25" customWidth="1"/>
    <col min="12814" max="12814" width="11" style="25" customWidth="1"/>
    <col min="12815" max="13057" width="9.90265486725664" style="25"/>
    <col min="13058" max="13058" width="14.4513274336283" style="25" customWidth="1"/>
    <col min="13059" max="13059" width="10.6371681415929" style="25" customWidth="1"/>
    <col min="13060" max="13060" width="13.9026548672566" style="25" customWidth="1"/>
    <col min="13061" max="13061" width="35.4513274336283" style="25" customWidth="1"/>
    <col min="13062" max="13062" width="13.0884955752212" style="25" customWidth="1"/>
    <col min="13063" max="13063" width="9.90265486725664" style="25"/>
    <col min="13064" max="13064" width="9.90265486725664" style="25" customWidth="1"/>
    <col min="13065" max="13065" width="10.9026548672566" style="25" customWidth="1"/>
    <col min="13066" max="13066" width="12.4513274336283" style="25" customWidth="1"/>
    <col min="13067" max="13067" width="11.9026548672566" style="25" customWidth="1"/>
    <col min="13068" max="13068" width="13.0884955752212" style="25" customWidth="1"/>
    <col min="13069" max="13069" width="11.4513274336283" style="25" customWidth="1"/>
    <col min="13070" max="13070" width="11" style="25" customWidth="1"/>
    <col min="13071" max="13313" width="9.90265486725664" style="25"/>
    <col min="13314" max="13314" width="14.4513274336283" style="25" customWidth="1"/>
    <col min="13315" max="13315" width="10.6371681415929" style="25" customWidth="1"/>
    <col min="13316" max="13316" width="13.9026548672566" style="25" customWidth="1"/>
    <col min="13317" max="13317" width="35.4513274336283" style="25" customWidth="1"/>
    <col min="13318" max="13318" width="13.0884955752212" style="25" customWidth="1"/>
    <col min="13319" max="13319" width="9.90265486725664" style="25"/>
    <col min="13320" max="13320" width="9.90265486725664" style="25" customWidth="1"/>
    <col min="13321" max="13321" width="10.9026548672566" style="25" customWidth="1"/>
    <col min="13322" max="13322" width="12.4513274336283" style="25" customWidth="1"/>
    <col min="13323" max="13323" width="11.9026548672566" style="25" customWidth="1"/>
    <col min="13324" max="13324" width="13.0884955752212" style="25" customWidth="1"/>
    <col min="13325" max="13325" width="11.4513274336283" style="25" customWidth="1"/>
    <col min="13326" max="13326" width="11" style="25" customWidth="1"/>
    <col min="13327" max="13569" width="9.90265486725664" style="25"/>
    <col min="13570" max="13570" width="14.4513274336283" style="25" customWidth="1"/>
    <col min="13571" max="13571" width="10.6371681415929" style="25" customWidth="1"/>
    <col min="13572" max="13572" width="13.9026548672566" style="25" customWidth="1"/>
    <col min="13573" max="13573" width="35.4513274336283" style="25" customWidth="1"/>
    <col min="13574" max="13574" width="13.0884955752212" style="25" customWidth="1"/>
    <col min="13575" max="13575" width="9.90265486725664" style="25"/>
    <col min="13576" max="13576" width="9.90265486725664" style="25" customWidth="1"/>
    <col min="13577" max="13577" width="10.9026548672566" style="25" customWidth="1"/>
    <col min="13578" max="13578" width="12.4513274336283" style="25" customWidth="1"/>
    <col min="13579" max="13579" width="11.9026548672566" style="25" customWidth="1"/>
    <col min="13580" max="13580" width="13.0884955752212" style="25" customWidth="1"/>
    <col min="13581" max="13581" width="11.4513274336283" style="25" customWidth="1"/>
    <col min="13582" max="13582" width="11" style="25" customWidth="1"/>
    <col min="13583" max="13825" width="9.90265486725664" style="25"/>
    <col min="13826" max="13826" width="14.4513274336283" style="25" customWidth="1"/>
    <col min="13827" max="13827" width="10.6371681415929" style="25" customWidth="1"/>
    <col min="13828" max="13828" width="13.9026548672566" style="25" customWidth="1"/>
    <col min="13829" max="13829" width="35.4513274336283" style="25" customWidth="1"/>
    <col min="13830" max="13830" width="13.0884955752212" style="25" customWidth="1"/>
    <col min="13831" max="13831" width="9.90265486725664" style="25"/>
    <col min="13832" max="13832" width="9.90265486725664" style="25" customWidth="1"/>
    <col min="13833" max="13833" width="10.9026548672566" style="25" customWidth="1"/>
    <col min="13834" max="13834" width="12.4513274336283" style="25" customWidth="1"/>
    <col min="13835" max="13835" width="11.9026548672566" style="25" customWidth="1"/>
    <col min="13836" max="13836" width="13.0884955752212" style="25" customWidth="1"/>
    <col min="13837" max="13837" width="11.4513274336283" style="25" customWidth="1"/>
    <col min="13838" max="13838" width="11" style="25" customWidth="1"/>
    <col min="13839" max="14081" width="9.90265486725664" style="25"/>
    <col min="14082" max="14082" width="14.4513274336283" style="25" customWidth="1"/>
    <col min="14083" max="14083" width="10.6371681415929" style="25" customWidth="1"/>
    <col min="14084" max="14084" width="13.9026548672566" style="25" customWidth="1"/>
    <col min="14085" max="14085" width="35.4513274336283" style="25" customWidth="1"/>
    <col min="14086" max="14086" width="13.0884955752212" style="25" customWidth="1"/>
    <col min="14087" max="14087" width="9.90265486725664" style="25"/>
    <col min="14088" max="14088" width="9.90265486725664" style="25" customWidth="1"/>
    <col min="14089" max="14089" width="10.9026548672566" style="25" customWidth="1"/>
    <col min="14090" max="14090" width="12.4513274336283" style="25" customWidth="1"/>
    <col min="14091" max="14091" width="11.9026548672566" style="25" customWidth="1"/>
    <col min="14092" max="14092" width="13.0884955752212" style="25" customWidth="1"/>
    <col min="14093" max="14093" width="11.4513274336283" style="25" customWidth="1"/>
    <col min="14094" max="14094" width="11" style="25" customWidth="1"/>
    <col min="14095" max="14337" width="9.90265486725664" style="25"/>
    <col min="14338" max="14338" width="14.4513274336283" style="25" customWidth="1"/>
    <col min="14339" max="14339" width="10.6371681415929" style="25" customWidth="1"/>
    <col min="14340" max="14340" width="13.9026548672566" style="25" customWidth="1"/>
    <col min="14341" max="14341" width="35.4513274336283" style="25" customWidth="1"/>
    <col min="14342" max="14342" width="13.0884955752212" style="25" customWidth="1"/>
    <col min="14343" max="14343" width="9.90265486725664" style="25"/>
    <col min="14344" max="14344" width="9.90265486725664" style="25" customWidth="1"/>
    <col min="14345" max="14345" width="10.9026548672566" style="25" customWidth="1"/>
    <col min="14346" max="14346" width="12.4513274336283" style="25" customWidth="1"/>
    <col min="14347" max="14347" width="11.9026548672566" style="25" customWidth="1"/>
    <col min="14348" max="14348" width="13.0884955752212" style="25" customWidth="1"/>
    <col min="14349" max="14349" width="11.4513274336283" style="25" customWidth="1"/>
    <col min="14350" max="14350" width="11" style="25" customWidth="1"/>
    <col min="14351" max="14593" width="9.90265486725664" style="25"/>
    <col min="14594" max="14594" width="14.4513274336283" style="25" customWidth="1"/>
    <col min="14595" max="14595" width="10.6371681415929" style="25" customWidth="1"/>
    <col min="14596" max="14596" width="13.9026548672566" style="25" customWidth="1"/>
    <col min="14597" max="14597" width="35.4513274336283" style="25" customWidth="1"/>
    <col min="14598" max="14598" width="13.0884955752212" style="25" customWidth="1"/>
    <col min="14599" max="14599" width="9.90265486725664" style="25"/>
    <col min="14600" max="14600" width="9.90265486725664" style="25" customWidth="1"/>
    <col min="14601" max="14601" width="10.9026548672566" style="25" customWidth="1"/>
    <col min="14602" max="14602" width="12.4513274336283" style="25" customWidth="1"/>
    <col min="14603" max="14603" width="11.9026548672566" style="25" customWidth="1"/>
    <col min="14604" max="14604" width="13.0884955752212" style="25" customWidth="1"/>
    <col min="14605" max="14605" width="11.4513274336283" style="25" customWidth="1"/>
    <col min="14606" max="14606" width="11" style="25" customWidth="1"/>
    <col min="14607" max="14849" width="9.90265486725664" style="25"/>
    <col min="14850" max="14850" width="14.4513274336283" style="25" customWidth="1"/>
    <col min="14851" max="14851" width="10.6371681415929" style="25" customWidth="1"/>
    <col min="14852" max="14852" width="13.9026548672566" style="25" customWidth="1"/>
    <col min="14853" max="14853" width="35.4513274336283" style="25" customWidth="1"/>
    <col min="14854" max="14854" width="13.0884955752212" style="25" customWidth="1"/>
    <col min="14855" max="14855" width="9.90265486725664" style="25"/>
    <col min="14856" max="14856" width="9.90265486725664" style="25" customWidth="1"/>
    <col min="14857" max="14857" width="10.9026548672566" style="25" customWidth="1"/>
    <col min="14858" max="14858" width="12.4513274336283" style="25" customWidth="1"/>
    <col min="14859" max="14859" width="11.9026548672566" style="25" customWidth="1"/>
    <col min="14860" max="14860" width="13.0884955752212" style="25" customWidth="1"/>
    <col min="14861" max="14861" width="11.4513274336283" style="25" customWidth="1"/>
    <col min="14862" max="14862" width="11" style="25" customWidth="1"/>
    <col min="14863" max="15105" width="9.90265486725664" style="25"/>
    <col min="15106" max="15106" width="14.4513274336283" style="25" customWidth="1"/>
    <col min="15107" max="15107" width="10.6371681415929" style="25" customWidth="1"/>
    <col min="15108" max="15108" width="13.9026548672566" style="25" customWidth="1"/>
    <col min="15109" max="15109" width="35.4513274336283" style="25" customWidth="1"/>
    <col min="15110" max="15110" width="13.0884955752212" style="25" customWidth="1"/>
    <col min="15111" max="15111" width="9.90265486725664" style="25"/>
    <col min="15112" max="15112" width="9.90265486725664" style="25" customWidth="1"/>
    <col min="15113" max="15113" width="10.9026548672566" style="25" customWidth="1"/>
    <col min="15114" max="15114" width="12.4513274336283" style="25" customWidth="1"/>
    <col min="15115" max="15115" width="11.9026548672566" style="25" customWidth="1"/>
    <col min="15116" max="15116" width="13.0884955752212" style="25" customWidth="1"/>
    <col min="15117" max="15117" width="11.4513274336283" style="25" customWidth="1"/>
    <col min="15118" max="15118" width="11" style="25" customWidth="1"/>
    <col min="15119" max="15361" width="9.90265486725664" style="25"/>
    <col min="15362" max="15362" width="14.4513274336283" style="25" customWidth="1"/>
    <col min="15363" max="15363" width="10.6371681415929" style="25" customWidth="1"/>
    <col min="15364" max="15364" width="13.9026548672566" style="25" customWidth="1"/>
    <col min="15365" max="15365" width="35.4513274336283" style="25" customWidth="1"/>
    <col min="15366" max="15366" width="13.0884955752212" style="25" customWidth="1"/>
    <col min="15367" max="15367" width="9.90265486725664" style="25"/>
    <col min="15368" max="15368" width="9.90265486725664" style="25" customWidth="1"/>
    <col min="15369" max="15369" width="10.9026548672566" style="25" customWidth="1"/>
    <col min="15370" max="15370" width="12.4513274336283" style="25" customWidth="1"/>
    <col min="15371" max="15371" width="11.9026548672566" style="25" customWidth="1"/>
    <col min="15372" max="15372" width="13.0884955752212" style="25" customWidth="1"/>
    <col min="15373" max="15373" width="11.4513274336283" style="25" customWidth="1"/>
    <col min="15374" max="15374" width="11" style="25" customWidth="1"/>
    <col min="15375" max="15617" width="9.90265486725664" style="25"/>
    <col min="15618" max="15618" width="14.4513274336283" style="25" customWidth="1"/>
    <col min="15619" max="15619" width="10.6371681415929" style="25" customWidth="1"/>
    <col min="15620" max="15620" width="13.9026548672566" style="25" customWidth="1"/>
    <col min="15621" max="15621" width="35.4513274336283" style="25" customWidth="1"/>
    <col min="15622" max="15622" width="13.0884955752212" style="25" customWidth="1"/>
    <col min="15623" max="15623" width="9.90265486725664" style="25"/>
    <col min="15624" max="15624" width="9.90265486725664" style="25" customWidth="1"/>
    <col min="15625" max="15625" width="10.9026548672566" style="25" customWidth="1"/>
    <col min="15626" max="15626" width="12.4513274336283" style="25" customWidth="1"/>
    <col min="15627" max="15627" width="11.9026548672566" style="25" customWidth="1"/>
    <col min="15628" max="15628" width="13.0884955752212" style="25" customWidth="1"/>
    <col min="15629" max="15629" width="11.4513274336283" style="25" customWidth="1"/>
    <col min="15630" max="15630" width="11" style="25" customWidth="1"/>
    <col min="15631" max="15873" width="9.90265486725664" style="25"/>
    <col min="15874" max="15874" width="14.4513274336283" style="25" customWidth="1"/>
    <col min="15875" max="15875" width="10.6371681415929" style="25" customWidth="1"/>
    <col min="15876" max="15876" width="13.9026548672566" style="25" customWidth="1"/>
    <col min="15877" max="15877" width="35.4513274336283" style="25" customWidth="1"/>
    <col min="15878" max="15878" width="13.0884955752212" style="25" customWidth="1"/>
    <col min="15879" max="15879" width="9.90265486725664" style="25"/>
    <col min="15880" max="15880" width="9.90265486725664" style="25" customWidth="1"/>
    <col min="15881" max="15881" width="10.9026548672566" style="25" customWidth="1"/>
    <col min="15882" max="15882" width="12.4513274336283" style="25" customWidth="1"/>
    <col min="15883" max="15883" width="11.9026548672566" style="25" customWidth="1"/>
    <col min="15884" max="15884" width="13.0884955752212" style="25" customWidth="1"/>
    <col min="15885" max="15885" width="11.4513274336283" style="25" customWidth="1"/>
    <col min="15886" max="15886" width="11" style="25" customWidth="1"/>
    <col min="15887" max="16129" width="9.90265486725664" style="25"/>
    <col min="16130" max="16130" width="14.4513274336283" style="25" customWidth="1"/>
    <col min="16131" max="16131" width="10.6371681415929" style="25" customWidth="1"/>
    <col min="16132" max="16132" width="13.9026548672566" style="25" customWidth="1"/>
    <col min="16133" max="16133" width="35.4513274336283" style="25" customWidth="1"/>
    <col min="16134" max="16134" width="13.0884955752212" style="25" customWidth="1"/>
    <col min="16135" max="16135" width="9.90265486725664" style="25"/>
    <col min="16136" max="16136" width="9.90265486725664" style="25" customWidth="1"/>
    <col min="16137" max="16137" width="10.9026548672566" style="25" customWidth="1"/>
    <col min="16138" max="16138" width="12.4513274336283" style="25" customWidth="1"/>
    <col min="16139" max="16139" width="11.9026548672566" style="25" customWidth="1"/>
    <col min="16140" max="16140" width="13.0884955752212" style="25" customWidth="1"/>
    <col min="16141" max="16141" width="11.4513274336283" style="25" customWidth="1"/>
    <col min="16142" max="16142" width="11" style="25" customWidth="1"/>
    <col min="16143" max="16384" width="9.90265486725664" style="25"/>
  </cols>
  <sheetData>
    <row r="1" ht="16.85" spans="1:14">
      <c r="A1" s="27" t="s">
        <v>246</v>
      </c>
      <c r="B1" s="27" t="s">
        <v>247</v>
      </c>
      <c r="C1" s="27" t="s">
        <v>248</v>
      </c>
      <c r="D1" s="27" t="s">
        <v>249</v>
      </c>
      <c r="E1" s="27" t="s">
        <v>254</v>
      </c>
      <c r="F1" s="28" t="s">
        <v>255</v>
      </c>
      <c r="G1" s="29"/>
      <c r="H1" s="30"/>
      <c r="I1" s="28" t="s">
        <v>256</v>
      </c>
      <c r="J1" s="29"/>
      <c r="K1" s="29"/>
      <c r="L1" s="29"/>
      <c r="M1" s="59" t="s">
        <v>257</v>
      </c>
      <c r="N1" s="27" t="s">
        <v>258</v>
      </c>
    </row>
    <row r="2" ht="34.5" spans="1:14">
      <c r="A2" s="31"/>
      <c r="B2" s="31"/>
      <c r="C2" s="31"/>
      <c r="D2" s="31"/>
      <c r="E2" s="31"/>
      <c r="F2" s="32" t="s">
        <v>259</v>
      </c>
      <c r="G2" s="27" t="s">
        <v>260</v>
      </c>
      <c r="H2" s="33" t="s">
        <v>261</v>
      </c>
      <c r="I2" s="32" t="s">
        <v>262</v>
      </c>
      <c r="J2" s="27" t="s">
        <v>263</v>
      </c>
      <c r="K2" s="33" t="s">
        <v>264</v>
      </c>
      <c r="L2" s="60" t="s">
        <v>265</v>
      </c>
      <c r="M2" s="27"/>
      <c r="N2" s="31"/>
    </row>
    <row r="3" ht="25" customHeight="1" spans="1:15">
      <c r="A3" s="34" t="s">
        <v>16</v>
      </c>
      <c r="B3" s="35" t="s">
        <v>17</v>
      </c>
      <c r="C3" s="36" t="s">
        <v>85</v>
      </c>
      <c r="D3" s="36">
        <v>12</v>
      </c>
      <c r="E3" s="36" t="s">
        <v>266</v>
      </c>
      <c r="F3" s="37">
        <v>5557147.56</v>
      </c>
      <c r="G3" s="36">
        <v>10</v>
      </c>
      <c r="H3" s="38">
        <f t="shared" ref="H3:H4" si="0">IFERROR(F3*0.9/G3/300/20/3600*D3,“”)</f>
        <v>0.277857378</v>
      </c>
      <c r="I3" s="61">
        <v>850</v>
      </c>
      <c r="J3" s="62">
        <v>0.7</v>
      </c>
      <c r="K3" s="61">
        <v>0.82</v>
      </c>
      <c r="L3" s="38">
        <f t="shared" ref="L3:L13" si="1">K3*J3*I3*D3/3600</f>
        <v>1.62633333333333</v>
      </c>
      <c r="M3" s="38">
        <f>SUM(H3:H5)</f>
        <v>0.281056491333333</v>
      </c>
      <c r="N3" s="63">
        <f>SUM(L3:L5)</f>
        <v>2.009</v>
      </c>
      <c r="O3" s="64">
        <f>M3+N3</f>
        <v>2.29005649133333</v>
      </c>
    </row>
    <row r="4" ht="25" customHeight="1" spans="1:15">
      <c r="A4" s="39"/>
      <c r="B4" s="40"/>
      <c r="C4" s="41" t="s">
        <v>88</v>
      </c>
      <c r="D4" s="41">
        <v>160</v>
      </c>
      <c r="E4" s="41" t="s">
        <v>267</v>
      </c>
      <c r="F4" s="42">
        <v>4798.67</v>
      </c>
      <c r="G4" s="41">
        <v>10</v>
      </c>
      <c r="H4" s="43">
        <f t="shared" si="0"/>
        <v>0.00319911333333333</v>
      </c>
      <c r="I4" s="65">
        <v>15</v>
      </c>
      <c r="J4" s="66">
        <v>0.7</v>
      </c>
      <c r="K4" s="65">
        <v>0.82</v>
      </c>
      <c r="L4" s="43">
        <f t="shared" si="1"/>
        <v>0.382666666666667</v>
      </c>
      <c r="M4" s="43"/>
      <c r="N4" s="67"/>
      <c r="O4" s="68"/>
    </row>
    <row r="5" ht="25" customHeight="1" spans="1:15">
      <c r="A5" s="44"/>
      <c r="B5" s="45"/>
      <c r="C5" s="46"/>
      <c r="D5" s="46"/>
      <c r="E5" s="46"/>
      <c r="F5" s="47"/>
      <c r="G5" s="46"/>
      <c r="H5" s="48"/>
      <c r="I5" s="69"/>
      <c r="J5" s="70"/>
      <c r="K5" s="69"/>
      <c r="L5" s="48"/>
      <c r="M5" s="48"/>
      <c r="N5" s="71"/>
      <c r="O5" s="68"/>
    </row>
    <row r="6" ht="25" customHeight="1" spans="1:15">
      <c r="A6" s="34" t="s">
        <v>18</v>
      </c>
      <c r="B6" s="35" t="s">
        <v>19</v>
      </c>
      <c r="C6" s="36" t="s">
        <v>85</v>
      </c>
      <c r="D6" s="36">
        <v>12</v>
      </c>
      <c r="E6" s="36" t="s">
        <v>266</v>
      </c>
      <c r="F6" s="37">
        <v>5557147.56</v>
      </c>
      <c r="G6" s="36">
        <v>10</v>
      </c>
      <c r="H6" s="38">
        <f t="shared" ref="H6:H7" si="2">IFERROR(F6*0.9/G6/300/20/3600*D6,“”)</f>
        <v>0.277857378</v>
      </c>
      <c r="I6" s="61">
        <v>850</v>
      </c>
      <c r="J6" s="62">
        <v>0.7</v>
      </c>
      <c r="K6" s="61">
        <v>0.82</v>
      </c>
      <c r="L6" s="38">
        <f t="shared" ref="L6:L7" si="3">K6*J6*I6*D6/3600</f>
        <v>1.62633333333333</v>
      </c>
      <c r="M6" s="38">
        <f>SUM(H6:H8)</f>
        <v>0.279956796125</v>
      </c>
      <c r="N6" s="63">
        <f>SUM(L6:L8)</f>
        <v>1.87745833333333</v>
      </c>
      <c r="O6" s="64">
        <f>M6+N6</f>
        <v>2.15741512945833</v>
      </c>
    </row>
    <row r="7" ht="25" customHeight="1" spans="1:15">
      <c r="A7" s="39"/>
      <c r="B7" s="40"/>
      <c r="C7" s="41" t="s">
        <v>88</v>
      </c>
      <c r="D7" s="41">
        <v>105</v>
      </c>
      <c r="E7" s="41" t="s">
        <v>267</v>
      </c>
      <c r="F7" s="42">
        <v>4798.67</v>
      </c>
      <c r="G7" s="41">
        <v>10</v>
      </c>
      <c r="H7" s="43">
        <f t="shared" si="2"/>
        <v>0.002099418125</v>
      </c>
      <c r="I7" s="65">
        <v>15</v>
      </c>
      <c r="J7" s="66">
        <v>0.7</v>
      </c>
      <c r="K7" s="65">
        <v>0.82</v>
      </c>
      <c r="L7" s="43">
        <f t="shared" si="3"/>
        <v>0.251125</v>
      </c>
      <c r="M7" s="43"/>
      <c r="N7" s="67"/>
      <c r="O7" s="68"/>
    </row>
    <row r="8" ht="25" customHeight="1" spans="1:15">
      <c r="A8" s="44"/>
      <c r="B8" s="45"/>
      <c r="C8" s="46"/>
      <c r="D8" s="46"/>
      <c r="E8" s="46"/>
      <c r="F8" s="47"/>
      <c r="G8" s="46"/>
      <c r="H8" s="48"/>
      <c r="I8" s="46"/>
      <c r="J8" s="70"/>
      <c r="K8" s="69"/>
      <c r="L8" s="48"/>
      <c r="M8" s="48"/>
      <c r="N8" s="71"/>
      <c r="O8" s="68"/>
    </row>
    <row r="9" ht="25" customHeight="1" spans="1:15">
      <c r="A9" s="34" t="s">
        <v>268</v>
      </c>
      <c r="B9" s="35" t="s">
        <v>269</v>
      </c>
      <c r="C9" s="36" t="s">
        <v>85</v>
      </c>
      <c r="D9" s="36">
        <v>12</v>
      </c>
      <c r="E9" s="36" t="s">
        <v>266</v>
      </c>
      <c r="F9" s="37">
        <v>5557147.56</v>
      </c>
      <c r="G9" s="36">
        <v>10</v>
      </c>
      <c r="H9" s="38">
        <f t="shared" ref="H9:H10" si="4">IFERROR(F9*0.9/G9/300/20/3600*D9,“”)</f>
        <v>0.277857378</v>
      </c>
      <c r="I9" s="61">
        <v>850</v>
      </c>
      <c r="J9" s="62">
        <v>0.7</v>
      </c>
      <c r="K9" s="61">
        <v>0.82</v>
      </c>
      <c r="L9" s="38">
        <f t="shared" ref="L9:L12" si="5">K9*J9*I9*D9/3600</f>
        <v>1.62633333333333</v>
      </c>
      <c r="M9" s="38">
        <f>SUM(H9:H14)</f>
        <v>0.299631366333333</v>
      </c>
      <c r="N9" s="63">
        <f>SUM(L9:L14)</f>
        <v>2.27208333333333</v>
      </c>
      <c r="O9" s="64">
        <f>M9+N9</f>
        <v>2.57171469966667</v>
      </c>
    </row>
    <row r="10" ht="25" customHeight="1" spans="1:15">
      <c r="A10" s="39"/>
      <c r="B10" s="40"/>
      <c r="C10" s="49" t="s">
        <v>88</v>
      </c>
      <c r="D10" s="41">
        <v>260</v>
      </c>
      <c r="E10" s="49" t="s">
        <v>267</v>
      </c>
      <c r="F10" s="50">
        <v>4798.67</v>
      </c>
      <c r="G10" s="49">
        <v>10</v>
      </c>
      <c r="H10" s="51">
        <f t="shared" si="4"/>
        <v>0.00519855916666667</v>
      </c>
      <c r="I10" s="72">
        <v>15</v>
      </c>
      <c r="J10" s="73">
        <v>0.7</v>
      </c>
      <c r="K10" s="72">
        <v>0.82</v>
      </c>
      <c r="L10" s="51">
        <f t="shared" si="5"/>
        <v>0.621833333333333</v>
      </c>
      <c r="M10" s="43"/>
      <c r="N10" s="67"/>
      <c r="O10" s="68"/>
    </row>
    <row r="11" ht="25" customHeight="1" spans="1:15">
      <c r="A11" s="39"/>
      <c r="B11" s="40"/>
      <c r="C11" s="41" t="s">
        <v>252</v>
      </c>
      <c r="D11" s="41">
        <v>10</v>
      </c>
      <c r="E11" s="41" t="s">
        <v>270</v>
      </c>
      <c r="F11" s="42">
        <v>145680.23</v>
      </c>
      <c r="G11" s="41">
        <v>10</v>
      </c>
      <c r="H11" s="43">
        <f t="shared" ref="H11:H12" si="6">IFERROR(F11*0.9/G11/300/20/3600*D11,“”)</f>
        <v>0.00607000958333334</v>
      </c>
      <c r="I11" s="65">
        <v>3</v>
      </c>
      <c r="J11" s="66">
        <v>0.7</v>
      </c>
      <c r="K11" s="65">
        <v>0.82</v>
      </c>
      <c r="L11" s="43">
        <f t="shared" si="5"/>
        <v>0.00478333333333333</v>
      </c>
      <c r="M11" s="43"/>
      <c r="N11" s="67"/>
      <c r="O11" s="68"/>
    </row>
    <row r="12" ht="25" customHeight="1" spans="1:15">
      <c r="A12" s="39"/>
      <c r="B12" s="40"/>
      <c r="C12" s="41" t="s">
        <v>253</v>
      </c>
      <c r="D12" s="41">
        <v>12</v>
      </c>
      <c r="E12" s="256" t="s">
        <v>271</v>
      </c>
      <c r="F12" s="42">
        <v>88708.2</v>
      </c>
      <c r="G12" s="41">
        <v>10</v>
      </c>
      <c r="H12" s="43">
        <f t="shared" si="6"/>
        <v>0.00443541</v>
      </c>
      <c r="I12" s="65">
        <v>7.5</v>
      </c>
      <c r="J12" s="66">
        <v>0.7</v>
      </c>
      <c r="K12" s="65">
        <v>0.82</v>
      </c>
      <c r="L12" s="43">
        <f t="shared" si="5"/>
        <v>0.01435</v>
      </c>
      <c r="M12" s="43"/>
      <c r="N12" s="67"/>
      <c r="O12" s="68"/>
    </row>
    <row r="13" ht="25" customHeight="1" spans="1:15">
      <c r="A13" s="52"/>
      <c r="B13" s="53"/>
      <c r="C13" s="41" t="s">
        <v>252</v>
      </c>
      <c r="D13" s="41">
        <v>10</v>
      </c>
      <c r="E13" s="41" t="s">
        <v>270</v>
      </c>
      <c r="F13" s="42">
        <v>145680.23</v>
      </c>
      <c r="G13" s="41">
        <v>10</v>
      </c>
      <c r="H13" s="43">
        <f t="shared" ref="H13" si="7">IFERROR(F13*0.9/G13/300/20/3600*D13,“”)</f>
        <v>0.00607000958333334</v>
      </c>
      <c r="I13" s="65">
        <v>3</v>
      </c>
      <c r="J13" s="66">
        <v>0.7</v>
      </c>
      <c r="K13" s="65">
        <v>0.82</v>
      </c>
      <c r="L13" s="43">
        <f t="shared" ref="L13" si="8">K13*J13*I13*D13/3600</f>
        <v>0.00478333333333333</v>
      </c>
      <c r="M13" s="51"/>
      <c r="N13" s="74"/>
      <c r="O13" s="68"/>
    </row>
    <row r="14" ht="25" customHeight="1" spans="1:15">
      <c r="A14" s="44"/>
      <c r="B14" s="45"/>
      <c r="C14" s="46"/>
      <c r="D14" s="46"/>
      <c r="E14" s="46"/>
      <c r="F14" s="47"/>
      <c r="G14" s="46"/>
      <c r="H14" s="48"/>
      <c r="I14" s="46"/>
      <c r="J14" s="70"/>
      <c r="K14" s="69"/>
      <c r="L14" s="48"/>
      <c r="M14" s="48"/>
      <c r="N14" s="71"/>
      <c r="O14" s="68"/>
    </row>
    <row r="15" ht="25" customHeight="1" spans="1:15">
      <c r="A15" s="54" t="s">
        <v>15</v>
      </c>
      <c r="B15" s="55"/>
      <c r="C15" s="55"/>
      <c r="D15" s="55"/>
      <c r="E15" s="56"/>
      <c r="F15" s="57"/>
      <c r="G15" s="57"/>
      <c r="H15" s="58"/>
      <c r="I15" s="57"/>
      <c r="J15" s="57"/>
      <c r="K15" s="57"/>
      <c r="L15" s="58"/>
      <c r="M15" s="58">
        <f>SUM(M3:M8)</f>
        <v>0.561013287458333</v>
      </c>
      <c r="N15" s="58">
        <f>SUM(N3:N8)</f>
        <v>3.88645833333333</v>
      </c>
      <c r="O15" s="75">
        <f>SUM(M15:N15)</f>
        <v>4.44747162079167</v>
      </c>
    </row>
    <row r="16" ht="25" customHeight="1"/>
    <row r="17" ht="25" customHeight="1"/>
    <row r="18" ht="25" customHeight="1"/>
    <row r="19" ht="25" customHeight="1"/>
  </sheetData>
  <mergeCells count="25">
    <mergeCell ref="F1:H1"/>
    <mergeCell ref="I1:L1"/>
    <mergeCell ref="A15:E15"/>
    <mergeCell ref="A1:A2"/>
    <mergeCell ref="A3:A5"/>
    <mergeCell ref="A6:A8"/>
    <mergeCell ref="A9:A14"/>
    <mergeCell ref="B1:B2"/>
    <mergeCell ref="B3:B5"/>
    <mergeCell ref="B6:B8"/>
    <mergeCell ref="B9:B14"/>
    <mergeCell ref="C1:C2"/>
    <mergeCell ref="D1:D2"/>
    <mergeCell ref="E1:E2"/>
    <mergeCell ref="M1:M2"/>
    <mergeCell ref="M3:M5"/>
    <mergeCell ref="M6:M8"/>
    <mergeCell ref="M9:M14"/>
    <mergeCell ref="N1:N2"/>
    <mergeCell ref="N3:N5"/>
    <mergeCell ref="N6:N8"/>
    <mergeCell ref="N9:N14"/>
    <mergeCell ref="O3:O5"/>
    <mergeCell ref="O6:O8"/>
    <mergeCell ref="O9:O1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V12"/>
  <sheetViews>
    <sheetView workbookViewId="0">
      <selection activeCell="H12" sqref="H12"/>
    </sheetView>
  </sheetViews>
  <sheetFormatPr defaultColWidth="9" defaultRowHeight="13.5"/>
  <cols>
    <col min="1" max="1" width="4" style="1" customWidth="1"/>
    <col min="2" max="2" width="10.7256637168142" style="1" customWidth="1"/>
    <col min="3" max="4" width="15.9026548672566" style="1" customWidth="1"/>
    <col min="5" max="5" width="5" style="2" customWidth="1"/>
    <col min="6" max="6" width="4.36283185840708" style="2" customWidth="1"/>
    <col min="7" max="7" width="4.63716814159292" style="2" customWidth="1"/>
    <col min="8" max="8" width="5.72566371681416" style="3" customWidth="1"/>
    <col min="9" max="9" width="7.36283185840708" style="1" customWidth="1"/>
    <col min="10" max="10" width="7.36283185840708" style="4" customWidth="1"/>
    <col min="11" max="11" width="9.08849557522124" style="1" customWidth="1"/>
    <col min="12" max="12" width="8.63716814159292" style="5" customWidth="1"/>
    <col min="13" max="14" width="8.63716814159292" style="3" customWidth="1"/>
    <col min="15" max="15" width="8.63716814159292" style="5" customWidth="1"/>
    <col min="16" max="16" width="7.26548672566372" style="4" customWidth="1"/>
    <col min="17" max="17" width="7.90265486725664" style="4" customWidth="1"/>
    <col min="18" max="19" width="8.72566371681416" style="4"/>
    <col min="20" max="20" width="8.72566371681416" style="5"/>
    <col min="21" max="21" width="8.72566371681416" style="1"/>
    <col min="22" max="22" width="19.0884955752212" style="1" customWidth="1"/>
    <col min="23" max="16384" width="8.72566371681416" style="1"/>
  </cols>
  <sheetData>
    <row r="2" ht="26.25" customHeight="1" spans="2:20">
      <c r="B2" s="6" t="s">
        <v>1</v>
      </c>
      <c r="C2" s="6" t="s">
        <v>272</v>
      </c>
      <c r="D2" s="6" t="s">
        <v>273</v>
      </c>
      <c r="E2" s="6" t="s">
        <v>6</v>
      </c>
      <c r="F2" s="6"/>
      <c r="G2" s="6"/>
      <c r="H2" s="6"/>
      <c r="I2" s="6"/>
      <c r="J2" s="6"/>
      <c r="K2" s="6"/>
      <c r="L2" s="6"/>
      <c r="M2" s="12" t="s">
        <v>274</v>
      </c>
      <c r="N2" s="13"/>
      <c r="O2" s="14" t="s">
        <v>275</v>
      </c>
      <c r="P2" s="6" t="s">
        <v>7</v>
      </c>
      <c r="Q2" s="6"/>
      <c r="R2" s="6"/>
      <c r="S2" s="6"/>
      <c r="T2" s="6"/>
    </row>
    <row r="3" ht="40.5" customHeight="1" spans="2:20">
      <c r="B3" s="6"/>
      <c r="C3" s="6"/>
      <c r="D3" s="6"/>
      <c r="E3" s="6" t="s">
        <v>71</v>
      </c>
      <c r="F3" s="6" t="s">
        <v>72</v>
      </c>
      <c r="G3" s="6" t="s">
        <v>73</v>
      </c>
      <c r="H3" s="7" t="s">
        <v>276</v>
      </c>
      <c r="I3" s="15" t="s">
        <v>277</v>
      </c>
      <c r="J3" s="7" t="s">
        <v>278</v>
      </c>
      <c r="K3" s="8" t="s">
        <v>60</v>
      </c>
      <c r="L3" s="16" t="s">
        <v>279</v>
      </c>
      <c r="M3" s="7" t="s">
        <v>280</v>
      </c>
      <c r="N3" s="17" t="s">
        <v>281</v>
      </c>
      <c r="O3" s="18"/>
      <c r="P3" s="8" t="s">
        <v>282</v>
      </c>
      <c r="Q3" s="8" t="s">
        <v>283</v>
      </c>
      <c r="R3" s="8" t="s">
        <v>284</v>
      </c>
      <c r="S3" s="6" t="s">
        <v>285</v>
      </c>
      <c r="T3" s="16" t="s">
        <v>286</v>
      </c>
    </row>
    <row r="4" ht="50" customHeight="1" spans="2:20">
      <c r="B4" s="8" t="s">
        <v>16</v>
      </c>
      <c r="C4" s="8" t="s">
        <v>17</v>
      </c>
      <c r="D4" s="8" t="s">
        <v>287</v>
      </c>
      <c r="E4" s="9">
        <v>570</v>
      </c>
      <c r="F4" s="9">
        <v>330</v>
      </c>
      <c r="G4" s="9">
        <v>355</v>
      </c>
      <c r="H4" s="10">
        <f>(E4+F4+50)*(F4+G4+30)*2/1000000</f>
        <v>1.3585</v>
      </c>
      <c r="I4" s="16">
        <f>E4*F4*G4/1000000000</f>
        <v>0.0667755</v>
      </c>
      <c r="J4" s="17">
        <v>8</v>
      </c>
      <c r="K4" s="16">
        <f>J4*H4</f>
        <v>10.868</v>
      </c>
      <c r="L4" s="19">
        <f>K4/P4</f>
        <v>5.434</v>
      </c>
      <c r="M4" s="20">
        <f>(E4+F4+G4)*2*1.05/10000</f>
        <v>0.26355</v>
      </c>
      <c r="N4" s="20">
        <f>M4*1</f>
        <v>0.26355</v>
      </c>
      <c r="O4" s="21">
        <f>N4+L4</f>
        <v>5.69755</v>
      </c>
      <c r="P4" s="6">
        <v>2</v>
      </c>
      <c r="Q4" s="6">
        <f>40*4*7</f>
        <v>1120</v>
      </c>
      <c r="R4" s="6">
        <v>1100</v>
      </c>
      <c r="S4" s="6">
        <v>13000</v>
      </c>
      <c r="T4" s="21">
        <f>S4/Q4/P4</f>
        <v>5.80357142857143</v>
      </c>
    </row>
    <row r="5" ht="50" customHeight="1" spans="2:22">
      <c r="B5" s="11" t="s">
        <v>18</v>
      </c>
      <c r="C5" s="11" t="s">
        <v>19</v>
      </c>
      <c r="D5" s="8" t="s">
        <v>288</v>
      </c>
      <c r="E5" s="9">
        <v>570</v>
      </c>
      <c r="F5" s="9">
        <v>330</v>
      </c>
      <c r="G5" s="9">
        <v>155</v>
      </c>
      <c r="H5" s="10">
        <f>(E5+F5+50)*(F5+G5+30)*2/1000000</f>
        <v>0.9785</v>
      </c>
      <c r="I5" s="16">
        <f>E5*F5*G5/1000000000</f>
        <v>0.0291555</v>
      </c>
      <c r="J5" s="17">
        <v>8</v>
      </c>
      <c r="K5" s="16">
        <f>J5*H5</f>
        <v>7.828</v>
      </c>
      <c r="L5" s="19">
        <f>K5/P5</f>
        <v>1.5656</v>
      </c>
      <c r="M5" s="20">
        <f>(E5+F5+G5)*2*1.05/10000</f>
        <v>0.22155</v>
      </c>
      <c r="N5" s="20">
        <f>M5*1</f>
        <v>0.22155</v>
      </c>
      <c r="O5" s="21">
        <f>N5+L5</f>
        <v>1.78715</v>
      </c>
      <c r="P5" s="6">
        <v>5</v>
      </c>
      <c r="Q5" s="6">
        <f>40*4*10</f>
        <v>1600</v>
      </c>
      <c r="R5" s="6">
        <v>1100</v>
      </c>
      <c r="S5" s="6">
        <v>11000</v>
      </c>
      <c r="T5" s="21">
        <f>S5/Q5/P5</f>
        <v>1.375</v>
      </c>
      <c r="U5" s="22" t="s">
        <v>289</v>
      </c>
      <c r="V5" s="23" t="s">
        <v>290</v>
      </c>
    </row>
    <row r="6" ht="50" customHeight="1" spans="2:22">
      <c r="B6" s="11" t="s">
        <v>20</v>
      </c>
      <c r="C6" s="11" t="s">
        <v>21</v>
      </c>
      <c r="D6" s="11" t="s">
        <v>291</v>
      </c>
      <c r="E6" s="9">
        <v>460</v>
      </c>
      <c r="F6" s="9">
        <v>550</v>
      </c>
      <c r="G6" s="9">
        <v>315</v>
      </c>
      <c r="H6" s="10">
        <f>(E6+F6+50)*(F6+G6+30)*2/1000000</f>
        <v>1.8974</v>
      </c>
      <c r="I6" s="16">
        <f>E6*F6*G6/1000000000</f>
        <v>0.079695</v>
      </c>
      <c r="J6" s="17">
        <v>8</v>
      </c>
      <c r="K6" s="16">
        <f>J6*H6</f>
        <v>15.1792</v>
      </c>
      <c r="L6" s="19">
        <f>K6/P6</f>
        <v>7.5896</v>
      </c>
      <c r="M6" s="20">
        <f>(E6+F6+G6)*2*1.05/10000</f>
        <v>0.27825</v>
      </c>
      <c r="N6" s="20">
        <f>M6*1</f>
        <v>0.27825</v>
      </c>
      <c r="O6" s="21">
        <f>N6+L6</f>
        <v>7.86785</v>
      </c>
      <c r="P6" s="6">
        <v>2</v>
      </c>
      <c r="Q6" s="6">
        <f>29*4*7</f>
        <v>812</v>
      </c>
      <c r="R6" s="6">
        <v>1100</v>
      </c>
      <c r="S6" s="6">
        <v>11000</v>
      </c>
      <c r="T6" s="21">
        <f>S6/Q6/P6</f>
        <v>6.77339901477832</v>
      </c>
      <c r="U6" s="22"/>
      <c r="V6" s="23"/>
    </row>
    <row r="9" spans="3:4">
      <c r="C9" s="1" t="s">
        <v>292</v>
      </c>
      <c r="D9" s="2">
        <v>5</v>
      </c>
    </row>
    <row r="10" spans="3:4">
      <c r="C10" s="1" t="s">
        <v>293</v>
      </c>
      <c r="D10" s="2">
        <v>8</v>
      </c>
    </row>
    <row r="11" spans="3:4">
      <c r="C11" s="1" t="s">
        <v>294</v>
      </c>
      <c r="D11" s="2">
        <v>12</v>
      </c>
    </row>
    <row r="12" spans="3:4">
      <c r="C12" s="1" t="s">
        <v>295</v>
      </c>
      <c r="D12" s="2">
        <v>1</v>
      </c>
    </row>
  </sheetData>
  <mergeCells count="7">
    <mergeCell ref="E2:L2"/>
    <mergeCell ref="M2:N2"/>
    <mergeCell ref="P2:T2"/>
    <mergeCell ref="B2:B3"/>
    <mergeCell ref="C2:C3"/>
    <mergeCell ref="D2:D3"/>
    <mergeCell ref="O2:O3"/>
  </mergeCells>
  <conditionalFormatting sqref="B4">
    <cfRule type="duplicateValues" dxfId="0" priority="2"/>
  </conditionalFormatting>
  <conditionalFormatting sqref="B6:D6 B5:C5">
    <cfRule type="duplicateValues" dxfId="0" priority="13909"/>
  </conditionalFormatting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4 " > < c o m m e n t   s : r e f = " U 4 1 "   r g b C l r = " 5 5 9 C 7 C " / > < c o m m e n t   s : r e f = " O 4 3 "   r g b C l r = " 5 5 9 C 7 C " / > < c o m m e n t   s : r e f = " O 5 7 "   r g b C l r = " 5 5 9 C 7 C " / > < c o m m e n t   s : r e f = " O 6 2 "   r g b C l r = " 5 5 9 C 7 C " / > < / c o m m e n t L i s t > < c o m m e n t L i s t   s h e e t S t i d = " 2 6 " / > < c o m m e n t L i s t   s h e e t S t i d = " 1 8 " / > < c o m m e n t L i s t   s h e e t S t i d = " 2 7 " /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汇总表</vt:lpstr>
      <vt:lpstr>主驾底支架</vt:lpstr>
      <vt:lpstr>副驾底支架</vt:lpstr>
      <vt:lpstr>副驾底座</vt:lpstr>
      <vt:lpstr>人工费用</vt:lpstr>
      <vt:lpstr>制造费用</vt:lpstr>
      <vt:lpstr>包装+运费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李朝峰</dc:creator>
  <cp:lastModifiedBy>♡腾♡</cp:lastModifiedBy>
  <dcterms:created xsi:type="dcterms:W3CDTF">2006-09-13T11:21:00Z</dcterms:created>
  <dcterms:modified xsi:type="dcterms:W3CDTF">2023-03-06T07:15:22Z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8ADF9708D7744045B6A13BD45F19511B</vt:lpwstr>
  </property>
  <property fmtid="{D5CDD505-2E9C-101B-9397-08002B2CF9AE}" pid="4" name="KSOReadingLayout">
    <vt:bool>true</vt:bool>
  </property>
</Properties>
</file>