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SH\Desktop\Goldrare\绩效出勤加班\"/>
    </mc:Choice>
  </mc:AlternateContent>
  <xr:revisionPtr revIDLastSave="0" documentId="13_ncr:1_{0CD6699B-9E1A-4B9C-A0A5-E83430D565CB}" xr6:coauthVersionLast="47" xr6:coauthVersionMax="47" xr10:uidLastSave="{00000000-0000-0000-0000-000000000000}"/>
  <bookViews>
    <workbookView xWindow="-110" yWindow="-110" windowWidth="18220" windowHeight="11620" activeTab="2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数据源" sheetId="13" state="hidden" r:id="rId13"/>
  </sheets>
  <definedNames>
    <definedName name="实际出勤">'1月'!$AN$5</definedName>
  </definedNames>
  <calcPr calcId="181029"/>
</workbook>
</file>

<file path=xl/calcChain.xml><?xml version="1.0" encoding="utf-8"?>
<calcChain xmlns="http://schemas.openxmlformats.org/spreadsheetml/2006/main">
  <c r="AP39" i="1" l="1"/>
  <c r="AP36" i="1"/>
  <c r="AP33" i="1"/>
  <c r="AP29" i="1"/>
  <c r="AP25" i="1"/>
  <c r="AO5" i="12"/>
  <c r="AP55" i="12"/>
  <c r="AP46" i="12"/>
  <c r="AP29" i="12"/>
  <c r="AP36" i="12"/>
  <c r="B13" i="12"/>
  <c r="AN11" i="12"/>
  <c r="AP11" i="12" s="1"/>
  <c r="AL11" i="12"/>
  <c r="AI11" i="12"/>
  <c r="B10" i="12"/>
  <c r="AN8" i="12"/>
  <c r="AP8" i="12" s="1"/>
  <c r="AL8" i="12"/>
  <c r="AI8" i="12"/>
  <c r="AN5" i="12"/>
  <c r="AL5" i="12"/>
  <c r="AI5" i="12"/>
  <c r="AH3" i="12"/>
  <c r="AH4" i="12" s="1"/>
  <c r="AG3" i="12"/>
  <c r="AG4" i="12" s="1"/>
  <c r="AF3" i="12"/>
  <c r="AF4" i="12" s="1"/>
  <c r="AE3" i="12"/>
  <c r="AE4" i="12" s="1"/>
  <c r="AD3" i="12"/>
  <c r="AD4" i="12" s="1"/>
  <c r="AC3" i="12"/>
  <c r="AC4" i="12" s="1"/>
  <c r="AB3" i="12"/>
  <c r="AB4" i="12" s="1"/>
  <c r="AA3" i="12"/>
  <c r="AA4" i="12" s="1"/>
  <c r="Z3" i="12"/>
  <c r="Z4" i="12" s="1"/>
  <c r="Y3" i="12"/>
  <c r="Y4" i="12" s="1"/>
  <c r="X3" i="12"/>
  <c r="X4" i="12" s="1"/>
  <c r="W3" i="12"/>
  <c r="W4" i="12" s="1"/>
  <c r="V3" i="12"/>
  <c r="V4" i="12" s="1"/>
  <c r="U3" i="12"/>
  <c r="U4" i="12" s="1"/>
  <c r="T3" i="12"/>
  <c r="T4" i="12" s="1"/>
  <c r="S3" i="12"/>
  <c r="S4" i="12" s="1"/>
  <c r="R3" i="12"/>
  <c r="R4" i="12" s="1"/>
  <c r="Q3" i="12"/>
  <c r="Q4" i="12" s="1"/>
  <c r="P3" i="12"/>
  <c r="P4" i="12" s="1"/>
  <c r="O3" i="12"/>
  <c r="O4" i="12" s="1"/>
  <c r="N3" i="12"/>
  <c r="N4" i="12" s="1"/>
  <c r="M3" i="12"/>
  <c r="M4" i="12" s="1"/>
  <c r="L3" i="12"/>
  <c r="L4" i="12" s="1"/>
  <c r="K3" i="12"/>
  <c r="K4" i="12" s="1"/>
  <c r="J3" i="12"/>
  <c r="J4" i="12" s="1"/>
  <c r="I3" i="12"/>
  <c r="I4" i="12" s="1"/>
  <c r="H3" i="12"/>
  <c r="H4" i="12" s="1"/>
  <c r="G3" i="12"/>
  <c r="G4" i="12" s="1"/>
  <c r="F3" i="12"/>
  <c r="F4" i="12" s="1"/>
  <c r="E3" i="12"/>
  <c r="E4" i="12" s="1"/>
  <c r="D3" i="12"/>
  <c r="D4" i="12" s="1"/>
  <c r="B13" i="11"/>
  <c r="AN11" i="11"/>
  <c r="AP11" i="11" s="1"/>
  <c r="AL11" i="11"/>
  <c r="AI11" i="11"/>
  <c r="B10" i="11"/>
  <c r="AN8" i="11"/>
  <c r="AO8" i="11" s="1"/>
  <c r="AJ8" i="11" s="1"/>
  <c r="AM8" i="11" s="1"/>
  <c r="AL8" i="11"/>
  <c r="AI8" i="11"/>
  <c r="AN5" i="11"/>
  <c r="AO5" i="11" s="1"/>
  <c r="AJ5" i="11" s="1"/>
  <c r="AM5" i="11" s="1"/>
  <c r="AL5" i="11"/>
  <c r="AI5" i="11"/>
  <c r="AH3" i="11"/>
  <c r="AH4" i="11" s="1"/>
  <c r="AG3" i="11"/>
  <c r="AG4" i="11" s="1"/>
  <c r="AF3" i="11"/>
  <c r="AF4" i="11" s="1"/>
  <c r="AE3" i="11"/>
  <c r="AE4" i="11" s="1"/>
  <c r="AD3" i="11"/>
  <c r="AD4" i="11" s="1"/>
  <c r="AC3" i="11"/>
  <c r="AC4" i="11" s="1"/>
  <c r="AB3" i="11"/>
  <c r="AB4" i="11" s="1"/>
  <c r="AA3" i="11"/>
  <c r="AA4" i="11" s="1"/>
  <c r="Z3" i="11"/>
  <c r="Z4" i="11" s="1"/>
  <c r="Y3" i="11"/>
  <c r="Y4" i="11" s="1"/>
  <c r="X3" i="11"/>
  <c r="X4" i="11" s="1"/>
  <c r="W3" i="11"/>
  <c r="W4" i="11" s="1"/>
  <c r="V3" i="11"/>
  <c r="V4" i="11" s="1"/>
  <c r="U3" i="11"/>
  <c r="U4" i="11" s="1"/>
  <c r="T3" i="11"/>
  <c r="T4" i="11" s="1"/>
  <c r="S3" i="11"/>
  <c r="S4" i="11" s="1"/>
  <c r="R3" i="11"/>
  <c r="R4" i="11" s="1"/>
  <c r="Q3" i="11"/>
  <c r="Q4" i="11" s="1"/>
  <c r="P3" i="11"/>
  <c r="P4" i="11" s="1"/>
  <c r="O3" i="11"/>
  <c r="O4" i="11" s="1"/>
  <c r="N3" i="11"/>
  <c r="N4" i="11" s="1"/>
  <c r="M3" i="11"/>
  <c r="M4" i="11" s="1"/>
  <c r="L3" i="11"/>
  <c r="L4" i="11" s="1"/>
  <c r="K3" i="11"/>
  <c r="K4" i="11" s="1"/>
  <c r="J3" i="11"/>
  <c r="J4" i="11" s="1"/>
  <c r="I3" i="11"/>
  <c r="I4" i="11" s="1"/>
  <c r="H3" i="11"/>
  <c r="H4" i="11" s="1"/>
  <c r="G3" i="11"/>
  <c r="G4" i="11" s="1"/>
  <c r="F3" i="11"/>
  <c r="F4" i="11" s="1"/>
  <c r="E3" i="11"/>
  <c r="E4" i="11" s="1"/>
  <c r="D3" i="11"/>
  <c r="D4" i="11" s="1"/>
  <c r="B13" i="10"/>
  <c r="AP11" i="10"/>
  <c r="AO11" i="10"/>
  <c r="AJ11" i="10" s="1"/>
  <c r="AM11" i="10" s="1"/>
  <c r="AN11" i="10"/>
  <c r="AL11" i="10"/>
  <c r="AI11" i="10"/>
  <c r="B10" i="10"/>
  <c r="AN8" i="10"/>
  <c r="AO8" i="10" s="1"/>
  <c r="AJ8" i="10" s="1"/>
  <c r="AM8" i="10"/>
  <c r="AL8" i="10"/>
  <c r="AI8" i="10"/>
  <c r="AN5" i="10"/>
  <c r="AO5" i="10" s="1"/>
  <c r="AJ5" i="10" s="1"/>
  <c r="AM5" i="10" s="1"/>
  <c r="AL5" i="10"/>
  <c r="AI5" i="10"/>
  <c r="AH3" i="10"/>
  <c r="AH4" i="10" s="1"/>
  <c r="AG3" i="10"/>
  <c r="AG4" i="10" s="1"/>
  <c r="AF3" i="10"/>
  <c r="AF4" i="10" s="1"/>
  <c r="AE3" i="10"/>
  <c r="AE4" i="10" s="1"/>
  <c r="AD3" i="10"/>
  <c r="AD4" i="10" s="1"/>
  <c r="AC3" i="10"/>
  <c r="AC4" i="10" s="1"/>
  <c r="AB3" i="10"/>
  <c r="AB4" i="10" s="1"/>
  <c r="AA3" i="10"/>
  <c r="AA4" i="10" s="1"/>
  <c r="Z3" i="10"/>
  <c r="Z4" i="10" s="1"/>
  <c r="Y3" i="10"/>
  <c r="Y4" i="10" s="1"/>
  <c r="X3" i="10"/>
  <c r="X4" i="10" s="1"/>
  <c r="W3" i="10"/>
  <c r="W4" i="10" s="1"/>
  <c r="V3" i="10"/>
  <c r="V4" i="10" s="1"/>
  <c r="U3" i="10"/>
  <c r="U4" i="10" s="1"/>
  <c r="T3" i="10"/>
  <c r="T4" i="10" s="1"/>
  <c r="S3" i="10"/>
  <c r="S4" i="10" s="1"/>
  <c r="R3" i="10"/>
  <c r="R4" i="10" s="1"/>
  <c r="Q3" i="10"/>
  <c r="Q4" i="10" s="1"/>
  <c r="P3" i="10"/>
  <c r="P4" i="10" s="1"/>
  <c r="O3" i="10"/>
  <c r="O4" i="10" s="1"/>
  <c r="N3" i="10"/>
  <c r="N4" i="10" s="1"/>
  <c r="M3" i="10"/>
  <c r="M4" i="10" s="1"/>
  <c r="L3" i="10"/>
  <c r="L4" i="10" s="1"/>
  <c r="K3" i="10"/>
  <c r="K4" i="10" s="1"/>
  <c r="J3" i="10"/>
  <c r="J4" i="10" s="1"/>
  <c r="I3" i="10"/>
  <c r="I4" i="10" s="1"/>
  <c r="H3" i="10"/>
  <c r="H4" i="10" s="1"/>
  <c r="G3" i="10"/>
  <c r="G4" i="10" s="1"/>
  <c r="F3" i="10"/>
  <c r="F4" i="10" s="1"/>
  <c r="E3" i="10"/>
  <c r="E4" i="10" s="1"/>
  <c r="D3" i="10"/>
  <c r="D4" i="10" s="1"/>
  <c r="B13" i="9"/>
  <c r="AP11" i="9"/>
  <c r="AO11" i="9"/>
  <c r="AJ11" i="9" s="1"/>
  <c r="AM11" i="9" s="1"/>
  <c r="AN11" i="9"/>
  <c r="AL11" i="9"/>
  <c r="AI11" i="9"/>
  <c r="B10" i="9"/>
  <c r="AP8" i="9"/>
  <c r="AN8" i="9"/>
  <c r="AO8" i="9" s="1"/>
  <c r="AJ8" i="9" s="1"/>
  <c r="AM8" i="9"/>
  <c r="AL8" i="9"/>
  <c r="AI8" i="9"/>
  <c r="AP5" i="9"/>
  <c r="AN5" i="9"/>
  <c r="AO5" i="9" s="1"/>
  <c r="AJ5" i="9" s="1"/>
  <c r="AM5" i="9" s="1"/>
  <c r="AL5" i="9"/>
  <c r="AI5" i="9"/>
  <c r="AH4" i="9"/>
  <c r="AF4" i="9"/>
  <c r="AE4" i="9"/>
  <c r="AB4" i="9"/>
  <c r="AA4" i="9"/>
  <c r="Z4" i="9"/>
  <c r="X4" i="9"/>
  <c r="W4" i="9"/>
  <c r="T4" i="9"/>
  <c r="S4" i="9"/>
  <c r="R4" i="9"/>
  <c r="P4" i="9"/>
  <c r="O4" i="9"/>
  <c r="L4" i="9"/>
  <c r="K4" i="9"/>
  <c r="J4" i="9"/>
  <c r="H4" i="9"/>
  <c r="G4" i="9"/>
  <c r="D4" i="9"/>
  <c r="AH3" i="9"/>
  <c r="AG3" i="9"/>
  <c r="AG4" i="9" s="1"/>
  <c r="AF3" i="9"/>
  <c r="AE3" i="9"/>
  <c r="AD3" i="9"/>
  <c r="AD4" i="9" s="1"/>
  <c r="AC3" i="9"/>
  <c r="AC4" i="9" s="1"/>
  <c r="AB3" i="9"/>
  <c r="AA3" i="9"/>
  <c r="Z3" i="9"/>
  <c r="Y3" i="9"/>
  <c r="Y4" i="9" s="1"/>
  <c r="X3" i="9"/>
  <c r="W3" i="9"/>
  <c r="V3" i="9"/>
  <c r="V4" i="9" s="1"/>
  <c r="U3" i="9"/>
  <c r="U4" i="9" s="1"/>
  <c r="T3" i="9"/>
  <c r="S3" i="9"/>
  <c r="R3" i="9"/>
  <c r="Q3" i="9"/>
  <c r="Q4" i="9" s="1"/>
  <c r="P3" i="9"/>
  <c r="O3" i="9"/>
  <c r="N3" i="9"/>
  <c r="N4" i="9" s="1"/>
  <c r="M3" i="9"/>
  <c r="M4" i="9" s="1"/>
  <c r="L3" i="9"/>
  <c r="K3" i="9"/>
  <c r="J3" i="9"/>
  <c r="I3" i="9"/>
  <c r="I4" i="9" s="1"/>
  <c r="H3" i="9"/>
  <c r="G3" i="9"/>
  <c r="F3" i="9"/>
  <c r="F4" i="9" s="1"/>
  <c r="E3" i="9"/>
  <c r="E4" i="9" s="1"/>
  <c r="D3" i="9"/>
  <c r="B13" i="8"/>
  <c r="AP11" i="8"/>
  <c r="AO11" i="8"/>
  <c r="AJ11" i="8" s="1"/>
  <c r="AM11" i="8" s="1"/>
  <c r="AN11" i="8"/>
  <c r="AL11" i="8"/>
  <c r="AI11" i="8"/>
  <c r="B10" i="8"/>
  <c r="AP8" i="8"/>
  <c r="AN8" i="8"/>
  <c r="AL8" i="8"/>
  <c r="AI8" i="8"/>
  <c r="AP5" i="8"/>
  <c r="AN5" i="8"/>
  <c r="AL5" i="8"/>
  <c r="AI5" i="8"/>
  <c r="AH4" i="8"/>
  <c r="AF4" i="8"/>
  <c r="AB4" i="8"/>
  <c r="Z4" i="8"/>
  <c r="X4" i="8"/>
  <c r="W4" i="8"/>
  <c r="V4" i="8"/>
  <c r="T4" i="8"/>
  <c r="R4" i="8"/>
  <c r="P4" i="8"/>
  <c r="L4" i="8"/>
  <c r="J4" i="8"/>
  <c r="H4" i="8"/>
  <c r="G4" i="8"/>
  <c r="F4" i="8"/>
  <c r="D4" i="8"/>
  <c r="AH3" i="8"/>
  <c r="AG3" i="8"/>
  <c r="AG4" i="8" s="1"/>
  <c r="AF3" i="8"/>
  <c r="AE3" i="8"/>
  <c r="AE4" i="8" s="1"/>
  <c r="AD3" i="8"/>
  <c r="AD4" i="8" s="1"/>
  <c r="AC3" i="8"/>
  <c r="AC4" i="8" s="1"/>
  <c r="AB3" i="8"/>
  <c r="AA3" i="8"/>
  <c r="AA4" i="8" s="1"/>
  <c r="Z3" i="8"/>
  <c r="Y3" i="8"/>
  <c r="Y4" i="8" s="1"/>
  <c r="X3" i="8"/>
  <c r="W3" i="8"/>
  <c r="V3" i="8"/>
  <c r="U3" i="8"/>
  <c r="U4" i="8" s="1"/>
  <c r="T3" i="8"/>
  <c r="S3" i="8"/>
  <c r="S4" i="8" s="1"/>
  <c r="R3" i="8"/>
  <c r="Q3" i="8"/>
  <c r="Q4" i="8" s="1"/>
  <c r="P3" i="8"/>
  <c r="O3" i="8"/>
  <c r="O4" i="8" s="1"/>
  <c r="N3" i="8"/>
  <c r="N4" i="8" s="1"/>
  <c r="M3" i="8"/>
  <c r="M4" i="8" s="1"/>
  <c r="L3" i="8"/>
  <c r="K3" i="8"/>
  <c r="K4" i="8" s="1"/>
  <c r="J3" i="8"/>
  <c r="I3" i="8"/>
  <c r="I4" i="8" s="1"/>
  <c r="H3" i="8"/>
  <c r="G3" i="8"/>
  <c r="F3" i="8"/>
  <c r="E3" i="8"/>
  <c r="E4" i="8" s="1"/>
  <c r="D3" i="8"/>
  <c r="B13" i="7"/>
  <c r="AQ11" i="7"/>
  <c r="AO11" i="7"/>
  <c r="AJ11" i="7" s="1"/>
  <c r="AM11" i="7" s="1"/>
  <c r="AN11" i="7"/>
  <c r="AL11" i="7"/>
  <c r="AI11" i="7"/>
  <c r="B10" i="7"/>
  <c r="AN8" i="7"/>
  <c r="AL8" i="7"/>
  <c r="AI8" i="7"/>
  <c r="AN5" i="7"/>
  <c r="AL5" i="7"/>
  <c r="AI5" i="7"/>
  <c r="C5" i="7"/>
  <c r="AG4" i="7"/>
  <c r="AC4" i="7"/>
  <c r="AB4" i="7"/>
  <c r="Y4" i="7"/>
  <c r="W4" i="7"/>
  <c r="U4" i="7"/>
  <c r="T4" i="7"/>
  <c r="Q4" i="7"/>
  <c r="M4" i="7"/>
  <c r="L4" i="7"/>
  <c r="I4" i="7"/>
  <c r="G4" i="7"/>
  <c r="E4" i="7"/>
  <c r="D4" i="7"/>
  <c r="AH3" i="7"/>
  <c r="AH4" i="7" s="1"/>
  <c r="AG3" i="7"/>
  <c r="AF3" i="7"/>
  <c r="AF4" i="7" s="1"/>
  <c r="AE3" i="7"/>
  <c r="AE4" i="7" s="1"/>
  <c r="AD3" i="7"/>
  <c r="AD4" i="7" s="1"/>
  <c r="AC3" i="7"/>
  <c r="AB3" i="7"/>
  <c r="AA3" i="7"/>
  <c r="AA4" i="7" s="1"/>
  <c r="Z3" i="7"/>
  <c r="Z4" i="7" s="1"/>
  <c r="Y3" i="7"/>
  <c r="X3" i="7"/>
  <c r="X4" i="7" s="1"/>
  <c r="W3" i="7"/>
  <c r="V3" i="7"/>
  <c r="V4" i="7" s="1"/>
  <c r="U3" i="7"/>
  <c r="T3" i="7"/>
  <c r="S3" i="7"/>
  <c r="S4" i="7" s="1"/>
  <c r="R3" i="7"/>
  <c r="R4" i="7" s="1"/>
  <c r="Q3" i="7"/>
  <c r="P3" i="7"/>
  <c r="P4" i="7" s="1"/>
  <c r="O3" i="7"/>
  <c r="O4" i="7" s="1"/>
  <c r="N3" i="7"/>
  <c r="N4" i="7" s="1"/>
  <c r="M3" i="7"/>
  <c r="L3" i="7"/>
  <c r="K3" i="7"/>
  <c r="K4" i="7" s="1"/>
  <c r="J3" i="7"/>
  <c r="J4" i="7" s="1"/>
  <c r="I3" i="7"/>
  <c r="H3" i="7"/>
  <c r="H4" i="7" s="1"/>
  <c r="G3" i="7"/>
  <c r="F3" i="7"/>
  <c r="F4" i="7" s="1"/>
  <c r="E3" i="7"/>
  <c r="D3" i="7"/>
  <c r="B13" i="6"/>
  <c r="AN11" i="6"/>
  <c r="AL11" i="6"/>
  <c r="AI11" i="6"/>
  <c r="B10" i="6"/>
  <c r="AO8" i="6"/>
  <c r="AJ8" i="6" s="1"/>
  <c r="AM8" i="6" s="1"/>
  <c r="AN8" i="6"/>
  <c r="AQ8" i="6" s="1"/>
  <c r="AL8" i="6"/>
  <c r="AK8" i="6"/>
  <c r="AI8" i="6"/>
  <c r="AN5" i="6"/>
  <c r="AL5" i="6"/>
  <c r="AI5" i="6"/>
  <c r="C5" i="6"/>
  <c r="AD4" i="6"/>
  <c r="AB4" i="6"/>
  <c r="X4" i="6"/>
  <c r="V4" i="6"/>
  <c r="T4" i="6"/>
  <c r="R4" i="6"/>
  <c r="P4" i="6"/>
  <c r="N4" i="6"/>
  <c r="L4" i="6"/>
  <c r="J4" i="6"/>
  <c r="H4" i="6"/>
  <c r="F4" i="6"/>
  <c r="D4" i="6"/>
  <c r="AH3" i="6"/>
  <c r="AH4" i="6" s="1"/>
  <c r="AG3" i="6"/>
  <c r="AG4" i="6" s="1"/>
  <c r="AF3" i="6"/>
  <c r="AF4" i="6" s="1"/>
  <c r="AE3" i="6"/>
  <c r="AE4" i="6" s="1"/>
  <c r="AD3" i="6"/>
  <c r="AC3" i="6"/>
  <c r="AC4" i="6" s="1"/>
  <c r="AB3" i="6"/>
  <c r="AA3" i="6"/>
  <c r="AA4" i="6" s="1"/>
  <c r="Z3" i="6"/>
  <c r="Z4" i="6" s="1"/>
  <c r="Y3" i="6"/>
  <c r="Y4" i="6" s="1"/>
  <c r="X3" i="6"/>
  <c r="W3" i="6"/>
  <c r="W4" i="6" s="1"/>
  <c r="V3" i="6"/>
  <c r="U3" i="6"/>
  <c r="U4" i="6" s="1"/>
  <c r="T3" i="6"/>
  <c r="S3" i="6"/>
  <c r="S4" i="6" s="1"/>
  <c r="R3" i="6"/>
  <c r="Q3" i="6"/>
  <c r="Q4" i="6" s="1"/>
  <c r="P3" i="6"/>
  <c r="O3" i="6"/>
  <c r="O4" i="6" s="1"/>
  <c r="N3" i="6"/>
  <c r="M3" i="6"/>
  <c r="M4" i="6" s="1"/>
  <c r="L3" i="6"/>
  <c r="K3" i="6"/>
  <c r="K4" i="6" s="1"/>
  <c r="J3" i="6"/>
  <c r="I3" i="6"/>
  <c r="I4" i="6" s="1"/>
  <c r="H3" i="6"/>
  <c r="G3" i="6"/>
  <c r="G4" i="6" s="1"/>
  <c r="F3" i="6"/>
  <c r="E3" i="6"/>
  <c r="E4" i="6" s="1"/>
  <c r="D3" i="6"/>
  <c r="B13" i="5"/>
  <c r="AP11" i="5"/>
  <c r="AO11" i="5"/>
  <c r="AJ11" i="5" s="1"/>
  <c r="AN11" i="5"/>
  <c r="AM11" i="5"/>
  <c r="AL11" i="5"/>
  <c r="AK11" i="5"/>
  <c r="AI11" i="5"/>
  <c r="B10" i="5"/>
  <c r="AP8" i="5"/>
  <c r="AN8" i="5"/>
  <c r="AL8" i="5"/>
  <c r="AI8" i="5"/>
  <c r="AN5" i="5"/>
  <c r="AL5" i="5"/>
  <c r="AI5" i="5"/>
  <c r="AH4" i="5"/>
  <c r="AF4" i="5"/>
  <c r="AB4" i="5"/>
  <c r="AA4" i="5"/>
  <c r="Z4" i="5"/>
  <c r="X4" i="5"/>
  <c r="V4" i="5"/>
  <c r="T4" i="5"/>
  <c r="R4" i="5"/>
  <c r="P4" i="5"/>
  <c r="L4" i="5"/>
  <c r="K4" i="5"/>
  <c r="J4" i="5"/>
  <c r="H4" i="5"/>
  <c r="F4" i="5"/>
  <c r="D4" i="5"/>
  <c r="AH3" i="5"/>
  <c r="AG3" i="5"/>
  <c r="AG4" i="5" s="1"/>
  <c r="AF3" i="5"/>
  <c r="AE3" i="5"/>
  <c r="AE4" i="5" s="1"/>
  <c r="AD3" i="5"/>
  <c r="AD4" i="5" s="1"/>
  <c r="AC3" i="5"/>
  <c r="AC4" i="5" s="1"/>
  <c r="AB3" i="5"/>
  <c r="AA3" i="5"/>
  <c r="Z3" i="5"/>
  <c r="Y3" i="5"/>
  <c r="Y4" i="5" s="1"/>
  <c r="X3" i="5"/>
  <c r="W3" i="5"/>
  <c r="W4" i="5" s="1"/>
  <c r="V3" i="5"/>
  <c r="U3" i="5"/>
  <c r="U4" i="5" s="1"/>
  <c r="T3" i="5"/>
  <c r="S3" i="5"/>
  <c r="S4" i="5" s="1"/>
  <c r="R3" i="5"/>
  <c r="Q3" i="5"/>
  <c r="Q4" i="5" s="1"/>
  <c r="P3" i="5"/>
  <c r="O3" i="5"/>
  <c r="O4" i="5" s="1"/>
  <c r="N3" i="5"/>
  <c r="N4" i="5" s="1"/>
  <c r="M3" i="5"/>
  <c r="M4" i="5" s="1"/>
  <c r="L3" i="5"/>
  <c r="K3" i="5"/>
  <c r="J3" i="5"/>
  <c r="I3" i="5"/>
  <c r="I4" i="5" s="1"/>
  <c r="H3" i="5"/>
  <c r="G3" i="5"/>
  <c r="G4" i="5" s="1"/>
  <c r="F3" i="5"/>
  <c r="E3" i="5"/>
  <c r="E4" i="5" s="1"/>
  <c r="D3" i="5"/>
  <c r="B13" i="4"/>
  <c r="AP11" i="4"/>
  <c r="AO11" i="4"/>
  <c r="AJ11" i="4" s="1"/>
  <c r="AN11" i="4"/>
  <c r="AM11" i="4"/>
  <c r="AL11" i="4"/>
  <c r="AK11" i="4"/>
  <c r="AI11" i="4"/>
  <c r="B10" i="4"/>
  <c r="AP8" i="4"/>
  <c r="AN8" i="4"/>
  <c r="AL8" i="4"/>
  <c r="AI8" i="4"/>
  <c r="AN5" i="4"/>
  <c r="AP5" i="4" s="1"/>
  <c r="AL5" i="4"/>
  <c r="AI5" i="4"/>
  <c r="AH3" i="4"/>
  <c r="AH4" i="4" s="1"/>
  <c r="AG3" i="4"/>
  <c r="AG4" i="4" s="1"/>
  <c r="AF3" i="4"/>
  <c r="AF4" i="4" s="1"/>
  <c r="AE3" i="4"/>
  <c r="AE4" i="4" s="1"/>
  <c r="AD3" i="4"/>
  <c r="AD4" i="4" s="1"/>
  <c r="AC3" i="4"/>
  <c r="AC4" i="4" s="1"/>
  <c r="AB3" i="4"/>
  <c r="AB4" i="4" s="1"/>
  <c r="AA3" i="4"/>
  <c r="AA4" i="4" s="1"/>
  <c r="Z3" i="4"/>
  <c r="Z4" i="4" s="1"/>
  <c r="Y3" i="4"/>
  <c r="Y4" i="4" s="1"/>
  <c r="X3" i="4"/>
  <c r="X4" i="4" s="1"/>
  <c r="W3" i="4"/>
  <c r="W4" i="4" s="1"/>
  <c r="V3" i="4"/>
  <c r="V4" i="4" s="1"/>
  <c r="U3" i="4"/>
  <c r="U4" i="4" s="1"/>
  <c r="T3" i="4"/>
  <c r="T4" i="4" s="1"/>
  <c r="S3" i="4"/>
  <c r="S4" i="4" s="1"/>
  <c r="R3" i="4"/>
  <c r="R4" i="4" s="1"/>
  <c r="Q3" i="4"/>
  <c r="Q4" i="4" s="1"/>
  <c r="P3" i="4"/>
  <c r="P4" i="4" s="1"/>
  <c r="O3" i="4"/>
  <c r="O4" i="4" s="1"/>
  <c r="N3" i="4"/>
  <c r="N4" i="4" s="1"/>
  <c r="M3" i="4"/>
  <c r="M4" i="4" s="1"/>
  <c r="L3" i="4"/>
  <c r="L4" i="4" s="1"/>
  <c r="K3" i="4"/>
  <c r="K4" i="4" s="1"/>
  <c r="J3" i="4"/>
  <c r="J4" i="4" s="1"/>
  <c r="I3" i="4"/>
  <c r="I4" i="4" s="1"/>
  <c r="H3" i="4"/>
  <c r="H4" i="4" s="1"/>
  <c r="G3" i="4"/>
  <c r="G4" i="4" s="1"/>
  <c r="F3" i="4"/>
  <c r="F4" i="4" s="1"/>
  <c r="E3" i="4"/>
  <c r="E4" i="4" s="1"/>
  <c r="D3" i="4"/>
  <c r="D4" i="4" s="1"/>
  <c r="B13" i="3"/>
  <c r="AO11" i="3"/>
  <c r="AJ11" i="3" s="1"/>
  <c r="AM11" i="3" s="1"/>
  <c r="AN11" i="3"/>
  <c r="AP11" i="3" s="1"/>
  <c r="AL11" i="3"/>
  <c r="AI11" i="3"/>
  <c r="B10" i="3"/>
  <c r="AN8" i="3"/>
  <c r="AP8" i="3" s="1"/>
  <c r="AL8" i="3"/>
  <c r="AI8" i="3"/>
  <c r="AN5" i="3"/>
  <c r="AL5" i="3"/>
  <c r="AI5" i="3"/>
  <c r="AH3" i="3"/>
  <c r="AH4" i="3" s="1"/>
  <c r="AG3" i="3"/>
  <c r="AG4" i="3" s="1"/>
  <c r="AF3" i="3"/>
  <c r="AF4" i="3" s="1"/>
  <c r="AE3" i="3"/>
  <c r="AE4" i="3" s="1"/>
  <c r="AD3" i="3"/>
  <c r="AD4" i="3" s="1"/>
  <c r="AC3" i="3"/>
  <c r="AC4" i="3" s="1"/>
  <c r="AB3" i="3"/>
  <c r="AB4" i="3" s="1"/>
  <c r="AA3" i="3"/>
  <c r="AA4" i="3" s="1"/>
  <c r="Z3" i="3"/>
  <c r="Z4" i="3" s="1"/>
  <c r="Y3" i="3"/>
  <c r="Y4" i="3" s="1"/>
  <c r="X3" i="3"/>
  <c r="X4" i="3" s="1"/>
  <c r="W3" i="3"/>
  <c r="W4" i="3" s="1"/>
  <c r="V3" i="3"/>
  <c r="V4" i="3" s="1"/>
  <c r="U3" i="3"/>
  <c r="U4" i="3" s="1"/>
  <c r="T3" i="3"/>
  <c r="T4" i="3" s="1"/>
  <c r="S3" i="3"/>
  <c r="S4" i="3" s="1"/>
  <c r="R3" i="3"/>
  <c r="R4" i="3" s="1"/>
  <c r="Q3" i="3"/>
  <c r="Q4" i="3" s="1"/>
  <c r="P3" i="3"/>
  <c r="P4" i="3" s="1"/>
  <c r="O3" i="3"/>
  <c r="O4" i="3" s="1"/>
  <c r="N3" i="3"/>
  <c r="N4" i="3" s="1"/>
  <c r="M3" i="3"/>
  <c r="M4" i="3" s="1"/>
  <c r="L3" i="3"/>
  <c r="L4" i="3" s="1"/>
  <c r="K3" i="3"/>
  <c r="K4" i="3" s="1"/>
  <c r="J3" i="3"/>
  <c r="J4" i="3" s="1"/>
  <c r="I3" i="3"/>
  <c r="I4" i="3" s="1"/>
  <c r="H3" i="3"/>
  <c r="H4" i="3" s="1"/>
  <c r="G3" i="3"/>
  <c r="G4" i="3" s="1"/>
  <c r="F3" i="3"/>
  <c r="F4" i="3" s="1"/>
  <c r="E3" i="3"/>
  <c r="E4" i="3" s="1"/>
  <c r="D3" i="3"/>
  <c r="D4" i="3" s="1"/>
  <c r="B13" i="2"/>
  <c r="AP11" i="2"/>
  <c r="AO11" i="2"/>
  <c r="AJ11" i="2" s="1"/>
  <c r="AM11" i="2" s="1"/>
  <c r="AN11" i="2"/>
  <c r="AL11" i="2"/>
  <c r="AK11" i="2"/>
  <c r="AI11" i="2"/>
  <c r="B10" i="2"/>
  <c r="AP8" i="2"/>
  <c r="AN8" i="2"/>
  <c r="AL8" i="2"/>
  <c r="AI8" i="2"/>
  <c r="AN5" i="2"/>
  <c r="AP5" i="2" s="1"/>
  <c r="AL5" i="2"/>
  <c r="AI5" i="2"/>
  <c r="G4" i="2"/>
  <c r="F4" i="2"/>
  <c r="D4" i="2"/>
  <c r="AH3" i="2"/>
  <c r="AH4" i="2" s="1"/>
  <c r="AG3" i="2"/>
  <c r="AG4" i="2" s="1"/>
  <c r="AF3" i="2"/>
  <c r="AF4" i="2" s="1"/>
  <c r="AE3" i="2"/>
  <c r="AE4" i="2" s="1"/>
  <c r="AD3" i="2"/>
  <c r="AD4" i="2" s="1"/>
  <c r="AC3" i="2"/>
  <c r="AC4" i="2" s="1"/>
  <c r="AB3" i="2"/>
  <c r="AB4" i="2" s="1"/>
  <c r="AA3" i="2"/>
  <c r="AA4" i="2" s="1"/>
  <c r="Z3" i="2"/>
  <c r="Z4" i="2" s="1"/>
  <c r="Y3" i="2"/>
  <c r="Y4" i="2" s="1"/>
  <c r="X3" i="2"/>
  <c r="X4" i="2" s="1"/>
  <c r="W3" i="2"/>
  <c r="W4" i="2" s="1"/>
  <c r="V3" i="2"/>
  <c r="V4" i="2" s="1"/>
  <c r="U3" i="2"/>
  <c r="U4" i="2" s="1"/>
  <c r="T3" i="2"/>
  <c r="T4" i="2" s="1"/>
  <c r="S3" i="2"/>
  <c r="S4" i="2" s="1"/>
  <c r="R3" i="2"/>
  <c r="R4" i="2" s="1"/>
  <c r="Q3" i="2"/>
  <c r="Q4" i="2" s="1"/>
  <c r="P3" i="2"/>
  <c r="P4" i="2" s="1"/>
  <c r="O3" i="2"/>
  <c r="O4" i="2" s="1"/>
  <c r="N3" i="2"/>
  <c r="N4" i="2" s="1"/>
  <c r="M3" i="2"/>
  <c r="M4" i="2" s="1"/>
  <c r="L3" i="2"/>
  <c r="L4" i="2" s="1"/>
  <c r="K3" i="2"/>
  <c r="K4" i="2" s="1"/>
  <c r="J3" i="2"/>
  <c r="J4" i="2" s="1"/>
  <c r="I3" i="2"/>
  <c r="I4" i="2" s="1"/>
  <c r="H3" i="2"/>
  <c r="H4" i="2" s="1"/>
  <c r="G3" i="2"/>
  <c r="F3" i="2"/>
  <c r="E3" i="2"/>
  <c r="E4" i="2" s="1"/>
  <c r="D3" i="2"/>
  <c r="B13" i="1"/>
  <c r="AN11" i="1"/>
  <c r="AP11" i="1" s="1"/>
  <c r="AL11" i="1"/>
  <c r="AI11" i="1"/>
  <c r="B10" i="1"/>
  <c r="AN8" i="1"/>
  <c r="AO8" i="1" s="1"/>
  <c r="AL8" i="1"/>
  <c r="AI8" i="1"/>
  <c r="AN5" i="1"/>
  <c r="AP5" i="1" s="1"/>
  <c r="AL5" i="1"/>
  <c r="AI5" i="1"/>
  <c r="AH3" i="1"/>
  <c r="AH4" i="1" s="1"/>
  <c r="AG3" i="1"/>
  <c r="AG4" i="1" s="1"/>
  <c r="AF3" i="1"/>
  <c r="AF4" i="1" s="1"/>
  <c r="AE3" i="1"/>
  <c r="AE4" i="1" s="1"/>
  <c r="AD3" i="1"/>
  <c r="AD4" i="1" s="1"/>
  <c r="AC3" i="1"/>
  <c r="AC4" i="1" s="1"/>
  <c r="AB3" i="1"/>
  <c r="AB4" i="1" s="1"/>
  <c r="AA3" i="1"/>
  <c r="AA4" i="1" s="1"/>
  <c r="Z3" i="1"/>
  <c r="Z4" i="1" s="1"/>
  <c r="Y3" i="1"/>
  <c r="Y4" i="1" s="1"/>
  <c r="X3" i="1"/>
  <c r="X4" i="1" s="1"/>
  <c r="W3" i="1"/>
  <c r="W4" i="1" s="1"/>
  <c r="V3" i="1"/>
  <c r="V4" i="1" s="1"/>
  <c r="U3" i="1"/>
  <c r="U4" i="1" s="1"/>
  <c r="T3" i="1"/>
  <c r="T4" i="1" s="1"/>
  <c r="S3" i="1"/>
  <c r="S4" i="1" s="1"/>
  <c r="R3" i="1"/>
  <c r="R4" i="1" s="1"/>
  <c r="Q3" i="1"/>
  <c r="Q4" i="1" s="1"/>
  <c r="P3" i="1"/>
  <c r="P4" i="1" s="1"/>
  <c r="O3" i="1"/>
  <c r="O4" i="1" s="1"/>
  <c r="N3" i="1"/>
  <c r="N4" i="1" s="1"/>
  <c r="M3" i="1"/>
  <c r="M4" i="1" s="1"/>
  <c r="L3" i="1"/>
  <c r="L4" i="1" s="1"/>
  <c r="K3" i="1"/>
  <c r="K4" i="1" s="1"/>
  <c r="J3" i="1"/>
  <c r="J4" i="1" s="1"/>
  <c r="I3" i="1"/>
  <c r="I4" i="1" s="1"/>
  <c r="H3" i="1"/>
  <c r="H4" i="1" s="1"/>
  <c r="G3" i="1"/>
  <c r="G4" i="1" s="1"/>
  <c r="F3" i="1"/>
  <c r="F4" i="1" s="1"/>
  <c r="E3" i="1"/>
  <c r="E4" i="1" s="1"/>
  <c r="D3" i="1"/>
  <c r="D4" i="1" s="1"/>
  <c r="AK11" i="3" l="1"/>
  <c r="AO11" i="1"/>
  <c r="AJ11" i="1" s="1"/>
  <c r="AM11" i="1" s="1"/>
  <c r="AJ5" i="12"/>
  <c r="AM5" i="12" s="1"/>
  <c r="AP5" i="12"/>
  <c r="AP5" i="11"/>
  <c r="AP8" i="11"/>
  <c r="AO11" i="11"/>
  <c r="AJ11" i="11" s="1"/>
  <c r="AM11" i="11" s="1"/>
  <c r="AP8" i="10"/>
  <c r="AP5" i="10"/>
  <c r="AO5" i="3"/>
  <c r="AJ5" i="3" s="1"/>
  <c r="AM5" i="3" s="1"/>
  <c r="AO5" i="1"/>
  <c r="AJ5" i="1" s="1"/>
  <c r="AP8" i="1"/>
  <c r="AJ5" i="2"/>
  <c r="AM5" i="2" s="1"/>
  <c r="AP5" i="3"/>
  <c r="AO8" i="4"/>
  <c r="AJ8" i="4" s="1"/>
  <c r="AM8" i="4" s="1"/>
  <c r="AO5" i="5"/>
  <c r="AJ5" i="5" s="1"/>
  <c r="AM5" i="5" s="1"/>
  <c r="AO11" i="6"/>
  <c r="AQ11" i="6"/>
  <c r="AK11" i="7"/>
  <c r="AJ8" i="1"/>
  <c r="AM8" i="1" s="1"/>
  <c r="AO8" i="3"/>
  <c r="AJ8" i="3" s="1"/>
  <c r="AM8" i="3" s="1"/>
  <c r="AP5" i="5"/>
  <c r="AO8" i="5"/>
  <c r="AJ8" i="5" s="1"/>
  <c r="AM8" i="5" s="1"/>
  <c r="AK8" i="5"/>
  <c r="AO8" i="7"/>
  <c r="AK8" i="7"/>
  <c r="AQ8" i="7"/>
  <c r="AJ8" i="7"/>
  <c r="AM8" i="7" s="1"/>
  <c r="AO8" i="2"/>
  <c r="AJ8" i="2" s="1"/>
  <c r="AM8" i="2" s="1"/>
  <c r="AO5" i="4"/>
  <c r="AJ5" i="4" s="1"/>
  <c r="AM5" i="4" s="1"/>
  <c r="AP5" i="6"/>
  <c r="AO5" i="6"/>
  <c r="AJ5" i="6" s="1"/>
  <c r="AM5" i="6" s="1"/>
  <c r="AO5" i="8"/>
  <c r="AJ5" i="8" s="1"/>
  <c r="AM5" i="8" s="1"/>
  <c r="AO5" i="7"/>
  <c r="AK5" i="7" s="1"/>
  <c r="AJ5" i="7"/>
  <c r="AM5" i="7" s="1"/>
  <c r="AP5" i="7"/>
  <c r="AO8" i="8"/>
  <c r="AJ8" i="8" s="1"/>
  <c r="AM8" i="8" s="1"/>
  <c r="AK11" i="8"/>
  <c r="AK11" i="9"/>
  <c r="AK11" i="10"/>
  <c r="AK5" i="9"/>
  <c r="AK8" i="9"/>
  <c r="AK5" i="10"/>
  <c r="AK8" i="10"/>
  <c r="AK5" i="11"/>
  <c r="AK8" i="11"/>
  <c r="AO8" i="12"/>
  <c r="AJ8" i="12" s="1"/>
  <c r="AM8" i="12" s="1"/>
  <c r="AO11" i="12"/>
  <c r="AJ11" i="12" s="1"/>
  <c r="AM11" i="12" s="1"/>
  <c r="AK5" i="4" l="1"/>
  <c r="AK5" i="3"/>
  <c r="AK8" i="2"/>
  <c r="AK11" i="1"/>
  <c r="AK5" i="12"/>
  <c r="AK8" i="12"/>
  <c r="AK11" i="12"/>
  <c r="AK11" i="11"/>
  <c r="AM5" i="1"/>
  <c r="AK5" i="1"/>
  <c r="AK8" i="8"/>
  <c r="AK5" i="8"/>
  <c r="AK8" i="3"/>
  <c r="AJ11" i="6"/>
  <c r="AM11" i="6" s="1"/>
  <c r="AK5" i="5"/>
  <c r="AK8" i="1"/>
  <c r="AK5" i="6"/>
  <c r="AK8" i="4"/>
  <c r="AK5" i="2"/>
  <c r="AK1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0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0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0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9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9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9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A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A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A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B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B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B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1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1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1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2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2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2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3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3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3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4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4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4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5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5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5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6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6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6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7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7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7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M3" authorId="0" shapeId="0" xr:uid="{00000000-0006-0000-0800-000001000000}">
      <text>
        <r>
          <rPr>
            <sz val="11"/>
            <color rgb="FF000000"/>
            <rFont val="Calibri"/>
            <family val="2"/>
          </rPr>
          <t>作为餐补依据，不含出差、加班、调休</t>
        </r>
      </text>
    </comment>
    <comment ref="AN3" authorId="0" shapeId="0" xr:uid="{00000000-0006-0000-0800-000002000000}">
      <text>
        <r>
          <rPr>
            <sz val="11"/>
            <color rgb="FF000000"/>
            <rFont val="Calibri"/>
            <family val="2"/>
          </rPr>
          <t>1:
含加班天数、出差</t>
        </r>
      </text>
    </comment>
    <comment ref="AO3" authorId="0" shapeId="0" xr:uid="{00000000-0006-0000-0800-000003000000}">
      <text>
        <r>
          <rPr>
            <sz val="11"/>
            <color rgb="FF000000"/>
            <rFont val="Calibri"/>
            <family val="2"/>
          </rPr>
          <t xml:space="preserve">1:
非计时员工，实际出勤大于应出勤天数，计薪天数按照应出勤天数计算
</t>
        </r>
      </text>
    </comment>
  </commentList>
</comments>
</file>

<file path=xl/sharedStrings.xml><?xml version="1.0" encoding="utf-8"?>
<sst xmlns="http://schemas.openxmlformats.org/spreadsheetml/2006/main" count="684" uniqueCount="117">
  <si>
    <t xml:space="preserve">   河北光华荣昌汽车部件有限公司</t>
  </si>
  <si>
    <t>部门：</t>
  </si>
  <si>
    <t>总经理室</t>
  </si>
  <si>
    <t>应出勤天数：</t>
  </si>
  <si>
    <t>序号</t>
  </si>
  <si>
    <t>日期</t>
  </si>
  <si>
    <t>部门</t>
  </si>
  <si>
    <t>出差天数</t>
  </si>
  <si>
    <t>加班出勤</t>
  </si>
  <si>
    <t>调休天数</t>
  </si>
  <si>
    <t>餐补出勤</t>
  </si>
  <si>
    <t>实际出勤</t>
  </si>
  <si>
    <t>计薪天数</t>
  </si>
  <si>
    <t>出勤率</t>
  </si>
  <si>
    <t>状态</t>
  </si>
  <si>
    <t>本人签字</t>
  </si>
  <si>
    <t>用工形式</t>
  </si>
  <si>
    <t>姓名</t>
  </si>
  <si>
    <t>周末</t>
  </si>
  <si>
    <t>平时</t>
  </si>
  <si>
    <t>刘思含</t>
  </si>
  <si>
    <t>休</t>
  </si>
  <si>
    <t>正常在职</t>
  </si>
  <si>
    <t>加班</t>
  </si>
  <si>
    <t>注：（1）出勤：小时数（例：4）        病假：病        事假：事        放假：放        迟到：迟        早退：早        旷工：旷     休：调休（调休需有加班审批单）</t>
  </si>
  <si>
    <t>填表人：</t>
  </si>
  <si>
    <t>日期：</t>
  </si>
  <si>
    <t xml:space="preserve">       （2）漏记、错记扣5元/次，记录考勤人员徇私舞弊者扣20元/次。</t>
  </si>
  <si>
    <t xml:space="preserve">       （3）出差天数、加班天数计入实际出勤天数</t>
  </si>
  <si>
    <t xml:space="preserve">       （4）正常出勤天数作为每月餐补依据</t>
  </si>
  <si>
    <t xml:space="preserve">       （5）后勤人员不计算加班工资，合规的加班天数可以调休；</t>
  </si>
  <si>
    <t>领导审批：</t>
  </si>
  <si>
    <t>放</t>
  </si>
  <si>
    <t>正式</t>
  </si>
  <si>
    <t>注：（1）出勤：小时数（例：4）    病假：病    事假：事    放假：放    迟到：迟    早退：早    旷工：旷    休：调休（调休需有加班审批单）</t>
  </si>
  <si>
    <t>签批：</t>
  </si>
  <si>
    <t>综合管理部</t>
  </si>
  <si>
    <t>财务部</t>
  </si>
  <si>
    <t>生产管理部计划科</t>
  </si>
  <si>
    <t>生产管理部采购科</t>
  </si>
  <si>
    <t>生产管理部物料科</t>
  </si>
  <si>
    <t>生产管理部成品科</t>
  </si>
  <si>
    <t>生产管理部信息科</t>
  </si>
  <si>
    <t>金属件厂后勤</t>
  </si>
  <si>
    <t>金属件厂模具车间</t>
  </si>
  <si>
    <t>金属件厂冲压车间</t>
  </si>
  <si>
    <t>金属件厂焊接车间</t>
  </si>
  <si>
    <t>金属件厂骨架组装车间</t>
  </si>
  <si>
    <t>金属件厂电泳车间</t>
  </si>
  <si>
    <t>总装厂后勤</t>
  </si>
  <si>
    <t>总装厂发泡车间</t>
  </si>
  <si>
    <t>总装厂座椅车间</t>
  </si>
  <si>
    <t>总装厂缝纫车间</t>
  </si>
  <si>
    <t>总装厂后视镜车间</t>
  </si>
  <si>
    <t>总装厂注塑车间</t>
  </si>
  <si>
    <t>总装厂喷涂车间</t>
  </si>
  <si>
    <t>设备安技部</t>
  </si>
  <si>
    <t>质量管理部</t>
  </si>
  <si>
    <t>销售服务部</t>
  </si>
  <si>
    <t>病</t>
  </si>
  <si>
    <t>事</t>
  </si>
  <si>
    <t>迟</t>
  </si>
  <si>
    <t>早</t>
  </si>
  <si>
    <t>旷</t>
  </si>
  <si>
    <t>出差</t>
  </si>
  <si>
    <r>
      <rPr>
        <b/>
        <sz val="11"/>
        <color rgb="FF000000"/>
        <rFont val="宋体"/>
        <family val="3"/>
        <charset val="134"/>
      </rPr>
      <t>注：（</t>
    </r>
    <r>
      <rPr>
        <b/>
        <sz val="11"/>
        <color rgb="FF000000"/>
        <rFont val="Calibri"/>
        <family val="2"/>
      </rPr>
      <t>1</t>
    </r>
    <r>
      <rPr>
        <b/>
        <sz val="11"/>
        <color rgb="FF000000"/>
        <rFont val="宋体"/>
        <family val="3"/>
        <charset val="134"/>
      </rPr>
      <t>）出勤：小时数（例：</t>
    </r>
    <r>
      <rPr>
        <b/>
        <sz val="11"/>
        <color rgb="FF000000"/>
        <rFont val="Calibri"/>
        <family val="2"/>
      </rPr>
      <t>4</t>
    </r>
    <r>
      <rPr>
        <b/>
        <sz val="11"/>
        <color rgb="FF000000"/>
        <rFont val="宋体"/>
        <family val="3"/>
        <charset val="134"/>
      </rPr>
      <t>）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病假：病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事假：事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放假：放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迟到：迟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早退：早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旷工：旷</t>
    </r>
    <r>
      <rPr>
        <b/>
        <sz val="11"/>
        <color rgb="FF000000"/>
        <rFont val="Calibri"/>
        <family val="2"/>
      </rPr>
      <t xml:space="preserve">     </t>
    </r>
    <r>
      <rPr>
        <b/>
        <sz val="11"/>
        <color rgb="FF000000"/>
        <rFont val="宋体"/>
        <family val="3"/>
        <charset val="134"/>
      </rPr>
      <t>休：调休（调休需有加班审批单）</t>
    </r>
    <phoneticPr fontId="8" type="noConversion"/>
  </si>
  <si>
    <r>
      <t xml:space="preserve">       </t>
    </r>
    <r>
      <rPr>
        <b/>
        <sz val="11"/>
        <color rgb="FF000000"/>
        <rFont val="宋体"/>
        <family val="3"/>
        <charset val="134"/>
      </rPr>
      <t>（</t>
    </r>
    <r>
      <rPr>
        <b/>
        <sz val="11"/>
        <color rgb="FF000000"/>
        <rFont val="Calibri"/>
        <family val="2"/>
      </rPr>
      <t>2</t>
    </r>
    <r>
      <rPr>
        <b/>
        <sz val="11"/>
        <color rgb="FF000000"/>
        <rFont val="宋体"/>
        <family val="3"/>
        <charset val="134"/>
      </rPr>
      <t>）漏记、错记扣</t>
    </r>
    <r>
      <rPr>
        <b/>
        <sz val="11"/>
        <color rgb="FF000000"/>
        <rFont val="Calibri"/>
        <family val="2"/>
      </rPr>
      <t>5</t>
    </r>
    <r>
      <rPr>
        <b/>
        <sz val="11"/>
        <color rgb="FF000000"/>
        <rFont val="宋体"/>
        <family val="3"/>
        <charset val="134"/>
      </rPr>
      <t>元</t>
    </r>
    <r>
      <rPr>
        <b/>
        <sz val="11"/>
        <color rgb="FF000000"/>
        <rFont val="Calibri"/>
        <family val="2"/>
      </rPr>
      <t>/</t>
    </r>
    <r>
      <rPr>
        <b/>
        <sz val="11"/>
        <color rgb="FF000000"/>
        <rFont val="宋体"/>
        <family val="3"/>
        <charset val="134"/>
      </rPr>
      <t>次，记录考勤人员徇私舞弊者扣</t>
    </r>
    <r>
      <rPr>
        <b/>
        <sz val="11"/>
        <color rgb="FF000000"/>
        <rFont val="Calibri"/>
        <family val="2"/>
      </rPr>
      <t>20</t>
    </r>
    <r>
      <rPr>
        <b/>
        <sz val="11"/>
        <color rgb="FF000000"/>
        <rFont val="宋体"/>
        <family val="3"/>
        <charset val="134"/>
      </rPr>
      <t>元</t>
    </r>
    <r>
      <rPr>
        <b/>
        <sz val="11"/>
        <color rgb="FF000000"/>
        <rFont val="Calibri"/>
        <family val="2"/>
      </rPr>
      <t>/</t>
    </r>
    <r>
      <rPr>
        <b/>
        <sz val="11"/>
        <color rgb="FF000000"/>
        <rFont val="宋体"/>
        <family val="3"/>
        <charset val="134"/>
      </rPr>
      <t>次。</t>
    </r>
    <phoneticPr fontId="8" type="noConversion"/>
  </si>
  <si>
    <t>签批：</t>
    <phoneticPr fontId="8" type="noConversion"/>
  </si>
  <si>
    <t>病</t>
    <phoneticPr fontId="8" type="noConversion"/>
  </si>
  <si>
    <t>合计时间</t>
  </si>
  <si>
    <t>工作实施
Do</t>
    <phoneticPr fontId="16" type="noConversion"/>
  </si>
  <si>
    <t>工作输出</t>
  </si>
  <si>
    <t>时间（h）</t>
    <phoneticPr fontId="8" type="noConversion"/>
  </si>
  <si>
    <t>工作内容</t>
  </si>
  <si>
    <t>类别</t>
  </si>
  <si>
    <t>工  作  日  志</t>
  </si>
  <si>
    <t>2、厂长绩效评定</t>
    <phoneticPr fontId="16" type="noConversion"/>
  </si>
  <si>
    <t>3、诸总BPM文件批复</t>
    <phoneticPr fontId="16" type="noConversion"/>
  </si>
  <si>
    <t>领导签批：</t>
    <phoneticPr fontId="8" type="noConversion"/>
  </si>
  <si>
    <r>
      <rPr>
        <b/>
        <sz val="11"/>
        <color rgb="FF000000"/>
        <rFont val="宋体"/>
        <family val="3"/>
        <charset val="134"/>
      </rPr>
      <t>注：（</t>
    </r>
    <r>
      <rPr>
        <b/>
        <sz val="11"/>
        <color rgb="FF000000"/>
        <rFont val="Calibri"/>
        <family val="2"/>
      </rPr>
      <t>1</t>
    </r>
    <r>
      <rPr>
        <b/>
        <sz val="11"/>
        <color rgb="FF000000"/>
        <rFont val="宋体"/>
        <family val="3"/>
        <charset val="134"/>
      </rPr>
      <t>）出勤：小时数（例：</t>
    </r>
    <r>
      <rPr>
        <b/>
        <sz val="11"/>
        <color rgb="FF000000"/>
        <rFont val="Calibri"/>
        <family val="2"/>
      </rPr>
      <t>4</t>
    </r>
    <r>
      <rPr>
        <b/>
        <sz val="11"/>
        <color rgb="FF000000"/>
        <rFont val="宋体"/>
        <family val="3"/>
        <charset val="134"/>
      </rPr>
      <t>）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病假：病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事假：事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放假：放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迟到：迟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早退：早</t>
    </r>
    <r>
      <rPr>
        <b/>
        <sz val="11"/>
        <color rgb="FF000000"/>
        <rFont val="Calibri"/>
        <family val="2"/>
      </rPr>
      <t xml:space="preserve">        </t>
    </r>
    <r>
      <rPr>
        <b/>
        <sz val="11"/>
        <color rgb="FF000000"/>
        <rFont val="宋体"/>
        <family val="3"/>
        <charset val="134"/>
      </rPr>
      <t>旷工：旷</t>
    </r>
    <r>
      <rPr>
        <b/>
        <sz val="11"/>
        <color rgb="FF000000"/>
        <rFont val="Calibri"/>
        <family val="2"/>
      </rPr>
      <t xml:space="preserve">     </t>
    </r>
    <r>
      <rPr>
        <b/>
        <sz val="11"/>
        <color rgb="FF000000"/>
        <rFont val="宋体"/>
        <family val="3"/>
        <charset val="134"/>
      </rPr>
      <t>休：调休（调休需有加班审批单）</t>
    </r>
    <phoneticPr fontId="8" type="noConversion"/>
  </si>
  <si>
    <t>4、TPS通知编制</t>
    <phoneticPr fontId="8" type="noConversion"/>
  </si>
  <si>
    <t>5、TPS资料收集整理</t>
    <phoneticPr fontId="16" type="noConversion"/>
  </si>
  <si>
    <t>2、诸总BPM文件批复</t>
    <phoneticPr fontId="16" type="noConversion"/>
  </si>
  <si>
    <t>3、诸总会议沟通排定</t>
    <phoneticPr fontId="16" type="noConversion"/>
  </si>
  <si>
    <t>6、西安年终报告评审专题会</t>
    <phoneticPr fontId="8" type="noConversion"/>
  </si>
  <si>
    <t>2、诸总会议沟通排定</t>
    <phoneticPr fontId="16" type="noConversion"/>
  </si>
  <si>
    <t>1、干部晨会</t>
  </si>
  <si>
    <t>1、干部晨会</t>
    <phoneticPr fontId="16" type="noConversion"/>
  </si>
  <si>
    <t>7、奥杰降本协调会</t>
    <phoneticPr fontId="8" type="noConversion"/>
  </si>
  <si>
    <t>8、济南重汽陕德卡项目报价评审专题会</t>
    <phoneticPr fontId="16" type="noConversion"/>
  </si>
  <si>
    <t>4、TPS通知编制及发表人协调</t>
    <phoneticPr fontId="8" type="noConversion"/>
  </si>
  <si>
    <t>4、H6对账结算研讨会</t>
    <phoneticPr fontId="16" type="noConversion"/>
  </si>
  <si>
    <t>5、河北工厂预算评审会议</t>
    <phoneticPr fontId="16" type="noConversion"/>
  </si>
  <si>
    <t>4、成都一汽解放产品工装需求申请工作报告</t>
    <phoneticPr fontId="16" type="noConversion"/>
  </si>
  <si>
    <t>5、安路普年度重点工作协调</t>
    <phoneticPr fontId="16" type="noConversion"/>
  </si>
  <si>
    <t>7、AGV沟通会</t>
    <phoneticPr fontId="16" type="noConversion"/>
  </si>
  <si>
    <t>6、TPS评分系统设置</t>
    <phoneticPr fontId="16" type="noConversion"/>
  </si>
  <si>
    <t>丧假半天</t>
    <phoneticPr fontId="8" type="noConversion"/>
  </si>
  <si>
    <t>1、运营系统尽调资料布置、调度、整理、汇总、提报</t>
    <phoneticPr fontId="8" type="noConversion"/>
  </si>
  <si>
    <t>2、《光华荣昌运营管理部2023年重点工作及重大降成本项目》PPT制作（诸总集团会议汇报材料）</t>
    <phoneticPr fontId="8" type="noConversion"/>
  </si>
  <si>
    <t>1、运营系统尽调资料（中信建投、华融资产）布置、调度、整理、汇总、提报</t>
    <phoneticPr fontId="8" type="noConversion"/>
  </si>
  <si>
    <t>丧假
1
天</t>
    <phoneticPr fontId="8" type="noConversion"/>
  </si>
  <si>
    <t>工  作  日  志</t>
    <phoneticPr fontId="8" type="noConversion"/>
  </si>
  <si>
    <t>时间（h）</t>
  </si>
  <si>
    <t>倒休</t>
    <phoneticPr fontId="8" type="noConversion"/>
  </si>
  <si>
    <r>
      <rPr>
        <b/>
        <sz val="8"/>
        <color rgb="FF000000"/>
        <rFont val="宋体"/>
        <family val="3"/>
        <charset val="134"/>
      </rPr>
      <t>倒休剩余</t>
    </r>
    <r>
      <rPr>
        <b/>
        <sz val="8"/>
        <color rgb="FF000000"/>
        <rFont val="Calibri"/>
        <family val="2"/>
      </rPr>
      <t>3</t>
    </r>
    <r>
      <rPr>
        <b/>
        <sz val="8"/>
        <color rgb="FF000000"/>
        <rFont val="宋体"/>
        <family val="3"/>
        <charset val="134"/>
      </rPr>
      <t>天</t>
    </r>
    <phoneticPr fontId="8" type="noConversion"/>
  </si>
  <si>
    <t>注：</t>
    <phoneticPr fontId="8" type="noConversion"/>
  </si>
  <si>
    <t>休假1天</t>
    <phoneticPr fontId="8" type="noConversion"/>
  </si>
  <si>
    <t xml:space="preserve">       （1）出勤：小时数（例：4）        病假：病        事假：事        放假：放        迟到：迟        早退：早        旷工：旷     休：调休（调休需有加班审批单）</t>
    <phoneticPr fontId="8" type="noConversion"/>
  </si>
  <si>
    <t xml:space="preserve">       （2）漏记、错记扣5元/次，记录考勤人员徇私舞弊者扣20元/次。</t>
    <phoneticPr fontId="8" type="noConversion"/>
  </si>
  <si>
    <t xml:space="preserve">       （3）出差天数、加班天数计入实际出勤天数</t>
    <phoneticPr fontId="8" type="noConversion"/>
  </si>
  <si>
    <t xml:space="preserve">       （4）正常出勤天数作为每月餐补依据</t>
    <phoneticPr fontId="8" type="noConversion"/>
  </si>
  <si>
    <t xml:space="preserve">       （5）后勤人员不计算加班工资，合规的加班天数可以调休；</t>
    <phoneticPr fontId="8" type="noConversion"/>
  </si>
  <si>
    <t>休</t>
    <phoneticPr fontId="8" type="noConversion"/>
  </si>
  <si>
    <t>休假半天</t>
    <phoneticPr fontId="8" type="noConversion"/>
  </si>
  <si>
    <t>支援半天</t>
  </si>
  <si>
    <t>加班一天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</si>
</sst>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dd"/>
    <numFmt numFmtId="177" formatCode="aaa"/>
    <numFmt numFmtId="178" formatCode="General&quot;年&quot;"/>
    <numFmt numFmtId="179" formatCode="General&quot;月&quot;"/>
    <numFmt numFmtId="180" formatCode="0.0_);[Red]\(0.0\)"/>
    <numFmt numFmtId="181" formatCode="0.0"/>
    <numFmt numFmtId="182" formatCode="0_);[Red]\(0\)"/>
  </numFmts>
  <fonts count="29">
    <font>
      <sz val="11"/>
      <color rgb="FF000000"/>
      <name val="Calibri"/>
    </font>
    <font>
      <sz val="11"/>
      <color rgb="FF595959"/>
      <name val="Calibri"/>
      <family val="2"/>
    </font>
    <font>
      <sz val="9"/>
      <color rgb="FF000000"/>
      <name val="Calibri"/>
      <family val="2"/>
    </font>
    <font>
      <b/>
      <sz val="2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3"/>
      <charset val="13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8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2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b/>
      <sz val="8"/>
      <color rgb="FF000000"/>
      <name val="Calibri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000000"/>
      </patternFill>
    </fill>
    <fill>
      <patternFill patternType="solid">
        <fgColor rgb="FFADACAC"/>
        <bgColor rgb="FF000000"/>
      </patternFill>
    </fill>
    <fill>
      <patternFill patternType="solid">
        <fgColor rgb="FFFFFF00"/>
        <bgColor indexed="64"/>
      </patternFill>
    </fill>
    <fill>
      <patternFill patternType="lightGray">
        <fgColor theme="0" tint="-0.249977111117893"/>
        <bgColor theme="0" tint="-0.14999847407452621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4" fillId="0" borderId="0">
      <alignment vertical="center"/>
    </xf>
  </cellStyleXfs>
  <cellXfs count="2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left" vertical="center"/>
    </xf>
    <xf numFmtId="179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178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78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78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80" fontId="6" fillId="0" borderId="0" xfId="0" applyNumberFormat="1" applyFont="1" applyAlignment="1">
      <alignment horizontal="left" vertical="center"/>
    </xf>
    <xf numFmtId="181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82" fontId="6" fillId="0" borderId="0" xfId="0" applyNumberFormat="1" applyFont="1" applyAlignment="1">
      <alignment horizontal="left" vertical="center"/>
    </xf>
    <xf numFmtId="179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5" fillId="0" borderId="10" xfId="1" applyFont="1" applyBorder="1" applyAlignment="1">
      <alignment horizontal="center" vertical="center"/>
    </xf>
    <xf numFmtId="0" fontId="18" fillId="5" borderId="15" xfId="1" applyFont="1" applyFill="1" applyBorder="1" applyAlignment="1">
      <alignment horizontal="center" vertical="center"/>
    </xf>
    <xf numFmtId="0" fontId="18" fillId="5" borderId="15" xfId="1" applyFont="1" applyFill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4" borderId="0" xfId="0" applyFont="1" applyFill="1" applyAlignment="1">
      <alignment vertical="center" wrapText="1"/>
    </xf>
    <xf numFmtId="178" fontId="22" fillId="0" borderId="0" xfId="0" applyNumberFormat="1" applyFont="1" applyAlignment="1">
      <alignment horizontal="right" vertical="center"/>
    </xf>
    <xf numFmtId="17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5" borderId="15" xfId="1" applyFont="1" applyFill="1" applyBorder="1" applyAlignment="1">
      <alignment horizontal="center" vertical="center"/>
    </xf>
    <xf numFmtId="0" fontId="23" fillId="5" borderId="15" xfId="1" applyFont="1" applyFill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6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20" fillId="0" borderId="0" xfId="0" applyFont="1"/>
    <xf numFmtId="0" fontId="22" fillId="0" borderId="0" xfId="0" applyFont="1" applyAlignment="1">
      <alignment horizontal="center" vertical="top"/>
    </xf>
    <xf numFmtId="178" fontId="22" fillId="0" borderId="0" xfId="0" applyNumberFormat="1" applyFont="1" applyAlignment="1">
      <alignment horizontal="left" vertical="center"/>
    </xf>
    <xf numFmtId="176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 vertical="top" textRotation="255" wrapText="1"/>
    </xf>
    <xf numFmtId="0" fontId="20" fillId="0" borderId="0" xfId="0" applyFont="1" applyAlignment="1">
      <alignment horizontal="center" vertical="center" textRotation="255" wrapText="1"/>
    </xf>
    <xf numFmtId="0" fontId="22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81" fontId="20" fillId="0" borderId="4" xfId="0" applyNumberFormat="1" applyFont="1" applyBorder="1" applyAlignment="1">
      <alignment horizontal="center" vertical="center"/>
    </xf>
    <xf numFmtId="181" fontId="20" fillId="0" borderId="6" xfId="0" applyNumberFormat="1" applyFont="1" applyBorder="1" applyAlignment="1">
      <alignment horizontal="center" vertical="center"/>
    </xf>
    <xf numFmtId="181" fontId="20" fillId="0" borderId="5" xfId="0" applyNumberFormat="1" applyFont="1" applyBorder="1" applyAlignment="1">
      <alignment horizontal="center" vertical="center"/>
    </xf>
    <xf numFmtId="181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23" fillId="5" borderId="15" xfId="1" applyFont="1" applyFill="1" applyBorder="1" applyAlignment="1">
      <alignment horizontal="center" vertical="center"/>
    </xf>
    <xf numFmtId="14" fontId="23" fillId="4" borderId="14" xfId="1" applyNumberFormat="1" applyFont="1" applyFill="1" applyBorder="1" applyAlignment="1">
      <alignment horizontal="center" vertical="center"/>
    </xf>
    <xf numFmtId="14" fontId="23" fillId="4" borderId="13" xfId="1" applyNumberFormat="1" applyFont="1" applyFill="1" applyBorder="1" applyAlignment="1">
      <alignment horizontal="center" vertical="center"/>
    </xf>
    <xf numFmtId="14" fontId="23" fillId="4" borderId="12" xfId="1" applyNumberFormat="1" applyFont="1" applyFill="1" applyBorder="1" applyAlignment="1">
      <alignment horizontal="center" vertical="center"/>
    </xf>
    <xf numFmtId="0" fontId="23" fillId="0" borderId="23" xfId="1" applyFont="1" applyBorder="1" applyAlignment="1">
      <alignment horizontal="center" vertical="center" wrapText="1"/>
    </xf>
    <xf numFmtId="0" fontId="23" fillId="0" borderId="24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left" vertical="center"/>
    </xf>
    <xf numFmtId="0" fontId="24" fillId="0" borderId="19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3" borderId="0" xfId="0" applyFont="1" applyFill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left" vertical="center"/>
    </xf>
    <xf numFmtId="0" fontId="24" fillId="0" borderId="20" xfId="1" applyFont="1" applyBorder="1" applyAlignment="1">
      <alignment horizontal="left" vertical="center"/>
    </xf>
    <xf numFmtId="0" fontId="24" fillId="0" borderId="22" xfId="1" applyFont="1" applyBorder="1" applyAlignment="1">
      <alignment horizontal="left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1" fontId="7" fillId="0" borderId="4" xfId="0" applyNumberFormat="1" applyFont="1" applyBorder="1" applyAlignment="1">
      <alignment horizontal="center" vertical="center"/>
    </xf>
    <xf numFmtId="181" fontId="7" fillId="0" borderId="6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 wrapText="1"/>
    </xf>
    <xf numFmtId="181" fontId="7" fillId="0" borderId="6" xfId="0" applyNumberFormat="1" applyFont="1" applyBorder="1" applyAlignment="1">
      <alignment horizontal="center" vertical="center" wrapText="1"/>
    </xf>
    <xf numFmtId="181" fontId="7" fillId="0" borderId="5" xfId="0" applyNumberFormat="1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1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1" fontId="2" fillId="0" borderId="4" xfId="0" applyNumberFormat="1" applyFont="1" applyBorder="1" applyAlignment="1">
      <alignment horizontal="center" vertical="center"/>
    </xf>
    <xf numFmtId="181" fontId="2" fillId="0" borderId="6" xfId="0" applyNumberFormat="1" applyFont="1" applyBorder="1" applyAlignment="1">
      <alignment horizontal="center" vertical="center"/>
    </xf>
    <xf numFmtId="181" fontId="2" fillId="0" borderId="5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1" fontId="2" fillId="0" borderId="4" xfId="0" applyNumberFormat="1" applyFont="1" applyBorder="1" applyAlignment="1">
      <alignment horizontal="center" vertical="center" wrapText="1"/>
    </xf>
    <xf numFmtId="181" fontId="2" fillId="0" borderId="6" xfId="0" applyNumberFormat="1" applyFont="1" applyBorder="1" applyAlignment="1">
      <alignment horizontal="center" vertical="center" wrapText="1"/>
    </xf>
    <xf numFmtId="181" fontId="2" fillId="0" borderId="5" xfId="0" applyNumberFormat="1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15" fillId="0" borderId="22" xfId="1" applyFont="1" applyBorder="1" applyAlignment="1">
      <alignment horizontal="left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14" fontId="18" fillId="4" borderId="14" xfId="1" applyNumberFormat="1" applyFont="1" applyFill="1" applyBorder="1" applyAlignment="1">
      <alignment horizontal="center" vertical="center"/>
    </xf>
    <xf numFmtId="14" fontId="18" fillId="4" borderId="13" xfId="1" applyNumberFormat="1" applyFont="1" applyFill="1" applyBorder="1" applyAlignment="1">
      <alignment horizontal="center" vertical="center"/>
    </xf>
    <xf numFmtId="14" fontId="18" fillId="4" borderId="12" xfId="1" applyNumberFormat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left" vertical="center"/>
    </xf>
    <xf numFmtId="0" fontId="19" fillId="0" borderId="18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8" fillId="5" borderId="15" xfId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</cellXfs>
  <cellStyles count="2">
    <cellStyle name="常规" xfId="0" builtinId="0"/>
    <cellStyle name="常规 2" xfId="1" xr:uid="{494AE016-6760-423E-960D-E6B1605815D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8"/>
  <sheetViews>
    <sheetView zoomScale="70" zoomScaleNormal="70" workbookViewId="0">
      <pane xSplit="3" ySplit="4" topLeftCell="D5" activePane="bottomRight" state="frozen"/>
      <selection pane="topRight"/>
      <selection pane="bottomLeft"/>
      <selection pane="bottomRight" activeCell="B2" sqref="B2:AK2"/>
    </sheetView>
  </sheetViews>
  <sheetFormatPr defaultColWidth="14.54296875" defaultRowHeight="13"/>
  <cols>
    <col min="1" max="1" width="7.453125" style="59" customWidth="1"/>
    <col min="2" max="2" width="6.6328125" style="59" customWidth="1"/>
    <col min="3" max="3" width="9.6328125" style="59" customWidth="1"/>
    <col min="4" max="38" width="3.6328125" style="59" customWidth="1"/>
    <col min="39" max="40" width="4.1796875" style="59" customWidth="1"/>
    <col min="41" max="41" width="5.453125" style="59" customWidth="1"/>
    <col min="42" max="42" width="7.1796875" style="59" customWidth="1"/>
    <col min="43" max="43" width="7.90625" style="59" customWidth="1"/>
    <col min="44" max="44" width="8.08984375" style="59" customWidth="1"/>
    <col min="45" max="16384" width="14.54296875" style="59"/>
  </cols>
  <sheetData>
    <row r="1" spans="1:45" ht="30" customHeight="1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68"/>
      <c r="AM1" s="68"/>
      <c r="AN1" s="68"/>
      <c r="AO1" s="68"/>
      <c r="AP1" s="65">
        <v>2023</v>
      </c>
      <c r="AQ1" s="66">
        <v>1</v>
      </c>
    </row>
    <row r="2" spans="1:45" ht="21" customHeight="1">
      <c r="A2" s="59" t="s">
        <v>1</v>
      </c>
      <c r="B2" s="94" t="s">
        <v>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60"/>
      <c r="AM2" s="60"/>
      <c r="AN2" s="60"/>
      <c r="AO2" s="60"/>
      <c r="AP2" s="61" t="s">
        <v>3</v>
      </c>
      <c r="AQ2" s="62">
        <v>16</v>
      </c>
    </row>
    <row r="3" spans="1:45" ht="30" customHeight="1">
      <c r="A3" s="108" t="s">
        <v>4</v>
      </c>
      <c r="B3" s="75" t="s">
        <v>5</v>
      </c>
      <c r="C3" s="108" t="s">
        <v>6</v>
      </c>
      <c r="D3" s="76">
        <f t="shared" ref="D3:AE3" si="0">DATE($AP$1,$AQ$1,1)+COLUMN(A:A)-1</f>
        <v>44927</v>
      </c>
      <c r="E3" s="76">
        <f t="shared" si="0"/>
        <v>44928</v>
      </c>
      <c r="F3" s="76">
        <f t="shared" si="0"/>
        <v>44929</v>
      </c>
      <c r="G3" s="76">
        <f t="shared" si="0"/>
        <v>44930</v>
      </c>
      <c r="H3" s="76">
        <f t="shared" si="0"/>
        <v>44931</v>
      </c>
      <c r="I3" s="76">
        <f t="shared" si="0"/>
        <v>44932</v>
      </c>
      <c r="J3" s="76">
        <f t="shared" si="0"/>
        <v>44933</v>
      </c>
      <c r="K3" s="76">
        <f t="shared" si="0"/>
        <v>44934</v>
      </c>
      <c r="L3" s="76">
        <f t="shared" si="0"/>
        <v>44935</v>
      </c>
      <c r="M3" s="76">
        <f t="shared" si="0"/>
        <v>44936</v>
      </c>
      <c r="N3" s="76">
        <f t="shared" si="0"/>
        <v>44937</v>
      </c>
      <c r="O3" s="76">
        <f t="shared" si="0"/>
        <v>44938</v>
      </c>
      <c r="P3" s="76">
        <f t="shared" si="0"/>
        <v>44939</v>
      </c>
      <c r="Q3" s="76">
        <f t="shared" si="0"/>
        <v>44940</v>
      </c>
      <c r="R3" s="76">
        <f t="shared" si="0"/>
        <v>44941</v>
      </c>
      <c r="S3" s="76">
        <f t="shared" si="0"/>
        <v>44942</v>
      </c>
      <c r="T3" s="76">
        <f t="shared" si="0"/>
        <v>44943</v>
      </c>
      <c r="U3" s="76">
        <f t="shared" si="0"/>
        <v>44944</v>
      </c>
      <c r="V3" s="76">
        <f t="shared" si="0"/>
        <v>44945</v>
      </c>
      <c r="W3" s="76">
        <f t="shared" si="0"/>
        <v>44946</v>
      </c>
      <c r="X3" s="76">
        <f t="shared" si="0"/>
        <v>44947</v>
      </c>
      <c r="Y3" s="76">
        <f t="shared" si="0"/>
        <v>44948</v>
      </c>
      <c r="Z3" s="76">
        <f t="shared" si="0"/>
        <v>44949</v>
      </c>
      <c r="AA3" s="76">
        <f t="shared" si="0"/>
        <v>44950</v>
      </c>
      <c r="AB3" s="76">
        <f t="shared" si="0"/>
        <v>44951</v>
      </c>
      <c r="AC3" s="76">
        <f t="shared" si="0"/>
        <v>44952</v>
      </c>
      <c r="AD3" s="76">
        <f t="shared" si="0"/>
        <v>44953</v>
      </c>
      <c r="AE3" s="76">
        <f t="shared" si="0"/>
        <v>44954</v>
      </c>
      <c r="AF3" s="76">
        <f>IF(DAY(DATE($AP$1,$AQ$1,1)+COLUMN(AC:AC)-1)&lt;28,"",DATE($AP$1,$AQ$1,1)+COLUMN(AC:AC)-1)</f>
        <v>44955</v>
      </c>
      <c r="AG3" s="76">
        <f>IF(DAY(DATE($AP$1,$AQ$1,1)+COLUMN(AD:AD)-1)&lt;28,"",DATE($AP$1,$AQ$1,1)+COLUMN(AD:AD)-1)</f>
        <v>44956</v>
      </c>
      <c r="AH3" s="76">
        <f>IF(DAY(DATE($AP$1,$AQ$1,1)+COLUMN(AE:AE)-1)&lt;28,"",DATE($AP$1,$AQ$1,1)+COLUMN(AE:AE)-1)</f>
        <v>44957</v>
      </c>
      <c r="AI3" s="102" t="s">
        <v>7</v>
      </c>
      <c r="AJ3" s="95" t="s">
        <v>8</v>
      </c>
      <c r="AK3" s="96"/>
      <c r="AL3" s="102" t="s">
        <v>9</v>
      </c>
      <c r="AM3" s="102" t="s">
        <v>10</v>
      </c>
      <c r="AN3" s="111" t="s">
        <v>11</v>
      </c>
      <c r="AO3" s="111" t="s">
        <v>12</v>
      </c>
      <c r="AP3" s="108" t="s">
        <v>13</v>
      </c>
      <c r="AQ3" s="130" t="s">
        <v>14</v>
      </c>
      <c r="AR3" s="111" t="s">
        <v>15</v>
      </c>
      <c r="AS3" s="108" t="s">
        <v>16</v>
      </c>
    </row>
    <row r="4" spans="1:45" ht="30" customHeight="1">
      <c r="A4" s="108"/>
      <c r="B4" s="75" t="s">
        <v>17</v>
      </c>
      <c r="C4" s="108"/>
      <c r="D4" s="78">
        <f t="shared" ref="D4:AH4" si="1">D3</f>
        <v>44927</v>
      </c>
      <c r="E4" s="78">
        <f t="shared" si="1"/>
        <v>44928</v>
      </c>
      <c r="F4" s="78">
        <f t="shared" si="1"/>
        <v>44929</v>
      </c>
      <c r="G4" s="78">
        <f t="shared" si="1"/>
        <v>44930</v>
      </c>
      <c r="H4" s="78">
        <f t="shared" si="1"/>
        <v>44931</v>
      </c>
      <c r="I4" s="78">
        <f t="shared" si="1"/>
        <v>44932</v>
      </c>
      <c r="J4" s="78">
        <f t="shared" si="1"/>
        <v>44933</v>
      </c>
      <c r="K4" s="78">
        <f t="shared" si="1"/>
        <v>44934</v>
      </c>
      <c r="L4" s="78">
        <f t="shared" si="1"/>
        <v>44935</v>
      </c>
      <c r="M4" s="78">
        <f t="shared" si="1"/>
        <v>44936</v>
      </c>
      <c r="N4" s="78">
        <f t="shared" si="1"/>
        <v>44937</v>
      </c>
      <c r="O4" s="78">
        <f t="shared" si="1"/>
        <v>44938</v>
      </c>
      <c r="P4" s="78">
        <f t="shared" si="1"/>
        <v>44939</v>
      </c>
      <c r="Q4" s="78">
        <f t="shared" si="1"/>
        <v>44940</v>
      </c>
      <c r="R4" s="78">
        <f t="shared" si="1"/>
        <v>44941</v>
      </c>
      <c r="S4" s="78">
        <f t="shared" si="1"/>
        <v>44942</v>
      </c>
      <c r="T4" s="78">
        <f t="shared" si="1"/>
        <v>44943</v>
      </c>
      <c r="U4" s="78">
        <f t="shared" si="1"/>
        <v>44944</v>
      </c>
      <c r="V4" s="78">
        <f t="shared" si="1"/>
        <v>44945</v>
      </c>
      <c r="W4" s="78">
        <f t="shared" si="1"/>
        <v>44946</v>
      </c>
      <c r="X4" s="78">
        <f t="shared" si="1"/>
        <v>44947</v>
      </c>
      <c r="Y4" s="78">
        <f t="shared" si="1"/>
        <v>44948</v>
      </c>
      <c r="Z4" s="78">
        <f t="shared" si="1"/>
        <v>44949</v>
      </c>
      <c r="AA4" s="78">
        <f t="shared" si="1"/>
        <v>44950</v>
      </c>
      <c r="AB4" s="78">
        <f t="shared" si="1"/>
        <v>44951</v>
      </c>
      <c r="AC4" s="78">
        <f t="shared" si="1"/>
        <v>44952</v>
      </c>
      <c r="AD4" s="78">
        <f t="shared" si="1"/>
        <v>44953</v>
      </c>
      <c r="AE4" s="78">
        <f t="shared" si="1"/>
        <v>44954</v>
      </c>
      <c r="AF4" s="78">
        <f t="shared" si="1"/>
        <v>44955</v>
      </c>
      <c r="AG4" s="78">
        <f t="shared" si="1"/>
        <v>44956</v>
      </c>
      <c r="AH4" s="78">
        <f t="shared" si="1"/>
        <v>44957</v>
      </c>
      <c r="AI4" s="103"/>
      <c r="AJ4" s="79" t="s">
        <v>18</v>
      </c>
      <c r="AK4" s="77" t="s">
        <v>19</v>
      </c>
      <c r="AL4" s="103"/>
      <c r="AM4" s="103"/>
      <c r="AN4" s="111"/>
      <c r="AO4" s="111"/>
      <c r="AP4" s="108"/>
      <c r="AQ4" s="130"/>
      <c r="AR4" s="111"/>
      <c r="AS4" s="108"/>
    </row>
    <row r="5" spans="1:45" ht="18" customHeight="1">
      <c r="A5" s="109">
        <v>1</v>
      </c>
      <c r="B5" s="109" t="s">
        <v>20</v>
      </c>
      <c r="C5" s="109" t="s">
        <v>2</v>
      </c>
      <c r="D5" s="63" t="s">
        <v>32</v>
      </c>
      <c r="E5" s="63" t="s">
        <v>60</v>
      </c>
      <c r="F5" s="63">
        <v>4</v>
      </c>
      <c r="G5" s="63" t="s">
        <v>60</v>
      </c>
      <c r="H5" s="63">
        <v>4</v>
      </c>
      <c r="I5" s="63">
        <v>4</v>
      </c>
      <c r="J5" s="63">
        <v>4</v>
      </c>
      <c r="K5" s="63" t="s">
        <v>32</v>
      </c>
      <c r="L5" s="63">
        <v>4</v>
      </c>
      <c r="M5" s="63">
        <v>4</v>
      </c>
      <c r="N5" s="63">
        <v>4</v>
      </c>
      <c r="O5" s="63">
        <v>4</v>
      </c>
      <c r="P5" s="63">
        <v>4</v>
      </c>
      <c r="Q5" s="63" t="s">
        <v>32</v>
      </c>
      <c r="R5" s="63" t="s">
        <v>32</v>
      </c>
      <c r="S5" s="63" t="s">
        <v>32</v>
      </c>
      <c r="T5" s="63" t="s">
        <v>32</v>
      </c>
      <c r="U5" s="63" t="s">
        <v>32</v>
      </c>
      <c r="V5" s="63" t="s">
        <v>32</v>
      </c>
      <c r="W5" s="63" t="s">
        <v>32</v>
      </c>
      <c r="X5" s="63" t="s">
        <v>32</v>
      </c>
      <c r="Y5" s="63" t="s">
        <v>32</v>
      </c>
      <c r="Z5" s="63" t="s">
        <v>32</v>
      </c>
      <c r="AA5" s="63" t="s">
        <v>32</v>
      </c>
      <c r="AB5" s="63" t="s">
        <v>32</v>
      </c>
      <c r="AC5" s="63" t="s">
        <v>32</v>
      </c>
      <c r="AD5" s="63">
        <v>4</v>
      </c>
      <c r="AE5" s="63">
        <v>4</v>
      </c>
      <c r="AF5" s="63">
        <v>4</v>
      </c>
      <c r="AG5" s="63">
        <v>4</v>
      </c>
      <c r="AH5" s="63">
        <v>4</v>
      </c>
      <c r="AI5" s="104">
        <f>COUNTIF(D5:AH6,"出差")/2</f>
        <v>0</v>
      </c>
      <c r="AJ5" s="107">
        <f>IF(AN5&gt;AO5,MIN(AN5-AO5,SUMIF(D6:AH6,"放",D7:AH7)/8),0)</f>
        <v>3.5</v>
      </c>
      <c r="AK5" s="104">
        <f>IF(AN5&gt;AO5+AJ5,MIN(AN5-AO5-AJ5,SUMIF(D6:AH6,"&gt;=0",D7:AH7)/8),0)</f>
        <v>0</v>
      </c>
      <c r="AL5" s="104">
        <f>MIN(SUM(D7:AH7)/8-COUNTIF(D5:AH6,"出差")/2,COUNTIF(D5:AH6,"休")/2)</f>
        <v>0</v>
      </c>
      <c r="AM5" s="104">
        <f>IF(B5="","",COUNTIF(D5:AH6,"&gt;2")/2)+AJ5</f>
        <v>18</v>
      </c>
      <c r="AN5" s="107">
        <f>SUM(D5:AH7)/8</f>
        <v>19.5</v>
      </c>
      <c r="AO5" s="107">
        <f>MIN($AQ$2,AN5)</f>
        <v>16</v>
      </c>
      <c r="AP5" s="110">
        <f>IFERROR(AN5/$AQ$2,"")</f>
        <v>1.21875</v>
      </c>
      <c r="AQ5" s="109" t="s">
        <v>22</v>
      </c>
      <c r="AR5" s="109"/>
      <c r="AS5" s="127"/>
    </row>
    <row r="6" spans="1:45" ht="18" customHeight="1">
      <c r="A6" s="109"/>
      <c r="B6" s="109"/>
      <c r="C6" s="109"/>
      <c r="D6" s="63" t="s">
        <v>32</v>
      </c>
      <c r="E6" s="63" t="s">
        <v>60</v>
      </c>
      <c r="F6" s="63">
        <v>4</v>
      </c>
      <c r="G6" s="63">
        <v>4</v>
      </c>
      <c r="H6" s="63">
        <v>4</v>
      </c>
      <c r="I6" s="63">
        <v>4</v>
      </c>
      <c r="J6" s="63">
        <v>4</v>
      </c>
      <c r="K6" s="63" t="s">
        <v>32</v>
      </c>
      <c r="L6" s="63">
        <v>4</v>
      </c>
      <c r="M6" s="63">
        <v>4</v>
      </c>
      <c r="N6" s="63">
        <v>4</v>
      </c>
      <c r="O6" s="63">
        <v>4</v>
      </c>
      <c r="P6" s="63">
        <v>4</v>
      </c>
      <c r="Q6" s="63" t="s">
        <v>32</v>
      </c>
      <c r="R6" s="63" t="s">
        <v>32</v>
      </c>
      <c r="S6" s="63" t="s">
        <v>32</v>
      </c>
      <c r="T6" s="63" t="s">
        <v>32</v>
      </c>
      <c r="U6" s="63" t="s">
        <v>32</v>
      </c>
      <c r="V6" s="63" t="s">
        <v>32</v>
      </c>
      <c r="W6" s="63" t="s">
        <v>32</v>
      </c>
      <c r="X6" s="63" t="s">
        <v>32</v>
      </c>
      <c r="Y6" s="63" t="s">
        <v>32</v>
      </c>
      <c r="Z6" s="63" t="s">
        <v>32</v>
      </c>
      <c r="AA6" s="63" t="s">
        <v>32</v>
      </c>
      <c r="AB6" s="63" t="s">
        <v>32</v>
      </c>
      <c r="AC6" s="63" t="s">
        <v>32</v>
      </c>
      <c r="AD6" s="63">
        <v>4</v>
      </c>
      <c r="AE6" s="63">
        <v>4</v>
      </c>
      <c r="AF6" s="63">
        <v>4</v>
      </c>
      <c r="AG6" s="63">
        <v>4</v>
      </c>
      <c r="AH6" s="63">
        <v>4</v>
      </c>
      <c r="AI6" s="105"/>
      <c r="AJ6" s="107"/>
      <c r="AK6" s="105"/>
      <c r="AL6" s="105"/>
      <c r="AM6" s="105"/>
      <c r="AN6" s="107"/>
      <c r="AO6" s="107"/>
      <c r="AP6" s="110"/>
      <c r="AQ6" s="109"/>
      <c r="AR6" s="109"/>
      <c r="AS6" s="128"/>
    </row>
    <row r="7" spans="1:45" ht="18" customHeight="1">
      <c r="A7" s="109"/>
      <c r="B7" s="63" t="s">
        <v>23</v>
      </c>
      <c r="C7" s="109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>
        <v>8</v>
      </c>
      <c r="R7" s="63">
        <v>8</v>
      </c>
      <c r="S7" s="63">
        <v>8</v>
      </c>
      <c r="T7" s="63">
        <v>8</v>
      </c>
      <c r="U7" s="63"/>
      <c r="V7" s="63"/>
      <c r="W7" s="63">
        <v>8</v>
      </c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106"/>
      <c r="AJ7" s="107"/>
      <c r="AK7" s="106"/>
      <c r="AL7" s="106"/>
      <c r="AM7" s="106"/>
      <c r="AN7" s="107"/>
      <c r="AO7" s="107"/>
      <c r="AP7" s="110"/>
      <c r="AQ7" s="109"/>
      <c r="AR7" s="109"/>
      <c r="AS7" s="129"/>
    </row>
    <row r="8" spans="1:45" ht="18" hidden="1" customHeight="1">
      <c r="A8" s="109">
        <v>2</v>
      </c>
      <c r="B8" s="109"/>
      <c r="C8" s="109"/>
      <c r="D8" s="63"/>
      <c r="E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104">
        <f>COUNTIF(D8:AH9,"出差")/2</f>
        <v>0</v>
      </c>
      <c r="AJ8" s="107">
        <f>IF(AN8&gt;AO8,MIN(AN8-AO8,SUMIF(D9:AH9,"放",D10:AH10)/8),0)</f>
        <v>0</v>
      </c>
      <c r="AK8" s="104">
        <f>IF(AN8&gt;AO8+AJ8,MIN(AN8-AO8-AJ8,SUMIF(D9:AH9,"&gt;=0",D10:AH10)/8),0)</f>
        <v>0</v>
      </c>
      <c r="AL8" s="104">
        <f>MIN(SUM(D10:AH10)/8-COUNTIF(D8:AH9,"出差")/2,COUNTIF(D8:AH9,"休")/2)</f>
        <v>0</v>
      </c>
      <c r="AM8" s="104" t="e">
        <f>IF(B8="","",COUNTIF(D8:AH9,"&gt;2")/2)+AJ8</f>
        <v>#VALUE!</v>
      </c>
      <c r="AN8" s="107">
        <f>SUM(D8:AH10)/8</f>
        <v>0</v>
      </c>
      <c r="AO8" s="107">
        <f>MIN($AQ$2,AN8)</f>
        <v>0</v>
      </c>
      <c r="AP8" s="110">
        <f>IFERROR(AN8/$AQ$2,"")</f>
        <v>0</v>
      </c>
      <c r="AQ8" s="109"/>
      <c r="AR8" s="109"/>
      <c r="AS8" s="127"/>
    </row>
    <row r="9" spans="1:45" ht="18" hidden="1" customHeight="1">
      <c r="A9" s="109"/>
      <c r="B9" s="109"/>
      <c r="C9" s="109"/>
      <c r="D9" s="63"/>
      <c r="E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105"/>
      <c r="AJ9" s="107"/>
      <c r="AK9" s="105"/>
      <c r="AL9" s="105"/>
      <c r="AM9" s="105"/>
      <c r="AN9" s="107"/>
      <c r="AO9" s="107"/>
      <c r="AP9" s="110"/>
      <c r="AQ9" s="109"/>
      <c r="AR9" s="109"/>
      <c r="AS9" s="128"/>
    </row>
    <row r="10" spans="1:45" ht="18" hidden="1" customHeight="1">
      <c r="A10" s="109"/>
      <c r="B10" s="63" t="str">
        <f>IF(B8="","","加班")</f>
        <v/>
      </c>
      <c r="C10" s="109"/>
      <c r="D10" s="63"/>
      <c r="E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106"/>
      <c r="AJ10" s="107"/>
      <c r="AK10" s="106"/>
      <c r="AL10" s="106"/>
      <c r="AM10" s="106"/>
      <c r="AN10" s="107"/>
      <c r="AO10" s="107"/>
      <c r="AP10" s="110"/>
      <c r="AQ10" s="109"/>
      <c r="AR10" s="109"/>
      <c r="AS10" s="129"/>
    </row>
    <row r="11" spans="1:45" ht="18" hidden="1" customHeight="1">
      <c r="A11" s="109">
        <v>3</v>
      </c>
      <c r="B11" s="109"/>
      <c r="C11" s="109"/>
      <c r="D11" s="63"/>
      <c r="E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104">
        <f>COUNTIF(D11:AH12,"出差")/2</f>
        <v>0</v>
      </c>
      <c r="AJ11" s="107">
        <f>IF(AN11&gt;AO11,MIN(AN11-AO11,SUMIF(D12:AH12,"放",D13:AH13)/8),0)</f>
        <v>0</v>
      </c>
      <c r="AK11" s="104">
        <f>IF(AN11&gt;AO11+AJ11,MIN(AN11-AO11-AJ11,SUMIF(D12:AH12,"&gt;=0",D13:AH13)/8),0)</f>
        <v>0</v>
      </c>
      <c r="AL11" s="104">
        <f>MIN(SUM(D13:AH13)/8-COUNTIF(D11:AH12,"出差")/2,COUNTIF(D11:AH12,"休")/2)</f>
        <v>0</v>
      </c>
      <c r="AM11" s="104" t="e">
        <f>IF(B11="","",COUNTIF(D11:AH12,"&gt;2")/2)+AJ11</f>
        <v>#VALUE!</v>
      </c>
      <c r="AN11" s="107">
        <f>SUM(D11:AH13)/8</f>
        <v>0</v>
      </c>
      <c r="AO11" s="107">
        <f>MIN($AQ$2,AN11)</f>
        <v>0</v>
      </c>
      <c r="AP11" s="110">
        <f>IFERROR(AN11/$AQ$2,"")</f>
        <v>0</v>
      </c>
      <c r="AQ11" s="109"/>
      <c r="AR11" s="109"/>
      <c r="AS11" s="127"/>
    </row>
    <row r="12" spans="1:45" ht="18" hidden="1" customHeight="1">
      <c r="A12" s="109"/>
      <c r="B12" s="109"/>
      <c r="C12" s="109"/>
      <c r="D12" s="63"/>
      <c r="E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105"/>
      <c r="AJ12" s="107"/>
      <c r="AK12" s="105"/>
      <c r="AL12" s="105"/>
      <c r="AM12" s="105"/>
      <c r="AN12" s="107"/>
      <c r="AO12" s="107"/>
      <c r="AP12" s="110"/>
      <c r="AQ12" s="109"/>
      <c r="AR12" s="109"/>
      <c r="AS12" s="128"/>
    </row>
    <row r="13" spans="1:45" ht="18" hidden="1" customHeight="1">
      <c r="A13" s="109"/>
      <c r="B13" s="63" t="str">
        <f>IF(B11="","","加班")</f>
        <v/>
      </c>
      <c r="C13" s="109"/>
      <c r="D13" s="63"/>
      <c r="E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106"/>
      <c r="AJ13" s="107"/>
      <c r="AK13" s="106"/>
      <c r="AL13" s="106"/>
      <c r="AM13" s="106"/>
      <c r="AN13" s="107"/>
      <c r="AO13" s="107"/>
      <c r="AP13" s="110"/>
      <c r="AQ13" s="109"/>
      <c r="AR13" s="109"/>
      <c r="AS13" s="129"/>
    </row>
    <row r="14" spans="1:45" ht="61.5" customHeight="1">
      <c r="E14" s="64" t="s">
        <v>101</v>
      </c>
      <c r="G14" s="64" t="s">
        <v>97</v>
      </c>
      <c r="AI14" s="62"/>
      <c r="AJ14" s="62"/>
      <c r="AK14" s="62"/>
      <c r="AL14" s="62"/>
      <c r="AM14" s="62"/>
      <c r="AN14" s="67"/>
      <c r="AO14" s="67"/>
      <c r="AP14" s="67"/>
      <c r="AQ14" s="67"/>
    </row>
    <row r="15" spans="1:45" ht="16.5" customHeight="1">
      <c r="B15" s="97" t="s">
        <v>24</v>
      </c>
      <c r="C15" s="97"/>
      <c r="D15" s="97"/>
      <c r="E15" s="97"/>
      <c r="F15" s="98"/>
      <c r="G15" s="98"/>
      <c r="H15" s="97"/>
      <c r="I15" s="97"/>
      <c r="J15" s="97"/>
      <c r="K15" s="97"/>
      <c r="L15" s="97"/>
      <c r="M15" s="97"/>
      <c r="N15" s="98"/>
      <c r="O15" s="97"/>
      <c r="P15" s="97"/>
      <c r="Q15" s="97"/>
      <c r="R15" s="97"/>
      <c r="S15" s="97"/>
      <c r="T15" s="98"/>
      <c r="U15" s="98"/>
      <c r="V15" s="97"/>
      <c r="W15" s="97"/>
      <c r="X15" s="97"/>
      <c r="Y15" s="97"/>
      <c r="Z15" s="97"/>
      <c r="AA15" s="97"/>
      <c r="AB15" s="99"/>
      <c r="AC15" s="97"/>
      <c r="AD15" s="97"/>
      <c r="AE15" s="97"/>
      <c r="AF15" s="97"/>
      <c r="AG15" s="100"/>
      <c r="AH15" s="100"/>
      <c r="AI15" s="100"/>
      <c r="AJ15" s="100"/>
      <c r="AK15" s="100"/>
      <c r="AL15" s="100"/>
      <c r="AM15" s="101"/>
      <c r="AN15" s="100"/>
      <c r="AO15" s="100"/>
      <c r="AP15" s="100"/>
      <c r="AQ15" s="100"/>
    </row>
    <row r="16" spans="1:45" ht="16.5" customHeight="1">
      <c r="B16" s="100" t="s">
        <v>27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G16" s="74"/>
      <c r="AH16" s="74"/>
      <c r="AI16" s="74"/>
      <c r="AJ16" s="74"/>
      <c r="AK16" s="74"/>
      <c r="AL16" s="74"/>
      <c r="AM16" s="74"/>
      <c r="AN16" s="74"/>
      <c r="AO16" s="74"/>
    </row>
    <row r="17" spans="1:45" ht="16.5" customHeight="1">
      <c r="B17" s="100" t="s">
        <v>28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</row>
    <row r="18" spans="1:45" ht="16.5" customHeight="1">
      <c r="B18" s="100" t="s">
        <v>29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J18" s="125" t="s">
        <v>78</v>
      </c>
      <c r="AK18" s="125"/>
      <c r="AL18" s="125"/>
      <c r="AM18" s="125"/>
      <c r="AN18" s="125"/>
      <c r="AO18" s="125"/>
      <c r="AP18" s="126"/>
    </row>
    <row r="19" spans="1:45" ht="16.5" customHeight="1">
      <c r="B19" s="100" t="s">
        <v>30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</row>
    <row r="20" spans="1:45" ht="16.5" hidden="1">
      <c r="A20" s="112" t="s">
        <v>102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4"/>
    </row>
    <row r="21" spans="1:45" ht="27" hidden="1">
      <c r="A21" s="69" t="s">
        <v>74</v>
      </c>
      <c r="B21" s="115" t="s">
        <v>73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70" t="s">
        <v>103</v>
      </c>
      <c r="AQ21" s="115" t="s">
        <v>71</v>
      </c>
      <c r="AR21" s="115"/>
      <c r="AS21" s="115"/>
    </row>
    <row r="22" spans="1:45" ht="13.5" hidden="1">
      <c r="A22" s="116">
        <v>44940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8"/>
    </row>
    <row r="23" spans="1:45" hidden="1">
      <c r="A23" s="119" t="s">
        <v>70</v>
      </c>
      <c r="B23" s="121" t="s">
        <v>98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71">
        <v>4</v>
      </c>
      <c r="AQ23" s="122"/>
      <c r="AR23" s="123"/>
      <c r="AS23" s="124"/>
    </row>
    <row r="24" spans="1:45" hidden="1">
      <c r="A24" s="120"/>
      <c r="B24" s="136" t="s">
        <v>99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8"/>
      <c r="AP24" s="71">
        <v>4</v>
      </c>
      <c r="AQ24" s="122"/>
      <c r="AR24" s="123"/>
      <c r="AS24" s="124"/>
    </row>
    <row r="25" spans="1:45" ht="13.5" hidden="1">
      <c r="A25" s="131" t="s">
        <v>69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72">
        <f>SUM(AP23:AP24)</f>
        <v>8</v>
      </c>
      <c r="AQ25" s="139"/>
      <c r="AR25" s="139"/>
      <c r="AS25" s="140"/>
    </row>
    <row r="26" spans="1:45" ht="13.5" hidden="1">
      <c r="A26" s="116">
        <v>44941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8"/>
    </row>
    <row r="27" spans="1:45" hidden="1">
      <c r="A27" s="119" t="s">
        <v>70</v>
      </c>
      <c r="B27" s="121" t="s">
        <v>98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71">
        <v>4</v>
      </c>
      <c r="AQ27" s="122"/>
      <c r="AR27" s="123"/>
      <c r="AS27" s="124"/>
    </row>
    <row r="28" spans="1:45" hidden="1">
      <c r="A28" s="120"/>
      <c r="B28" s="136" t="s">
        <v>99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8"/>
      <c r="AP28" s="71">
        <v>4</v>
      </c>
      <c r="AQ28" s="122"/>
      <c r="AR28" s="123"/>
      <c r="AS28" s="124"/>
    </row>
    <row r="29" spans="1:45" ht="13.5" hidden="1">
      <c r="A29" s="131" t="s">
        <v>69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72">
        <f>SUM(AP27:AP28)</f>
        <v>8</v>
      </c>
      <c r="AQ29" s="133"/>
      <c r="AR29" s="133"/>
      <c r="AS29" s="134"/>
    </row>
    <row r="30" spans="1:45" ht="13.5" hidden="1">
      <c r="A30" s="116">
        <v>44942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8"/>
    </row>
    <row r="31" spans="1:45" hidden="1">
      <c r="A31" s="135" t="s">
        <v>70</v>
      </c>
      <c r="B31" s="121" t="s">
        <v>98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71">
        <v>4</v>
      </c>
      <c r="AQ31" s="122"/>
      <c r="AR31" s="123"/>
      <c r="AS31" s="124"/>
    </row>
    <row r="32" spans="1:45" hidden="1">
      <c r="A32" s="135"/>
      <c r="B32" s="136" t="s">
        <v>99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8"/>
      <c r="AP32" s="71">
        <v>4</v>
      </c>
      <c r="AQ32" s="122"/>
      <c r="AR32" s="123"/>
      <c r="AS32" s="124"/>
    </row>
    <row r="33" spans="1:45" ht="13.5" hidden="1">
      <c r="A33" s="131" t="s">
        <v>69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72">
        <f>SUM(AP31:AP32)</f>
        <v>8</v>
      </c>
      <c r="AQ33" s="139"/>
      <c r="AR33" s="139"/>
      <c r="AS33" s="140"/>
    </row>
    <row r="34" spans="1:45" ht="13.5" hidden="1">
      <c r="A34" s="116">
        <v>44943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8"/>
    </row>
    <row r="35" spans="1:45" ht="27" hidden="1">
      <c r="A35" s="73" t="s">
        <v>70</v>
      </c>
      <c r="B35" s="121" t="s">
        <v>100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71">
        <v>8</v>
      </c>
      <c r="AQ35" s="122"/>
      <c r="AR35" s="123"/>
      <c r="AS35" s="124"/>
    </row>
    <row r="36" spans="1:45" ht="13.5" hidden="1">
      <c r="A36" s="131" t="s">
        <v>69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72">
        <f>SUM(AP35:AP35)</f>
        <v>8</v>
      </c>
      <c r="AQ36" s="133"/>
      <c r="AR36" s="133"/>
      <c r="AS36" s="134"/>
    </row>
    <row r="37" spans="1:45" ht="13.5" hidden="1">
      <c r="A37" s="116">
        <v>44946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8"/>
    </row>
    <row r="38" spans="1:45" ht="27" hidden="1">
      <c r="A38" s="73" t="s">
        <v>70</v>
      </c>
      <c r="B38" s="121" t="s">
        <v>100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71">
        <v>8</v>
      </c>
      <c r="AQ38" s="122"/>
      <c r="AR38" s="123"/>
      <c r="AS38" s="124"/>
    </row>
    <row r="39" spans="1:45" ht="13.5" hidden="1">
      <c r="A39" s="131" t="s">
        <v>69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72">
        <f>SUM(AP38:AP38)</f>
        <v>8</v>
      </c>
      <c r="AQ39" s="133"/>
      <c r="AR39" s="133"/>
      <c r="AS39" s="134"/>
    </row>
    <row r="40" spans="1:45" hidden="1"/>
    <row r="41" spans="1:45" hidden="1"/>
    <row r="42" spans="1:45" hidden="1"/>
    <row r="43" spans="1:45" hidden="1"/>
    <row r="44" spans="1:45" hidden="1"/>
    <row r="45" spans="1:45" hidden="1"/>
    <row r="46" spans="1:45" hidden="1"/>
    <row r="47" spans="1:45" hidden="1"/>
    <row r="48" spans="1:45" hidden="1"/>
  </sheetData>
  <sheetProtection formatCells="0" formatColumns="0" formatRows="0" insertColumns="0" insertRows="0" insertHyperlinks="0" deleteColumns="0" deleteRows="0" sort="0" autoFilter="0" pivotTables="0"/>
  <mergeCells count="101">
    <mergeCell ref="AQ24:AS24"/>
    <mergeCell ref="B24:AO24"/>
    <mergeCell ref="A34:AS34"/>
    <mergeCell ref="B35:AO35"/>
    <mergeCell ref="AQ35:AS35"/>
    <mergeCell ref="B38:AO38"/>
    <mergeCell ref="AQ38:AS38"/>
    <mergeCell ref="A33:AO33"/>
    <mergeCell ref="AQ33:AS33"/>
    <mergeCell ref="A37:AS37"/>
    <mergeCell ref="A25:AO25"/>
    <mergeCell ref="AQ25:AS25"/>
    <mergeCell ref="A26:AS26"/>
    <mergeCell ref="A27:A28"/>
    <mergeCell ref="B27:AO27"/>
    <mergeCell ref="AQ27:AS27"/>
    <mergeCell ref="B28:AO28"/>
    <mergeCell ref="AQ28:AS28"/>
    <mergeCell ref="A39:AO39"/>
    <mergeCell ref="AQ39:AS39"/>
    <mergeCell ref="A29:AO29"/>
    <mergeCell ref="AQ29:AS29"/>
    <mergeCell ref="A30:AS30"/>
    <mergeCell ref="A31:A32"/>
    <mergeCell ref="B31:AO31"/>
    <mergeCell ref="AQ31:AS31"/>
    <mergeCell ref="B32:AO32"/>
    <mergeCell ref="AQ32:AS32"/>
    <mergeCell ref="A36:AO36"/>
    <mergeCell ref="AQ36:AS36"/>
    <mergeCell ref="A20:AS20"/>
    <mergeCell ref="B21:AO21"/>
    <mergeCell ref="AQ21:AS21"/>
    <mergeCell ref="A22:AS22"/>
    <mergeCell ref="A23:A24"/>
    <mergeCell ref="B23:AO23"/>
    <mergeCell ref="AQ23:AS23"/>
    <mergeCell ref="AJ18:AP18"/>
    <mergeCell ref="AS3:AS4"/>
    <mergeCell ref="AS5:AS7"/>
    <mergeCell ref="AS8:AS10"/>
    <mergeCell ref="AS11:AS13"/>
    <mergeCell ref="AQ3:AQ4"/>
    <mergeCell ref="AQ5:AQ7"/>
    <mergeCell ref="AQ8:AQ10"/>
    <mergeCell ref="AQ11:AQ13"/>
    <mergeCell ref="AR3:AR4"/>
    <mergeCell ref="AR5:AR7"/>
    <mergeCell ref="AR8:AR10"/>
    <mergeCell ref="AR11:AR13"/>
    <mergeCell ref="AO3:AO4"/>
    <mergeCell ref="AO5:AO7"/>
    <mergeCell ref="AO8:AO10"/>
    <mergeCell ref="AO11:AO13"/>
    <mergeCell ref="B16:AE16"/>
    <mergeCell ref="B17:AE17"/>
    <mergeCell ref="B18:AE18"/>
    <mergeCell ref="B19:AE19"/>
    <mergeCell ref="AP3:AP4"/>
    <mergeCell ref="AP5:AP7"/>
    <mergeCell ref="AP8:AP10"/>
    <mergeCell ref="AP11:AP13"/>
    <mergeCell ref="AM3:AM4"/>
    <mergeCell ref="AM5:AM7"/>
    <mergeCell ref="AM8:AM10"/>
    <mergeCell ref="AM11:AM13"/>
    <mergeCell ref="AN3:AN4"/>
    <mergeCell ref="AN5:AN7"/>
    <mergeCell ref="AN8:AN10"/>
    <mergeCell ref="AN11:AN13"/>
    <mergeCell ref="A3:A4"/>
    <mergeCell ref="A5:A7"/>
    <mergeCell ref="A8:A10"/>
    <mergeCell ref="A11:A13"/>
    <mergeCell ref="B5:B6"/>
    <mergeCell ref="B8:B9"/>
    <mergeCell ref="B11:B12"/>
    <mergeCell ref="C3:C4"/>
    <mergeCell ref="C5:C7"/>
    <mergeCell ref="C8:C10"/>
    <mergeCell ref="C11:C13"/>
    <mergeCell ref="B1:AK1"/>
    <mergeCell ref="B2:AK2"/>
    <mergeCell ref="AJ3:AK3"/>
    <mergeCell ref="B15:AF15"/>
    <mergeCell ref="AG15:AM15"/>
    <mergeCell ref="AN15:AQ15"/>
    <mergeCell ref="AI3:AI4"/>
    <mergeCell ref="AI5:AI7"/>
    <mergeCell ref="AI8:AI10"/>
    <mergeCell ref="AI11:AI13"/>
    <mergeCell ref="AJ5:AJ7"/>
    <mergeCell ref="AJ8:AJ10"/>
    <mergeCell ref="AJ11:AJ13"/>
    <mergeCell ref="AK5:AK7"/>
    <mergeCell ref="AK8:AK10"/>
    <mergeCell ref="AK11:AK13"/>
    <mergeCell ref="AL3:AL4"/>
    <mergeCell ref="AL5:AL7"/>
    <mergeCell ref="AL8:AL10"/>
    <mergeCell ref="AL11:AL13"/>
  </mergeCells>
  <phoneticPr fontId="8" type="noConversion"/>
  <dataValidations count="4">
    <dataValidation type="list" allowBlank="1" showErrorMessage="1" sqref="AL2:AO2" xr:uid="{00000000-0002-0000-0000-000000000000}">
      <formula1>"运营、人力、财务,制造管理部-组装车间,制造管理部-喷涂车间,制造管理部-注塑车间,制造管理部-后勤,生产管理部,销售服务科,技术质量科"</formula1>
    </dataValidation>
    <dataValidation type="list" allowBlank="1" showErrorMessage="1" sqref="AQ5:AQ13" xr:uid="{00000000-0002-0000-0000-000001000000}">
      <formula1>"正常在职,本月离职,本月入职,本月调入,本月调出"</formula1>
    </dataValidation>
    <dataValidation type="list" allowBlank="1" showErrorMessage="1" sqref="B2:AK2" xr:uid="{00000000-0002-0000-0000-000003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S5:AS13" xr:uid="{00000000-0002-0000-0000-000004000000}">
      <formula1>"正式,劳务张,劳务田"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2000000}">
          <x14:formula1>
            <xm:f>数据源!$S$2:$S$59</xm:f>
          </x14:formula1>
          <xm:sqref>F5:F7 D5:E13 G5:AH13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19"/>
  <sheetViews>
    <sheetView zoomScale="85" zoomScaleNormal="85" workbookViewId="0">
      <selection activeCell="AH25" sqref="AH25"/>
    </sheetView>
  </sheetViews>
  <sheetFormatPr defaultColWidth="14.54296875" defaultRowHeight="12"/>
  <cols>
    <col min="1" max="1" width="5.90625" style="4" customWidth="1"/>
    <col min="2" max="3" width="6.6328125" style="4" customWidth="1"/>
    <col min="4" max="40" width="3.6328125" style="4" customWidth="1"/>
    <col min="41" max="41" width="5.453125" style="4" customWidth="1"/>
    <col min="42" max="42" width="8.1796875" style="4" customWidth="1"/>
    <col min="43" max="43" width="6.54296875" style="4" customWidth="1"/>
    <col min="44" max="44" width="8.08984375" style="5" customWidth="1"/>
    <col min="45" max="45" width="9.08984375" style="4" customWidth="1"/>
    <col min="46" max="16384" width="14.54296875" style="4"/>
  </cols>
  <sheetData>
    <row r="1" spans="1:45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6"/>
      <c r="AM1" s="6"/>
      <c r="AN1" s="6"/>
      <c r="AO1" s="6"/>
      <c r="AP1" s="38">
        <v>2022</v>
      </c>
      <c r="AQ1" s="17">
        <v>10</v>
      </c>
    </row>
    <row r="2" spans="1:45" ht="21" customHeight="1">
      <c r="A2" s="5" t="s">
        <v>1</v>
      </c>
      <c r="B2" s="185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7"/>
      <c r="AM2" s="7"/>
      <c r="AN2" s="7"/>
      <c r="AO2" s="7"/>
      <c r="AP2" s="39" t="s">
        <v>3</v>
      </c>
      <c r="AQ2" s="19">
        <v>19</v>
      </c>
    </row>
    <row r="3" spans="1:45" ht="26" customHeight="1">
      <c r="A3" s="199" t="s">
        <v>4</v>
      </c>
      <c r="B3" s="8" t="s">
        <v>5</v>
      </c>
      <c r="C3" s="199" t="s">
        <v>6</v>
      </c>
      <c r="D3" s="9">
        <f t="shared" ref="D3:AE3" si="0">DATE($AP$1,$AQ$1,1)+COLUMN(A:A)-1</f>
        <v>44835</v>
      </c>
      <c r="E3" s="9">
        <f t="shared" si="0"/>
        <v>44836</v>
      </c>
      <c r="F3" s="9">
        <f t="shared" si="0"/>
        <v>44837</v>
      </c>
      <c r="G3" s="9">
        <f t="shared" si="0"/>
        <v>44838</v>
      </c>
      <c r="H3" s="9">
        <f t="shared" si="0"/>
        <v>44839</v>
      </c>
      <c r="I3" s="9">
        <f t="shared" si="0"/>
        <v>44840</v>
      </c>
      <c r="J3" s="9">
        <f t="shared" si="0"/>
        <v>44841</v>
      </c>
      <c r="K3" s="9">
        <f t="shared" si="0"/>
        <v>44842</v>
      </c>
      <c r="L3" s="9">
        <f t="shared" si="0"/>
        <v>44843</v>
      </c>
      <c r="M3" s="9">
        <f t="shared" si="0"/>
        <v>44844</v>
      </c>
      <c r="N3" s="9">
        <f t="shared" si="0"/>
        <v>44845</v>
      </c>
      <c r="O3" s="9">
        <f t="shared" si="0"/>
        <v>44846</v>
      </c>
      <c r="P3" s="9">
        <f t="shared" si="0"/>
        <v>44847</v>
      </c>
      <c r="Q3" s="9">
        <f t="shared" si="0"/>
        <v>44848</v>
      </c>
      <c r="R3" s="9">
        <f t="shared" si="0"/>
        <v>44849</v>
      </c>
      <c r="S3" s="9">
        <f t="shared" si="0"/>
        <v>44850</v>
      </c>
      <c r="T3" s="9">
        <f t="shared" si="0"/>
        <v>44851</v>
      </c>
      <c r="U3" s="9">
        <f t="shared" si="0"/>
        <v>44852</v>
      </c>
      <c r="V3" s="9">
        <f t="shared" si="0"/>
        <v>44853</v>
      </c>
      <c r="W3" s="9">
        <f t="shared" si="0"/>
        <v>44854</v>
      </c>
      <c r="X3" s="9">
        <f t="shared" si="0"/>
        <v>44855</v>
      </c>
      <c r="Y3" s="9">
        <f t="shared" si="0"/>
        <v>44856</v>
      </c>
      <c r="Z3" s="9">
        <f t="shared" si="0"/>
        <v>44857</v>
      </c>
      <c r="AA3" s="9">
        <f t="shared" si="0"/>
        <v>44858</v>
      </c>
      <c r="AB3" s="9">
        <f t="shared" si="0"/>
        <v>44859</v>
      </c>
      <c r="AC3" s="9">
        <f t="shared" si="0"/>
        <v>44860</v>
      </c>
      <c r="AD3" s="9">
        <f t="shared" si="0"/>
        <v>44861</v>
      </c>
      <c r="AE3" s="9">
        <f t="shared" si="0"/>
        <v>44862</v>
      </c>
      <c r="AF3" s="9">
        <f>IF(DAY(DATE($AP$1,$AQ$1,1)+COLUMN(AC:AC)-1)&lt;28,"",DATE($AP$1,$AQ$1,1)+COLUMN(AC:AC)-1)</f>
        <v>44863</v>
      </c>
      <c r="AG3" s="9">
        <f>IF(DAY(DATE($AP$1,$AQ$1,1)+COLUMN(AD:AD)-1)&lt;28,"",DATE($AP$1,$AQ$1,1)+COLUMN(AD:AD)-1)</f>
        <v>44864</v>
      </c>
      <c r="AH3" s="9">
        <f>IF(DAY(DATE($AP$1,$AQ$1,1)+COLUMN(AE:AE)-1)&lt;28,"",DATE($AP$1,$AQ$1,1)+COLUMN(AE:AE)-1)</f>
        <v>44865</v>
      </c>
      <c r="AI3" s="193" t="s">
        <v>7</v>
      </c>
      <c r="AJ3" s="186" t="s">
        <v>8</v>
      </c>
      <c r="AK3" s="187"/>
      <c r="AL3" s="193" t="s">
        <v>9</v>
      </c>
      <c r="AM3" s="193" t="s">
        <v>10</v>
      </c>
      <c r="AN3" s="200" t="s">
        <v>11</v>
      </c>
      <c r="AO3" s="200" t="s">
        <v>12</v>
      </c>
      <c r="AP3" s="199" t="s">
        <v>13</v>
      </c>
      <c r="AQ3" s="208" t="s">
        <v>14</v>
      </c>
      <c r="AR3" s="200" t="s">
        <v>15</v>
      </c>
      <c r="AS3" s="199" t="s">
        <v>16</v>
      </c>
    </row>
    <row r="4" spans="1:45" ht="26" customHeight="1">
      <c r="A4" s="199"/>
      <c r="B4" s="8" t="s">
        <v>17</v>
      </c>
      <c r="C4" s="199"/>
      <c r="D4" s="10">
        <f t="shared" ref="D4:AH4" si="1">D3</f>
        <v>44835</v>
      </c>
      <c r="E4" s="10">
        <f t="shared" si="1"/>
        <v>44836</v>
      </c>
      <c r="F4" s="10">
        <f t="shared" si="1"/>
        <v>44837</v>
      </c>
      <c r="G4" s="10">
        <f t="shared" si="1"/>
        <v>44838</v>
      </c>
      <c r="H4" s="10">
        <f t="shared" si="1"/>
        <v>44839</v>
      </c>
      <c r="I4" s="10">
        <f t="shared" si="1"/>
        <v>44840</v>
      </c>
      <c r="J4" s="10">
        <f t="shared" si="1"/>
        <v>44841</v>
      </c>
      <c r="K4" s="10">
        <f t="shared" si="1"/>
        <v>44842</v>
      </c>
      <c r="L4" s="10">
        <f t="shared" si="1"/>
        <v>44843</v>
      </c>
      <c r="M4" s="10">
        <f t="shared" si="1"/>
        <v>44844</v>
      </c>
      <c r="N4" s="10">
        <f t="shared" si="1"/>
        <v>44845</v>
      </c>
      <c r="O4" s="10">
        <f t="shared" si="1"/>
        <v>44846</v>
      </c>
      <c r="P4" s="10">
        <f t="shared" si="1"/>
        <v>44847</v>
      </c>
      <c r="Q4" s="10">
        <f t="shared" si="1"/>
        <v>44848</v>
      </c>
      <c r="R4" s="10">
        <f t="shared" si="1"/>
        <v>44849</v>
      </c>
      <c r="S4" s="10">
        <f t="shared" si="1"/>
        <v>44850</v>
      </c>
      <c r="T4" s="10">
        <f t="shared" si="1"/>
        <v>44851</v>
      </c>
      <c r="U4" s="10">
        <f t="shared" si="1"/>
        <v>44852</v>
      </c>
      <c r="V4" s="10">
        <f t="shared" si="1"/>
        <v>44853</v>
      </c>
      <c r="W4" s="10">
        <f t="shared" si="1"/>
        <v>44854</v>
      </c>
      <c r="X4" s="10">
        <f t="shared" si="1"/>
        <v>44855</v>
      </c>
      <c r="Y4" s="10">
        <f t="shared" si="1"/>
        <v>44856</v>
      </c>
      <c r="Z4" s="10">
        <f t="shared" si="1"/>
        <v>44857</v>
      </c>
      <c r="AA4" s="10">
        <f t="shared" si="1"/>
        <v>44858</v>
      </c>
      <c r="AB4" s="10">
        <f t="shared" si="1"/>
        <v>44859</v>
      </c>
      <c r="AC4" s="10">
        <f t="shared" si="1"/>
        <v>44860</v>
      </c>
      <c r="AD4" s="10">
        <f t="shared" si="1"/>
        <v>44861</v>
      </c>
      <c r="AE4" s="10">
        <f t="shared" si="1"/>
        <v>44862</v>
      </c>
      <c r="AF4" s="10">
        <f t="shared" si="1"/>
        <v>44863</v>
      </c>
      <c r="AG4" s="10">
        <f t="shared" si="1"/>
        <v>44864</v>
      </c>
      <c r="AH4" s="10">
        <f t="shared" si="1"/>
        <v>44865</v>
      </c>
      <c r="AI4" s="194"/>
      <c r="AJ4" s="12" t="s">
        <v>18</v>
      </c>
      <c r="AK4" s="13" t="s">
        <v>19</v>
      </c>
      <c r="AL4" s="194"/>
      <c r="AM4" s="194"/>
      <c r="AN4" s="200"/>
      <c r="AO4" s="200"/>
      <c r="AP4" s="199"/>
      <c r="AQ4" s="208"/>
      <c r="AR4" s="200"/>
      <c r="AS4" s="199"/>
    </row>
    <row r="5" spans="1:45" ht="18" customHeight="1">
      <c r="A5" s="199">
        <v>1</v>
      </c>
      <c r="B5" s="199" t="s">
        <v>20</v>
      </c>
      <c r="C5" s="199" t="s">
        <v>2</v>
      </c>
      <c r="D5" s="8" t="s">
        <v>32</v>
      </c>
      <c r="E5" s="8" t="s">
        <v>32</v>
      </c>
      <c r="F5" s="8" t="s">
        <v>32</v>
      </c>
      <c r="G5" s="8" t="s">
        <v>32</v>
      </c>
      <c r="H5" s="8" t="s">
        <v>32</v>
      </c>
      <c r="I5" s="8" t="s">
        <v>32</v>
      </c>
      <c r="J5" s="8" t="s">
        <v>32</v>
      </c>
      <c r="K5" s="8">
        <v>4</v>
      </c>
      <c r="L5" s="8">
        <v>4</v>
      </c>
      <c r="M5" s="8">
        <v>4</v>
      </c>
      <c r="N5" s="8">
        <v>4</v>
      </c>
      <c r="O5" s="8">
        <v>4</v>
      </c>
      <c r="P5" s="8">
        <v>4</v>
      </c>
      <c r="Q5" s="8">
        <v>4</v>
      </c>
      <c r="R5" s="8" t="s">
        <v>32</v>
      </c>
      <c r="S5" s="8" t="s">
        <v>32</v>
      </c>
      <c r="T5" s="8">
        <v>4</v>
      </c>
      <c r="U5" s="8">
        <v>4</v>
      </c>
      <c r="V5" s="8">
        <v>4</v>
      </c>
      <c r="W5" s="8">
        <v>4</v>
      </c>
      <c r="X5" s="8">
        <v>4</v>
      </c>
      <c r="Y5" s="8" t="s">
        <v>32</v>
      </c>
      <c r="Z5" s="8" t="s">
        <v>32</v>
      </c>
      <c r="AA5" s="8">
        <v>4</v>
      </c>
      <c r="AB5" s="8">
        <v>4</v>
      </c>
      <c r="AC5" s="8">
        <v>4</v>
      </c>
      <c r="AD5" s="8">
        <v>4</v>
      </c>
      <c r="AE5" s="8">
        <v>4</v>
      </c>
      <c r="AF5" s="8">
        <v>4</v>
      </c>
      <c r="AG5" s="8" t="s">
        <v>32</v>
      </c>
      <c r="AH5" s="8">
        <v>4</v>
      </c>
      <c r="AI5" s="195">
        <f>COUNTIF(D5:AH6,"出差")/2</f>
        <v>0</v>
      </c>
      <c r="AJ5" s="198">
        <f>IF(AN5&gt;AO5,MIN(AN5-AO5,SUMIF(D6:AH6,"放",D7:AH7)/8),0)</f>
        <v>0</v>
      </c>
      <c r="AK5" s="195">
        <f>IF(AN5&gt;AO5+AJ5,MIN(AN5-AO5-AJ5,SUMIF(D6:AH6,"&gt;=0",D7:AH7)/8),0)</f>
        <v>0</v>
      </c>
      <c r="AL5" s="195">
        <f>MIN(SUM(D7:AH7)/8-COUNTIF(D5:AH6,"出差")/2,COUNTIF(D5:AH6,"休")/2)</f>
        <v>0</v>
      </c>
      <c r="AM5" s="195">
        <f>IF(B5="","",COUNTIF(D5:AH6,"&gt;2")/2)+AJ5</f>
        <v>19</v>
      </c>
      <c r="AN5" s="198">
        <f>SUM(D5:AH7)/8</f>
        <v>19</v>
      </c>
      <c r="AO5" s="198">
        <f>MIN($AQ$2,AN5)</f>
        <v>19</v>
      </c>
      <c r="AP5" s="201">
        <f>IFERROR(AN5/$AQ$2,"")</f>
        <v>1</v>
      </c>
      <c r="AQ5" s="199" t="s">
        <v>22</v>
      </c>
      <c r="AR5" s="209"/>
      <c r="AS5" s="202" t="s">
        <v>33</v>
      </c>
    </row>
    <row r="6" spans="1:45" ht="18" customHeight="1">
      <c r="A6" s="199"/>
      <c r="B6" s="199"/>
      <c r="C6" s="199"/>
      <c r="D6" s="8" t="s">
        <v>32</v>
      </c>
      <c r="E6" s="8" t="s">
        <v>32</v>
      </c>
      <c r="F6" s="8" t="s">
        <v>32</v>
      </c>
      <c r="G6" s="8" t="s">
        <v>32</v>
      </c>
      <c r="H6" s="8" t="s">
        <v>32</v>
      </c>
      <c r="I6" s="8" t="s">
        <v>32</v>
      </c>
      <c r="J6" s="8" t="s">
        <v>32</v>
      </c>
      <c r="K6" s="8">
        <v>4</v>
      </c>
      <c r="L6" s="8">
        <v>4</v>
      </c>
      <c r="M6" s="8">
        <v>4</v>
      </c>
      <c r="N6" s="8">
        <v>4</v>
      </c>
      <c r="O6" s="8">
        <v>4</v>
      </c>
      <c r="P6" s="8">
        <v>4</v>
      </c>
      <c r="Q6" s="8">
        <v>4</v>
      </c>
      <c r="R6" s="8" t="s">
        <v>32</v>
      </c>
      <c r="S6" s="8" t="s">
        <v>32</v>
      </c>
      <c r="T6" s="8">
        <v>4</v>
      </c>
      <c r="U6" s="8">
        <v>4</v>
      </c>
      <c r="V6" s="8">
        <v>4</v>
      </c>
      <c r="W6" s="8">
        <v>4</v>
      </c>
      <c r="X6" s="8">
        <v>4</v>
      </c>
      <c r="Y6" s="8" t="s">
        <v>32</v>
      </c>
      <c r="Z6" s="8" t="s">
        <v>32</v>
      </c>
      <c r="AA6" s="8">
        <v>4</v>
      </c>
      <c r="AB6" s="8">
        <v>4</v>
      </c>
      <c r="AC6" s="8">
        <v>4</v>
      </c>
      <c r="AD6" s="8">
        <v>4</v>
      </c>
      <c r="AE6" s="8">
        <v>4</v>
      </c>
      <c r="AF6" s="8">
        <v>4</v>
      </c>
      <c r="AG6" s="8" t="s">
        <v>32</v>
      </c>
      <c r="AH6" s="8">
        <v>4</v>
      </c>
      <c r="AI6" s="196"/>
      <c r="AJ6" s="198"/>
      <c r="AK6" s="196"/>
      <c r="AL6" s="196"/>
      <c r="AM6" s="196"/>
      <c r="AN6" s="198"/>
      <c r="AO6" s="198"/>
      <c r="AP6" s="201"/>
      <c r="AQ6" s="199"/>
      <c r="AR6" s="209"/>
      <c r="AS6" s="203"/>
    </row>
    <row r="7" spans="1:45" ht="18" customHeight="1">
      <c r="A7" s="199"/>
      <c r="B7" s="8" t="s">
        <v>23</v>
      </c>
      <c r="C7" s="19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97"/>
      <c r="AJ7" s="198"/>
      <c r="AK7" s="197"/>
      <c r="AL7" s="197"/>
      <c r="AM7" s="197"/>
      <c r="AN7" s="198"/>
      <c r="AO7" s="198"/>
      <c r="AP7" s="201"/>
      <c r="AQ7" s="199"/>
      <c r="AR7" s="209"/>
      <c r="AS7" s="204"/>
    </row>
    <row r="8" spans="1:45" ht="18" hidden="1" customHeight="1">
      <c r="A8" s="199">
        <v>2</v>
      </c>
      <c r="B8" s="199"/>
      <c r="C8" s="19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95">
        <f>COUNTIF(D8:AH9,"出差")/2</f>
        <v>0</v>
      </c>
      <c r="AJ8" s="198">
        <f>IF(AN8&gt;AO8,MIN(AN8-AO8,SUMIF(D9:AH9,"放",D10:AH10)/8),0)</f>
        <v>0</v>
      </c>
      <c r="AK8" s="195">
        <f>IF(AN8&gt;AO8+AJ8,MIN(AN8-AO8-AJ8,SUMIF(D9:AH9,"&gt;=0",D10:AH10)/8),0)</f>
        <v>0</v>
      </c>
      <c r="AL8" s="195">
        <f>MIN(SUM(D10:AH10)/8-COUNTIF(D8:AH9,"出差")/2,COUNTIF(D8:AH9,"休")/2)</f>
        <v>0</v>
      </c>
      <c r="AM8" s="195" t="e">
        <f>IF(B8="","",COUNTIF(D8:AH9,"&gt;2")/2)+AJ8</f>
        <v>#VALUE!</v>
      </c>
      <c r="AN8" s="198">
        <f>SUM(D8:AH10)/8</f>
        <v>0</v>
      </c>
      <c r="AO8" s="198">
        <f>MIN($AQ$2,AN8)</f>
        <v>0</v>
      </c>
      <c r="AP8" s="201">
        <f>IFERROR(AN8/$AQ$2,"")</f>
        <v>0</v>
      </c>
      <c r="AQ8" s="199"/>
      <c r="AR8" s="209"/>
      <c r="AS8" s="205"/>
    </row>
    <row r="9" spans="1:45" ht="18" hidden="1" customHeight="1">
      <c r="A9" s="199"/>
      <c r="B9" s="199"/>
      <c r="C9" s="19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96"/>
      <c r="AJ9" s="198"/>
      <c r="AK9" s="196"/>
      <c r="AL9" s="196"/>
      <c r="AM9" s="196"/>
      <c r="AN9" s="198"/>
      <c r="AO9" s="198"/>
      <c r="AP9" s="201"/>
      <c r="AQ9" s="199"/>
      <c r="AR9" s="209"/>
      <c r="AS9" s="206"/>
    </row>
    <row r="10" spans="1:45" ht="18" hidden="1" customHeight="1">
      <c r="A10" s="199"/>
      <c r="B10" s="8" t="str">
        <f>IF(B8="","","加班")</f>
        <v/>
      </c>
      <c r="C10" s="19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97"/>
      <c r="AJ10" s="198"/>
      <c r="AK10" s="197"/>
      <c r="AL10" s="197"/>
      <c r="AM10" s="197"/>
      <c r="AN10" s="198"/>
      <c r="AO10" s="198"/>
      <c r="AP10" s="201"/>
      <c r="AQ10" s="199"/>
      <c r="AR10" s="209"/>
      <c r="AS10" s="207"/>
    </row>
    <row r="11" spans="1:45" ht="18" hidden="1" customHeight="1">
      <c r="A11" s="199">
        <v>3</v>
      </c>
      <c r="B11" s="199"/>
      <c r="C11" s="19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95">
        <f>COUNTIF(D11:AH12,"出差")/2</f>
        <v>0</v>
      </c>
      <c r="AJ11" s="198">
        <f>IF(AN11&gt;AO11,MIN(AN11-AO11,SUMIF(D12:AH12,"放",D13:AH13)/8),0)</f>
        <v>0</v>
      </c>
      <c r="AK11" s="195">
        <f>IF(AN11&gt;AO11+AJ11,MIN(AN11-AO11-AJ11,SUMIF(D12:AH12,"&gt;=0",D13:AH13)/8),0)</f>
        <v>0</v>
      </c>
      <c r="AL11" s="195">
        <f>MIN(SUM(D13:AH13)/8-COUNTIF(D11:AH12,"出差")/2,COUNTIF(D11:AH12,"休")/2)</f>
        <v>0</v>
      </c>
      <c r="AM11" s="195" t="e">
        <f>IF(B11="","",COUNTIF(D11:AH12,"&gt;2")/2)+AJ11</f>
        <v>#VALUE!</v>
      </c>
      <c r="AN11" s="198">
        <f>SUM(D11:AH13)/8</f>
        <v>0</v>
      </c>
      <c r="AO11" s="198">
        <f>MIN($AQ$2,AN11)</f>
        <v>0</v>
      </c>
      <c r="AP11" s="201">
        <f>IFERROR(AN11/$AQ$2,"")</f>
        <v>0</v>
      </c>
      <c r="AQ11" s="199"/>
      <c r="AR11" s="209"/>
      <c r="AS11" s="205"/>
    </row>
    <row r="12" spans="1:45" ht="18" hidden="1" customHeight="1">
      <c r="A12" s="199"/>
      <c r="B12" s="199"/>
      <c r="C12" s="19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96"/>
      <c r="AJ12" s="198"/>
      <c r="AK12" s="196"/>
      <c r="AL12" s="196"/>
      <c r="AM12" s="196"/>
      <c r="AN12" s="198"/>
      <c r="AO12" s="198"/>
      <c r="AP12" s="201"/>
      <c r="AQ12" s="199"/>
      <c r="AR12" s="209"/>
      <c r="AS12" s="206"/>
    </row>
    <row r="13" spans="1:45" ht="18" hidden="1" customHeight="1">
      <c r="A13" s="199"/>
      <c r="B13" s="8" t="str">
        <f>IF(B11="","","加班")</f>
        <v/>
      </c>
      <c r="C13" s="19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97"/>
      <c r="AJ13" s="198"/>
      <c r="AK13" s="197"/>
      <c r="AL13" s="197"/>
      <c r="AM13" s="197"/>
      <c r="AN13" s="198"/>
      <c r="AO13" s="198"/>
      <c r="AP13" s="201"/>
      <c r="AQ13" s="199"/>
      <c r="AR13" s="209"/>
      <c r="AS13" s="207"/>
    </row>
    <row r="14" spans="1:45" ht="15.75" customHeight="1">
      <c r="AI14" s="14"/>
      <c r="AJ14" s="14"/>
      <c r="AK14" s="14"/>
      <c r="AL14" s="14"/>
      <c r="AM14" s="14"/>
      <c r="AN14" s="188"/>
      <c r="AO14" s="188"/>
      <c r="AP14" s="188"/>
      <c r="AQ14" s="188"/>
    </row>
    <row r="15" spans="1:45" ht="16.5" customHeight="1">
      <c r="A15" s="11"/>
      <c r="B15" s="189" t="s">
        <v>24</v>
      </c>
      <c r="C15" s="189"/>
      <c r="D15" s="189"/>
      <c r="E15" s="189"/>
      <c r="F15" s="190"/>
      <c r="G15" s="190"/>
      <c r="H15" s="189"/>
      <c r="I15" s="189"/>
      <c r="J15" s="189"/>
      <c r="K15" s="189"/>
      <c r="L15" s="189"/>
      <c r="M15" s="189"/>
      <c r="N15" s="190"/>
      <c r="O15" s="189"/>
      <c r="P15" s="189"/>
      <c r="Q15" s="189"/>
      <c r="R15" s="189"/>
      <c r="S15" s="189"/>
      <c r="T15" s="190"/>
      <c r="U15" s="190"/>
      <c r="V15" s="189"/>
      <c r="W15" s="189"/>
      <c r="X15" s="189"/>
      <c r="Y15" s="189"/>
      <c r="Z15" s="189"/>
      <c r="AA15" s="189"/>
      <c r="AB15" s="191"/>
      <c r="AC15" s="189"/>
      <c r="AD15" s="189"/>
      <c r="AE15" s="189"/>
      <c r="AF15" s="189"/>
      <c r="AG15" s="188" t="s">
        <v>25</v>
      </c>
      <c r="AH15" s="188"/>
      <c r="AI15" s="188"/>
      <c r="AJ15" s="188"/>
      <c r="AK15" s="188"/>
      <c r="AL15" s="188"/>
      <c r="AM15" s="192"/>
      <c r="AN15" s="188" t="s">
        <v>26</v>
      </c>
      <c r="AO15" s="188"/>
      <c r="AP15" s="188"/>
      <c r="AQ15" s="188"/>
    </row>
    <row r="16" spans="1:45" ht="16.5" customHeight="1">
      <c r="A16" s="11"/>
      <c r="B16" s="188" t="s">
        <v>27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2:43" ht="16.5" customHeight="1">
      <c r="B17" s="188" t="s">
        <v>28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2:43" ht="16.5" customHeight="1">
      <c r="B18" s="188" t="s">
        <v>29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G18" s="188" t="s">
        <v>35</v>
      </c>
      <c r="AH18" s="188"/>
      <c r="AI18" s="188"/>
      <c r="AJ18" s="188"/>
      <c r="AK18" s="188"/>
      <c r="AL18" s="188"/>
      <c r="AM18" s="192"/>
      <c r="AN18" s="188" t="s">
        <v>26</v>
      </c>
      <c r="AO18" s="188"/>
      <c r="AP18" s="188"/>
      <c r="AQ18" s="188"/>
    </row>
    <row r="19" spans="2:43" ht="16.5" customHeight="1">
      <c r="B19" s="188" t="s">
        <v>30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</row>
  </sheetData>
  <sheetProtection formatCells="0" formatColumns="0" formatRows="0" insertColumns="0" insertRows="0" insertHyperlinks="0" deleteColumns="0" deleteRows="0" sort="0" autoFilter="0" pivotTables="0"/>
  <mergeCells count="66">
    <mergeCell ref="AQ3:AQ4"/>
    <mergeCell ref="B1:AK1"/>
    <mergeCell ref="B2:AK2"/>
    <mergeCell ref="A3:A4"/>
    <mergeCell ref="C3:C4"/>
    <mergeCell ref="AI3:AI4"/>
    <mergeCell ref="AJ3:AK3"/>
    <mergeCell ref="AS5:AS7"/>
    <mergeCell ref="AR3:AR4"/>
    <mergeCell ref="AS3:AS4"/>
    <mergeCell ref="A5:A7"/>
    <mergeCell ref="B5:B6"/>
    <mergeCell ref="C5:C7"/>
    <mergeCell ref="AI5:AI7"/>
    <mergeCell ref="AJ5:AJ7"/>
    <mergeCell ref="AK5:AK7"/>
    <mergeCell ref="AL5:AL7"/>
    <mergeCell ref="AM5:AM7"/>
    <mergeCell ref="AL3:AL4"/>
    <mergeCell ref="AM3:AM4"/>
    <mergeCell ref="AN3:AN4"/>
    <mergeCell ref="AO3:AO4"/>
    <mergeCell ref="AP3:AP4"/>
    <mergeCell ref="AN5:AN7"/>
    <mergeCell ref="AO5:AO7"/>
    <mergeCell ref="AP5:AP7"/>
    <mergeCell ref="AQ5:AQ7"/>
    <mergeCell ref="AR5:AR7"/>
    <mergeCell ref="AQ8:AQ10"/>
    <mergeCell ref="A8:A10"/>
    <mergeCell ref="B8:B9"/>
    <mergeCell ref="C8:C10"/>
    <mergeCell ref="AI8:AI10"/>
    <mergeCell ref="AJ8:AJ10"/>
    <mergeCell ref="AK8:AK10"/>
    <mergeCell ref="AS11:AS13"/>
    <mergeCell ref="AR8:AR10"/>
    <mergeCell ref="AS8:AS10"/>
    <mergeCell ref="A11:A13"/>
    <mergeCell ref="B11:B12"/>
    <mergeCell ref="C11:C13"/>
    <mergeCell ref="AI11:AI13"/>
    <mergeCell ref="AJ11:AJ13"/>
    <mergeCell ref="AK11:AK13"/>
    <mergeCell ref="AL11:AL13"/>
    <mergeCell ref="AM11:AM13"/>
    <mergeCell ref="AL8:AL10"/>
    <mergeCell ref="AM8:AM10"/>
    <mergeCell ref="AN8:AN10"/>
    <mergeCell ref="AO8:AO10"/>
    <mergeCell ref="AP8:AP10"/>
    <mergeCell ref="AN11:AN13"/>
    <mergeCell ref="AO11:AO13"/>
    <mergeCell ref="AP11:AP13"/>
    <mergeCell ref="AQ11:AQ13"/>
    <mergeCell ref="AR11:AR13"/>
    <mergeCell ref="B18:AE18"/>
    <mergeCell ref="B19:AE19"/>
    <mergeCell ref="AN14:AQ14"/>
    <mergeCell ref="B15:AF15"/>
    <mergeCell ref="AG15:AM15"/>
    <mergeCell ref="AN15:AQ15"/>
    <mergeCell ref="B16:AE16"/>
    <mergeCell ref="B17:AE17"/>
    <mergeCell ref="AG18:AM18"/>
    <mergeCell ref="AN18:AQ18"/>
  </mergeCells>
  <phoneticPr fontId="8" type="noConversion"/>
  <dataValidations count="4">
    <dataValidation type="list" allowBlank="1" showErrorMessage="1" sqref="AS5:AS13" xr:uid="{00000000-0002-0000-0900-000000000000}">
      <formula1>"正式,劳务张,劳务田"</formula1>
    </dataValidation>
    <dataValidation type="list" allowBlank="1" showErrorMessage="1" sqref="AL2:AO2" xr:uid="{00000000-0002-0000-0900-000001000000}">
      <formula1>"运营、人力、财务,制造管理部-组装车间,制造管理部-喷涂车间,制造管理部-注塑车间,制造管理部-后勤,生产管理部,销售服务科,技术质量科"</formula1>
    </dataValidation>
    <dataValidation type="list" allowBlank="1" showErrorMessage="1" sqref="AQ5:AQ13" xr:uid="{00000000-0002-0000-0900-000002000000}">
      <formula1>"正常在职,本月离职,本月入职,本月调入,本月调出"</formula1>
    </dataValidation>
    <dataValidation type="list" allowBlank="1" showErrorMessage="1" sqref="B2:AK2" xr:uid="{00000000-0002-0000-0900-000004000000}">
      <formula1>"综合管理部,总经理室,采购管理部,制造技术部,模具车间,新产品试制车间,财务管理部,质量管理部,销售服务部,生产管理部,物业部,设备部,金属件厂后勤,总装厂后勤"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900-000003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19"/>
  <sheetViews>
    <sheetView zoomScale="70" zoomScaleNormal="70" workbookViewId="0">
      <selection activeCell="B17" sqref="B17:AE17"/>
    </sheetView>
  </sheetViews>
  <sheetFormatPr defaultColWidth="14.54296875" defaultRowHeight="12"/>
  <cols>
    <col min="1" max="1" width="5.90625" style="4" customWidth="1"/>
    <col min="2" max="3" width="6.6328125" style="4" customWidth="1"/>
    <col min="4" max="35" width="3.6328125" style="4" customWidth="1"/>
    <col min="36" max="37" width="4" style="4" customWidth="1"/>
    <col min="38" max="40" width="4.36328125" style="4" customWidth="1"/>
    <col min="41" max="41" width="4.81640625" style="4" customWidth="1"/>
    <col min="42" max="42" width="10.36328125" style="4" customWidth="1"/>
    <col min="43" max="43" width="5.54296875" style="36" customWidth="1"/>
    <col min="44" max="44" width="5.54296875" style="37" customWidth="1"/>
    <col min="45" max="45" width="5.54296875" style="36" customWidth="1"/>
    <col min="46" max="16384" width="14.54296875" style="4"/>
  </cols>
  <sheetData>
    <row r="1" spans="1:45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6"/>
      <c r="AM1" s="6"/>
      <c r="AN1" s="6"/>
      <c r="AO1" s="6"/>
      <c r="AP1" s="16">
        <v>2022</v>
      </c>
      <c r="AQ1" s="52">
        <v>11</v>
      </c>
    </row>
    <row r="2" spans="1:45" ht="21" customHeight="1">
      <c r="A2" s="5" t="s">
        <v>1</v>
      </c>
      <c r="B2" s="185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7"/>
      <c r="AM2" s="7"/>
      <c r="AN2" s="7"/>
      <c r="AO2" s="7"/>
      <c r="AP2" s="18" t="s">
        <v>3</v>
      </c>
      <c r="AQ2" s="53">
        <v>23</v>
      </c>
    </row>
    <row r="3" spans="1:45" ht="28.5" customHeight="1">
      <c r="A3" s="199" t="s">
        <v>4</v>
      </c>
      <c r="B3" s="8" t="s">
        <v>5</v>
      </c>
      <c r="C3" s="199" t="s">
        <v>6</v>
      </c>
      <c r="D3" s="9">
        <f t="shared" ref="D3:AE3" si="0">DATE($AP$1,$AQ$1,1)+COLUMN(A:A)-1</f>
        <v>44866</v>
      </c>
      <c r="E3" s="9">
        <f t="shared" si="0"/>
        <v>44867</v>
      </c>
      <c r="F3" s="9">
        <f t="shared" si="0"/>
        <v>44868</v>
      </c>
      <c r="G3" s="9">
        <f t="shared" si="0"/>
        <v>44869</v>
      </c>
      <c r="H3" s="9">
        <f t="shared" si="0"/>
        <v>44870</v>
      </c>
      <c r="I3" s="9">
        <f t="shared" si="0"/>
        <v>44871</v>
      </c>
      <c r="J3" s="9">
        <f t="shared" si="0"/>
        <v>44872</v>
      </c>
      <c r="K3" s="9">
        <f t="shared" si="0"/>
        <v>44873</v>
      </c>
      <c r="L3" s="9">
        <f t="shared" si="0"/>
        <v>44874</v>
      </c>
      <c r="M3" s="9">
        <f t="shared" si="0"/>
        <v>44875</v>
      </c>
      <c r="N3" s="9">
        <f t="shared" si="0"/>
        <v>44876</v>
      </c>
      <c r="O3" s="9">
        <f t="shared" si="0"/>
        <v>44877</v>
      </c>
      <c r="P3" s="9">
        <f t="shared" si="0"/>
        <v>44878</v>
      </c>
      <c r="Q3" s="9">
        <f t="shared" si="0"/>
        <v>44879</v>
      </c>
      <c r="R3" s="9">
        <f t="shared" si="0"/>
        <v>44880</v>
      </c>
      <c r="S3" s="9">
        <f t="shared" si="0"/>
        <v>44881</v>
      </c>
      <c r="T3" s="9">
        <f t="shared" si="0"/>
        <v>44882</v>
      </c>
      <c r="U3" s="9">
        <f t="shared" si="0"/>
        <v>44883</v>
      </c>
      <c r="V3" s="9">
        <f t="shared" si="0"/>
        <v>44884</v>
      </c>
      <c r="W3" s="9">
        <f t="shared" si="0"/>
        <v>44885</v>
      </c>
      <c r="X3" s="9">
        <f t="shared" si="0"/>
        <v>44886</v>
      </c>
      <c r="Y3" s="9">
        <f t="shared" si="0"/>
        <v>44887</v>
      </c>
      <c r="Z3" s="9">
        <f t="shared" si="0"/>
        <v>44888</v>
      </c>
      <c r="AA3" s="9">
        <f t="shared" si="0"/>
        <v>44889</v>
      </c>
      <c r="AB3" s="9">
        <f t="shared" si="0"/>
        <v>44890</v>
      </c>
      <c r="AC3" s="9">
        <f t="shared" si="0"/>
        <v>44891</v>
      </c>
      <c r="AD3" s="9">
        <f t="shared" si="0"/>
        <v>44892</v>
      </c>
      <c r="AE3" s="9">
        <f t="shared" si="0"/>
        <v>44893</v>
      </c>
      <c r="AF3" s="9">
        <f>IF(DAY(DATE($AP$1,$AQ$1,1)+COLUMN(AC:AC)-1)&lt;28,"",DATE($AP$1,$AQ$1,1)+COLUMN(AC:AC)-1)</f>
        <v>44894</v>
      </c>
      <c r="AG3" s="9">
        <f>IF(DAY(DATE($AP$1,$AQ$1,1)+COLUMN(AD:AD)-1)&lt;28,"",DATE($AP$1,$AQ$1,1)+COLUMN(AD:AD)-1)</f>
        <v>44895</v>
      </c>
      <c r="AH3" s="9" t="str">
        <f>IF(DAY(DATE($AP$1,$AQ$1,1)+COLUMN(AE:AE)-1)&lt;28,"",DATE($AP$1,$AQ$1,1)+COLUMN(AE:AE)-1)</f>
        <v/>
      </c>
      <c r="AI3" s="193" t="s">
        <v>7</v>
      </c>
      <c r="AJ3" s="186" t="s">
        <v>8</v>
      </c>
      <c r="AK3" s="187"/>
      <c r="AL3" s="193" t="s">
        <v>9</v>
      </c>
      <c r="AM3" s="193" t="s">
        <v>10</v>
      </c>
      <c r="AN3" s="200" t="s">
        <v>11</v>
      </c>
      <c r="AO3" s="200" t="s">
        <v>12</v>
      </c>
      <c r="AP3" s="199" t="s">
        <v>13</v>
      </c>
      <c r="AQ3" s="215" t="s">
        <v>14</v>
      </c>
      <c r="AR3" s="200" t="s">
        <v>15</v>
      </c>
      <c r="AS3" s="200" t="s">
        <v>16</v>
      </c>
    </row>
    <row r="4" spans="1:45" ht="28.5" customHeight="1">
      <c r="A4" s="199"/>
      <c r="B4" s="8" t="s">
        <v>17</v>
      </c>
      <c r="C4" s="199"/>
      <c r="D4" s="10">
        <f t="shared" ref="D4:AH4" si="1">D3</f>
        <v>44866</v>
      </c>
      <c r="E4" s="10">
        <f t="shared" si="1"/>
        <v>44867</v>
      </c>
      <c r="F4" s="10">
        <f t="shared" si="1"/>
        <v>44868</v>
      </c>
      <c r="G4" s="10">
        <f t="shared" si="1"/>
        <v>44869</v>
      </c>
      <c r="H4" s="10">
        <f t="shared" si="1"/>
        <v>44870</v>
      </c>
      <c r="I4" s="10">
        <f t="shared" si="1"/>
        <v>44871</v>
      </c>
      <c r="J4" s="10">
        <f t="shared" si="1"/>
        <v>44872</v>
      </c>
      <c r="K4" s="10">
        <f t="shared" si="1"/>
        <v>44873</v>
      </c>
      <c r="L4" s="10">
        <f t="shared" si="1"/>
        <v>44874</v>
      </c>
      <c r="M4" s="10">
        <f t="shared" si="1"/>
        <v>44875</v>
      </c>
      <c r="N4" s="10">
        <f t="shared" si="1"/>
        <v>44876</v>
      </c>
      <c r="O4" s="10">
        <f t="shared" si="1"/>
        <v>44877</v>
      </c>
      <c r="P4" s="10">
        <f t="shared" si="1"/>
        <v>44878</v>
      </c>
      <c r="Q4" s="10">
        <f t="shared" si="1"/>
        <v>44879</v>
      </c>
      <c r="R4" s="10">
        <f t="shared" si="1"/>
        <v>44880</v>
      </c>
      <c r="S4" s="10">
        <f t="shared" si="1"/>
        <v>44881</v>
      </c>
      <c r="T4" s="10">
        <f t="shared" si="1"/>
        <v>44882</v>
      </c>
      <c r="U4" s="10">
        <f t="shared" si="1"/>
        <v>44883</v>
      </c>
      <c r="V4" s="10">
        <f t="shared" si="1"/>
        <v>44884</v>
      </c>
      <c r="W4" s="10">
        <f t="shared" si="1"/>
        <v>44885</v>
      </c>
      <c r="X4" s="10">
        <f t="shared" si="1"/>
        <v>44886</v>
      </c>
      <c r="Y4" s="10">
        <f t="shared" si="1"/>
        <v>44887</v>
      </c>
      <c r="Z4" s="10">
        <f t="shared" si="1"/>
        <v>44888</v>
      </c>
      <c r="AA4" s="10">
        <f t="shared" si="1"/>
        <v>44889</v>
      </c>
      <c r="AB4" s="10">
        <f t="shared" si="1"/>
        <v>44890</v>
      </c>
      <c r="AC4" s="10">
        <f t="shared" si="1"/>
        <v>44891</v>
      </c>
      <c r="AD4" s="10">
        <f t="shared" si="1"/>
        <v>44892</v>
      </c>
      <c r="AE4" s="10">
        <f t="shared" si="1"/>
        <v>44893</v>
      </c>
      <c r="AF4" s="10">
        <f t="shared" si="1"/>
        <v>44894</v>
      </c>
      <c r="AG4" s="10">
        <f t="shared" si="1"/>
        <v>44895</v>
      </c>
      <c r="AH4" s="10" t="str">
        <f t="shared" si="1"/>
        <v/>
      </c>
      <c r="AI4" s="194"/>
      <c r="AJ4" s="12" t="s">
        <v>18</v>
      </c>
      <c r="AK4" s="13" t="s">
        <v>19</v>
      </c>
      <c r="AL4" s="194"/>
      <c r="AM4" s="194"/>
      <c r="AN4" s="200"/>
      <c r="AO4" s="200"/>
      <c r="AP4" s="199"/>
      <c r="AQ4" s="215"/>
      <c r="AR4" s="200"/>
      <c r="AS4" s="200"/>
    </row>
    <row r="5" spans="1:45" ht="18" customHeight="1">
      <c r="A5" s="199">
        <v>1</v>
      </c>
      <c r="B5" s="199" t="s">
        <v>20</v>
      </c>
      <c r="C5" s="199" t="s">
        <v>2</v>
      </c>
      <c r="D5" s="8">
        <v>4</v>
      </c>
      <c r="E5" s="8">
        <v>4</v>
      </c>
      <c r="F5" s="8">
        <v>4</v>
      </c>
      <c r="G5" s="8">
        <v>4</v>
      </c>
      <c r="H5" s="8">
        <v>4</v>
      </c>
      <c r="I5" s="8" t="s">
        <v>32</v>
      </c>
      <c r="J5" s="8">
        <v>4</v>
      </c>
      <c r="K5" s="8">
        <v>4</v>
      </c>
      <c r="L5" s="8">
        <v>4</v>
      </c>
      <c r="M5" s="8">
        <v>4</v>
      </c>
      <c r="N5" s="8">
        <v>4</v>
      </c>
      <c r="O5" s="8" t="s">
        <v>32</v>
      </c>
      <c r="P5" s="8" t="s">
        <v>32</v>
      </c>
      <c r="Q5" s="8">
        <v>4</v>
      </c>
      <c r="R5" s="8">
        <v>4</v>
      </c>
      <c r="S5" s="8">
        <v>4</v>
      </c>
      <c r="T5" s="8">
        <v>4</v>
      </c>
      <c r="U5" s="8">
        <v>4</v>
      </c>
      <c r="V5" s="8" t="s">
        <v>32</v>
      </c>
      <c r="W5" s="8" t="s">
        <v>32</v>
      </c>
      <c r="X5" s="8">
        <v>4</v>
      </c>
      <c r="Y5" s="8">
        <v>4</v>
      </c>
      <c r="Z5" s="8">
        <v>4</v>
      </c>
      <c r="AA5" s="8">
        <v>4</v>
      </c>
      <c r="AB5" s="8">
        <v>4</v>
      </c>
      <c r="AC5" s="8" t="s">
        <v>32</v>
      </c>
      <c r="AD5" s="8" t="s">
        <v>32</v>
      </c>
      <c r="AE5" s="8">
        <v>4</v>
      </c>
      <c r="AF5" s="8">
        <v>4</v>
      </c>
      <c r="AG5" s="8">
        <v>4</v>
      </c>
      <c r="AH5" s="8"/>
      <c r="AI5" s="195">
        <f>COUNTIF(D5:AH6,"出差")/2</f>
        <v>0</v>
      </c>
      <c r="AJ5" s="198">
        <f>IF(AN5&gt;AO5,MIN(AN5-AO5,SUMIF(D6:AH6,"放",D7:AH7)/8),0)</f>
        <v>0</v>
      </c>
      <c r="AK5" s="195">
        <f>IF(AN5&gt;AO5+AJ5,MIN(AN5-AO5-AJ5,SUMIF(D6:AH6,"&gt;=0",D7:AH7)/8),0)</f>
        <v>0</v>
      </c>
      <c r="AL5" s="195">
        <f>MIN(SUM(D7:AH7)/8-COUNTIF(D5:AH6,"出差")/2,COUNTIF(D5:AH6,"休")/2)</f>
        <v>0</v>
      </c>
      <c r="AM5" s="195">
        <f>IF(B5="","",COUNTIF(D5:AH6,"&gt;2")/2)+AJ5</f>
        <v>23</v>
      </c>
      <c r="AN5" s="198">
        <f>SUM(D5:AH7)/8</f>
        <v>23</v>
      </c>
      <c r="AO5" s="198">
        <f>MIN($AQ$2,AN5)</f>
        <v>23</v>
      </c>
      <c r="AP5" s="201">
        <f>IFERROR(AN5/$AQ$2,"")</f>
        <v>1</v>
      </c>
      <c r="AQ5" s="200" t="s">
        <v>22</v>
      </c>
      <c r="AR5" s="217"/>
      <c r="AS5" s="193" t="s">
        <v>33</v>
      </c>
    </row>
    <row r="6" spans="1:45" ht="18" customHeight="1">
      <c r="A6" s="199"/>
      <c r="B6" s="199"/>
      <c r="C6" s="199"/>
      <c r="D6" s="8">
        <v>4</v>
      </c>
      <c r="E6" s="8">
        <v>4</v>
      </c>
      <c r="F6" s="8">
        <v>4</v>
      </c>
      <c r="G6" s="8">
        <v>4</v>
      </c>
      <c r="H6" s="8">
        <v>4</v>
      </c>
      <c r="I6" s="8" t="s">
        <v>32</v>
      </c>
      <c r="J6" s="8">
        <v>4</v>
      </c>
      <c r="K6" s="8">
        <v>4</v>
      </c>
      <c r="L6" s="8">
        <v>4</v>
      </c>
      <c r="M6" s="8">
        <v>4</v>
      </c>
      <c r="N6" s="8">
        <v>4</v>
      </c>
      <c r="O6" s="8" t="s">
        <v>32</v>
      </c>
      <c r="P6" s="8" t="s">
        <v>32</v>
      </c>
      <c r="Q6" s="8">
        <v>4</v>
      </c>
      <c r="R6" s="8">
        <v>4</v>
      </c>
      <c r="S6" s="8">
        <v>4</v>
      </c>
      <c r="T6" s="8">
        <v>4</v>
      </c>
      <c r="U6" s="8">
        <v>4</v>
      </c>
      <c r="V6" s="8" t="s">
        <v>32</v>
      </c>
      <c r="W6" s="8" t="s">
        <v>32</v>
      </c>
      <c r="X6" s="8">
        <v>4</v>
      </c>
      <c r="Y6" s="8">
        <v>4</v>
      </c>
      <c r="Z6" s="8">
        <v>4</v>
      </c>
      <c r="AA6" s="8">
        <v>4</v>
      </c>
      <c r="AB6" s="8">
        <v>4</v>
      </c>
      <c r="AC6" s="8" t="s">
        <v>32</v>
      </c>
      <c r="AD6" s="8" t="s">
        <v>32</v>
      </c>
      <c r="AE6" s="8">
        <v>4</v>
      </c>
      <c r="AF6" s="8">
        <v>4</v>
      </c>
      <c r="AG6" s="8">
        <v>4</v>
      </c>
      <c r="AH6" s="8"/>
      <c r="AI6" s="196"/>
      <c r="AJ6" s="198"/>
      <c r="AK6" s="196"/>
      <c r="AL6" s="196"/>
      <c r="AM6" s="196"/>
      <c r="AN6" s="198"/>
      <c r="AO6" s="198"/>
      <c r="AP6" s="201"/>
      <c r="AQ6" s="200"/>
      <c r="AR6" s="217"/>
      <c r="AS6" s="216"/>
    </row>
    <row r="7" spans="1:45" ht="18" customHeight="1">
      <c r="A7" s="199"/>
      <c r="B7" s="8" t="s">
        <v>23</v>
      </c>
      <c r="C7" s="19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97"/>
      <c r="AJ7" s="198"/>
      <c r="AK7" s="197"/>
      <c r="AL7" s="197"/>
      <c r="AM7" s="197"/>
      <c r="AN7" s="198"/>
      <c r="AO7" s="198"/>
      <c r="AP7" s="201"/>
      <c r="AQ7" s="200"/>
      <c r="AR7" s="217"/>
      <c r="AS7" s="194"/>
    </row>
    <row r="8" spans="1:45" ht="18" hidden="1" customHeight="1">
      <c r="A8" s="199">
        <v>2</v>
      </c>
      <c r="B8" s="199"/>
      <c r="C8" s="19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95">
        <f>COUNTIF(D8:AH9,"出差")/2</f>
        <v>0</v>
      </c>
      <c r="AJ8" s="198">
        <f>IF(AN8&gt;AO8,MIN(AN8-AO8,SUMIF(D9:AH9,"放",D10:AH10)/8),0)</f>
        <v>0</v>
      </c>
      <c r="AK8" s="195">
        <f>IF(AN8&gt;AO8+AJ8,MIN(AN8-AO8-AJ8,SUMIF(D9:AH9,"&gt;=0",D10:AH10)/8),0)</f>
        <v>0</v>
      </c>
      <c r="AL8" s="195">
        <f>MIN(SUM(D10:AH10)/8-COUNTIF(D8:AH9,"出差")/2,COUNTIF(D8:AH9,"休")/2)</f>
        <v>0</v>
      </c>
      <c r="AM8" s="195" t="e">
        <f>IF(B8="","",COUNTIF(D8:AH9,"&gt;2")/2)+AJ8</f>
        <v>#VALUE!</v>
      </c>
      <c r="AN8" s="198">
        <f>SUM(D8:AH10)/8</f>
        <v>0</v>
      </c>
      <c r="AO8" s="198">
        <f>MIN($AQ$2,AN8)</f>
        <v>0</v>
      </c>
      <c r="AP8" s="201">
        <f>IFERROR(AN8/$AQ$2,"")</f>
        <v>0</v>
      </c>
      <c r="AQ8" s="200"/>
      <c r="AR8" s="217"/>
      <c r="AS8" s="218"/>
    </row>
    <row r="9" spans="1:45" ht="18" hidden="1" customHeight="1">
      <c r="A9" s="199"/>
      <c r="B9" s="199"/>
      <c r="C9" s="19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96"/>
      <c r="AJ9" s="198"/>
      <c r="AK9" s="196"/>
      <c r="AL9" s="196"/>
      <c r="AM9" s="196"/>
      <c r="AN9" s="198"/>
      <c r="AO9" s="198"/>
      <c r="AP9" s="201"/>
      <c r="AQ9" s="200"/>
      <c r="AR9" s="217"/>
      <c r="AS9" s="219"/>
    </row>
    <row r="10" spans="1:45" ht="18" hidden="1" customHeight="1">
      <c r="A10" s="199"/>
      <c r="B10" s="8" t="str">
        <f>IF(B8="","","加班")</f>
        <v/>
      </c>
      <c r="C10" s="19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97"/>
      <c r="AJ10" s="198"/>
      <c r="AK10" s="197"/>
      <c r="AL10" s="197"/>
      <c r="AM10" s="197"/>
      <c r="AN10" s="198"/>
      <c r="AO10" s="198"/>
      <c r="AP10" s="201"/>
      <c r="AQ10" s="200"/>
      <c r="AR10" s="217"/>
      <c r="AS10" s="220"/>
    </row>
    <row r="11" spans="1:45" ht="18" hidden="1" customHeight="1">
      <c r="A11" s="199">
        <v>3</v>
      </c>
      <c r="B11" s="199"/>
      <c r="C11" s="19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95">
        <f>COUNTIF(D11:AH12,"出差")/2</f>
        <v>0</v>
      </c>
      <c r="AJ11" s="198">
        <f>IF(AN11&gt;AO11,MIN(AN11-AO11,SUMIF(D12:AH12,"放",D13:AH13)/8),0)</f>
        <v>0</v>
      </c>
      <c r="AK11" s="195">
        <f>IF(AN11&gt;AO11+AJ11,MIN(AN11-AO11-AJ11,SUMIF(D12:AH12,"&gt;=0",D13:AH13)/8),0)</f>
        <v>0</v>
      </c>
      <c r="AL11" s="195">
        <f>MIN(SUM(D13:AH13)/8-COUNTIF(D11:AH12,"出差")/2,COUNTIF(D11:AH12,"休")/2)</f>
        <v>0</v>
      </c>
      <c r="AM11" s="195" t="e">
        <f>IF(B11="","",COUNTIF(D11:AH12,"&gt;2")/2)+AJ11</f>
        <v>#VALUE!</v>
      </c>
      <c r="AN11" s="198">
        <f>SUM(D11:AH13)/8</f>
        <v>0</v>
      </c>
      <c r="AO11" s="198">
        <f>MIN($AQ$2,AN11)</f>
        <v>0</v>
      </c>
      <c r="AP11" s="201">
        <f>IFERROR(AN11/$AQ$2,"")</f>
        <v>0</v>
      </c>
      <c r="AQ11" s="200"/>
      <c r="AR11" s="217"/>
      <c r="AS11" s="218"/>
    </row>
    <row r="12" spans="1:45" ht="18" hidden="1" customHeight="1">
      <c r="A12" s="199"/>
      <c r="B12" s="199"/>
      <c r="C12" s="19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96"/>
      <c r="AJ12" s="198"/>
      <c r="AK12" s="196"/>
      <c r="AL12" s="196"/>
      <c r="AM12" s="196"/>
      <c r="AN12" s="198"/>
      <c r="AO12" s="198"/>
      <c r="AP12" s="201"/>
      <c r="AQ12" s="200"/>
      <c r="AR12" s="217"/>
      <c r="AS12" s="219"/>
    </row>
    <row r="13" spans="1:45" ht="18" hidden="1" customHeight="1">
      <c r="A13" s="199"/>
      <c r="B13" s="8" t="str">
        <f>IF(B11="","","加班")</f>
        <v/>
      </c>
      <c r="C13" s="19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97"/>
      <c r="AJ13" s="198"/>
      <c r="AK13" s="197"/>
      <c r="AL13" s="197"/>
      <c r="AM13" s="197"/>
      <c r="AN13" s="198"/>
      <c r="AO13" s="198"/>
      <c r="AP13" s="201"/>
      <c r="AQ13" s="200"/>
      <c r="AR13" s="217"/>
      <c r="AS13" s="220"/>
    </row>
    <row r="14" spans="1:45" ht="15.75" customHeight="1">
      <c r="AI14" s="14"/>
      <c r="AJ14" s="14"/>
      <c r="AK14" s="14"/>
      <c r="AL14" s="14"/>
      <c r="AM14" s="14"/>
      <c r="AN14" s="188"/>
      <c r="AO14" s="188"/>
      <c r="AP14" s="188"/>
      <c r="AQ14" s="188"/>
    </row>
    <row r="15" spans="1:45" ht="16.5" customHeight="1">
      <c r="A15" s="11"/>
      <c r="B15" s="221" t="s">
        <v>65</v>
      </c>
      <c r="C15" s="188"/>
      <c r="D15" s="188"/>
      <c r="E15" s="188"/>
      <c r="F15" s="222"/>
      <c r="G15" s="222"/>
      <c r="H15" s="188"/>
      <c r="I15" s="188"/>
      <c r="J15" s="188"/>
      <c r="K15" s="188"/>
      <c r="L15" s="188"/>
      <c r="M15" s="188"/>
      <c r="N15" s="222"/>
      <c r="O15" s="188"/>
      <c r="P15" s="188"/>
      <c r="Q15" s="188"/>
      <c r="R15" s="188"/>
      <c r="S15" s="188"/>
      <c r="T15" s="222"/>
      <c r="U15" s="222"/>
      <c r="V15" s="188"/>
      <c r="W15" s="188"/>
      <c r="X15" s="188"/>
      <c r="Y15" s="188"/>
      <c r="Z15" s="188"/>
      <c r="AA15" s="188"/>
      <c r="AB15" s="192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92"/>
      <c r="AN15" s="188"/>
      <c r="AO15" s="188"/>
      <c r="AP15" s="188"/>
      <c r="AQ15" s="188"/>
    </row>
    <row r="16" spans="1:45" ht="16.5" customHeight="1">
      <c r="A16" s="11"/>
      <c r="B16" s="223" t="s">
        <v>66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2:43" ht="16.5" customHeight="1">
      <c r="B17" s="188" t="s">
        <v>28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G17" s="224" t="s">
        <v>67</v>
      </c>
      <c r="AH17" s="188"/>
      <c r="AI17" s="188"/>
      <c r="AJ17" s="188"/>
      <c r="AK17" s="188"/>
      <c r="AL17" s="188"/>
      <c r="AM17" s="192"/>
      <c r="AN17" s="188" t="s">
        <v>26</v>
      </c>
      <c r="AO17" s="188"/>
      <c r="AP17" s="188"/>
      <c r="AQ17" s="188"/>
    </row>
    <row r="18" spans="2:43" ht="16.5" customHeight="1">
      <c r="B18" s="188" t="s">
        <v>29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</row>
    <row r="19" spans="2:43" ht="16.5" customHeight="1">
      <c r="B19" s="188" t="s">
        <v>30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</row>
  </sheetData>
  <sheetProtection formatCells="0" formatColumns="0" formatRows="0" insertColumns="0" insertRows="0" insertHyperlinks="0" deleteColumns="0" deleteRows="0" sort="0" autoFilter="0" pivotTables="0"/>
  <mergeCells count="66">
    <mergeCell ref="B18:AE18"/>
    <mergeCell ref="B19:AE19"/>
    <mergeCell ref="AN14:AQ14"/>
    <mergeCell ref="B15:AF15"/>
    <mergeCell ref="AG15:AM15"/>
    <mergeCell ref="AN15:AQ15"/>
    <mergeCell ref="B16:AE16"/>
    <mergeCell ref="B17:AE17"/>
    <mergeCell ref="AG17:AM17"/>
    <mergeCell ref="AN17:AQ17"/>
    <mergeCell ref="AN11:AN13"/>
    <mergeCell ref="AO11:AO13"/>
    <mergeCell ref="AP11:AP13"/>
    <mergeCell ref="AQ11:AQ13"/>
    <mergeCell ref="AR11:AR13"/>
    <mergeCell ref="AS11:AS13"/>
    <mergeCell ref="AR8:AR10"/>
    <mergeCell ref="AS8:AS10"/>
    <mergeCell ref="A11:A13"/>
    <mergeCell ref="B11:B12"/>
    <mergeCell ref="C11:C13"/>
    <mergeCell ref="AI11:AI13"/>
    <mergeCell ref="AJ11:AJ13"/>
    <mergeCell ref="AK11:AK13"/>
    <mergeCell ref="AL11:AL13"/>
    <mergeCell ref="AM11:AM13"/>
    <mergeCell ref="AL8:AL10"/>
    <mergeCell ref="AM8:AM10"/>
    <mergeCell ref="AN8:AN10"/>
    <mergeCell ref="AO8:AO10"/>
    <mergeCell ref="AP8:AP10"/>
    <mergeCell ref="AQ8:AQ10"/>
    <mergeCell ref="A8:A10"/>
    <mergeCell ref="B8:B9"/>
    <mergeCell ref="C8:C10"/>
    <mergeCell ref="AI8:AI10"/>
    <mergeCell ref="AJ8:AJ10"/>
    <mergeCell ref="AK8:AK10"/>
    <mergeCell ref="AN5:AN7"/>
    <mergeCell ref="AO5:AO7"/>
    <mergeCell ref="AP5:AP7"/>
    <mergeCell ref="AQ5:AQ7"/>
    <mergeCell ref="AR5:AR7"/>
    <mergeCell ref="AS5:AS7"/>
    <mergeCell ref="AR3:AR4"/>
    <mergeCell ref="AS3:AS4"/>
    <mergeCell ref="A5:A7"/>
    <mergeCell ref="B5:B6"/>
    <mergeCell ref="C5:C7"/>
    <mergeCell ref="AI5:AI7"/>
    <mergeCell ref="AJ5:AJ7"/>
    <mergeCell ref="AK5:AK7"/>
    <mergeCell ref="AL5:AL7"/>
    <mergeCell ref="AM5:AM7"/>
    <mergeCell ref="AL3:AL4"/>
    <mergeCell ref="AM3:AM4"/>
    <mergeCell ref="AN3:AN4"/>
    <mergeCell ref="AO3:AO4"/>
    <mergeCell ref="AP3:AP4"/>
    <mergeCell ref="AQ3:AQ4"/>
    <mergeCell ref="B1:AK1"/>
    <mergeCell ref="B2:AK2"/>
    <mergeCell ref="A3:A4"/>
    <mergeCell ref="C3:C4"/>
    <mergeCell ref="AI3:AI4"/>
    <mergeCell ref="AJ3:AK3"/>
  </mergeCells>
  <phoneticPr fontId="8" type="noConversion"/>
  <dataValidations count="4">
    <dataValidation type="list" allowBlank="1" showErrorMessage="1" sqref="B2:AK2" xr:uid="{00000000-0002-0000-0A00-000000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L2:AO2" xr:uid="{00000000-0002-0000-0A00-000001000000}">
      <formula1>"运营、人力、财务,制造管理部-组装车间,制造管理部-喷涂车间,制造管理部-注塑车间,制造管理部-后勤,生产管理部,销售服务科,技术质量科"</formula1>
    </dataValidation>
    <dataValidation type="list" allowBlank="1" showErrorMessage="1" sqref="AS5:AS13" xr:uid="{00000000-0002-0000-0A00-000003000000}">
      <formula1>"正式,劳务张,劳务田"</formula1>
    </dataValidation>
    <dataValidation type="list" allowBlank="1" showErrorMessage="1" sqref="AQ5:AQ13" xr:uid="{00000000-0002-0000-0A00-000004000000}">
      <formula1>"正常在职,本月离职,本月入职,本月调入,本月调出"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A00-000002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55"/>
  <sheetViews>
    <sheetView zoomScale="70" zoomScaleNormal="70" workbookViewId="0">
      <selection activeCell="B43" sqref="B43:AO43"/>
    </sheetView>
  </sheetViews>
  <sheetFormatPr defaultColWidth="14.54296875" defaultRowHeight="12"/>
  <cols>
    <col min="1" max="1" width="5.90625" style="4" customWidth="1"/>
    <col min="2" max="3" width="6.6328125" style="4" customWidth="1"/>
    <col min="4" max="38" width="3.6328125" style="4" customWidth="1"/>
    <col min="39" max="40" width="3.90625" style="4" customWidth="1"/>
    <col min="41" max="41" width="5.453125" style="4" customWidth="1"/>
    <col min="42" max="42" width="7.81640625" style="4" customWidth="1"/>
    <col min="43" max="43" width="5" style="36" customWidth="1"/>
    <col min="44" max="44" width="5" style="37" customWidth="1"/>
    <col min="45" max="45" width="5" style="36" customWidth="1"/>
    <col min="46" max="16384" width="14.54296875" style="4"/>
  </cols>
  <sheetData>
    <row r="1" spans="1:45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6"/>
      <c r="AM1" s="6"/>
      <c r="AN1" s="6"/>
      <c r="AO1" s="6"/>
      <c r="AP1" s="38">
        <v>2022</v>
      </c>
      <c r="AQ1" s="52">
        <v>12</v>
      </c>
    </row>
    <row r="2" spans="1:45" ht="21" customHeight="1">
      <c r="A2" s="5" t="s">
        <v>1</v>
      </c>
      <c r="B2" s="185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7"/>
      <c r="AM2" s="7"/>
      <c r="AN2" s="7"/>
      <c r="AO2" s="7"/>
      <c r="AP2" s="39" t="s">
        <v>3</v>
      </c>
      <c r="AQ2" s="53">
        <v>24</v>
      </c>
    </row>
    <row r="3" spans="1:45" ht="29.5" customHeight="1">
      <c r="A3" s="199" t="s">
        <v>4</v>
      </c>
      <c r="B3" s="8" t="s">
        <v>5</v>
      </c>
      <c r="C3" s="199" t="s">
        <v>6</v>
      </c>
      <c r="D3" s="9">
        <f t="shared" ref="D3:AE3" si="0">DATE($AP$1,$AQ$1,1)+COLUMN(A:A)-1</f>
        <v>44896</v>
      </c>
      <c r="E3" s="9">
        <f t="shared" si="0"/>
        <v>44897</v>
      </c>
      <c r="F3" s="9">
        <f t="shared" si="0"/>
        <v>44898</v>
      </c>
      <c r="G3" s="9">
        <f t="shared" si="0"/>
        <v>44899</v>
      </c>
      <c r="H3" s="9">
        <f t="shared" si="0"/>
        <v>44900</v>
      </c>
      <c r="I3" s="9">
        <f t="shared" si="0"/>
        <v>44901</v>
      </c>
      <c r="J3" s="9">
        <f t="shared" si="0"/>
        <v>44902</v>
      </c>
      <c r="K3" s="9">
        <f t="shared" si="0"/>
        <v>44903</v>
      </c>
      <c r="L3" s="9">
        <f t="shared" si="0"/>
        <v>44904</v>
      </c>
      <c r="M3" s="9">
        <f t="shared" si="0"/>
        <v>44905</v>
      </c>
      <c r="N3" s="9">
        <f t="shared" si="0"/>
        <v>44906</v>
      </c>
      <c r="O3" s="9">
        <f t="shared" si="0"/>
        <v>44907</v>
      </c>
      <c r="P3" s="9">
        <f t="shared" si="0"/>
        <v>44908</v>
      </c>
      <c r="Q3" s="9">
        <f t="shared" si="0"/>
        <v>44909</v>
      </c>
      <c r="R3" s="9">
        <f t="shared" si="0"/>
        <v>44910</v>
      </c>
      <c r="S3" s="9">
        <f t="shared" si="0"/>
        <v>44911</v>
      </c>
      <c r="T3" s="9">
        <f t="shared" si="0"/>
        <v>44912</v>
      </c>
      <c r="U3" s="9">
        <f t="shared" si="0"/>
        <v>44913</v>
      </c>
      <c r="V3" s="9">
        <f t="shared" si="0"/>
        <v>44914</v>
      </c>
      <c r="W3" s="9">
        <f t="shared" si="0"/>
        <v>44915</v>
      </c>
      <c r="X3" s="9">
        <f t="shared" si="0"/>
        <v>44916</v>
      </c>
      <c r="Y3" s="9">
        <f t="shared" si="0"/>
        <v>44917</v>
      </c>
      <c r="Z3" s="9">
        <f t="shared" si="0"/>
        <v>44918</v>
      </c>
      <c r="AA3" s="9">
        <f t="shared" si="0"/>
        <v>44919</v>
      </c>
      <c r="AB3" s="9">
        <f t="shared" si="0"/>
        <v>44920</v>
      </c>
      <c r="AC3" s="9">
        <f t="shared" si="0"/>
        <v>44921</v>
      </c>
      <c r="AD3" s="9">
        <f t="shared" si="0"/>
        <v>44922</v>
      </c>
      <c r="AE3" s="9">
        <f t="shared" si="0"/>
        <v>44923</v>
      </c>
      <c r="AF3" s="9">
        <f>IF(DAY(DATE($AP$1,$AQ$1,1)+COLUMN(AC:AC)-1)&lt;28,"",DATE($AP$1,$AQ$1,1)+COLUMN(AC:AC)-1)</f>
        <v>44924</v>
      </c>
      <c r="AG3" s="9">
        <f>IF(DAY(DATE($AP$1,$AQ$1,1)+COLUMN(AD:AD)-1)&lt;28,"",DATE($AP$1,$AQ$1,1)+COLUMN(AD:AD)-1)</f>
        <v>44925</v>
      </c>
      <c r="AH3" s="9">
        <f>IF(DAY(DATE($AP$1,$AQ$1,1)+COLUMN(AE:AE)-1)&lt;28,"",DATE($AP$1,$AQ$1,1)+COLUMN(AE:AE)-1)</f>
        <v>44926</v>
      </c>
      <c r="AI3" s="193" t="s">
        <v>7</v>
      </c>
      <c r="AJ3" s="186" t="s">
        <v>8</v>
      </c>
      <c r="AK3" s="187"/>
      <c r="AL3" s="193" t="s">
        <v>9</v>
      </c>
      <c r="AM3" s="193" t="s">
        <v>10</v>
      </c>
      <c r="AN3" s="200" t="s">
        <v>11</v>
      </c>
      <c r="AO3" s="200" t="s">
        <v>12</v>
      </c>
      <c r="AP3" s="199" t="s">
        <v>13</v>
      </c>
      <c r="AQ3" s="215" t="s">
        <v>14</v>
      </c>
      <c r="AR3" s="200" t="s">
        <v>15</v>
      </c>
      <c r="AS3" s="200" t="s">
        <v>16</v>
      </c>
    </row>
    <row r="4" spans="1:45" ht="29.5" customHeight="1">
      <c r="A4" s="199"/>
      <c r="B4" s="8" t="s">
        <v>17</v>
      </c>
      <c r="C4" s="199"/>
      <c r="D4" s="10">
        <f t="shared" ref="D4:AH4" si="1">D3</f>
        <v>44896</v>
      </c>
      <c r="E4" s="10">
        <f t="shared" si="1"/>
        <v>44897</v>
      </c>
      <c r="F4" s="10">
        <f t="shared" si="1"/>
        <v>44898</v>
      </c>
      <c r="G4" s="10">
        <f t="shared" si="1"/>
        <v>44899</v>
      </c>
      <c r="H4" s="10">
        <f t="shared" si="1"/>
        <v>44900</v>
      </c>
      <c r="I4" s="10">
        <f t="shared" si="1"/>
        <v>44901</v>
      </c>
      <c r="J4" s="10">
        <f t="shared" si="1"/>
        <v>44902</v>
      </c>
      <c r="K4" s="10">
        <f t="shared" si="1"/>
        <v>44903</v>
      </c>
      <c r="L4" s="10">
        <f t="shared" si="1"/>
        <v>44904</v>
      </c>
      <c r="M4" s="10">
        <f t="shared" si="1"/>
        <v>44905</v>
      </c>
      <c r="N4" s="10">
        <f t="shared" si="1"/>
        <v>44906</v>
      </c>
      <c r="O4" s="10">
        <f t="shared" si="1"/>
        <v>44907</v>
      </c>
      <c r="P4" s="10">
        <f t="shared" si="1"/>
        <v>44908</v>
      </c>
      <c r="Q4" s="10">
        <f t="shared" si="1"/>
        <v>44909</v>
      </c>
      <c r="R4" s="10">
        <f t="shared" si="1"/>
        <v>44910</v>
      </c>
      <c r="S4" s="10">
        <f t="shared" si="1"/>
        <v>44911</v>
      </c>
      <c r="T4" s="10">
        <f t="shared" si="1"/>
        <v>44912</v>
      </c>
      <c r="U4" s="10">
        <f t="shared" si="1"/>
        <v>44913</v>
      </c>
      <c r="V4" s="10">
        <f t="shared" si="1"/>
        <v>44914</v>
      </c>
      <c r="W4" s="10">
        <f t="shared" si="1"/>
        <v>44915</v>
      </c>
      <c r="X4" s="10">
        <f t="shared" si="1"/>
        <v>44916</v>
      </c>
      <c r="Y4" s="10">
        <f t="shared" si="1"/>
        <v>44917</v>
      </c>
      <c r="Z4" s="10">
        <f t="shared" si="1"/>
        <v>44918</v>
      </c>
      <c r="AA4" s="10">
        <f t="shared" si="1"/>
        <v>44919</v>
      </c>
      <c r="AB4" s="10">
        <f t="shared" si="1"/>
        <v>44920</v>
      </c>
      <c r="AC4" s="10">
        <f t="shared" si="1"/>
        <v>44921</v>
      </c>
      <c r="AD4" s="10">
        <f t="shared" si="1"/>
        <v>44922</v>
      </c>
      <c r="AE4" s="10">
        <f t="shared" si="1"/>
        <v>44923</v>
      </c>
      <c r="AF4" s="10">
        <f t="shared" si="1"/>
        <v>44924</v>
      </c>
      <c r="AG4" s="10">
        <f t="shared" si="1"/>
        <v>44925</v>
      </c>
      <c r="AH4" s="10">
        <f t="shared" si="1"/>
        <v>44926</v>
      </c>
      <c r="AI4" s="194"/>
      <c r="AJ4" s="12" t="s">
        <v>18</v>
      </c>
      <c r="AK4" s="13" t="s">
        <v>19</v>
      </c>
      <c r="AL4" s="194"/>
      <c r="AM4" s="194"/>
      <c r="AN4" s="200"/>
      <c r="AO4" s="200"/>
      <c r="AP4" s="199"/>
      <c r="AQ4" s="215"/>
      <c r="AR4" s="200"/>
      <c r="AS4" s="200"/>
    </row>
    <row r="5" spans="1:45" ht="18" customHeight="1">
      <c r="A5" s="199">
        <v>1</v>
      </c>
      <c r="B5" s="199" t="s">
        <v>20</v>
      </c>
      <c r="C5" s="200" t="s">
        <v>2</v>
      </c>
      <c r="D5" s="8">
        <v>4</v>
      </c>
      <c r="E5" s="8">
        <v>4</v>
      </c>
      <c r="F5" s="8">
        <v>4</v>
      </c>
      <c r="G5" s="8" t="s">
        <v>32</v>
      </c>
      <c r="H5" s="8">
        <v>4</v>
      </c>
      <c r="I5" s="8">
        <v>4</v>
      </c>
      <c r="J5" s="8">
        <v>4</v>
      </c>
      <c r="K5" s="8">
        <v>4</v>
      </c>
      <c r="L5" s="8">
        <v>4</v>
      </c>
      <c r="M5" s="8" t="s">
        <v>32</v>
      </c>
      <c r="N5" s="8" t="s">
        <v>32</v>
      </c>
      <c r="O5" s="8">
        <v>4</v>
      </c>
      <c r="P5" s="8">
        <v>4</v>
      </c>
      <c r="Q5" s="8">
        <v>4</v>
      </c>
      <c r="R5" s="8">
        <v>4</v>
      </c>
      <c r="S5" s="8">
        <v>4</v>
      </c>
      <c r="T5" s="8" t="s">
        <v>32</v>
      </c>
      <c r="U5" s="8" t="s">
        <v>32</v>
      </c>
      <c r="V5" s="8">
        <v>4</v>
      </c>
      <c r="W5" s="8">
        <v>4</v>
      </c>
      <c r="X5" s="8" t="s">
        <v>68</v>
      </c>
      <c r="Y5" s="8" t="s">
        <v>68</v>
      </c>
      <c r="Z5" s="8" t="s">
        <v>68</v>
      </c>
      <c r="AA5" s="8" t="s">
        <v>68</v>
      </c>
      <c r="AB5" s="8" t="s">
        <v>32</v>
      </c>
      <c r="AC5" s="8">
        <v>4</v>
      </c>
      <c r="AD5" s="8">
        <v>4</v>
      </c>
      <c r="AE5" s="8">
        <v>4</v>
      </c>
      <c r="AF5" s="8">
        <v>4</v>
      </c>
      <c r="AG5" s="8">
        <v>4</v>
      </c>
      <c r="AH5" s="8" t="s">
        <v>32</v>
      </c>
      <c r="AI5" s="195">
        <f>COUNTIF(D5:AH6,"出差")/2</f>
        <v>0</v>
      </c>
      <c r="AJ5" s="198">
        <f>IF(AN5&gt;AO5,MIN(AN5-AO5,SUMIF(D6:AH6,"放",D7:AH7)/8),0)</f>
        <v>0</v>
      </c>
      <c r="AK5" s="195">
        <f>IF(AN5&gt;AO5+AJ5,MIN(AN5-AO5-AJ5,SUMIF(D6:AH6,"&gt;=0",D7:AH7)/8),0)</f>
        <v>0</v>
      </c>
      <c r="AL5" s="195">
        <f>MIN(SUM(D7:AH7)/8-COUNTIF(D5:AH6,"出差")/2,COUNTIF(D5:AH6,"休")/2)</f>
        <v>0</v>
      </c>
      <c r="AM5" s="195">
        <f>IF(B5="","",COUNTIF(D5:AH6,"&gt;2")/2)+AJ5</f>
        <v>20</v>
      </c>
      <c r="AN5" s="198">
        <f>SUM(D5:AH7)/8</f>
        <v>20</v>
      </c>
      <c r="AO5" s="198">
        <f>MIN($AQ$2,AN5)</f>
        <v>20</v>
      </c>
      <c r="AP5" s="201">
        <f>IFERROR(AN5/$AQ$2,"")</f>
        <v>0.83333333333333337</v>
      </c>
      <c r="AQ5" s="200" t="s">
        <v>22</v>
      </c>
      <c r="AR5" s="217"/>
      <c r="AS5" s="193" t="s">
        <v>33</v>
      </c>
    </row>
    <row r="6" spans="1:45" ht="18" customHeight="1">
      <c r="A6" s="199"/>
      <c r="B6" s="199"/>
      <c r="C6" s="200"/>
      <c r="D6" s="8">
        <v>4</v>
      </c>
      <c r="E6" s="8">
        <v>4</v>
      </c>
      <c r="F6" s="8">
        <v>4</v>
      </c>
      <c r="G6" s="8" t="s">
        <v>32</v>
      </c>
      <c r="H6" s="8">
        <v>4</v>
      </c>
      <c r="I6" s="8">
        <v>4</v>
      </c>
      <c r="J6" s="8">
        <v>4</v>
      </c>
      <c r="K6" s="8">
        <v>4</v>
      </c>
      <c r="L6" s="8">
        <v>4</v>
      </c>
      <c r="M6" s="8" t="s">
        <v>32</v>
      </c>
      <c r="N6" s="8" t="s">
        <v>32</v>
      </c>
      <c r="O6" s="8">
        <v>4</v>
      </c>
      <c r="P6" s="8">
        <v>4</v>
      </c>
      <c r="Q6" s="8">
        <v>4</v>
      </c>
      <c r="R6" s="8">
        <v>4</v>
      </c>
      <c r="S6" s="8">
        <v>4</v>
      </c>
      <c r="T6" s="8" t="s">
        <v>32</v>
      </c>
      <c r="U6" s="8" t="s">
        <v>32</v>
      </c>
      <c r="V6" s="8">
        <v>4</v>
      </c>
      <c r="W6" s="8">
        <v>4</v>
      </c>
      <c r="X6" s="8" t="s">
        <v>68</v>
      </c>
      <c r="Y6" s="8" t="s">
        <v>68</v>
      </c>
      <c r="Z6" s="8" t="s">
        <v>68</v>
      </c>
      <c r="AA6" s="8" t="s">
        <v>68</v>
      </c>
      <c r="AB6" s="8" t="s">
        <v>32</v>
      </c>
      <c r="AC6" s="8">
        <v>4</v>
      </c>
      <c r="AD6" s="8">
        <v>4</v>
      </c>
      <c r="AE6" s="8">
        <v>4</v>
      </c>
      <c r="AF6" s="8">
        <v>4</v>
      </c>
      <c r="AG6" s="8">
        <v>4</v>
      </c>
      <c r="AH6" s="8" t="s">
        <v>32</v>
      </c>
      <c r="AI6" s="196"/>
      <c r="AJ6" s="198"/>
      <c r="AK6" s="196"/>
      <c r="AL6" s="196"/>
      <c r="AM6" s="196"/>
      <c r="AN6" s="198"/>
      <c r="AO6" s="198"/>
      <c r="AP6" s="201"/>
      <c r="AQ6" s="200"/>
      <c r="AR6" s="217"/>
      <c r="AS6" s="216"/>
    </row>
    <row r="7" spans="1:45" ht="18" customHeight="1">
      <c r="A7" s="199"/>
      <c r="B7" s="8" t="s">
        <v>23</v>
      </c>
      <c r="C7" s="200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97"/>
      <c r="AJ7" s="198"/>
      <c r="AK7" s="197"/>
      <c r="AL7" s="197"/>
      <c r="AM7" s="197"/>
      <c r="AN7" s="198"/>
      <c r="AO7" s="198"/>
      <c r="AP7" s="201"/>
      <c r="AQ7" s="200"/>
      <c r="AR7" s="217"/>
      <c r="AS7" s="194"/>
    </row>
    <row r="8" spans="1:45" ht="18" hidden="1" customHeight="1">
      <c r="A8" s="199">
        <v>2</v>
      </c>
      <c r="B8" s="199"/>
      <c r="C8" s="19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95">
        <f>COUNTIF(D8:AH9,"出差")/2</f>
        <v>0</v>
      </c>
      <c r="AJ8" s="198">
        <f>IF(AN8&gt;AO8,MIN(AN8-AO8,SUMIF(D9:AH9,"放",D10:AH10)/8),0)</f>
        <v>0</v>
      </c>
      <c r="AK8" s="195">
        <f>IF(AN8&gt;AO8+AJ8,MIN(AN8-AO8-AJ8,SUMIF(D9:AH9,"&gt;=0",D10:AH10)/8),0)</f>
        <v>0</v>
      </c>
      <c r="AL8" s="195">
        <f>MIN(SUM(D10:AH10)/8-COUNTIF(D8:AH9,"出差")/2,COUNTIF(D8:AH9,"休")/2)</f>
        <v>0</v>
      </c>
      <c r="AM8" s="195" t="e">
        <f>IF(B8="","",COUNTIF(D8:AH9,"&gt;2")/2)+AJ8</f>
        <v>#VALUE!</v>
      </c>
      <c r="AN8" s="198">
        <f>SUM(D8:AH10)/8</f>
        <v>0</v>
      </c>
      <c r="AO8" s="198">
        <f>MIN($AQ$2,AN8)</f>
        <v>0</v>
      </c>
      <c r="AP8" s="201">
        <f>IFERROR(AN8/$AQ$2,"")</f>
        <v>0</v>
      </c>
      <c r="AQ8" s="200"/>
      <c r="AR8" s="217"/>
      <c r="AS8" s="218"/>
    </row>
    <row r="9" spans="1:45" ht="18" hidden="1" customHeight="1">
      <c r="A9" s="199"/>
      <c r="B9" s="199"/>
      <c r="C9" s="19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96"/>
      <c r="AJ9" s="198"/>
      <c r="AK9" s="196"/>
      <c r="AL9" s="196"/>
      <c r="AM9" s="196"/>
      <c r="AN9" s="198"/>
      <c r="AO9" s="198"/>
      <c r="AP9" s="201"/>
      <c r="AQ9" s="200"/>
      <c r="AR9" s="217"/>
      <c r="AS9" s="219"/>
    </row>
    <row r="10" spans="1:45" ht="18" hidden="1" customHeight="1">
      <c r="A10" s="199"/>
      <c r="B10" s="8" t="str">
        <f>IF(B8="","","加班")</f>
        <v/>
      </c>
      <c r="C10" s="19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97"/>
      <c r="AJ10" s="198"/>
      <c r="AK10" s="197"/>
      <c r="AL10" s="197"/>
      <c r="AM10" s="197"/>
      <c r="AN10" s="198"/>
      <c r="AO10" s="198"/>
      <c r="AP10" s="201"/>
      <c r="AQ10" s="200"/>
      <c r="AR10" s="217"/>
      <c r="AS10" s="220"/>
    </row>
    <row r="11" spans="1:45" ht="18" hidden="1" customHeight="1">
      <c r="A11" s="199">
        <v>3</v>
      </c>
      <c r="B11" s="199"/>
      <c r="C11" s="19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95">
        <f>COUNTIF(D11:AH12,"出差")/2</f>
        <v>0</v>
      </c>
      <c r="AJ11" s="198">
        <f>IF(AN11&gt;AO11,MIN(AN11-AO11,SUMIF(D12:AH12,"放",D13:AH13)/8),0)</f>
        <v>0</v>
      </c>
      <c r="AK11" s="195">
        <f>IF(AN11&gt;AO11+AJ11,MIN(AN11-AO11-AJ11,SUMIF(D12:AH12,"&gt;=0",D13:AH13)/8),0)</f>
        <v>0</v>
      </c>
      <c r="AL11" s="195">
        <f>MIN(SUM(D13:AH13)/8-COUNTIF(D11:AH12,"出差")/2,COUNTIF(D11:AH12,"休")/2)</f>
        <v>0</v>
      </c>
      <c r="AM11" s="195" t="e">
        <f>IF(B11="","",COUNTIF(D11:AH12,"&gt;2")/2)+AJ11</f>
        <v>#VALUE!</v>
      </c>
      <c r="AN11" s="198">
        <f>SUM(D11:AH13)/8</f>
        <v>0</v>
      </c>
      <c r="AO11" s="198">
        <f>MIN($AQ$2,AN11)</f>
        <v>0</v>
      </c>
      <c r="AP11" s="201">
        <f>IFERROR(AN11/$AQ$2,"")</f>
        <v>0</v>
      </c>
      <c r="AQ11" s="200"/>
      <c r="AR11" s="217"/>
      <c r="AS11" s="218"/>
    </row>
    <row r="12" spans="1:45" ht="18" hidden="1" customHeight="1">
      <c r="A12" s="199"/>
      <c r="B12" s="199"/>
      <c r="C12" s="19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96"/>
      <c r="AJ12" s="198"/>
      <c r="AK12" s="196"/>
      <c r="AL12" s="196"/>
      <c r="AM12" s="196"/>
      <c r="AN12" s="198"/>
      <c r="AO12" s="198"/>
      <c r="AP12" s="201"/>
      <c r="AQ12" s="200"/>
      <c r="AR12" s="217"/>
      <c r="AS12" s="219"/>
    </row>
    <row r="13" spans="1:45" ht="18" hidden="1" customHeight="1">
      <c r="A13" s="199"/>
      <c r="B13" s="8" t="str">
        <f>IF(B11="","","加班")</f>
        <v/>
      </c>
      <c r="C13" s="19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97"/>
      <c r="AJ13" s="198"/>
      <c r="AK13" s="197"/>
      <c r="AL13" s="197"/>
      <c r="AM13" s="197"/>
      <c r="AN13" s="198"/>
      <c r="AO13" s="198"/>
      <c r="AP13" s="201"/>
      <c r="AQ13" s="200"/>
      <c r="AR13" s="217"/>
      <c r="AS13" s="220"/>
    </row>
    <row r="14" spans="1:45" ht="15.75" customHeight="1">
      <c r="AI14" s="14"/>
      <c r="AJ14" s="14"/>
      <c r="AK14" s="14"/>
      <c r="AL14" s="14"/>
      <c r="AM14" s="14"/>
      <c r="AN14" s="188"/>
      <c r="AO14" s="188"/>
      <c r="AP14" s="188"/>
      <c r="AQ14" s="188"/>
    </row>
    <row r="15" spans="1:45" ht="16.5" customHeight="1">
      <c r="A15" s="11"/>
      <c r="B15" s="221" t="s">
        <v>79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</row>
    <row r="16" spans="1:45" ht="16.5" customHeight="1">
      <c r="A16" s="11"/>
      <c r="B16" s="188" t="s">
        <v>27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54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1:45" ht="16.5" customHeight="1">
      <c r="B17" s="188" t="s">
        <v>28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54"/>
      <c r="AN17" s="188"/>
      <c r="AO17" s="188"/>
      <c r="AP17" s="188"/>
      <c r="AQ17" s="188"/>
    </row>
    <row r="18" spans="1:45" ht="16.5" customHeight="1">
      <c r="B18" s="188" t="s">
        <v>29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54"/>
      <c r="AJ18" s="246" t="s">
        <v>78</v>
      </c>
      <c r="AK18" s="246"/>
      <c r="AL18" s="246"/>
      <c r="AM18" s="246"/>
      <c r="AN18" s="246"/>
      <c r="AO18" s="246"/>
      <c r="AP18" s="247"/>
    </row>
    <row r="19" spans="1:45" ht="16.5" customHeight="1">
      <c r="B19" s="188" t="s">
        <v>30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54"/>
    </row>
    <row r="22" spans="1:45" ht="25">
      <c r="A22" s="242" t="s">
        <v>75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4"/>
    </row>
    <row r="23" spans="1:45" ht="33">
      <c r="A23" s="56" t="s">
        <v>74</v>
      </c>
      <c r="B23" s="245" t="s">
        <v>73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57" t="s">
        <v>72</v>
      </c>
      <c r="AQ23" s="245" t="s">
        <v>71</v>
      </c>
      <c r="AR23" s="245"/>
      <c r="AS23" s="245"/>
    </row>
    <row r="24" spans="1:45" ht="16.5">
      <c r="A24" s="237">
        <v>44917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9"/>
    </row>
    <row r="25" spans="1:45" ht="14.5">
      <c r="A25" s="240" t="s">
        <v>70</v>
      </c>
      <c r="B25" s="241" t="s">
        <v>86</v>
      </c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55">
        <v>0.8</v>
      </c>
      <c r="AQ25" s="228"/>
      <c r="AR25" s="229"/>
      <c r="AS25" s="230"/>
    </row>
    <row r="26" spans="1:45" ht="14.5">
      <c r="A26" s="240"/>
      <c r="B26" s="241" t="s">
        <v>82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55">
        <v>1</v>
      </c>
      <c r="AQ26" s="228"/>
      <c r="AR26" s="229"/>
      <c r="AS26" s="230"/>
    </row>
    <row r="27" spans="1:45" ht="14.5">
      <c r="A27" s="240"/>
      <c r="B27" s="241" t="s">
        <v>83</v>
      </c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55">
        <v>0.5</v>
      </c>
      <c r="AQ27" s="228"/>
      <c r="AR27" s="229"/>
      <c r="AS27" s="230"/>
    </row>
    <row r="28" spans="1:45" ht="14.5">
      <c r="A28" s="240"/>
      <c r="B28" s="241" t="s">
        <v>91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55">
        <v>1</v>
      </c>
      <c r="AQ28" s="228"/>
      <c r="AR28" s="229"/>
      <c r="AS28" s="230"/>
    </row>
    <row r="29" spans="1:45" ht="14.5">
      <c r="A29" s="231" t="s">
        <v>69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58">
        <f>SUM(AP25:AP28)</f>
        <v>3.3</v>
      </c>
      <c r="AQ29" s="235"/>
      <c r="AR29" s="235"/>
      <c r="AS29" s="236"/>
    </row>
    <row r="30" spans="1:45" ht="16.5">
      <c r="A30" s="237">
        <v>44918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9"/>
    </row>
    <row r="31" spans="1:45" ht="14.5">
      <c r="A31" s="240" t="s">
        <v>70</v>
      </c>
      <c r="B31" s="241" t="s">
        <v>87</v>
      </c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55">
        <v>0.7</v>
      </c>
      <c r="AQ31" s="228"/>
      <c r="AR31" s="229"/>
      <c r="AS31" s="230"/>
    </row>
    <row r="32" spans="1:45" ht="14.5">
      <c r="A32" s="240"/>
      <c r="B32" s="241" t="s">
        <v>85</v>
      </c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55">
        <v>0.5</v>
      </c>
      <c r="AQ32" s="228"/>
      <c r="AR32" s="229"/>
      <c r="AS32" s="230"/>
    </row>
    <row r="33" spans="1:45" ht="14.5">
      <c r="A33" s="240"/>
      <c r="B33" s="241" t="s">
        <v>77</v>
      </c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55">
        <v>1</v>
      </c>
      <c r="AQ33" s="228"/>
      <c r="AR33" s="229"/>
      <c r="AS33" s="230"/>
    </row>
    <row r="34" spans="1:45" ht="14.5">
      <c r="A34" s="240"/>
      <c r="B34" s="241" t="s">
        <v>93</v>
      </c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55">
        <v>0.7</v>
      </c>
      <c r="AQ34" s="228"/>
      <c r="AR34" s="229"/>
      <c r="AS34" s="230"/>
    </row>
    <row r="35" spans="1:45" ht="14.5">
      <c r="A35" s="240"/>
      <c r="B35" s="241" t="s">
        <v>94</v>
      </c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55">
        <v>1</v>
      </c>
      <c r="AQ35" s="228"/>
      <c r="AR35" s="229"/>
      <c r="AS35" s="230"/>
    </row>
    <row r="36" spans="1:45" ht="14.5">
      <c r="A36" s="231" t="s">
        <v>69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58">
        <f>SUM(AP31:AP35)</f>
        <v>3.9000000000000004</v>
      </c>
      <c r="AQ36" s="233"/>
      <c r="AR36" s="233"/>
      <c r="AS36" s="234"/>
    </row>
    <row r="37" spans="1:45" ht="16.5">
      <c r="A37" s="237">
        <v>44919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9"/>
    </row>
    <row r="38" spans="1:45" ht="14.5">
      <c r="A38" s="240" t="s">
        <v>70</v>
      </c>
      <c r="B38" s="241" t="s">
        <v>87</v>
      </c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55">
        <v>0.7</v>
      </c>
      <c r="AQ38" s="228"/>
      <c r="AR38" s="229"/>
      <c r="AS38" s="230"/>
    </row>
    <row r="39" spans="1:45" ht="14.5">
      <c r="A39" s="240"/>
      <c r="B39" s="241" t="s">
        <v>76</v>
      </c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55">
        <v>1</v>
      </c>
      <c r="AQ39" s="228"/>
      <c r="AR39" s="229"/>
      <c r="AS39" s="230"/>
    </row>
    <row r="40" spans="1:45" ht="14.5">
      <c r="A40" s="240"/>
      <c r="B40" s="241" t="s">
        <v>77</v>
      </c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55">
        <v>1</v>
      </c>
      <c r="AQ40" s="228"/>
      <c r="AR40" s="229"/>
      <c r="AS40" s="230"/>
    </row>
    <row r="41" spans="1:45" ht="14" customHeight="1">
      <c r="A41" s="240"/>
      <c r="B41" s="225" t="s">
        <v>90</v>
      </c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7"/>
      <c r="AP41" s="55">
        <v>0.3</v>
      </c>
      <c r="AQ41" s="228"/>
      <c r="AR41" s="229"/>
      <c r="AS41" s="230"/>
    </row>
    <row r="42" spans="1:45" ht="14" customHeight="1">
      <c r="A42" s="240"/>
      <c r="B42" s="241" t="s">
        <v>92</v>
      </c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55">
        <v>1.5</v>
      </c>
      <c r="AQ42" s="228"/>
      <c r="AR42" s="229"/>
      <c r="AS42" s="230"/>
    </row>
    <row r="43" spans="1:45" ht="14.5">
      <c r="A43" s="240"/>
      <c r="B43" s="225" t="s">
        <v>84</v>
      </c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7"/>
      <c r="AP43" s="55">
        <v>1.5</v>
      </c>
      <c r="AQ43" s="228"/>
      <c r="AR43" s="229"/>
      <c r="AS43" s="230"/>
    </row>
    <row r="44" spans="1:45" ht="14.5">
      <c r="A44" s="240"/>
      <c r="B44" s="225" t="s">
        <v>88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7"/>
      <c r="AP44" s="55">
        <v>1</v>
      </c>
      <c r="AQ44" s="228"/>
      <c r="AR44" s="229"/>
      <c r="AS44" s="230"/>
    </row>
    <row r="45" spans="1:45" ht="14.5">
      <c r="A45" s="240"/>
      <c r="B45" s="241" t="s">
        <v>89</v>
      </c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55">
        <v>1</v>
      </c>
      <c r="AQ45" s="228"/>
      <c r="AR45" s="229"/>
      <c r="AS45" s="230"/>
    </row>
    <row r="46" spans="1:45" ht="14.5">
      <c r="A46" s="231" t="s">
        <v>69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58">
        <f>SUM(AP38:AP45)</f>
        <v>8</v>
      </c>
      <c r="AQ46" s="235"/>
      <c r="AR46" s="235"/>
      <c r="AS46" s="236"/>
    </row>
    <row r="47" spans="1:45" ht="16.5">
      <c r="A47" s="237">
        <v>44920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9"/>
    </row>
    <row r="48" spans="1:45" ht="14.5">
      <c r="A48" s="240" t="s">
        <v>70</v>
      </c>
      <c r="B48" s="241" t="s">
        <v>87</v>
      </c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55">
        <v>0.5</v>
      </c>
      <c r="AQ48" s="228"/>
      <c r="AR48" s="229"/>
      <c r="AS48" s="230"/>
    </row>
    <row r="49" spans="1:45" ht="14.5">
      <c r="A49" s="240"/>
      <c r="B49" s="241" t="s">
        <v>76</v>
      </c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55">
        <v>1</v>
      </c>
      <c r="AQ49" s="228"/>
      <c r="AR49" s="229"/>
      <c r="AS49" s="230"/>
    </row>
    <row r="50" spans="1:45" ht="14.5">
      <c r="A50" s="240"/>
      <c r="B50" s="241" t="s">
        <v>77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55">
        <v>1</v>
      </c>
      <c r="AQ50" s="228"/>
      <c r="AR50" s="229"/>
      <c r="AS50" s="230"/>
    </row>
    <row r="51" spans="1:45" ht="14.5">
      <c r="A51" s="240"/>
      <c r="B51" s="225" t="s">
        <v>80</v>
      </c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7"/>
      <c r="AP51" s="55">
        <v>1.5</v>
      </c>
      <c r="AQ51" s="228"/>
      <c r="AR51" s="229"/>
      <c r="AS51" s="230"/>
    </row>
    <row r="52" spans="1:45" ht="14.5">
      <c r="A52" s="240"/>
      <c r="B52" s="225" t="s">
        <v>81</v>
      </c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7"/>
      <c r="AP52" s="55">
        <v>1</v>
      </c>
      <c r="AQ52" s="228"/>
      <c r="AR52" s="229"/>
      <c r="AS52" s="230"/>
    </row>
    <row r="53" spans="1:45" ht="14.5">
      <c r="A53" s="240"/>
      <c r="B53" s="225" t="s">
        <v>96</v>
      </c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7"/>
      <c r="AP53" s="55">
        <v>2</v>
      </c>
      <c r="AQ53" s="228"/>
      <c r="AR53" s="229"/>
      <c r="AS53" s="230"/>
    </row>
    <row r="54" spans="1:45" ht="14.5">
      <c r="A54" s="240"/>
      <c r="B54" s="225" t="s">
        <v>95</v>
      </c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7"/>
      <c r="AP54" s="55">
        <v>1</v>
      </c>
      <c r="AQ54" s="228"/>
      <c r="AR54" s="229"/>
      <c r="AS54" s="230"/>
    </row>
    <row r="55" spans="1:45" ht="14.5">
      <c r="A55" s="231" t="s">
        <v>69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58">
        <f>SUM(AP48:AP54)</f>
        <v>8</v>
      </c>
      <c r="AQ55" s="233"/>
      <c r="AR55" s="233"/>
      <c r="AS55" s="234"/>
    </row>
  </sheetData>
  <sheetProtection formatCells="0" formatColumns="0" formatRows="0" insertColumns="0" insertRows="0" insertHyperlinks="0" deleteColumns="0" deleteRows="0" sort="0" autoFilter="0" pivotTables="0"/>
  <mergeCells count="131">
    <mergeCell ref="B1:AK1"/>
    <mergeCell ref="B2:AK2"/>
    <mergeCell ref="A3:A4"/>
    <mergeCell ref="C3:C4"/>
    <mergeCell ref="AI3:AI4"/>
    <mergeCell ref="AJ3:AK3"/>
    <mergeCell ref="AN5:AN7"/>
    <mergeCell ref="AO5:AO7"/>
    <mergeCell ref="AP5:AP7"/>
    <mergeCell ref="AQ5:AQ7"/>
    <mergeCell ref="AR5:AR7"/>
    <mergeCell ref="AS5:AS7"/>
    <mergeCell ref="AR3:AR4"/>
    <mergeCell ref="AS3:AS4"/>
    <mergeCell ref="A5:A7"/>
    <mergeCell ref="B5:B6"/>
    <mergeCell ref="C5:C7"/>
    <mergeCell ref="AI5:AI7"/>
    <mergeCell ref="AJ5:AJ7"/>
    <mergeCell ref="AK5:AK7"/>
    <mergeCell ref="AL5:AL7"/>
    <mergeCell ref="AM5:AM7"/>
    <mergeCell ref="AL3:AL4"/>
    <mergeCell ref="AM3:AM4"/>
    <mergeCell ref="AN3:AN4"/>
    <mergeCell ref="AO3:AO4"/>
    <mergeCell ref="AP3:AP4"/>
    <mergeCell ref="AQ3:AQ4"/>
    <mergeCell ref="AR11:AR13"/>
    <mergeCell ref="AS11:AS13"/>
    <mergeCell ref="AR8:AR10"/>
    <mergeCell ref="AS8:AS10"/>
    <mergeCell ref="A11:A13"/>
    <mergeCell ref="B11:B12"/>
    <mergeCell ref="C11:C13"/>
    <mergeCell ref="AI11:AI13"/>
    <mergeCell ref="AJ11:AJ13"/>
    <mergeCell ref="AK11:AK13"/>
    <mergeCell ref="AL11:AL13"/>
    <mergeCell ref="AM11:AM13"/>
    <mergeCell ref="AL8:AL10"/>
    <mergeCell ref="AM8:AM10"/>
    <mergeCell ref="AN8:AN10"/>
    <mergeCell ref="AO8:AO10"/>
    <mergeCell ref="AP8:AP10"/>
    <mergeCell ref="AQ8:AQ10"/>
    <mergeCell ref="A8:A10"/>
    <mergeCell ref="B8:B9"/>
    <mergeCell ref="C8:C10"/>
    <mergeCell ref="AI8:AI10"/>
    <mergeCell ref="AJ8:AJ10"/>
    <mergeCell ref="AK8:AK10"/>
    <mergeCell ref="B18:AE18"/>
    <mergeCell ref="B19:AE19"/>
    <mergeCell ref="AN14:AQ14"/>
    <mergeCell ref="B15:AF15"/>
    <mergeCell ref="AJ18:AP18"/>
    <mergeCell ref="AN17:AQ17"/>
    <mergeCell ref="B16:AE16"/>
    <mergeCell ref="B17:AE17"/>
    <mergeCell ref="AN11:AN13"/>
    <mergeCell ref="AO11:AO13"/>
    <mergeCell ref="AP11:AP13"/>
    <mergeCell ref="AQ11:AQ13"/>
    <mergeCell ref="A36:AO36"/>
    <mergeCell ref="AQ36:AS36"/>
    <mergeCell ref="A29:AO29"/>
    <mergeCell ref="AQ29:AS29"/>
    <mergeCell ref="A30:AS30"/>
    <mergeCell ref="A31:A35"/>
    <mergeCell ref="B31:AO31"/>
    <mergeCell ref="B35:AO35"/>
    <mergeCell ref="B33:AO33"/>
    <mergeCell ref="AQ33:AS33"/>
    <mergeCell ref="AQ35:AS35"/>
    <mergeCell ref="B34:AO34"/>
    <mergeCell ref="AQ34:AS34"/>
    <mergeCell ref="AQ28:AS28"/>
    <mergeCell ref="AQ31:AS31"/>
    <mergeCell ref="B32:AO32"/>
    <mergeCell ref="AQ32:AS32"/>
    <mergeCell ref="A22:AS22"/>
    <mergeCell ref="B23:AO23"/>
    <mergeCell ref="AQ23:AS23"/>
    <mergeCell ref="A24:AS24"/>
    <mergeCell ref="A25:A28"/>
    <mergeCell ref="B25:AO25"/>
    <mergeCell ref="B26:AO26"/>
    <mergeCell ref="B27:AO27"/>
    <mergeCell ref="B28:AO28"/>
    <mergeCell ref="AQ25:AS25"/>
    <mergeCell ref="AQ26:AS26"/>
    <mergeCell ref="AQ27:AS27"/>
    <mergeCell ref="A37:AS37"/>
    <mergeCell ref="A38:A45"/>
    <mergeCell ref="B38:AO38"/>
    <mergeCell ref="AQ38:AS38"/>
    <mergeCell ref="B39:AO39"/>
    <mergeCell ref="AQ39:AS39"/>
    <mergeCell ref="B40:AO40"/>
    <mergeCell ref="AQ40:AS40"/>
    <mergeCell ref="B43:AO43"/>
    <mergeCell ref="AQ43:AS43"/>
    <mergeCell ref="B45:AO45"/>
    <mergeCell ref="AQ45:AS45"/>
    <mergeCell ref="AQ41:AS41"/>
    <mergeCell ref="B41:AO41"/>
    <mergeCell ref="B42:AO42"/>
    <mergeCell ref="AQ42:AS42"/>
    <mergeCell ref="B52:AO52"/>
    <mergeCell ref="AQ52:AS52"/>
    <mergeCell ref="B53:AO53"/>
    <mergeCell ref="AQ53:AS53"/>
    <mergeCell ref="A55:AO55"/>
    <mergeCell ref="AQ55:AS55"/>
    <mergeCell ref="B44:AO44"/>
    <mergeCell ref="AQ44:AS44"/>
    <mergeCell ref="A46:AO46"/>
    <mergeCell ref="AQ46:AS46"/>
    <mergeCell ref="A47:AS47"/>
    <mergeCell ref="A48:A54"/>
    <mergeCell ref="B48:AO48"/>
    <mergeCell ref="AQ48:AS48"/>
    <mergeCell ref="B49:AO49"/>
    <mergeCell ref="AQ49:AS49"/>
    <mergeCell ref="B50:AO50"/>
    <mergeCell ref="AQ50:AS50"/>
    <mergeCell ref="B51:AO51"/>
    <mergeCell ref="AQ51:AS51"/>
    <mergeCell ref="B54:AO54"/>
    <mergeCell ref="AQ54:AS54"/>
  </mergeCells>
  <phoneticPr fontId="8" type="noConversion"/>
  <dataValidations count="4">
    <dataValidation type="list" allowBlank="1" showErrorMessage="1" sqref="AS5:AS13" xr:uid="{00000000-0002-0000-0B00-000001000000}">
      <formula1>"正式,劳务张,劳务田"</formula1>
    </dataValidation>
    <dataValidation type="list" allowBlank="1" showErrorMessage="1" sqref="B2:AK2" xr:uid="{00000000-0002-0000-0B00-000002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L2:AO2" xr:uid="{00000000-0002-0000-0B00-000003000000}">
      <formula1>"运营、人力、财务,制造管理部-组装车间,制造管理部-喷涂车间,制造管理部-注塑车间,制造管理部-后勤,生产管理部,销售服务科,技术质量科"</formula1>
    </dataValidation>
    <dataValidation type="list" allowBlank="1" showErrorMessage="1" sqref="AQ5:AQ13" xr:uid="{00000000-0002-0000-0B00-000004000000}">
      <formula1>"正常在职,本月离职,本月入职,本月调入,本月调出"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B00-000000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0"/>
  <sheetViews>
    <sheetView topLeftCell="E1" workbookViewId="0">
      <selection activeCell="E10" sqref="E10"/>
    </sheetView>
  </sheetViews>
  <sheetFormatPr defaultColWidth="14.54296875" defaultRowHeight="14.5"/>
  <cols>
    <col min="1" max="4" width="9.08984375" style="1" hidden="1" customWidth="1"/>
    <col min="5" max="5" width="21.26953125" style="1" customWidth="1"/>
    <col min="6" max="10" width="9.08984375" style="1" customWidth="1"/>
    <col min="11" max="11" width="14.54296875" style="1"/>
    <col min="12" max="18" width="9.08984375" style="1" customWidth="1"/>
    <col min="19" max="19" width="9.08984375" style="2" customWidth="1"/>
    <col min="20" max="16384" width="14.54296875" style="1"/>
  </cols>
  <sheetData>
    <row r="1" spans="5:19">
      <c r="E1" s="3" t="s">
        <v>36</v>
      </c>
      <c r="F1" s="3"/>
      <c r="G1" s="3"/>
      <c r="H1" s="3"/>
      <c r="I1" s="3"/>
      <c r="J1" s="3"/>
    </row>
    <row r="2" spans="5:19">
      <c r="E2" s="3" t="s">
        <v>37</v>
      </c>
      <c r="F2" s="3"/>
      <c r="G2" s="3"/>
      <c r="H2" s="3"/>
      <c r="I2" s="3"/>
      <c r="J2" s="3"/>
      <c r="S2" s="2">
        <v>0</v>
      </c>
    </row>
    <row r="3" spans="5:19">
      <c r="E3" s="3" t="s">
        <v>38</v>
      </c>
      <c r="F3" s="3"/>
      <c r="G3" s="3"/>
      <c r="H3" s="3"/>
      <c r="I3" s="3"/>
      <c r="J3" s="3"/>
      <c r="S3" s="2">
        <v>0.5</v>
      </c>
    </row>
    <row r="4" spans="5:19">
      <c r="E4" s="3" t="s">
        <v>39</v>
      </c>
      <c r="F4" s="3"/>
      <c r="G4" s="3"/>
      <c r="H4" s="3"/>
      <c r="I4" s="3"/>
      <c r="J4" s="3"/>
      <c r="S4" s="2">
        <v>1</v>
      </c>
    </row>
    <row r="5" spans="5:19">
      <c r="E5" s="3" t="s">
        <v>40</v>
      </c>
      <c r="F5" s="3"/>
      <c r="G5" s="3"/>
      <c r="H5" s="3"/>
      <c r="I5" s="3"/>
      <c r="J5" s="3"/>
      <c r="S5" s="2">
        <v>1.5</v>
      </c>
    </row>
    <row r="6" spans="5:19">
      <c r="E6" s="3" t="s">
        <v>41</v>
      </c>
      <c r="F6" s="3"/>
      <c r="G6" s="3"/>
      <c r="H6" s="3"/>
      <c r="I6" s="3"/>
      <c r="J6" s="3"/>
      <c r="S6" s="2">
        <v>2</v>
      </c>
    </row>
    <row r="7" spans="5:19">
      <c r="E7" s="3" t="s">
        <v>42</v>
      </c>
      <c r="F7" s="3"/>
      <c r="G7" s="3"/>
      <c r="H7" s="3"/>
      <c r="I7" s="3"/>
      <c r="J7" s="3"/>
      <c r="S7" s="2">
        <v>2.5</v>
      </c>
    </row>
    <row r="8" spans="5:19">
      <c r="E8" s="3" t="s">
        <v>43</v>
      </c>
      <c r="F8" s="3"/>
      <c r="G8" s="3"/>
      <c r="H8" s="3"/>
      <c r="I8" s="3"/>
      <c r="J8" s="3"/>
      <c r="S8" s="2">
        <v>3</v>
      </c>
    </row>
    <row r="9" spans="5:19">
      <c r="E9" s="3" t="s">
        <v>44</v>
      </c>
      <c r="F9" s="3"/>
      <c r="G9" s="3"/>
      <c r="H9" s="3"/>
      <c r="I9" s="3"/>
      <c r="J9" s="3"/>
      <c r="S9" s="2">
        <v>3.5</v>
      </c>
    </row>
    <row r="10" spans="5:19">
      <c r="E10" s="3" t="s">
        <v>45</v>
      </c>
      <c r="F10" s="3"/>
      <c r="G10" s="3"/>
      <c r="H10" s="3"/>
      <c r="I10" s="3"/>
      <c r="J10" s="3"/>
      <c r="S10" s="2">
        <v>4</v>
      </c>
    </row>
    <row r="11" spans="5:19">
      <c r="E11" s="3" t="s">
        <v>46</v>
      </c>
      <c r="F11" s="3"/>
      <c r="G11" s="3"/>
      <c r="H11" s="3"/>
      <c r="I11" s="3"/>
      <c r="J11" s="3"/>
      <c r="S11" s="2">
        <v>4.5</v>
      </c>
    </row>
    <row r="12" spans="5:19">
      <c r="E12" s="3" t="s">
        <v>47</v>
      </c>
      <c r="F12" s="3"/>
      <c r="G12" s="3"/>
      <c r="H12" s="3"/>
      <c r="I12" s="3"/>
      <c r="J12" s="3"/>
      <c r="S12" s="2">
        <v>5</v>
      </c>
    </row>
    <row r="13" spans="5:19">
      <c r="E13" s="3" t="s">
        <v>48</v>
      </c>
      <c r="F13" s="3"/>
      <c r="G13" s="3"/>
      <c r="H13" s="3"/>
      <c r="I13" s="3"/>
      <c r="J13" s="3"/>
      <c r="S13" s="2">
        <v>5.5</v>
      </c>
    </row>
    <row r="14" spans="5:19">
      <c r="E14" s="3" t="s">
        <v>49</v>
      </c>
      <c r="F14" s="3"/>
      <c r="G14" s="3"/>
      <c r="H14" s="3"/>
      <c r="I14" s="3"/>
      <c r="J14" s="3"/>
      <c r="S14" s="2">
        <v>6</v>
      </c>
    </row>
    <row r="15" spans="5:19">
      <c r="E15" s="3" t="s">
        <v>50</v>
      </c>
      <c r="F15" s="3"/>
      <c r="G15" s="3"/>
      <c r="H15" s="3"/>
      <c r="I15" s="3"/>
      <c r="J15" s="3"/>
      <c r="K15" s="3"/>
      <c r="S15" s="2">
        <v>6.5</v>
      </c>
    </row>
    <row r="16" spans="5:19">
      <c r="E16" s="3" t="s">
        <v>51</v>
      </c>
      <c r="F16" s="3"/>
      <c r="G16" s="3"/>
      <c r="H16" s="3"/>
      <c r="I16" s="3"/>
      <c r="J16" s="3"/>
      <c r="K16" s="3"/>
      <c r="S16" s="2">
        <v>7</v>
      </c>
    </row>
    <row r="17" spans="5:19">
      <c r="E17" s="3" t="s">
        <v>52</v>
      </c>
      <c r="F17" s="3"/>
      <c r="G17" s="3"/>
      <c r="H17" s="3"/>
      <c r="I17" s="3"/>
      <c r="J17" s="3"/>
      <c r="K17" s="3"/>
      <c r="S17" s="2">
        <v>7.5</v>
      </c>
    </row>
    <row r="18" spans="5:19">
      <c r="E18" s="3" t="s">
        <v>53</v>
      </c>
      <c r="F18" s="3"/>
      <c r="G18" s="3"/>
      <c r="H18" s="3"/>
      <c r="I18" s="3"/>
      <c r="J18" s="3"/>
      <c r="K18" s="3"/>
      <c r="S18" s="2">
        <v>8</v>
      </c>
    </row>
    <row r="19" spans="5:19">
      <c r="E19" s="3" t="s">
        <v>54</v>
      </c>
      <c r="F19" s="3"/>
      <c r="G19" s="3"/>
      <c r="H19" s="3"/>
      <c r="I19" s="3"/>
      <c r="J19" s="3"/>
      <c r="K19" s="3"/>
      <c r="S19" s="2">
        <v>8.5</v>
      </c>
    </row>
    <row r="20" spans="5:19">
      <c r="E20" s="3" t="s">
        <v>55</v>
      </c>
      <c r="F20" s="3"/>
      <c r="G20" s="3"/>
      <c r="H20" s="3"/>
      <c r="I20" s="3"/>
      <c r="J20" s="3"/>
      <c r="K20" s="3"/>
      <c r="S20" s="2">
        <v>9</v>
      </c>
    </row>
    <row r="21" spans="5:19">
      <c r="E21" s="3" t="s">
        <v>56</v>
      </c>
      <c r="F21" s="3"/>
      <c r="G21" s="3"/>
      <c r="H21" s="3"/>
      <c r="I21" s="3"/>
      <c r="J21" s="3"/>
      <c r="S21" s="2">
        <v>9.5</v>
      </c>
    </row>
    <row r="22" spans="5:19">
      <c r="E22" s="3" t="s">
        <v>57</v>
      </c>
      <c r="G22" s="3"/>
      <c r="S22" s="2">
        <v>10</v>
      </c>
    </row>
    <row r="23" spans="5:19">
      <c r="E23" s="3" t="s">
        <v>58</v>
      </c>
      <c r="G23" s="3"/>
      <c r="S23" s="2">
        <v>10.5</v>
      </c>
    </row>
    <row r="24" spans="5:19">
      <c r="S24" s="2">
        <v>11</v>
      </c>
    </row>
    <row r="25" spans="5:19">
      <c r="S25" s="2">
        <v>11.5</v>
      </c>
    </row>
    <row r="26" spans="5:19">
      <c r="S26" s="2">
        <v>12</v>
      </c>
    </row>
    <row r="27" spans="5:19">
      <c r="S27" s="2">
        <v>12.5</v>
      </c>
    </row>
    <row r="28" spans="5:19">
      <c r="S28" s="2">
        <v>13</v>
      </c>
    </row>
    <row r="29" spans="5:19">
      <c r="S29" s="2">
        <v>13.5</v>
      </c>
    </row>
    <row r="30" spans="5:19">
      <c r="S30" s="2">
        <v>14</v>
      </c>
    </row>
    <row r="31" spans="5:19">
      <c r="S31" s="2">
        <v>14.5</v>
      </c>
    </row>
    <row r="32" spans="5:19">
      <c r="S32" s="2">
        <v>15</v>
      </c>
    </row>
    <row r="33" spans="19:19">
      <c r="S33" s="2">
        <v>15.5</v>
      </c>
    </row>
    <row r="34" spans="19:19">
      <c r="S34" s="2">
        <v>16</v>
      </c>
    </row>
    <row r="35" spans="19:19">
      <c r="S35" s="2">
        <v>16.5</v>
      </c>
    </row>
    <row r="36" spans="19:19">
      <c r="S36" s="2">
        <v>17</v>
      </c>
    </row>
    <row r="37" spans="19:19">
      <c r="S37" s="2">
        <v>17.5</v>
      </c>
    </row>
    <row r="38" spans="19:19">
      <c r="S38" s="2">
        <v>18</v>
      </c>
    </row>
    <row r="39" spans="19:19">
      <c r="S39" s="2">
        <v>18.5</v>
      </c>
    </row>
    <row r="40" spans="19:19">
      <c r="S40" s="2">
        <v>19</v>
      </c>
    </row>
    <row r="41" spans="19:19">
      <c r="S41" s="2">
        <v>19.5</v>
      </c>
    </row>
    <row r="42" spans="19:19">
      <c r="S42" s="2">
        <v>20</v>
      </c>
    </row>
    <row r="43" spans="19:19">
      <c r="S43" s="2" t="s">
        <v>59</v>
      </c>
    </row>
    <row r="44" spans="19:19">
      <c r="S44" s="2" t="s">
        <v>60</v>
      </c>
    </row>
    <row r="45" spans="19:19">
      <c r="S45" s="2" t="s">
        <v>61</v>
      </c>
    </row>
    <row r="46" spans="19:19">
      <c r="S46" s="2" t="s">
        <v>62</v>
      </c>
    </row>
    <row r="47" spans="19:19">
      <c r="S47" s="2" t="s">
        <v>63</v>
      </c>
    </row>
    <row r="48" spans="19:19">
      <c r="S48" s="2" t="s">
        <v>32</v>
      </c>
    </row>
    <row r="49" spans="19:19">
      <c r="S49" s="2" t="s">
        <v>21</v>
      </c>
    </row>
    <row r="50" spans="19:19">
      <c r="S50" s="2" t="s">
        <v>64</v>
      </c>
    </row>
  </sheetData>
  <sheetProtection formatCells="0" formatColumns="0" formatRows="0" insertColumns="0" insertRows="0" insertHyperlinks="0" deleteColumns="0" deleteRows="0" sort="0" autoFilter="0" pivotTables="0"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9"/>
  <sheetViews>
    <sheetView zoomScale="85" zoomScaleNormal="85" workbookViewId="0">
      <selection activeCell="D31" sqref="D31"/>
    </sheetView>
  </sheetViews>
  <sheetFormatPr defaultColWidth="14.54296875" defaultRowHeight="12"/>
  <cols>
    <col min="1" max="2" width="5.6328125" style="4" customWidth="1"/>
    <col min="3" max="3" width="7.08984375" style="4" customWidth="1"/>
    <col min="4" max="38" width="3" style="4" customWidth="1"/>
    <col min="39" max="40" width="3.1796875" style="4" customWidth="1"/>
    <col min="41" max="41" width="4" style="36" customWidth="1"/>
    <col min="42" max="42" width="5" style="36" customWidth="1"/>
    <col min="43" max="43" width="4.54296875" style="36" customWidth="1"/>
    <col min="44" max="44" width="8.453125" style="37" customWidth="1"/>
    <col min="45" max="45" width="4" style="36" customWidth="1"/>
    <col min="46" max="16384" width="14.54296875" style="4"/>
  </cols>
  <sheetData>
    <row r="1" spans="1:45" s="20" customFormat="1" ht="45" customHeight="1"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28"/>
      <c r="AM1" s="28"/>
      <c r="AN1" s="28"/>
      <c r="AO1" s="28"/>
      <c r="AP1" s="29">
        <v>2022</v>
      </c>
      <c r="AQ1" s="30">
        <v>2</v>
      </c>
      <c r="AR1" s="31"/>
      <c r="AS1" s="32"/>
    </row>
    <row r="2" spans="1:45" s="20" customFormat="1" ht="27.75" customHeight="1">
      <c r="A2" s="21" t="s">
        <v>1</v>
      </c>
      <c r="B2" s="158" t="s">
        <v>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33"/>
      <c r="AM2" s="33"/>
      <c r="AN2" s="33"/>
      <c r="AO2" s="33"/>
      <c r="AP2" s="81" t="s">
        <v>3</v>
      </c>
      <c r="AQ2" s="34">
        <v>22</v>
      </c>
      <c r="AR2" s="31"/>
      <c r="AS2" s="32"/>
    </row>
    <row r="3" spans="1:45" s="20" customFormat="1" ht="24.5" customHeight="1">
      <c r="A3" s="141" t="s">
        <v>4</v>
      </c>
      <c r="B3" s="22" t="s">
        <v>5</v>
      </c>
      <c r="C3" s="141" t="s">
        <v>6</v>
      </c>
      <c r="D3" s="23">
        <f t="shared" ref="D3:AE3" si="0">DATE($AP$1,$AQ$1,1)+COLUMN(A:A)-1</f>
        <v>44593</v>
      </c>
      <c r="E3" s="23">
        <f t="shared" si="0"/>
        <v>44594</v>
      </c>
      <c r="F3" s="23">
        <f t="shared" si="0"/>
        <v>44595</v>
      </c>
      <c r="G3" s="23">
        <f t="shared" si="0"/>
        <v>44596</v>
      </c>
      <c r="H3" s="23">
        <f t="shared" si="0"/>
        <v>44597</v>
      </c>
      <c r="I3" s="23">
        <f t="shared" si="0"/>
        <v>44598</v>
      </c>
      <c r="J3" s="23">
        <f t="shared" si="0"/>
        <v>44599</v>
      </c>
      <c r="K3" s="23">
        <f t="shared" si="0"/>
        <v>44600</v>
      </c>
      <c r="L3" s="23">
        <f t="shared" si="0"/>
        <v>44601</v>
      </c>
      <c r="M3" s="23">
        <f t="shared" si="0"/>
        <v>44602</v>
      </c>
      <c r="N3" s="23">
        <f t="shared" si="0"/>
        <v>44603</v>
      </c>
      <c r="O3" s="23">
        <f t="shared" si="0"/>
        <v>44604</v>
      </c>
      <c r="P3" s="23">
        <f t="shared" si="0"/>
        <v>44605</v>
      </c>
      <c r="Q3" s="23">
        <f t="shared" si="0"/>
        <v>44606</v>
      </c>
      <c r="R3" s="23">
        <f t="shared" si="0"/>
        <v>44607</v>
      </c>
      <c r="S3" s="23">
        <f t="shared" si="0"/>
        <v>44608</v>
      </c>
      <c r="T3" s="23">
        <f t="shared" si="0"/>
        <v>44609</v>
      </c>
      <c r="U3" s="23">
        <f t="shared" si="0"/>
        <v>44610</v>
      </c>
      <c r="V3" s="23">
        <f t="shared" si="0"/>
        <v>44611</v>
      </c>
      <c r="W3" s="23">
        <f t="shared" si="0"/>
        <v>44612</v>
      </c>
      <c r="X3" s="23">
        <f t="shared" si="0"/>
        <v>44613</v>
      </c>
      <c r="Y3" s="23">
        <f t="shared" si="0"/>
        <v>44614</v>
      </c>
      <c r="Z3" s="23">
        <f t="shared" si="0"/>
        <v>44615</v>
      </c>
      <c r="AA3" s="23">
        <f t="shared" si="0"/>
        <v>44616</v>
      </c>
      <c r="AB3" s="23">
        <f t="shared" si="0"/>
        <v>44617</v>
      </c>
      <c r="AC3" s="23">
        <f t="shared" si="0"/>
        <v>44618</v>
      </c>
      <c r="AD3" s="23">
        <f t="shared" si="0"/>
        <v>44619</v>
      </c>
      <c r="AE3" s="23">
        <f t="shared" si="0"/>
        <v>44620</v>
      </c>
      <c r="AF3" s="23" t="str">
        <f>IF(DAY(DATE($AP$1,$AQ$1,1)+COLUMN(AC:AC)-1)&lt;28,"",DATE($AP$1,$AQ$1,1)+COLUMN(AC:AC)-1)</f>
        <v/>
      </c>
      <c r="AG3" s="23" t="str">
        <f>IF(DAY(DATE($AP$1,$AQ$1,1)+COLUMN(AD:AD)-1)&lt;28,"",DATE($AP$1,$AQ$1,1)+COLUMN(AD:AD)-1)</f>
        <v/>
      </c>
      <c r="AH3" s="23" t="str">
        <f>IF(DAY(DATE($AP$1,$AQ$1,1)+COLUMN(AE:AE)-1)&lt;28,"",DATE($AP$1,$AQ$1,1)+COLUMN(AE:AE)-1)</f>
        <v/>
      </c>
      <c r="AI3" s="142" t="s">
        <v>7</v>
      </c>
      <c r="AJ3" s="144" t="s">
        <v>8</v>
      </c>
      <c r="AK3" s="145"/>
      <c r="AL3" s="142" t="s">
        <v>9</v>
      </c>
      <c r="AM3" s="142" t="s">
        <v>10</v>
      </c>
      <c r="AN3" s="147" t="s">
        <v>11</v>
      </c>
      <c r="AO3" s="147" t="s">
        <v>12</v>
      </c>
      <c r="AP3" s="147" t="s">
        <v>13</v>
      </c>
      <c r="AQ3" s="156" t="s">
        <v>14</v>
      </c>
      <c r="AR3" s="147" t="s">
        <v>15</v>
      </c>
      <c r="AS3" s="147" t="s">
        <v>16</v>
      </c>
    </row>
    <row r="4" spans="1:45" s="20" customFormat="1" ht="24.5" customHeight="1">
      <c r="A4" s="141"/>
      <c r="B4" s="22" t="s">
        <v>17</v>
      </c>
      <c r="C4" s="141"/>
      <c r="D4" s="24">
        <f t="shared" ref="D4:AH4" si="1">D3</f>
        <v>44593</v>
      </c>
      <c r="E4" s="24">
        <f t="shared" si="1"/>
        <v>44594</v>
      </c>
      <c r="F4" s="24">
        <f t="shared" si="1"/>
        <v>44595</v>
      </c>
      <c r="G4" s="24">
        <f t="shared" si="1"/>
        <v>44596</v>
      </c>
      <c r="H4" s="24">
        <f t="shared" si="1"/>
        <v>44597</v>
      </c>
      <c r="I4" s="24">
        <f t="shared" si="1"/>
        <v>44598</v>
      </c>
      <c r="J4" s="24">
        <f t="shared" si="1"/>
        <v>44599</v>
      </c>
      <c r="K4" s="24">
        <f t="shared" si="1"/>
        <v>44600</v>
      </c>
      <c r="L4" s="24">
        <f t="shared" si="1"/>
        <v>44601</v>
      </c>
      <c r="M4" s="24">
        <f t="shared" si="1"/>
        <v>44602</v>
      </c>
      <c r="N4" s="24">
        <f t="shared" si="1"/>
        <v>44603</v>
      </c>
      <c r="O4" s="24">
        <f t="shared" si="1"/>
        <v>44604</v>
      </c>
      <c r="P4" s="24">
        <f t="shared" si="1"/>
        <v>44605</v>
      </c>
      <c r="Q4" s="24">
        <f t="shared" si="1"/>
        <v>44606</v>
      </c>
      <c r="R4" s="24">
        <f t="shared" si="1"/>
        <v>44607</v>
      </c>
      <c r="S4" s="24">
        <f t="shared" si="1"/>
        <v>44608</v>
      </c>
      <c r="T4" s="24">
        <f t="shared" si="1"/>
        <v>44609</v>
      </c>
      <c r="U4" s="24">
        <f t="shared" si="1"/>
        <v>44610</v>
      </c>
      <c r="V4" s="24">
        <f t="shared" si="1"/>
        <v>44611</v>
      </c>
      <c r="W4" s="24">
        <f t="shared" si="1"/>
        <v>44612</v>
      </c>
      <c r="X4" s="24">
        <f t="shared" si="1"/>
        <v>44613</v>
      </c>
      <c r="Y4" s="24">
        <f t="shared" si="1"/>
        <v>44614</v>
      </c>
      <c r="Z4" s="24">
        <f t="shared" si="1"/>
        <v>44615</v>
      </c>
      <c r="AA4" s="24">
        <f t="shared" si="1"/>
        <v>44616</v>
      </c>
      <c r="AB4" s="24">
        <f t="shared" si="1"/>
        <v>44617</v>
      </c>
      <c r="AC4" s="24">
        <f t="shared" si="1"/>
        <v>44618</v>
      </c>
      <c r="AD4" s="24">
        <f t="shared" si="1"/>
        <v>44619</v>
      </c>
      <c r="AE4" s="24">
        <f t="shared" si="1"/>
        <v>44620</v>
      </c>
      <c r="AF4" s="24" t="str">
        <f t="shared" si="1"/>
        <v/>
      </c>
      <c r="AG4" s="24" t="str">
        <f t="shared" si="1"/>
        <v/>
      </c>
      <c r="AH4" s="24" t="str">
        <f t="shared" si="1"/>
        <v/>
      </c>
      <c r="AI4" s="143"/>
      <c r="AJ4" s="25" t="s">
        <v>18</v>
      </c>
      <c r="AK4" s="26" t="s">
        <v>19</v>
      </c>
      <c r="AL4" s="143"/>
      <c r="AM4" s="143"/>
      <c r="AN4" s="147"/>
      <c r="AO4" s="147"/>
      <c r="AP4" s="147"/>
      <c r="AQ4" s="156"/>
      <c r="AR4" s="147"/>
      <c r="AS4" s="147"/>
    </row>
    <row r="5" spans="1:45" s="20" customFormat="1" ht="18" customHeight="1">
      <c r="A5" s="141">
        <v>1</v>
      </c>
      <c r="B5" s="141" t="s">
        <v>20</v>
      </c>
      <c r="C5" s="141" t="s">
        <v>2</v>
      </c>
      <c r="D5" s="22">
        <v>4</v>
      </c>
      <c r="E5" s="22">
        <v>4</v>
      </c>
      <c r="F5" s="22">
        <v>4</v>
      </c>
      <c r="G5" s="22">
        <v>4</v>
      </c>
      <c r="H5" s="22" t="s">
        <v>32</v>
      </c>
      <c r="I5" s="22" t="s">
        <v>32</v>
      </c>
      <c r="J5" s="22">
        <v>4</v>
      </c>
      <c r="K5" s="22">
        <v>4</v>
      </c>
      <c r="L5" s="22">
        <v>4</v>
      </c>
      <c r="M5" s="22">
        <v>4</v>
      </c>
      <c r="N5" s="22">
        <v>4</v>
      </c>
      <c r="O5" s="22">
        <v>4</v>
      </c>
      <c r="P5" s="22">
        <v>4</v>
      </c>
      <c r="Q5" s="22">
        <v>4</v>
      </c>
      <c r="R5" s="22">
        <v>4</v>
      </c>
      <c r="S5" s="22">
        <v>4</v>
      </c>
      <c r="T5" s="22">
        <v>4</v>
      </c>
      <c r="U5" s="22">
        <v>4</v>
      </c>
      <c r="V5" s="22" t="s">
        <v>21</v>
      </c>
      <c r="W5" s="22" t="s">
        <v>32</v>
      </c>
      <c r="X5" s="22">
        <v>4</v>
      </c>
      <c r="Y5" s="22">
        <v>4</v>
      </c>
      <c r="Z5" s="22">
        <v>4</v>
      </c>
      <c r="AA5" s="22">
        <v>4</v>
      </c>
      <c r="AB5" s="22">
        <v>4</v>
      </c>
      <c r="AC5" s="22" t="s">
        <v>21</v>
      </c>
      <c r="AD5" s="22" t="s">
        <v>32</v>
      </c>
      <c r="AE5" s="22">
        <v>4</v>
      </c>
      <c r="AF5" s="22"/>
      <c r="AG5" s="22"/>
      <c r="AH5" s="22"/>
      <c r="AI5" s="148">
        <f>COUNTIF(D5:AH6,"出差")/2</f>
        <v>0</v>
      </c>
      <c r="AJ5" s="151">
        <f>IF(AN5&gt;AO5,MIN(AN5-AO5,SUMIF(D6:AH6,"放",D7:AH7)/8),0)</f>
        <v>0</v>
      </c>
      <c r="AK5" s="148">
        <f>IF(AN5&gt;AO5+AJ5,MIN(AN5-AO5-AJ5,SUMIF(D6:AH6,"&gt;=0",D7:AH7)/8),0)</f>
        <v>0</v>
      </c>
      <c r="AL5" s="152">
        <f>MIN(SUM(D7:AH7)/8-COUNTIF(D5:AH6,"出差")/2,COUNTIF(D5:AH6,"休")/2)</f>
        <v>0</v>
      </c>
      <c r="AM5" s="152">
        <f>IF(B5="","",COUNTIF(D5:AH6,"&gt;2")/2)+AJ5</f>
        <v>22</v>
      </c>
      <c r="AN5" s="159">
        <f>SUM(D5:AH7)/8</f>
        <v>22</v>
      </c>
      <c r="AO5" s="159">
        <v>22</v>
      </c>
      <c r="AP5" s="160">
        <f>IFERROR(AN5/$AQ$2,"")</f>
        <v>1</v>
      </c>
      <c r="AQ5" s="147" t="s">
        <v>22</v>
      </c>
      <c r="AR5" s="161"/>
      <c r="AS5" s="142" t="s">
        <v>33</v>
      </c>
    </row>
    <row r="6" spans="1:45" s="20" customFormat="1" ht="18" customHeight="1">
      <c r="A6" s="141"/>
      <c r="B6" s="141"/>
      <c r="C6" s="141"/>
      <c r="D6" s="22">
        <v>4</v>
      </c>
      <c r="E6" s="22">
        <v>4</v>
      </c>
      <c r="F6" s="22">
        <v>4</v>
      </c>
      <c r="G6" s="22">
        <v>4</v>
      </c>
      <c r="H6" s="22" t="s">
        <v>32</v>
      </c>
      <c r="I6" s="22" t="s">
        <v>32</v>
      </c>
      <c r="J6" s="22">
        <v>4</v>
      </c>
      <c r="K6" s="22">
        <v>4</v>
      </c>
      <c r="L6" s="22">
        <v>4</v>
      </c>
      <c r="M6" s="22">
        <v>4</v>
      </c>
      <c r="N6" s="22">
        <v>4</v>
      </c>
      <c r="O6" s="22">
        <v>4</v>
      </c>
      <c r="P6" s="22">
        <v>4</v>
      </c>
      <c r="Q6" s="22">
        <v>4</v>
      </c>
      <c r="R6" s="22">
        <v>4</v>
      </c>
      <c r="S6" s="22">
        <v>4</v>
      </c>
      <c r="T6" s="22">
        <v>4</v>
      </c>
      <c r="U6" s="22">
        <v>4</v>
      </c>
      <c r="V6" s="22" t="s">
        <v>21</v>
      </c>
      <c r="W6" s="22" t="s">
        <v>32</v>
      </c>
      <c r="X6" s="22">
        <v>4</v>
      </c>
      <c r="Y6" s="22">
        <v>4</v>
      </c>
      <c r="Z6" s="22">
        <v>4</v>
      </c>
      <c r="AA6" s="22">
        <v>4</v>
      </c>
      <c r="AB6" s="22">
        <v>4</v>
      </c>
      <c r="AC6" s="22" t="s">
        <v>21</v>
      </c>
      <c r="AD6" s="22" t="s">
        <v>32</v>
      </c>
      <c r="AE6" s="22">
        <v>4</v>
      </c>
      <c r="AF6" s="22"/>
      <c r="AG6" s="22"/>
      <c r="AH6" s="22"/>
      <c r="AI6" s="149"/>
      <c r="AJ6" s="151"/>
      <c r="AK6" s="149"/>
      <c r="AL6" s="153"/>
      <c r="AM6" s="153"/>
      <c r="AN6" s="159"/>
      <c r="AO6" s="159"/>
      <c r="AP6" s="160"/>
      <c r="AQ6" s="147"/>
      <c r="AR6" s="161"/>
      <c r="AS6" s="146"/>
    </row>
    <row r="7" spans="1:45" s="20" customFormat="1" ht="18" customHeight="1">
      <c r="A7" s="141"/>
      <c r="B7" s="22" t="s">
        <v>23</v>
      </c>
      <c r="C7" s="14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150"/>
      <c r="AJ7" s="151"/>
      <c r="AK7" s="150"/>
      <c r="AL7" s="154"/>
      <c r="AM7" s="154"/>
      <c r="AN7" s="159"/>
      <c r="AO7" s="159"/>
      <c r="AP7" s="160"/>
      <c r="AQ7" s="147"/>
      <c r="AR7" s="161"/>
      <c r="AS7" s="143"/>
    </row>
    <row r="8" spans="1:45" s="20" customFormat="1" ht="18" hidden="1" customHeight="1">
      <c r="A8" s="141">
        <v>2</v>
      </c>
      <c r="B8" s="141"/>
      <c r="C8" s="14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148">
        <f>COUNTIF(D8:AH9,"出差")/2</f>
        <v>0</v>
      </c>
      <c r="AJ8" s="151">
        <f>IF(AN8&gt;AO8,MIN(AN8-AO8,SUMIF(D9:AH9,"放",D10:AH10)/8),0)</f>
        <v>0</v>
      </c>
      <c r="AK8" s="148">
        <f>IF(AN8&gt;AO8+AJ8,MIN(AN8-AO8-AJ8,SUMIF(D9:AH9,"&gt;=0",D10:AH10)/8),0)</f>
        <v>0</v>
      </c>
      <c r="AL8" s="152">
        <f>MIN(SUM(D10:AH10)/8-COUNTIF(D8:AH9,"出差")/2,COUNTIF(D8:AH9,"休")/2)</f>
        <v>0</v>
      </c>
      <c r="AM8" s="152" t="e">
        <f>IF(B8="","",COUNTIF(D8:AH9,"&gt;2")/2)+AJ8</f>
        <v>#VALUE!</v>
      </c>
      <c r="AN8" s="159">
        <f>SUM(D8:AH10)/8</f>
        <v>0</v>
      </c>
      <c r="AO8" s="159">
        <f>MIN($AQ$2,AN8)</f>
        <v>0</v>
      </c>
      <c r="AP8" s="160">
        <f>IFERROR(AN8/$AQ$2,"")</f>
        <v>0</v>
      </c>
      <c r="AQ8" s="147"/>
      <c r="AR8" s="161"/>
      <c r="AS8" s="162"/>
    </row>
    <row r="9" spans="1:45" s="20" customFormat="1" ht="18" hidden="1" customHeight="1">
      <c r="A9" s="141"/>
      <c r="B9" s="141"/>
      <c r="C9" s="14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149"/>
      <c r="AJ9" s="151"/>
      <c r="AK9" s="149"/>
      <c r="AL9" s="153"/>
      <c r="AM9" s="153"/>
      <c r="AN9" s="159"/>
      <c r="AO9" s="159"/>
      <c r="AP9" s="160"/>
      <c r="AQ9" s="147"/>
      <c r="AR9" s="161"/>
      <c r="AS9" s="163"/>
    </row>
    <row r="10" spans="1:45" s="20" customFormat="1" ht="18" hidden="1" customHeight="1">
      <c r="A10" s="141"/>
      <c r="B10" s="22" t="str">
        <f>IF(B8="","","加班")</f>
        <v/>
      </c>
      <c r="C10" s="14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150"/>
      <c r="AJ10" s="151"/>
      <c r="AK10" s="150"/>
      <c r="AL10" s="154"/>
      <c r="AM10" s="154"/>
      <c r="AN10" s="159"/>
      <c r="AO10" s="159"/>
      <c r="AP10" s="160"/>
      <c r="AQ10" s="147"/>
      <c r="AR10" s="161"/>
      <c r="AS10" s="164"/>
    </row>
    <row r="11" spans="1:45" s="20" customFormat="1" ht="18" hidden="1" customHeight="1">
      <c r="A11" s="141">
        <v>3</v>
      </c>
      <c r="B11" s="141"/>
      <c r="C11" s="14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148">
        <f>COUNTIF(D11:AH12,"出差")/2</f>
        <v>0</v>
      </c>
      <c r="AJ11" s="151">
        <f>IF(AN11&gt;AO11,MIN(AN11-AO11,SUMIF(D12:AH12,"放",D13:AH13)/8),0)</f>
        <v>0</v>
      </c>
      <c r="AK11" s="148">
        <f>IF(AN11&gt;AO11+AJ11,MIN(AN11-AO11-AJ11,SUMIF(D12:AH12,"&gt;=0",D13:AH13)/8),0)</f>
        <v>0</v>
      </c>
      <c r="AL11" s="152">
        <f>MIN(SUM(D13:AH13)/8-COUNTIF(D11:AH12,"出差")/2,COUNTIF(D11:AH12,"休")/2)</f>
        <v>0</v>
      </c>
      <c r="AM11" s="152" t="e">
        <f>IF(B11="","",COUNTIF(D11:AH12,"&gt;2")/2)+AJ11</f>
        <v>#VALUE!</v>
      </c>
      <c r="AN11" s="159">
        <f>SUM(D11:AH13)/8</f>
        <v>0</v>
      </c>
      <c r="AO11" s="159">
        <f>MIN($AQ$2,AN11)</f>
        <v>0</v>
      </c>
      <c r="AP11" s="160">
        <f>IFERROR(AN11/$AQ$2,"")</f>
        <v>0</v>
      </c>
      <c r="AQ11" s="147"/>
      <c r="AR11" s="161"/>
      <c r="AS11" s="162"/>
    </row>
    <row r="12" spans="1:45" s="20" customFormat="1" ht="18" hidden="1" customHeight="1">
      <c r="A12" s="141"/>
      <c r="B12" s="141"/>
      <c r="C12" s="14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149"/>
      <c r="AJ12" s="151"/>
      <c r="AK12" s="149"/>
      <c r="AL12" s="153"/>
      <c r="AM12" s="153"/>
      <c r="AN12" s="159"/>
      <c r="AO12" s="159"/>
      <c r="AP12" s="160"/>
      <c r="AQ12" s="147"/>
      <c r="AR12" s="161"/>
      <c r="AS12" s="163"/>
    </row>
    <row r="13" spans="1:45" s="20" customFormat="1" ht="18" hidden="1" customHeight="1">
      <c r="A13" s="141"/>
      <c r="B13" s="22" t="str">
        <f>IF(B11="","","加班")</f>
        <v/>
      </c>
      <c r="C13" s="14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50"/>
      <c r="AJ13" s="151"/>
      <c r="AK13" s="150"/>
      <c r="AL13" s="154"/>
      <c r="AM13" s="154"/>
      <c r="AN13" s="159"/>
      <c r="AO13" s="159"/>
      <c r="AP13" s="160"/>
      <c r="AQ13" s="147"/>
      <c r="AR13" s="161"/>
      <c r="AS13" s="164"/>
    </row>
    <row r="14" spans="1:45" s="20" customFormat="1" ht="34.5" customHeight="1">
      <c r="V14" s="80" t="s">
        <v>104</v>
      </c>
      <c r="AC14" s="80" t="s">
        <v>104</v>
      </c>
      <c r="AI14" s="155" t="s">
        <v>105</v>
      </c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</row>
    <row r="15" spans="1:45" s="20" customFormat="1" ht="19.5" customHeight="1">
      <c r="A15" s="11"/>
      <c r="B15" s="166" t="s">
        <v>24</v>
      </c>
      <c r="C15" s="166"/>
      <c r="D15" s="166"/>
      <c r="E15" s="166"/>
      <c r="F15" s="167"/>
      <c r="G15" s="167"/>
      <c r="H15" s="166"/>
      <c r="I15" s="166"/>
      <c r="J15" s="166"/>
      <c r="K15" s="166"/>
      <c r="L15" s="166"/>
      <c r="M15" s="166"/>
      <c r="N15" s="167"/>
      <c r="O15" s="166"/>
      <c r="P15" s="166"/>
      <c r="Q15" s="166"/>
      <c r="R15" s="166"/>
      <c r="S15" s="166"/>
      <c r="T15" s="167"/>
      <c r="U15" s="167"/>
      <c r="V15" s="166"/>
      <c r="W15" s="166"/>
      <c r="X15" s="166"/>
      <c r="Y15" s="166"/>
      <c r="Z15" s="166"/>
      <c r="AA15" s="166"/>
      <c r="AB15" s="168"/>
      <c r="AC15" s="166"/>
      <c r="AD15" s="166"/>
      <c r="AE15" s="166"/>
      <c r="AF15" s="166"/>
      <c r="AG15" s="165" t="s">
        <v>25</v>
      </c>
      <c r="AH15" s="165"/>
      <c r="AI15" s="165"/>
      <c r="AJ15" s="165"/>
      <c r="AK15" s="165"/>
      <c r="AL15" s="165"/>
      <c r="AM15" s="169"/>
      <c r="AN15" s="170"/>
      <c r="AO15" s="170"/>
      <c r="AP15" s="170"/>
      <c r="AQ15" s="170"/>
      <c r="AR15" s="32"/>
      <c r="AS15" s="32"/>
    </row>
    <row r="16" spans="1:45" s="20" customFormat="1" ht="19.5" customHeight="1">
      <c r="A16" s="11"/>
      <c r="B16" s="165" t="s">
        <v>27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G16" s="27"/>
      <c r="AH16" s="27"/>
      <c r="AI16" s="27"/>
      <c r="AJ16" s="27"/>
      <c r="AK16" s="27"/>
      <c r="AL16" s="35"/>
      <c r="AM16" s="35"/>
      <c r="AN16" s="35"/>
      <c r="AO16" s="35"/>
      <c r="AP16" s="32"/>
      <c r="AQ16" s="32"/>
      <c r="AR16" s="32"/>
      <c r="AS16" s="32"/>
    </row>
    <row r="17" spans="2:45" s="20" customFormat="1" ht="19.5" customHeight="1">
      <c r="B17" s="165" t="s">
        <v>28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N17" s="32"/>
      <c r="AO17" s="32"/>
      <c r="AP17" s="32"/>
      <c r="AQ17" s="32"/>
      <c r="AR17" s="31"/>
      <c r="AS17" s="32"/>
    </row>
    <row r="18" spans="2:45" s="20" customFormat="1" ht="19.5" customHeight="1">
      <c r="B18" s="165" t="s">
        <v>29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G18" s="165" t="s">
        <v>31</v>
      </c>
      <c r="AH18" s="165"/>
      <c r="AI18" s="165"/>
      <c r="AJ18" s="165"/>
      <c r="AK18" s="165"/>
      <c r="AL18" s="165"/>
      <c r="AM18" s="169"/>
      <c r="AN18" s="32"/>
      <c r="AO18" s="32"/>
      <c r="AP18" s="32"/>
      <c r="AQ18" s="32"/>
      <c r="AR18" s="31"/>
      <c r="AS18" s="32"/>
    </row>
    <row r="19" spans="2:45" s="20" customFormat="1" ht="19.5" customHeight="1">
      <c r="B19" s="165" t="s">
        <v>30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L19" s="32"/>
      <c r="AM19" s="32"/>
      <c r="AN19" s="32"/>
      <c r="AO19" s="32"/>
      <c r="AP19" s="32"/>
      <c r="AQ19" s="32"/>
      <c r="AR19" s="31"/>
      <c r="AS19" s="32"/>
    </row>
  </sheetData>
  <sheetProtection formatCells="0" formatColumns="0" formatRows="0" insertColumns="0" insertRows="0" insertHyperlinks="0" deleteColumns="0" deleteRows="0" sort="0" autoFilter="0" pivotTables="0"/>
  <mergeCells count="65">
    <mergeCell ref="B18:AE18"/>
    <mergeCell ref="B19:AE19"/>
    <mergeCell ref="B15:AF15"/>
    <mergeCell ref="AG15:AM15"/>
    <mergeCell ref="AN15:AQ15"/>
    <mergeCell ref="B16:AE16"/>
    <mergeCell ref="B17:AE17"/>
    <mergeCell ref="AG18:AM18"/>
    <mergeCell ref="AN11:AN13"/>
    <mergeCell ref="AO11:AO13"/>
    <mergeCell ref="AP11:AP13"/>
    <mergeCell ref="AQ11:AQ13"/>
    <mergeCell ref="AR11:AR13"/>
    <mergeCell ref="AS11:AS13"/>
    <mergeCell ref="AR8:AR10"/>
    <mergeCell ref="AS8:AS10"/>
    <mergeCell ref="A11:A13"/>
    <mergeCell ref="B11:B12"/>
    <mergeCell ref="C11:C13"/>
    <mergeCell ref="AI11:AI13"/>
    <mergeCell ref="AJ11:AJ13"/>
    <mergeCell ref="AK11:AK13"/>
    <mergeCell ref="AL11:AL13"/>
    <mergeCell ref="AM11:AM13"/>
    <mergeCell ref="AL8:AL10"/>
    <mergeCell ref="AM8:AM10"/>
    <mergeCell ref="AN8:AN10"/>
    <mergeCell ref="AO8:AO10"/>
    <mergeCell ref="AP8:AP10"/>
    <mergeCell ref="A8:A10"/>
    <mergeCell ref="B8:B9"/>
    <mergeCell ref="C8:C10"/>
    <mergeCell ref="AI8:AI10"/>
    <mergeCell ref="AJ8:AJ10"/>
    <mergeCell ref="AI14:AS14"/>
    <mergeCell ref="AQ3:AQ4"/>
    <mergeCell ref="B1:AK1"/>
    <mergeCell ref="B2:AK2"/>
    <mergeCell ref="AN3:AN4"/>
    <mergeCell ref="AO3:AO4"/>
    <mergeCell ref="AP3:AP4"/>
    <mergeCell ref="AN5:AN7"/>
    <mergeCell ref="AO5:AO7"/>
    <mergeCell ref="AP5:AP7"/>
    <mergeCell ref="AQ5:AQ7"/>
    <mergeCell ref="AR5:AR7"/>
    <mergeCell ref="AQ8:AQ10"/>
    <mergeCell ref="AK8:AK10"/>
    <mergeCell ref="AK5:AK7"/>
    <mergeCell ref="AL5:AL7"/>
    <mergeCell ref="A3:A4"/>
    <mergeCell ref="C3:C4"/>
    <mergeCell ref="AI3:AI4"/>
    <mergeCell ref="AJ3:AK3"/>
    <mergeCell ref="AS5:AS7"/>
    <mergeCell ref="AR3:AR4"/>
    <mergeCell ref="AS3:AS4"/>
    <mergeCell ref="A5:A7"/>
    <mergeCell ref="B5:B6"/>
    <mergeCell ref="C5:C7"/>
    <mergeCell ref="AI5:AI7"/>
    <mergeCell ref="AJ5:AJ7"/>
    <mergeCell ref="AL3:AL4"/>
    <mergeCell ref="AM3:AM4"/>
    <mergeCell ref="AM5:AM7"/>
  </mergeCells>
  <phoneticPr fontId="8" type="noConversion"/>
  <dataValidations count="4">
    <dataValidation type="list" allowBlank="1" showErrorMessage="1" sqref="AL2:AO2" xr:uid="{00000000-0002-0000-0100-000000000000}">
      <formula1>"运营、人力、财务,制造管理部-组装车间,制造管理部-喷涂车间,制造管理部-注塑车间,制造管理部-后勤,生产管理部,销售服务科,技术质量科"</formula1>
    </dataValidation>
    <dataValidation type="list" allowBlank="1" showErrorMessage="1" sqref="AS5:AS13" xr:uid="{00000000-0002-0000-0100-000001000000}">
      <formula1>"正式,劳务张,劳务田"</formula1>
    </dataValidation>
    <dataValidation type="list" allowBlank="1" showErrorMessage="1" sqref="B2:AK2" xr:uid="{00000000-0002-0000-0100-000002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Q5:AQ13" xr:uid="{00000000-0002-0000-0100-000003000000}">
      <formula1>"正常在职,本月离职,本月入职,本月调入,本月调出"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4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20"/>
  <sheetViews>
    <sheetView tabSelected="1" zoomScale="70" zoomScaleNormal="70" workbookViewId="0">
      <selection activeCell="W29" sqref="W29"/>
    </sheetView>
  </sheetViews>
  <sheetFormatPr defaultColWidth="14.54296875" defaultRowHeight="13"/>
  <cols>
    <col min="1" max="1" width="5.90625" style="82" customWidth="1"/>
    <col min="2" max="3" width="6.6328125" style="82" customWidth="1"/>
    <col min="4" max="38" width="3.6328125" style="82" customWidth="1"/>
    <col min="39" max="40" width="4.6328125" style="82" customWidth="1"/>
    <col min="41" max="41" width="5.453125" style="82" customWidth="1"/>
    <col min="42" max="42" width="10.36328125" style="82" customWidth="1"/>
    <col min="43" max="43" width="7.90625" style="82" customWidth="1"/>
    <col min="44" max="44" width="8.08984375" style="59" customWidth="1"/>
    <col min="45" max="16384" width="14.54296875" style="82"/>
  </cols>
  <sheetData>
    <row r="1" spans="1:46" ht="30" customHeight="1">
      <c r="B1" s="172" t="s">
        <v>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83"/>
      <c r="AM1" s="83"/>
      <c r="AN1" s="83"/>
      <c r="AO1" s="83"/>
      <c r="AP1" s="84">
        <v>2023</v>
      </c>
      <c r="AQ1" s="66">
        <v>3</v>
      </c>
    </row>
    <row r="2" spans="1:46" ht="21" customHeight="1">
      <c r="A2" s="59" t="s">
        <v>1</v>
      </c>
      <c r="B2" s="100" t="s">
        <v>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60"/>
      <c r="AM2" s="60"/>
      <c r="AN2" s="60"/>
      <c r="AO2" s="60"/>
      <c r="AP2" s="67" t="s">
        <v>3</v>
      </c>
      <c r="AQ2" s="62">
        <v>27</v>
      </c>
    </row>
    <row r="3" spans="1:46" ht="31.5" customHeight="1">
      <c r="A3" s="109" t="s">
        <v>4</v>
      </c>
      <c r="B3" s="63" t="s">
        <v>5</v>
      </c>
      <c r="C3" s="109" t="s">
        <v>6</v>
      </c>
      <c r="D3" s="85">
        <f t="shared" ref="D3:AE3" si="0">DATE($AP$1,$AQ$1,1)+COLUMN(A:A)-1</f>
        <v>44986</v>
      </c>
      <c r="E3" s="85">
        <f t="shared" si="0"/>
        <v>44987</v>
      </c>
      <c r="F3" s="85">
        <f t="shared" si="0"/>
        <v>44988</v>
      </c>
      <c r="G3" s="85">
        <f t="shared" si="0"/>
        <v>44989</v>
      </c>
      <c r="H3" s="85">
        <f t="shared" si="0"/>
        <v>44990</v>
      </c>
      <c r="I3" s="85">
        <f t="shared" si="0"/>
        <v>44991</v>
      </c>
      <c r="J3" s="85">
        <f t="shared" si="0"/>
        <v>44992</v>
      </c>
      <c r="K3" s="85">
        <f t="shared" si="0"/>
        <v>44993</v>
      </c>
      <c r="L3" s="85">
        <f t="shared" si="0"/>
        <v>44994</v>
      </c>
      <c r="M3" s="85">
        <f t="shared" si="0"/>
        <v>44995</v>
      </c>
      <c r="N3" s="85">
        <f t="shared" si="0"/>
        <v>44996</v>
      </c>
      <c r="O3" s="85">
        <f t="shared" si="0"/>
        <v>44997</v>
      </c>
      <c r="P3" s="85">
        <f t="shared" si="0"/>
        <v>44998</v>
      </c>
      <c r="Q3" s="85">
        <f t="shared" si="0"/>
        <v>44999</v>
      </c>
      <c r="R3" s="85">
        <f t="shared" si="0"/>
        <v>45000</v>
      </c>
      <c r="S3" s="85">
        <f t="shared" si="0"/>
        <v>45001</v>
      </c>
      <c r="T3" s="85">
        <f t="shared" si="0"/>
        <v>45002</v>
      </c>
      <c r="U3" s="85">
        <f t="shared" si="0"/>
        <v>45003</v>
      </c>
      <c r="V3" s="85">
        <f t="shared" si="0"/>
        <v>45004</v>
      </c>
      <c r="W3" s="85">
        <f t="shared" si="0"/>
        <v>45005</v>
      </c>
      <c r="X3" s="85">
        <f t="shared" si="0"/>
        <v>45006</v>
      </c>
      <c r="Y3" s="85">
        <f t="shared" si="0"/>
        <v>45007</v>
      </c>
      <c r="Z3" s="85">
        <f t="shared" si="0"/>
        <v>45008</v>
      </c>
      <c r="AA3" s="85">
        <f t="shared" si="0"/>
        <v>45009</v>
      </c>
      <c r="AB3" s="85">
        <f t="shared" si="0"/>
        <v>45010</v>
      </c>
      <c r="AC3" s="85">
        <f t="shared" si="0"/>
        <v>45011</v>
      </c>
      <c r="AD3" s="85">
        <f t="shared" si="0"/>
        <v>45012</v>
      </c>
      <c r="AE3" s="85">
        <f t="shared" si="0"/>
        <v>45013</v>
      </c>
      <c r="AF3" s="85">
        <f>IF(DAY(DATE($AP$1,$AQ$1,1)+COLUMN(AC:AC)-1)&lt;28,"",DATE($AP$1,$AQ$1,1)+COLUMN(AC:AC)-1)</f>
        <v>45014</v>
      </c>
      <c r="AG3" s="85">
        <f>IF(DAY(DATE($AP$1,$AQ$1,1)+COLUMN(AD:AD)-1)&lt;28,"",DATE($AP$1,$AQ$1,1)+COLUMN(AD:AD)-1)</f>
        <v>45015</v>
      </c>
      <c r="AH3" s="85">
        <f>IF(DAY(DATE($AP$1,$AQ$1,1)+COLUMN(AE:AE)-1)&lt;28,"",DATE($AP$1,$AQ$1,1)+COLUMN(AE:AE)-1)</f>
        <v>45016</v>
      </c>
      <c r="AI3" s="173" t="s">
        <v>7</v>
      </c>
      <c r="AJ3" s="175" t="s">
        <v>8</v>
      </c>
      <c r="AK3" s="176"/>
      <c r="AL3" s="173" t="s">
        <v>9</v>
      </c>
      <c r="AM3" s="173" t="s">
        <v>10</v>
      </c>
      <c r="AN3" s="177" t="s">
        <v>11</v>
      </c>
      <c r="AO3" s="177" t="s">
        <v>12</v>
      </c>
      <c r="AP3" s="109" t="s">
        <v>13</v>
      </c>
      <c r="AQ3" s="171" t="s">
        <v>14</v>
      </c>
      <c r="AR3" s="177" t="s">
        <v>15</v>
      </c>
      <c r="AS3" s="109" t="s">
        <v>16</v>
      </c>
    </row>
    <row r="4" spans="1:46" ht="31.5" customHeight="1">
      <c r="A4" s="109"/>
      <c r="B4" s="63" t="s">
        <v>17</v>
      </c>
      <c r="C4" s="109"/>
      <c r="D4" s="87">
        <f t="shared" ref="D4:AH4" si="1">D3</f>
        <v>44986</v>
      </c>
      <c r="E4" s="87">
        <f t="shared" si="1"/>
        <v>44987</v>
      </c>
      <c r="F4" s="87">
        <f t="shared" si="1"/>
        <v>44988</v>
      </c>
      <c r="G4" s="87">
        <f t="shared" si="1"/>
        <v>44989</v>
      </c>
      <c r="H4" s="87">
        <f t="shared" si="1"/>
        <v>44990</v>
      </c>
      <c r="I4" s="87">
        <f t="shared" si="1"/>
        <v>44991</v>
      </c>
      <c r="J4" s="87">
        <f t="shared" si="1"/>
        <v>44992</v>
      </c>
      <c r="K4" s="87">
        <f t="shared" si="1"/>
        <v>44993</v>
      </c>
      <c r="L4" s="87">
        <f t="shared" si="1"/>
        <v>44994</v>
      </c>
      <c r="M4" s="87">
        <f t="shared" si="1"/>
        <v>44995</v>
      </c>
      <c r="N4" s="87">
        <f t="shared" si="1"/>
        <v>44996</v>
      </c>
      <c r="O4" s="87">
        <f t="shared" si="1"/>
        <v>44997</v>
      </c>
      <c r="P4" s="87">
        <f t="shared" si="1"/>
        <v>44998</v>
      </c>
      <c r="Q4" s="87">
        <f t="shared" si="1"/>
        <v>44999</v>
      </c>
      <c r="R4" s="87">
        <f t="shared" si="1"/>
        <v>45000</v>
      </c>
      <c r="S4" s="87">
        <f t="shared" si="1"/>
        <v>45001</v>
      </c>
      <c r="T4" s="87">
        <f t="shared" si="1"/>
        <v>45002</v>
      </c>
      <c r="U4" s="87">
        <f t="shared" si="1"/>
        <v>45003</v>
      </c>
      <c r="V4" s="87">
        <f t="shared" si="1"/>
        <v>45004</v>
      </c>
      <c r="W4" s="87">
        <f t="shared" si="1"/>
        <v>45005</v>
      </c>
      <c r="X4" s="87">
        <f t="shared" si="1"/>
        <v>45006</v>
      </c>
      <c r="Y4" s="87">
        <f t="shared" si="1"/>
        <v>45007</v>
      </c>
      <c r="Z4" s="87">
        <f t="shared" si="1"/>
        <v>45008</v>
      </c>
      <c r="AA4" s="87">
        <f t="shared" si="1"/>
        <v>45009</v>
      </c>
      <c r="AB4" s="87">
        <f t="shared" si="1"/>
        <v>45010</v>
      </c>
      <c r="AC4" s="87">
        <f t="shared" si="1"/>
        <v>45011</v>
      </c>
      <c r="AD4" s="87">
        <f t="shared" si="1"/>
        <v>45012</v>
      </c>
      <c r="AE4" s="87">
        <f t="shared" si="1"/>
        <v>45013</v>
      </c>
      <c r="AF4" s="87">
        <f t="shared" si="1"/>
        <v>45014</v>
      </c>
      <c r="AG4" s="87">
        <f t="shared" si="1"/>
        <v>45015</v>
      </c>
      <c r="AH4" s="87">
        <f t="shared" si="1"/>
        <v>45016</v>
      </c>
      <c r="AI4" s="174"/>
      <c r="AJ4" s="88" t="s">
        <v>18</v>
      </c>
      <c r="AK4" s="86" t="s">
        <v>19</v>
      </c>
      <c r="AL4" s="174"/>
      <c r="AM4" s="174"/>
      <c r="AN4" s="177"/>
      <c r="AO4" s="177"/>
      <c r="AP4" s="109"/>
      <c r="AQ4" s="171"/>
      <c r="AR4" s="177"/>
      <c r="AS4" s="109"/>
    </row>
    <row r="5" spans="1:46" ht="18" customHeight="1">
      <c r="A5" s="109">
        <v>1</v>
      </c>
      <c r="B5" s="109" t="s">
        <v>20</v>
      </c>
      <c r="C5" s="109" t="s">
        <v>2</v>
      </c>
      <c r="D5" s="63">
        <v>4</v>
      </c>
      <c r="E5" s="63">
        <v>4</v>
      </c>
      <c r="F5" s="63">
        <v>4</v>
      </c>
      <c r="G5" s="63" t="s">
        <v>21</v>
      </c>
      <c r="H5" s="63" t="s">
        <v>32</v>
      </c>
      <c r="I5" s="63">
        <v>4</v>
      </c>
      <c r="J5" s="63">
        <v>4</v>
      </c>
      <c r="K5" s="63">
        <v>4</v>
      </c>
      <c r="L5" s="63">
        <v>4</v>
      </c>
      <c r="M5" s="63">
        <v>4</v>
      </c>
      <c r="N5" s="63">
        <v>4</v>
      </c>
      <c r="O5" s="63" t="s">
        <v>32</v>
      </c>
      <c r="P5" s="63">
        <v>4</v>
      </c>
      <c r="Q5" s="63">
        <v>4</v>
      </c>
      <c r="R5" s="63">
        <v>4</v>
      </c>
      <c r="S5" s="63">
        <v>4</v>
      </c>
      <c r="T5" s="63">
        <v>4</v>
      </c>
      <c r="U5" s="63" t="s">
        <v>113</v>
      </c>
      <c r="V5" s="63" t="s">
        <v>32</v>
      </c>
      <c r="W5" s="63">
        <v>4</v>
      </c>
      <c r="X5" s="63">
        <v>4</v>
      </c>
      <c r="Y5" s="63">
        <v>4</v>
      </c>
      <c r="Z5" s="63">
        <v>4</v>
      </c>
      <c r="AA5" s="63">
        <v>4</v>
      </c>
      <c r="AB5" s="63">
        <v>4</v>
      </c>
      <c r="AC5" s="63" t="s">
        <v>32</v>
      </c>
      <c r="AD5" s="63">
        <v>4</v>
      </c>
      <c r="AE5" s="63">
        <v>4</v>
      </c>
      <c r="AF5" s="63">
        <v>4</v>
      </c>
      <c r="AG5" s="63">
        <v>4</v>
      </c>
      <c r="AH5" s="63">
        <v>4</v>
      </c>
      <c r="AI5" s="104">
        <f>COUNTIF(D5:AH6,"出差")/2</f>
        <v>0</v>
      </c>
      <c r="AJ5" s="107">
        <f>IF(AN5&gt;AO5,MIN(AN5-AO5,SUMIF(D6:AH6,"放",D7:AH7)/8),0)</f>
        <v>0</v>
      </c>
      <c r="AK5" s="104">
        <f>IF(AN5&gt;AO5+AJ5,MIN(AN5-AO5-AJ5,SUMIF(D6:AH6,"&gt;=0",D7:AH7)/8),0)</f>
        <v>0</v>
      </c>
      <c r="AL5" s="104">
        <f>MIN(SUM(D7:AH7)/8-COUNTIF(D5:AH6,"出差")/2,COUNTIF(D5:AH6,"休")/2)</f>
        <v>1.5</v>
      </c>
      <c r="AM5" s="104">
        <f>IF(B5="","",COUNTIF(D5:AH6,"&gt;2")/2)+AJ5</f>
        <v>24.5</v>
      </c>
      <c r="AN5" s="107">
        <f>SUM(D5:AH7)/8</f>
        <v>26</v>
      </c>
      <c r="AO5" s="107">
        <f>MIN($AQ$2,AN5)</f>
        <v>26</v>
      </c>
      <c r="AP5" s="110">
        <f>IFERROR(AN5/$AQ$2,"")</f>
        <v>0.96296296296296291</v>
      </c>
      <c r="AQ5" s="109" t="s">
        <v>22</v>
      </c>
      <c r="AR5" s="178"/>
      <c r="AS5" s="127" t="s">
        <v>33</v>
      </c>
    </row>
    <row r="6" spans="1:46" ht="18" customHeight="1">
      <c r="A6" s="109"/>
      <c r="B6" s="109"/>
      <c r="C6" s="109"/>
      <c r="D6" s="63">
        <v>4</v>
      </c>
      <c r="E6" s="63">
        <v>4</v>
      </c>
      <c r="F6" s="63">
        <v>4</v>
      </c>
      <c r="G6" s="63" t="s">
        <v>21</v>
      </c>
      <c r="H6" s="63" t="s">
        <v>32</v>
      </c>
      <c r="I6" s="63">
        <v>4</v>
      </c>
      <c r="J6" s="63">
        <v>4</v>
      </c>
      <c r="K6" s="63">
        <v>4</v>
      </c>
      <c r="L6" s="63">
        <v>4</v>
      </c>
      <c r="M6" s="63">
        <v>4</v>
      </c>
      <c r="N6" s="63">
        <v>4</v>
      </c>
      <c r="O6" s="63" t="s">
        <v>32</v>
      </c>
      <c r="P6" s="63" t="s">
        <v>113</v>
      </c>
      <c r="Q6" s="63">
        <v>4</v>
      </c>
      <c r="R6" s="63">
        <v>4</v>
      </c>
      <c r="S6" s="63">
        <v>4</v>
      </c>
      <c r="T6" s="63">
        <v>4</v>
      </c>
      <c r="U6" s="63" t="s">
        <v>113</v>
      </c>
      <c r="V6" s="63" t="s">
        <v>32</v>
      </c>
      <c r="W6" s="63">
        <v>4</v>
      </c>
      <c r="X6" s="63">
        <v>4</v>
      </c>
      <c r="Y6" s="63">
        <v>4</v>
      </c>
      <c r="Z6" s="63">
        <v>4</v>
      </c>
      <c r="AA6" s="63">
        <v>4</v>
      </c>
      <c r="AB6" s="63">
        <v>4</v>
      </c>
      <c r="AC6" s="63" t="s">
        <v>32</v>
      </c>
      <c r="AD6" s="63">
        <v>4</v>
      </c>
      <c r="AE6" s="63">
        <v>4</v>
      </c>
      <c r="AF6" s="63">
        <v>4</v>
      </c>
      <c r="AG6" s="63">
        <v>4</v>
      </c>
      <c r="AH6" s="63">
        <v>4</v>
      </c>
      <c r="AI6" s="105"/>
      <c r="AJ6" s="107"/>
      <c r="AK6" s="105"/>
      <c r="AL6" s="105"/>
      <c r="AM6" s="105"/>
      <c r="AN6" s="107"/>
      <c r="AO6" s="107"/>
      <c r="AP6" s="110"/>
      <c r="AQ6" s="109"/>
      <c r="AR6" s="178"/>
      <c r="AS6" s="128"/>
    </row>
    <row r="7" spans="1:46" ht="18" customHeight="1">
      <c r="A7" s="109"/>
      <c r="B7" s="63" t="s">
        <v>23</v>
      </c>
      <c r="C7" s="109"/>
      <c r="D7" s="63"/>
      <c r="E7" s="63"/>
      <c r="F7" s="63"/>
      <c r="G7" s="63"/>
      <c r="H7" s="63"/>
      <c r="I7" s="63"/>
      <c r="J7" s="63">
        <v>4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>
        <v>8</v>
      </c>
      <c r="AD7" s="63"/>
      <c r="AE7" s="63"/>
      <c r="AF7" s="63"/>
      <c r="AG7" s="63"/>
      <c r="AH7" s="63"/>
      <c r="AI7" s="106"/>
      <c r="AJ7" s="107"/>
      <c r="AK7" s="106"/>
      <c r="AL7" s="106"/>
      <c r="AM7" s="106"/>
      <c r="AN7" s="107"/>
      <c r="AO7" s="107"/>
      <c r="AP7" s="110"/>
      <c r="AQ7" s="109"/>
      <c r="AR7" s="178"/>
      <c r="AS7" s="129"/>
    </row>
    <row r="8" spans="1:46" ht="18" hidden="1" customHeight="1">
      <c r="A8" s="109">
        <v>2</v>
      </c>
      <c r="B8" s="109"/>
      <c r="C8" s="109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104">
        <f>COUNTIF(D8:AH9,"出差")/2</f>
        <v>0</v>
      </c>
      <c r="AJ8" s="107">
        <f>IF(AN8&gt;AO8,MIN(AN8-AO8,SUMIF(D9:AH9,"放",D10:AH10)/8),0)</f>
        <v>0</v>
      </c>
      <c r="AK8" s="104">
        <f>IF(AN8&gt;AO8+AJ8,MIN(AN8-AO8-AJ8,SUMIF(D9:AH9,"&gt;=0",D10:AH10)/8),0)</f>
        <v>0</v>
      </c>
      <c r="AL8" s="104">
        <f>MIN(SUM(D10:AH10)/8-COUNTIF(D8:AH9,"出差")/2,COUNTIF(D8:AH9,"休")/2)</f>
        <v>0</v>
      </c>
      <c r="AM8" s="104" t="e">
        <f>IF(B8="","",COUNTIF(D8:AH9,"&gt;2")/2)+AJ8</f>
        <v>#VALUE!</v>
      </c>
      <c r="AN8" s="107">
        <f>SUM(D8:AH10)/8</f>
        <v>0</v>
      </c>
      <c r="AO8" s="107">
        <f>MIN($AQ$2,AN8)</f>
        <v>0</v>
      </c>
      <c r="AP8" s="110">
        <f>IFERROR(AN8/$AQ$2,"")</f>
        <v>0</v>
      </c>
      <c r="AQ8" s="109"/>
      <c r="AR8" s="178"/>
      <c r="AS8" s="179"/>
    </row>
    <row r="9" spans="1:46" ht="18" hidden="1" customHeight="1">
      <c r="A9" s="109"/>
      <c r="B9" s="109"/>
      <c r="C9" s="109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105"/>
      <c r="AJ9" s="107"/>
      <c r="AK9" s="105"/>
      <c r="AL9" s="105"/>
      <c r="AM9" s="105"/>
      <c r="AN9" s="107"/>
      <c r="AO9" s="107"/>
      <c r="AP9" s="110"/>
      <c r="AQ9" s="109"/>
      <c r="AR9" s="178"/>
      <c r="AS9" s="180"/>
    </row>
    <row r="10" spans="1:46" ht="18" hidden="1" customHeight="1">
      <c r="A10" s="109"/>
      <c r="B10" s="63" t="str">
        <f>IF(B8="","","加班")</f>
        <v/>
      </c>
      <c r="C10" s="109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106"/>
      <c r="AJ10" s="107"/>
      <c r="AK10" s="106"/>
      <c r="AL10" s="106"/>
      <c r="AM10" s="106"/>
      <c r="AN10" s="107"/>
      <c r="AO10" s="107"/>
      <c r="AP10" s="110"/>
      <c r="AQ10" s="109"/>
      <c r="AR10" s="178"/>
      <c r="AS10" s="181"/>
    </row>
    <row r="11" spans="1:46" ht="18" hidden="1" customHeight="1">
      <c r="A11" s="109">
        <v>3</v>
      </c>
      <c r="B11" s="109"/>
      <c r="C11" s="109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104">
        <f>COUNTIF(D11:AH12,"出差")/2</f>
        <v>0</v>
      </c>
      <c r="AJ11" s="107">
        <f>IF(AN11&gt;AO11,MIN(AN11-AO11,SUMIF(D12:AH12,"放",D13:AH13)/8),0)</f>
        <v>0</v>
      </c>
      <c r="AK11" s="104">
        <f>IF(AN11&gt;AO11+AJ11,MIN(AN11-AO11-AJ11,SUMIF(D12:AH12,"&gt;=0",D13:AH13)/8),0)</f>
        <v>0</v>
      </c>
      <c r="AL11" s="104">
        <f>MIN(SUM(D13:AH13)/8-COUNTIF(D11:AH12,"出差")/2,COUNTIF(D11:AH12,"休")/2)</f>
        <v>0</v>
      </c>
      <c r="AM11" s="104" t="e">
        <f>IF(B11="","",COUNTIF(D11:AH12,"&gt;2")/2)+AJ11</f>
        <v>#VALUE!</v>
      </c>
      <c r="AN11" s="107">
        <f>SUM(D11:AH13)/8</f>
        <v>0</v>
      </c>
      <c r="AO11" s="107">
        <f>MIN($AQ$2,AN11)</f>
        <v>0</v>
      </c>
      <c r="AP11" s="110">
        <f>IFERROR(AN11/$AQ$2,"")</f>
        <v>0</v>
      </c>
      <c r="AQ11" s="109"/>
      <c r="AR11" s="178"/>
      <c r="AS11" s="179"/>
    </row>
    <row r="12" spans="1:46" ht="18" hidden="1" customHeight="1">
      <c r="A12" s="109"/>
      <c r="B12" s="109"/>
      <c r="C12" s="109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105"/>
      <c r="AJ12" s="107"/>
      <c r="AK12" s="105"/>
      <c r="AL12" s="105"/>
      <c r="AM12" s="105"/>
      <c r="AN12" s="107"/>
      <c r="AO12" s="107"/>
      <c r="AP12" s="110"/>
      <c r="AQ12" s="109"/>
      <c r="AR12" s="178"/>
      <c r="AS12" s="180"/>
    </row>
    <row r="13" spans="1:46" ht="18" hidden="1" customHeight="1">
      <c r="A13" s="109"/>
      <c r="B13" s="63" t="str">
        <f>IF(B11="","","加班")</f>
        <v/>
      </c>
      <c r="C13" s="109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106"/>
      <c r="AJ13" s="107"/>
      <c r="AK13" s="106"/>
      <c r="AL13" s="106"/>
      <c r="AM13" s="106"/>
      <c r="AN13" s="107"/>
      <c r="AO13" s="107"/>
      <c r="AP13" s="110"/>
      <c r="AQ13" s="109"/>
      <c r="AR13" s="178"/>
      <c r="AS13" s="181"/>
    </row>
    <row r="14" spans="1:46" ht="70" customHeight="1">
      <c r="G14" s="89" t="s">
        <v>107</v>
      </c>
      <c r="H14" s="90"/>
      <c r="J14" s="89" t="s">
        <v>115</v>
      </c>
      <c r="P14" s="89" t="s">
        <v>114</v>
      </c>
      <c r="U14" s="89" t="s">
        <v>107</v>
      </c>
      <c r="X14" s="91"/>
      <c r="AC14" s="89" t="s">
        <v>116</v>
      </c>
      <c r="AI14" s="62"/>
      <c r="AJ14" s="62"/>
      <c r="AK14" s="62"/>
      <c r="AL14" s="62"/>
      <c r="AM14" s="62"/>
      <c r="AN14" s="67"/>
      <c r="AO14" s="67"/>
      <c r="AP14" s="67"/>
      <c r="AQ14" s="67"/>
    </row>
    <row r="15" spans="1:46" ht="27" customHeight="1">
      <c r="G15" s="89"/>
      <c r="H15" s="90"/>
      <c r="J15" s="89"/>
      <c r="P15" s="89"/>
      <c r="U15" s="89"/>
      <c r="X15" s="91"/>
      <c r="AC15" s="89"/>
      <c r="AI15" s="62"/>
      <c r="AJ15" s="62"/>
      <c r="AK15" s="62"/>
      <c r="AL15" s="62"/>
      <c r="AM15" s="62"/>
      <c r="AN15" s="67"/>
      <c r="AO15" s="67"/>
      <c r="AP15" s="67"/>
      <c r="AQ15" s="67"/>
    </row>
    <row r="16" spans="1:46" ht="16.5" customHeight="1">
      <c r="A16" s="75" t="s">
        <v>106</v>
      </c>
      <c r="B16" s="94" t="s">
        <v>108</v>
      </c>
      <c r="C16" s="94"/>
      <c r="D16" s="94"/>
      <c r="E16" s="94"/>
      <c r="F16" s="182"/>
      <c r="G16" s="182"/>
      <c r="H16" s="94"/>
      <c r="I16" s="94"/>
      <c r="J16" s="94"/>
      <c r="K16" s="94"/>
      <c r="L16" s="94"/>
      <c r="M16" s="94"/>
      <c r="N16" s="182"/>
      <c r="O16" s="94"/>
      <c r="P16" s="94"/>
      <c r="Q16" s="94"/>
      <c r="R16" s="94"/>
      <c r="S16" s="94"/>
      <c r="T16" s="182"/>
      <c r="U16" s="182"/>
      <c r="V16" s="94"/>
      <c r="W16" s="94"/>
      <c r="X16" s="94"/>
      <c r="Y16" s="94"/>
      <c r="Z16" s="94"/>
      <c r="AA16" s="94"/>
      <c r="AB16" s="183"/>
      <c r="AC16" s="94"/>
      <c r="AD16" s="94"/>
      <c r="AE16" s="94"/>
      <c r="AF16" s="94"/>
      <c r="AJ16" s="67" t="s">
        <v>25</v>
      </c>
      <c r="AK16" s="67"/>
      <c r="AL16" s="67"/>
      <c r="AM16" s="67"/>
      <c r="AN16" s="67"/>
      <c r="AO16" s="67"/>
      <c r="AP16" s="67"/>
      <c r="AQ16" s="67"/>
      <c r="AR16" s="67"/>
      <c r="AS16" s="67"/>
      <c r="AT16" s="67"/>
    </row>
    <row r="17" spans="1:46" ht="16.5" customHeight="1">
      <c r="A17" s="67"/>
      <c r="B17" s="94" t="s">
        <v>109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J17" s="68"/>
      <c r="AK17" s="68"/>
      <c r="AL17" s="68"/>
      <c r="AM17" s="68"/>
      <c r="AN17" s="68"/>
      <c r="AO17" s="92"/>
      <c r="AP17" s="92"/>
      <c r="AQ17" s="92"/>
      <c r="AR17" s="92"/>
      <c r="AS17" s="92"/>
      <c r="AT17" s="92"/>
    </row>
    <row r="18" spans="1:46" ht="16.5" customHeight="1">
      <c r="B18" s="94" t="s">
        <v>110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R18" s="82"/>
    </row>
    <row r="19" spans="1:46" ht="16.5" customHeight="1">
      <c r="B19" s="94" t="s">
        <v>111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J19" s="67" t="s">
        <v>31</v>
      </c>
      <c r="AK19" s="67"/>
      <c r="AL19" s="67"/>
      <c r="AM19" s="67"/>
      <c r="AN19" s="67"/>
      <c r="AO19" s="67"/>
      <c r="AP19" s="67"/>
      <c r="AQ19" s="67"/>
      <c r="AR19" s="67"/>
      <c r="AS19" s="67"/>
      <c r="AT19" s="67"/>
    </row>
    <row r="20" spans="1:46" ht="16.5" customHeight="1">
      <c r="B20" s="94" t="s">
        <v>112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</row>
  </sheetData>
  <sheetProtection formatCells="0" formatColumns="0" formatRows="0" insertColumns="0" insertRows="0" insertHyperlinks="0" deleteColumns="0" deleteRows="0" sort="0" autoFilter="0" pivotTables="0"/>
  <mergeCells count="61">
    <mergeCell ref="B19:AE19"/>
    <mergeCell ref="B20:AE20"/>
    <mergeCell ref="B16:AF16"/>
    <mergeCell ref="B17:AE17"/>
    <mergeCell ref="B18:AE18"/>
    <mergeCell ref="AN11:AN13"/>
    <mergeCell ref="AO11:AO13"/>
    <mergeCell ref="AP11:AP13"/>
    <mergeCell ref="AQ11:AQ13"/>
    <mergeCell ref="AR11:AR13"/>
    <mergeCell ref="AS11:AS13"/>
    <mergeCell ref="AR8:AR10"/>
    <mergeCell ref="AS8:AS10"/>
    <mergeCell ref="A11:A13"/>
    <mergeCell ref="B11:B12"/>
    <mergeCell ref="C11:C13"/>
    <mergeCell ref="AI11:AI13"/>
    <mergeCell ref="AJ11:AJ13"/>
    <mergeCell ref="AK11:AK13"/>
    <mergeCell ref="AL11:AL13"/>
    <mergeCell ref="AM11:AM13"/>
    <mergeCell ref="AL8:AL10"/>
    <mergeCell ref="AM8:AM10"/>
    <mergeCell ref="AN8:AN10"/>
    <mergeCell ref="AO8:AO10"/>
    <mergeCell ref="AP8:AP10"/>
    <mergeCell ref="AQ8:AQ10"/>
    <mergeCell ref="A8:A10"/>
    <mergeCell ref="B8:B9"/>
    <mergeCell ref="C8:C10"/>
    <mergeCell ref="AI8:AI10"/>
    <mergeCell ref="AJ8:AJ10"/>
    <mergeCell ref="AK8:AK10"/>
    <mergeCell ref="AN5:AN7"/>
    <mergeCell ref="AO5:AO7"/>
    <mergeCell ref="AP5:AP7"/>
    <mergeCell ref="AQ5:AQ7"/>
    <mergeCell ref="AR5:AR7"/>
    <mergeCell ref="AS5:AS7"/>
    <mergeCell ref="AR3:AR4"/>
    <mergeCell ref="AS3:AS4"/>
    <mergeCell ref="A5:A7"/>
    <mergeCell ref="B5:B6"/>
    <mergeCell ref="C5:C7"/>
    <mergeCell ref="AI5:AI7"/>
    <mergeCell ref="AJ5:AJ7"/>
    <mergeCell ref="AK5:AK7"/>
    <mergeCell ref="AL5:AL7"/>
    <mergeCell ref="AM5:AM7"/>
    <mergeCell ref="AL3:AL4"/>
    <mergeCell ref="AM3:AM4"/>
    <mergeCell ref="AN3:AN4"/>
    <mergeCell ref="AO3:AO4"/>
    <mergeCell ref="AP3:AP4"/>
    <mergeCell ref="AQ3:AQ4"/>
    <mergeCell ref="B1:AK1"/>
    <mergeCell ref="B2:AK2"/>
    <mergeCell ref="A3:A4"/>
    <mergeCell ref="C3:C4"/>
    <mergeCell ref="AI3:AI4"/>
    <mergeCell ref="AJ3:AK3"/>
  </mergeCells>
  <phoneticPr fontId="8" type="noConversion"/>
  <dataValidations count="4">
    <dataValidation type="list" allowBlank="1" showErrorMessage="1" sqref="AQ5:AQ13" xr:uid="{00000000-0002-0000-0200-000000000000}">
      <formula1>"正常在职,本月离职,本月入职,本月调入,本月调出"</formula1>
    </dataValidation>
    <dataValidation type="list" allowBlank="1" showErrorMessage="1" sqref="AL2:AO2" xr:uid="{00000000-0002-0000-0200-000001000000}">
      <formula1>"运营、人力、财务,制造管理部-组装车间,制造管理部-喷涂车间,制造管理部-注塑车间,制造管理部-后勤,生产管理部,销售服务科,技术质量科"</formula1>
    </dataValidation>
    <dataValidation type="list" allowBlank="1" showErrorMessage="1" sqref="B2:AK2" xr:uid="{00000000-0002-0000-0200-000002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S5:AS13" xr:uid="{00000000-0002-0000-0200-000004000000}">
      <formula1>"正式,劳务张,劳务田"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3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9"/>
  <sheetViews>
    <sheetView zoomScale="80" zoomScaleNormal="80" workbookViewId="0">
      <selection activeCell="G9" sqref="G9"/>
    </sheetView>
  </sheetViews>
  <sheetFormatPr defaultColWidth="14.54296875" defaultRowHeight="12"/>
  <cols>
    <col min="1" max="1" width="4.26953125" style="4" customWidth="1"/>
    <col min="2" max="3" width="6.6328125" style="4" customWidth="1"/>
    <col min="4" max="40" width="3.6328125" style="4" customWidth="1"/>
    <col min="41" max="41" width="4.453125" style="41" customWidth="1"/>
    <col min="42" max="42" width="10.36328125" style="4" customWidth="1"/>
    <col min="43" max="43" width="7.90625" style="4" customWidth="1"/>
    <col min="44" max="44" width="7.453125" style="5" customWidth="1"/>
    <col min="45" max="45" width="7.453125" style="4" customWidth="1"/>
    <col min="46" max="16384" width="14.54296875" style="4"/>
  </cols>
  <sheetData>
    <row r="1" spans="1:45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40"/>
      <c r="AM1" s="40"/>
      <c r="AN1" s="40"/>
      <c r="AO1" s="40"/>
      <c r="AP1" s="38">
        <v>2023</v>
      </c>
      <c r="AQ1" s="17">
        <v>4</v>
      </c>
    </row>
    <row r="2" spans="1:45" ht="21" customHeight="1">
      <c r="A2" s="5" t="s">
        <v>1</v>
      </c>
      <c r="B2" s="185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41"/>
      <c r="AM2" s="41"/>
      <c r="AN2" s="41"/>
      <c r="AP2" s="39" t="s">
        <v>3</v>
      </c>
      <c r="AQ2" s="14">
        <v>20</v>
      </c>
    </row>
    <row r="3" spans="1:45" ht="15.75" customHeight="1">
      <c r="A3" s="199" t="s">
        <v>4</v>
      </c>
      <c r="B3" s="8" t="s">
        <v>5</v>
      </c>
      <c r="C3" s="199" t="s">
        <v>6</v>
      </c>
      <c r="D3" s="9">
        <f t="shared" ref="D3:AE3" si="0">DATE($AP$1,$AQ$1,1)+COLUMN(A:A)-1</f>
        <v>45017</v>
      </c>
      <c r="E3" s="9">
        <f t="shared" si="0"/>
        <v>45018</v>
      </c>
      <c r="F3" s="9">
        <f t="shared" si="0"/>
        <v>45019</v>
      </c>
      <c r="G3" s="9">
        <f t="shared" si="0"/>
        <v>45020</v>
      </c>
      <c r="H3" s="9">
        <f t="shared" si="0"/>
        <v>45021</v>
      </c>
      <c r="I3" s="9">
        <f t="shared" si="0"/>
        <v>45022</v>
      </c>
      <c r="J3" s="9">
        <f t="shared" si="0"/>
        <v>45023</v>
      </c>
      <c r="K3" s="9">
        <f t="shared" si="0"/>
        <v>45024</v>
      </c>
      <c r="L3" s="9">
        <f t="shared" si="0"/>
        <v>45025</v>
      </c>
      <c r="M3" s="9">
        <f t="shared" si="0"/>
        <v>45026</v>
      </c>
      <c r="N3" s="9">
        <f t="shared" si="0"/>
        <v>45027</v>
      </c>
      <c r="O3" s="9">
        <f t="shared" si="0"/>
        <v>45028</v>
      </c>
      <c r="P3" s="9">
        <f t="shared" si="0"/>
        <v>45029</v>
      </c>
      <c r="Q3" s="9">
        <f t="shared" si="0"/>
        <v>45030</v>
      </c>
      <c r="R3" s="9">
        <f t="shared" si="0"/>
        <v>45031</v>
      </c>
      <c r="S3" s="9">
        <f t="shared" si="0"/>
        <v>45032</v>
      </c>
      <c r="T3" s="9">
        <f t="shared" si="0"/>
        <v>45033</v>
      </c>
      <c r="U3" s="9">
        <f t="shared" si="0"/>
        <v>45034</v>
      </c>
      <c r="V3" s="9">
        <f t="shared" si="0"/>
        <v>45035</v>
      </c>
      <c r="W3" s="9">
        <f t="shared" si="0"/>
        <v>45036</v>
      </c>
      <c r="X3" s="9">
        <f t="shared" si="0"/>
        <v>45037</v>
      </c>
      <c r="Y3" s="9">
        <f t="shared" si="0"/>
        <v>45038</v>
      </c>
      <c r="Z3" s="9">
        <f t="shared" si="0"/>
        <v>45039</v>
      </c>
      <c r="AA3" s="9">
        <f t="shared" si="0"/>
        <v>45040</v>
      </c>
      <c r="AB3" s="9">
        <f t="shared" si="0"/>
        <v>45041</v>
      </c>
      <c r="AC3" s="9">
        <f t="shared" si="0"/>
        <v>45042</v>
      </c>
      <c r="AD3" s="9">
        <f t="shared" si="0"/>
        <v>45043</v>
      </c>
      <c r="AE3" s="9">
        <f t="shared" si="0"/>
        <v>45044</v>
      </c>
      <c r="AF3" s="9">
        <f>IF(DAY(DATE($AP$1,$AQ$1,1)+COLUMN(AC:AC)-1)&lt;28,"",DATE($AP$1,$AQ$1,1)+COLUMN(AC:AC)-1)</f>
        <v>45045</v>
      </c>
      <c r="AG3" s="9">
        <f>IF(DAY(DATE($AP$1,$AQ$1,1)+COLUMN(AD:AD)-1)&lt;28,"",DATE($AP$1,$AQ$1,1)+COLUMN(AD:AD)-1)</f>
        <v>45046</v>
      </c>
      <c r="AH3" s="9" t="str">
        <f>IF(DAY(DATE($AP$1,$AQ$1,1)+COLUMN(AE:AE)-1)&lt;28,"",DATE($AP$1,$AQ$1,1)+COLUMN(AE:AE)-1)</f>
        <v/>
      </c>
      <c r="AI3" s="193" t="s">
        <v>7</v>
      </c>
      <c r="AJ3" s="186" t="s">
        <v>8</v>
      </c>
      <c r="AK3" s="187"/>
      <c r="AL3" s="193" t="s">
        <v>9</v>
      </c>
      <c r="AM3" s="193" t="s">
        <v>10</v>
      </c>
      <c r="AN3" s="200" t="s">
        <v>11</v>
      </c>
      <c r="AO3" s="200" t="s">
        <v>12</v>
      </c>
      <c r="AP3" s="199" t="s">
        <v>13</v>
      </c>
      <c r="AQ3" s="208" t="s">
        <v>14</v>
      </c>
      <c r="AR3" s="200" t="s">
        <v>15</v>
      </c>
      <c r="AS3" s="199" t="s">
        <v>16</v>
      </c>
    </row>
    <row r="4" spans="1:45" ht="15.75" customHeight="1">
      <c r="A4" s="199"/>
      <c r="B4" s="8" t="s">
        <v>17</v>
      </c>
      <c r="C4" s="199"/>
      <c r="D4" s="10">
        <f t="shared" ref="D4:AH4" si="1">D3</f>
        <v>45017</v>
      </c>
      <c r="E4" s="10">
        <f t="shared" si="1"/>
        <v>45018</v>
      </c>
      <c r="F4" s="10">
        <f t="shared" si="1"/>
        <v>45019</v>
      </c>
      <c r="G4" s="10">
        <f t="shared" si="1"/>
        <v>45020</v>
      </c>
      <c r="H4" s="10">
        <f t="shared" si="1"/>
        <v>45021</v>
      </c>
      <c r="I4" s="10">
        <f t="shared" si="1"/>
        <v>45022</v>
      </c>
      <c r="J4" s="10">
        <f t="shared" si="1"/>
        <v>45023</v>
      </c>
      <c r="K4" s="10">
        <f t="shared" si="1"/>
        <v>45024</v>
      </c>
      <c r="L4" s="10">
        <f t="shared" si="1"/>
        <v>45025</v>
      </c>
      <c r="M4" s="10">
        <f t="shared" si="1"/>
        <v>45026</v>
      </c>
      <c r="N4" s="10">
        <f t="shared" si="1"/>
        <v>45027</v>
      </c>
      <c r="O4" s="10">
        <f t="shared" si="1"/>
        <v>45028</v>
      </c>
      <c r="P4" s="10">
        <f t="shared" si="1"/>
        <v>45029</v>
      </c>
      <c r="Q4" s="10">
        <f t="shared" si="1"/>
        <v>45030</v>
      </c>
      <c r="R4" s="10">
        <f t="shared" si="1"/>
        <v>45031</v>
      </c>
      <c r="S4" s="10">
        <f t="shared" si="1"/>
        <v>45032</v>
      </c>
      <c r="T4" s="10">
        <f t="shared" si="1"/>
        <v>45033</v>
      </c>
      <c r="U4" s="10">
        <f t="shared" si="1"/>
        <v>45034</v>
      </c>
      <c r="V4" s="10">
        <f t="shared" si="1"/>
        <v>45035</v>
      </c>
      <c r="W4" s="10">
        <f t="shared" si="1"/>
        <v>45036</v>
      </c>
      <c r="X4" s="10">
        <f t="shared" si="1"/>
        <v>45037</v>
      </c>
      <c r="Y4" s="10">
        <f t="shared" si="1"/>
        <v>45038</v>
      </c>
      <c r="Z4" s="10">
        <f t="shared" si="1"/>
        <v>45039</v>
      </c>
      <c r="AA4" s="10">
        <f t="shared" si="1"/>
        <v>45040</v>
      </c>
      <c r="AB4" s="10">
        <f t="shared" si="1"/>
        <v>45041</v>
      </c>
      <c r="AC4" s="10">
        <f t="shared" si="1"/>
        <v>45042</v>
      </c>
      <c r="AD4" s="10">
        <f t="shared" si="1"/>
        <v>45043</v>
      </c>
      <c r="AE4" s="10">
        <f t="shared" si="1"/>
        <v>45044</v>
      </c>
      <c r="AF4" s="10">
        <f t="shared" si="1"/>
        <v>45045</v>
      </c>
      <c r="AG4" s="10">
        <f t="shared" si="1"/>
        <v>45046</v>
      </c>
      <c r="AH4" s="10" t="str">
        <f t="shared" si="1"/>
        <v/>
      </c>
      <c r="AI4" s="194"/>
      <c r="AJ4" s="13" t="s">
        <v>18</v>
      </c>
      <c r="AK4" s="13" t="s">
        <v>19</v>
      </c>
      <c r="AL4" s="194"/>
      <c r="AM4" s="194"/>
      <c r="AN4" s="200"/>
      <c r="AO4" s="200"/>
      <c r="AP4" s="199"/>
      <c r="AQ4" s="208"/>
      <c r="AR4" s="200"/>
      <c r="AS4" s="199"/>
    </row>
    <row r="5" spans="1:45" ht="18" customHeight="1">
      <c r="A5" s="199">
        <v>1</v>
      </c>
      <c r="B5" s="199" t="s">
        <v>20</v>
      </c>
      <c r="C5" s="199" t="s">
        <v>2</v>
      </c>
      <c r="D5" s="8" t="s">
        <v>21</v>
      </c>
      <c r="E5" s="8" t="s">
        <v>32</v>
      </c>
      <c r="F5" s="8">
        <v>4</v>
      </c>
      <c r="G5" s="8">
        <v>4</v>
      </c>
      <c r="H5" s="8">
        <v>4</v>
      </c>
      <c r="I5" s="8">
        <v>4</v>
      </c>
      <c r="J5" s="8">
        <v>4</v>
      </c>
      <c r="K5" s="8">
        <v>4</v>
      </c>
      <c r="L5" s="8"/>
      <c r="M5" s="8">
        <v>4</v>
      </c>
      <c r="N5" s="8">
        <v>4</v>
      </c>
      <c r="O5" s="8">
        <v>4</v>
      </c>
      <c r="P5" s="8">
        <v>4</v>
      </c>
      <c r="Q5" s="8">
        <v>4</v>
      </c>
      <c r="R5" s="8">
        <v>4</v>
      </c>
      <c r="S5" s="8"/>
      <c r="T5" s="8">
        <v>4</v>
      </c>
      <c r="U5" s="8">
        <v>4</v>
      </c>
      <c r="V5" s="8">
        <v>4</v>
      </c>
      <c r="W5" s="8">
        <v>4</v>
      </c>
      <c r="X5" s="8">
        <v>4</v>
      </c>
      <c r="Y5" s="8">
        <v>4</v>
      </c>
      <c r="Z5" s="8"/>
      <c r="AA5" s="8">
        <v>4</v>
      </c>
      <c r="AB5" s="8">
        <v>4</v>
      </c>
      <c r="AC5" s="8">
        <v>4</v>
      </c>
      <c r="AD5" s="8">
        <v>4</v>
      </c>
      <c r="AE5" s="8">
        <v>4</v>
      </c>
      <c r="AF5" s="8">
        <v>4</v>
      </c>
      <c r="AG5" s="8"/>
      <c r="AH5" s="8"/>
      <c r="AI5" s="195">
        <f>COUNTIF(D5:AH6,"出差")/2</f>
        <v>0</v>
      </c>
      <c r="AJ5" s="198">
        <f>IF(AN5&gt;AO5,MIN(AN5-AO5,SUMIF(D6:AH6,"放",D7:AH7)/8),0)</f>
        <v>0</v>
      </c>
      <c r="AK5" s="195">
        <f>IF(AN5&gt;AO5+AJ5,MIN(AN5-AO5-AJ5,SUMIF(D6:AH6,"&gt;=0",D7:AH7)/8),0)</f>
        <v>0</v>
      </c>
      <c r="AL5" s="195">
        <f>MIN(SUM(D7:AH7)/8-COUNTIF(D5:AH6,"出差")/2,COUNTIF(D5:AH6,"休")/2)</f>
        <v>0</v>
      </c>
      <c r="AM5" s="195">
        <f>IF(B5="","",COUNTIF(D5:AH6,"&gt;2")/2)+AJ5</f>
        <v>24</v>
      </c>
      <c r="AN5" s="198">
        <f>SUM(D5:AH7)/8</f>
        <v>24</v>
      </c>
      <c r="AO5" s="198">
        <f>MIN($AQ$2,AN5)</f>
        <v>20</v>
      </c>
      <c r="AP5" s="201">
        <f>IFERROR(AN5/$AQ$2,"")</f>
        <v>1.2</v>
      </c>
      <c r="AQ5" s="199" t="s">
        <v>22</v>
      </c>
      <c r="AR5" s="209"/>
      <c r="AS5" s="202" t="s">
        <v>33</v>
      </c>
    </row>
    <row r="6" spans="1:45" ht="18" customHeight="1">
      <c r="A6" s="199"/>
      <c r="B6" s="199"/>
      <c r="C6" s="199"/>
      <c r="D6" s="8" t="s">
        <v>21</v>
      </c>
      <c r="E6" s="8" t="s">
        <v>32</v>
      </c>
      <c r="F6" s="8">
        <v>4</v>
      </c>
      <c r="G6" s="8">
        <v>4</v>
      </c>
      <c r="H6" s="8">
        <v>4</v>
      </c>
      <c r="I6" s="8">
        <v>4</v>
      </c>
      <c r="J6" s="8">
        <v>4</v>
      </c>
      <c r="K6" s="8">
        <v>4</v>
      </c>
      <c r="L6" s="8"/>
      <c r="M6" s="8">
        <v>4</v>
      </c>
      <c r="N6" s="8">
        <v>4</v>
      </c>
      <c r="O6" s="8">
        <v>4</v>
      </c>
      <c r="P6" s="8">
        <v>4</v>
      </c>
      <c r="Q6" s="8">
        <v>4</v>
      </c>
      <c r="R6" s="8">
        <v>4</v>
      </c>
      <c r="S6" s="8"/>
      <c r="T6" s="8">
        <v>4</v>
      </c>
      <c r="U6" s="8">
        <v>4</v>
      </c>
      <c r="V6" s="8">
        <v>4</v>
      </c>
      <c r="W6" s="8">
        <v>4</v>
      </c>
      <c r="X6" s="8">
        <v>4</v>
      </c>
      <c r="Y6" s="8">
        <v>4</v>
      </c>
      <c r="Z6" s="8"/>
      <c r="AA6" s="8">
        <v>4</v>
      </c>
      <c r="AB6" s="8">
        <v>4</v>
      </c>
      <c r="AC6" s="8">
        <v>4</v>
      </c>
      <c r="AD6" s="8">
        <v>4</v>
      </c>
      <c r="AE6" s="8">
        <v>4</v>
      </c>
      <c r="AF6" s="8">
        <v>4</v>
      </c>
      <c r="AG6" s="8"/>
      <c r="AH6" s="8"/>
      <c r="AI6" s="196"/>
      <c r="AJ6" s="198"/>
      <c r="AK6" s="196"/>
      <c r="AL6" s="196"/>
      <c r="AM6" s="196"/>
      <c r="AN6" s="198"/>
      <c r="AO6" s="198"/>
      <c r="AP6" s="201"/>
      <c r="AQ6" s="199"/>
      <c r="AR6" s="209"/>
      <c r="AS6" s="203"/>
    </row>
    <row r="7" spans="1:45" ht="18" customHeight="1">
      <c r="A7" s="199"/>
      <c r="B7" s="8" t="s">
        <v>23</v>
      </c>
      <c r="C7" s="19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97"/>
      <c r="AJ7" s="198"/>
      <c r="AK7" s="197"/>
      <c r="AL7" s="197"/>
      <c r="AM7" s="197"/>
      <c r="AN7" s="198"/>
      <c r="AO7" s="198"/>
      <c r="AP7" s="201"/>
      <c r="AQ7" s="199"/>
      <c r="AR7" s="209"/>
      <c r="AS7" s="204"/>
    </row>
    <row r="8" spans="1:45" ht="18" customHeight="1">
      <c r="A8" s="199">
        <v>2</v>
      </c>
      <c r="B8" s="199"/>
      <c r="C8" s="19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95">
        <f>COUNTIF(D8:AH9,"出差")/2</f>
        <v>0</v>
      </c>
      <c r="AJ8" s="198">
        <f>IF(AN8&gt;AO8,MIN(AN8-AO8,SUMIF(D9:AH9,"放",D10:AH10)/8),0)</f>
        <v>0</v>
      </c>
      <c r="AK8" s="195">
        <f>IF(AN8&gt;AO8+AJ8,MIN(AN8-AO8-AJ8,SUMIF(D9:AH9,"&gt;=0",D10:AH10)/8),0)</f>
        <v>0</v>
      </c>
      <c r="AL8" s="195">
        <f>MIN(SUM(D10:AH10)/8-COUNTIF(D8:AH9,"出差")/2,COUNTIF(D8:AH9,"休")/2)</f>
        <v>0</v>
      </c>
      <c r="AM8" s="195" t="e">
        <f>IF(B8="","",COUNTIF(D8:AH9,"&gt;2")/2)+AJ8</f>
        <v>#VALUE!</v>
      </c>
      <c r="AN8" s="198">
        <f>SUM(D8:AH10)/8</f>
        <v>0</v>
      </c>
      <c r="AO8" s="198">
        <f>MIN($AQ$2,AN8)</f>
        <v>0</v>
      </c>
      <c r="AP8" s="201">
        <f>IFERROR(AN8/$AQ$2,"")</f>
        <v>0</v>
      </c>
      <c r="AQ8" s="199"/>
      <c r="AR8" s="209"/>
      <c r="AS8" s="205"/>
    </row>
    <row r="9" spans="1:45" ht="18" customHeight="1">
      <c r="A9" s="199"/>
      <c r="B9" s="199"/>
      <c r="C9" s="19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96"/>
      <c r="AJ9" s="198"/>
      <c r="AK9" s="196"/>
      <c r="AL9" s="196"/>
      <c r="AM9" s="196"/>
      <c r="AN9" s="198"/>
      <c r="AO9" s="198"/>
      <c r="AP9" s="201"/>
      <c r="AQ9" s="199"/>
      <c r="AR9" s="209"/>
      <c r="AS9" s="206"/>
    </row>
    <row r="10" spans="1:45" ht="18" customHeight="1">
      <c r="A10" s="199"/>
      <c r="B10" s="8" t="str">
        <f>IF(B8="","","加班")</f>
        <v/>
      </c>
      <c r="C10" s="19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97"/>
      <c r="AJ10" s="198"/>
      <c r="AK10" s="197"/>
      <c r="AL10" s="197"/>
      <c r="AM10" s="197"/>
      <c r="AN10" s="198"/>
      <c r="AO10" s="198"/>
      <c r="AP10" s="201"/>
      <c r="AQ10" s="199"/>
      <c r="AR10" s="209"/>
      <c r="AS10" s="207"/>
    </row>
    <row r="11" spans="1:45" ht="18" customHeight="1">
      <c r="A11" s="199">
        <v>3</v>
      </c>
      <c r="B11" s="199"/>
      <c r="C11" s="19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95">
        <f>COUNTIF(D11:AH12,"出差")/2</f>
        <v>0</v>
      </c>
      <c r="AJ11" s="198">
        <f>IF(AN11&gt;AO11,MIN(AN11-AO11,SUMIF(D12:AH12,"放",D13:AH13)/8),0)</f>
        <v>0</v>
      </c>
      <c r="AK11" s="195">
        <f>IF(AN11&gt;AO11+AJ11,MIN(AN11-AO11-AJ11,SUMIF(D12:AH12,"&gt;=0",D13:AH13)/8),0)</f>
        <v>0</v>
      </c>
      <c r="AL11" s="195">
        <f>MIN(SUM(D13:AH13)/8-COUNTIF(D11:AH12,"出差")/2,COUNTIF(D11:AH12,"休")/2)</f>
        <v>0</v>
      </c>
      <c r="AM11" s="195" t="e">
        <f>IF(B11="","",COUNTIF(D11:AH12,"&gt;2")/2)+AJ11</f>
        <v>#VALUE!</v>
      </c>
      <c r="AN11" s="198">
        <f>SUM(D11:AH13)/8</f>
        <v>0</v>
      </c>
      <c r="AO11" s="198">
        <f>MIN($AQ$2,AN11)</f>
        <v>0</v>
      </c>
      <c r="AP11" s="201">
        <f>IFERROR(AN11/$AQ$2,"")</f>
        <v>0</v>
      </c>
      <c r="AQ11" s="199"/>
      <c r="AR11" s="209"/>
      <c r="AS11" s="205"/>
    </row>
    <row r="12" spans="1:45" ht="18" customHeight="1">
      <c r="A12" s="199"/>
      <c r="B12" s="199"/>
      <c r="C12" s="19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96"/>
      <c r="AJ12" s="198"/>
      <c r="AK12" s="196"/>
      <c r="AL12" s="196"/>
      <c r="AM12" s="196"/>
      <c r="AN12" s="198"/>
      <c r="AO12" s="198"/>
      <c r="AP12" s="201"/>
      <c r="AQ12" s="199"/>
      <c r="AR12" s="209"/>
      <c r="AS12" s="206"/>
    </row>
    <row r="13" spans="1:45" ht="18" customHeight="1">
      <c r="A13" s="199"/>
      <c r="B13" s="8" t="str">
        <f>IF(B11="","","加班")</f>
        <v/>
      </c>
      <c r="C13" s="19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97"/>
      <c r="AJ13" s="198"/>
      <c r="AK13" s="197"/>
      <c r="AL13" s="197"/>
      <c r="AM13" s="197"/>
      <c r="AN13" s="198"/>
      <c r="AO13" s="198"/>
      <c r="AP13" s="201"/>
      <c r="AQ13" s="199"/>
      <c r="AR13" s="209"/>
      <c r="AS13" s="207"/>
    </row>
    <row r="14" spans="1:45" ht="15.75" customHeight="1">
      <c r="AI14" s="15"/>
      <c r="AJ14" s="15"/>
      <c r="AK14" s="15"/>
      <c r="AL14" s="15"/>
      <c r="AM14" s="15"/>
      <c r="AN14" s="188"/>
      <c r="AO14" s="188"/>
      <c r="AP14" s="188"/>
      <c r="AQ14" s="188"/>
    </row>
    <row r="15" spans="1:45" ht="16.5" customHeight="1">
      <c r="A15" s="11"/>
      <c r="B15" s="189" t="s">
        <v>34</v>
      </c>
      <c r="C15" s="189"/>
      <c r="D15" s="189"/>
      <c r="E15" s="189"/>
      <c r="F15" s="190"/>
      <c r="G15" s="190"/>
      <c r="H15" s="189"/>
      <c r="I15" s="189"/>
      <c r="J15" s="189"/>
      <c r="K15" s="189"/>
      <c r="L15" s="189"/>
      <c r="M15" s="189"/>
      <c r="N15" s="190"/>
      <c r="O15" s="189"/>
      <c r="P15" s="189"/>
      <c r="Q15" s="189"/>
      <c r="R15" s="189"/>
      <c r="S15" s="189"/>
      <c r="T15" s="190"/>
      <c r="U15" s="190"/>
      <c r="V15" s="189"/>
      <c r="W15" s="189"/>
      <c r="X15" s="189"/>
      <c r="Y15" s="189"/>
      <c r="Z15" s="189"/>
      <c r="AA15" s="189"/>
      <c r="AB15" s="191"/>
      <c r="AC15" s="189"/>
      <c r="AD15" s="189"/>
      <c r="AE15" s="189"/>
      <c r="AF15" s="189"/>
      <c r="AG15" s="188" t="s">
        <v>25</v>
      </c>
      <c r="AH15" s="188"/>
      <c r="AI15" s="188"/>
      <c r="AJ15" s="188"/>
      <c r="AK15" s="188"/>
      <c r="AL15" s="188"/>
      <c r="AM15" s="192"/>
      <c r="AN15" s="188" t="s">
        <v>26</v>
      </c>
      <c r="AO15" s="188"/>
      <c r="AP15" s="188"/>
      <c r="AQ15" s="188"/>
    </row>
    <row r="16" spans="1:45" ht="16.5" customHeight="1">
      <c r="A16" s="11"/>
      <c r="B16" s="188" t="s">
        <v>27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2:39" ht="16.5" customHeight="1">
      <c r="B17" s="188" t="s">
        <v>28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2:39" ht="16.5" customHeight="1">
      <c r="B18" s="188" t="s">
        <v>29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G18" s="188" t="s">
        <v>31</v>
      </c>
      <c r="AH18" s="188"/>
      <c r="AI18" s="188"/>
      <c r="AJ18" s="188"/>
      <c r="AK18" s="188"/>
      <c r="AL18" s="188"/>
      <c r="AM18" s="192"/>
    </row>
    <row r="19" spans="2:39" ht="16.5" customHeight="1">
      <c r="B19" s="188" t="s">
        <v>30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</row>
  </sheetData>
  <sheetProtection formatCells="0" formatColumns="0" formatRows="0" insertColumns="0" insertRows="0" insertHyperlinks="0" deleteColumns="0" deleteRows="0" sort="0" autoFilter="0" pivotTables="0"/>
  <mergeCells count="65">
    <mergeCell ref="AP3:AP4"/>
    <mergeCell ref="AP5:AP7"/>
    <mergeCell ref="AP8:AP10"/>
    <mergeCell ref="AP11:AP13"/>
    <mergeCell ref="AS3:AS4"/>
    <mergeCell ref="AS5:AS7"/>
    <mergeCell ref="AS8:AS10"/>
    <mergeCell ref="AS11:AS13"/>
    <mergeCell ref="AQ3:AQ4"/>
    <mergeCell ref="AQ5:AQ7"/>
    <mergeCell ref="AQ8:AQ10"/>
    <mergeCell ref="AQ11:AQ13"/>
    <mergeCell ref="AR3:AR4"/>
    <mergeCell ref="AR5:AR7"/>
    <mergeCell ref="AR8:AR10"/>
    <mergeCell ref="AR11:AR13"/>
    <mergeCell ref="AN3:AN4"/>
    <mergeCell ref="AN5:AN7"/>
    <mergeCell ref="AN8:AN10"/>
    <mergeCell ref="AN11:AN13"/>
    <mergeCell ref="AO3:AO4"/>
    <mergeCell ref="AO5:AO7"/>
    <mergeCell ref="AO8:AO10"/>
    <mergeCell ref="AO11:AO13"/>
    <mergeCell ref="AL3:AL4"/>
    <mergeCell ref="AL5:AL7"/>
    <mergeCell ref="AL8:AL10"/>
    <mergeCell ref="AL11:AL13"/>
    <mergeCell ref="AM3:AM4"/>
    <mergeCell ref="AM5:AM7"/>
    <mergeCell ref="AM8:AM10"/>
    <mergeCell ref="AM11:AM13"/>
    <mergeCell ref="C5:C7"/>
    <mergeCell ref="C8:C10"/>
    <mergeCell ref="C11:C13"/>
    <mergeCell ref="AK11:AK13"/>
    <mergeCell ref="AK8:AK10"/>
    <mergeCell ref="A3:A4"/>
    <mergeCell ref="A5:A7"/>
    <mergeCell ref="A8:A10"/>
    <mergeCell ref="A11:A13"/>
    <mergeCell ref="B5:B6"/>
    <mergeCell ref="B8:B9"/>
    <mergeCell ref="B11:B12"/>
    <mergeCell ref="B16:AE16"/>
    <mergeCell ref="B17:AE17"/>
    <mergeCell ref="B18:AE18"/>
    <mergeCell ref="B19:AE19"/>
    <mergeCell ref="AG18:AM18"/>
    <mergeCell ref="B1:AK1"/>
    <mergeCell ref="B2:AK2"/>
    <mergeCell ref="AJ3:AK3"/>
    <mergeCell ref="AN14:AQ14"/>
    <mergeCell ref="B15:AF15"/>
    <mergeCell ref="AG15:AM15"/>
    <mergeCell ref="AN15:AQ15"/>
    <mergeCell ref="AI3:AI4"/>
    <mergeCell ref="AI5:AI7"/>
    <mergeCell ref="AI8:AI10"/>
    <mergeCell ref="AI11:AI13"/>
    <mergeCell ref="AJ5:AJ7"/>
    <mergeCell ref="AJ8:AJ10"/>
    <mergeCell ref="AJ11:AJ13"/>
    <mergeCell ref="AK5:AK7"/>
    <mergeCell ref="C3:C4"/>
  </mergeCells>
  <phoneticPr fontId="8" type="noConversion"/>
  <dataValidations count="4">
    <dataValidation type="list" allowBlank="1" showErrorMessage="1" sqref="AQ5:AQ13" xr:uid="{00000000-0002-0000-0300-000000000000}">
      <formula1>"正常在职,本月离职,本月入职,本月调入,本月调出"</formula1>
    </dataValidation>
    <dataValidation type="list" allowBlank="1" showErrorMessage="1" sqref="AS5:AS13" xr:uid="{00000000-0002-0000-0300-000001000000}">
      <formula1>"正式,劳务张,劳务田"</formula1>
    </dataValidation>
    <dataValidation type="list" allowBlank="1" showErrorMessage="1" sqref="B2:AK2" xr:uid="{00000000-0002-0000-0300-000002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L2:AO2" xr:uid="{00000000-0002-0000-0300-000004000000}">
      <formula1>"运营、人力、财务,制造管理部-组装车间,制造管理部-喷涂车间,制造管理部-注塑车间,制造管理部-后勤,生产管理部,销售服务科,技术质量科"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3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9"/>
  <sheetViews>
    <sheetView workbookViewId="0">
      <selection activeCell="B10" sqref="B10"/>
    </sheetView>
  </sheetViews>
  <sheetFormatPr defaultColWidth="14.54296875" defaultRowHeight="12"/>
  <cols>
    <col min="1" max="1" width="5.90625" style="4" customWidth="1"/>
    <col min="2" max="3" width="6.6328125" style="4" customWidth="1"/>
    <col min="4" max="40" width="3.6328125" style="4" customWidth="1"/>
    <col min="41" max="41" width="5.453125" style="4" customWidth="1"/>
    <col min="42" max="42" width="10.36328125" style="4" customWidth="1"/>
    <col min="43" max="43" width="7.90625" style="4" customWidth="1"/>
    <col min="44" max="44" width="8.08984375" style="5" customWidth="1"/>
    <col min="45" max="16384" width="14.54296875" style="4"/>
  </cols>
  <sheetData>
    <row r="1" spans="1:45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6"/>
      <c r="AM1" s="6"/>
      <c r="AN1" s="6"/>
      <c r="AO1" s="6"/>
      <c r="AP1" s="16">
        <v>2022</v>
      </c>
      <c r="AQ1" s="17">
        <v>5</v>
      </c>
    </row>
    <row r="2" spans="1:45" ht="21" customHeight="1">
      <c r="A2" s="5" t="s">
        <v>1</v>
      </c>
      <c r="B2" s="185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7"/>
      <c r="AM2" s="7"/>
      <c r="AN2" s="7"/>
      <c r="AO2" s="7"/>
      <c r="AP2" s="18" t="s">
        <v>3</v>
      </c>
      <c r="AQ2" s="19">
        <v>23</v>
      </c>
    </row>
    <row r="3" spans="1:45" ht="15.75" customHeight="1">
      <c r="A3" s="199" t="s">
        <v>4</v>
      </c>
      <c r="B3" s="8" t="s">
        <v>5</v>
      </c>
      <c r="C3" s="199" t="s">
        <v>6</v>
      </c>
      <c r="D3" s="9">
        <f t="shared" ref="D3:AE3" si="0">DATE($AP$1,$AQ$1,1)+COLUMN(A:A)-1</f>
        <v>44682</v>
      </c>
      <c r="E3" s="9">
        <f t="shared" si="0"/>
        <v>44683</v>
      </c>
      <c r="F3" s="9">
        <f t="shared" si="0"/>
        <v>44684</v>
      </c>
      <c r="G3" s="9">
        <f t="shared" si="0"/>
        <v>44685</v>
      </c>
      <c r="H3" s="9">
        <f t="shared" si="0"/>
        <v>44686</v>
      </c>
      <c r="I3" s="9">
        <f t="shared" si="0"/>
        <v>44687</v>
      </c>
      <c r="J3" s="9">
        <f t="shared" si="0"/>
        <v>44688</v>
      </c>
      <c r="K3" s="9">
        <f t="shared" si="0"/>
        <v>44689</v>
      </c>
      <c r="L3" s="9">
        <f t="shared" si="0"/>
        <v>44690</v>
      </c>
      <c r="M3" s="9">
        <f t="shared" si="0"/>
        <v>44691</v>
      </c>
      <c r="N3" s="9">
        <f t="shared" si="0"/>
        <v>44692</v>
      </c>
      <c r="O3" s="9">
        <f t="shared" si="0"/>
        <v>44693</v>
      </c>
      <c r="P3" s="9">
        <f t="shared" si="0"/>
        <v>44694</v>
      </c>
      <c r="Q3" s="9">
        <f t="shared" si="0"/>
        <v>44695</v>
      </c>
      <c r="R3" s="9">
        <f t="shared" si="0"/>
        <v>44696</v>
      </c>
      <c r="S3" s="9">
        <f t="shared" si="0"/>
        <v>44697</v>
      </c>
      <c r="T3" s="9">
        <f t="shared" si="0"/>
        <v>44698</v>
      </c>
      <c r="U3" s="9">
        <f t="shared" si="0"/>
        <v>44699</v>
      </c>
      <c r="V3" s="9">
        <f t="shared" si="0"/>
        <v>44700</v>
      </c>
      <c r="W3" s="9">
        <f t="shared" si="0"/>
        <v>44701</v>
      </c>
      <c r="X3" s="9">
        <f t="shared" si="0"/>
        <v>44702</v>
      </c>
      <c r="Y3" s="9">
        <f t="shared" si="0"/>
        <v>44703</v>
      </c>
      <c r="Z3" s="9">
        <f t="shared" si="0"/>
        <v>44704</v>
      </c>
      <c r="AA3" s="9">
        <f t="shared" si="0"/>
        <v>44705</v>
      </c>
      <c r="AB3" s="9">
        <f t="shared" si="0"/>
        <v>44706</v>
      </c>
      <c r="AC3" s="9">
        <f t="shared" si="0"/>
        <v>44707</v>
      </c>
      <c r="AD3" s="9">
        <f t="shared" si="0"/>
        <v>44708</v>
      </c>
      <c r="AE3" s="9">
        <f t="shared" si="0"/>
        <v>44709</v>
      </c>
      <c r="AF3" s="9">
        <f>IF(DAY(DATE($AP$1,$AQ$1,1)+COLUMN(AC:AC)-1)&lt;28,"",DATE($AP$1,$AQ$1,1)+COLUMN(AC:AC)-1)</f>
        <v>44710</v>
      </c>
      <c r="AG3" s="9">
        <f>IF(DAY(DATE($AP$1,$AQ$1,1)+COLUMN(AD:AD)-1)&lt;28,"",DATE($AP$1,$AQ$1,1)+COLUMN(AD:AD)-1)</f>
        <v>44711</v>
      </c>
      <c r="AH3" s="9">
        <f>IF(DAY(DATE($AP$1,$AQ$1,1)+COLUMN(AE:AE)-1)&lt;28,"",DATE($AP$1,$AQ$1,1)+COLUMN(AE:AE)-1)</f>
        <v>44712</v>
      </c>
      <c r="AI3" s="193" t="s">
        <v>7</v>
      </c>
      <c r="AJ3" s="186" t="s">
        <v>8</v>
      </c>
      <c r="AK3" s="187"/>
      <c r="AL3" s="193" t="s">
        <v>9</v>
      </c>
      <c r="AM3" s="193" t="s">
        <v>10</v>
      </c>
      <c r="AN3" s="200" t="s">
        <v>11</v>
      </c>
      <c r="AO3" s="200" t="s">
        <v>12</v>
      </c>
      <c r="AP3" s="199" t="s">
        <v>13</v>
      </c>
      <c r="AQ3" s="208" t="s">
        <v>14</v>
      </c>
      <c r="AR3" s="200" t="s">
        <v>15</v>
      </c>
      <c r="AS3" s="199" t="s">
        <v>16</v>
      </c>
    </row>
    <row r="4" spans="1:45" ht="15.75" customHeight="1">
      <c r="A4" s="199"/>
      <c r="B4" s="8" t="s">
        <v>17</v>
      </c>
      <c r="C4" s="199"/>
      <c r="D4" s="10">
        <f t="shared" ref="D4:AH4" si="1">D3</f>
        <v>44682</v>
      </c>
      <c r="E4" s="10">
        <f t="shared" si="1"/>
        <v>44683</v>
      </c>
      <c r="F4" s="10">
        <f t="shared" si="1"/>
        <v>44684</v>
      </c>
      <c r="G4" s="10">
        <f t="shared" si="1"/>
        <v>44685</v>
      </c>
      <c r="H4" s="10">
        <f t="shared" si="1"/>
        <v>44686</v>
      </c>
      <c r="I4" s="10">
        <f t="shared" si="1"/>
        <v>44687</v>
      </c>
      <c r="J4" s="10">
        <f t="shared" si="1"/>
        <v>44688</v>
      </c>
      <c r="K4" s="10">
        <f t="shared" si="1"/>
        <v>44689</v>
      </c>
      <c r="L4" s="10">
        <f t="shared" si="1"/>
        <v>44690</v>
      </c>
      <c r="M4" s="10">
        <f t="shared" si="1"/>
        <v>44691</v>
      </c>
      <c r="N4" s="10">
        <f t="shared" si="1"/>
        <v>44692</v>
      </c>
      <c r="O4" s="10">
        <f t="shared" si="1"/>
        <v>44693</v>
      </c>
      <c r="P4" s="10">
        <f t="shared" si="1"/>
        <v>44694</v>
      </c>
      <c r="Q4" s="10">
        <f t="shared" si="1"/>
        <v>44695</v>
      </c>
      <c r="R4" s="10">
        <f t="shared" si="1"/>
        <v>44696</v>
      </c>
      <c r="S4" s="10">
        <f t="shared" si="1"/>
        <v>44697</v>
      </c>
      <c r="T4" s="10">
        <f t="shared" si="1"/>
        <v>44698</v>
      </c>
      <c r="U4" s="10">
        <f t="shared" si="1"/>
        <v>44699</v>
      </c>
      <c r="V4" s="10">
        <f t="shared" si="1"/>
        <v>44700</v>
      </c>
      <c r="W4" s="10">
        <f t="shared" si="1"/>
        <v>44701</v>
      </c>
      <c r="X4" s="10">
        <f t="shared" si="1"/>
        <v>44702</v>
      </c>
      <c r="Y4" s="10">
        <f t="shared" si="1"/>
        <v>44703</v>
      </c>
      <c r="Z4" s="10">
        <f t="shared" si="1"/>
        <v>44704</v>
      </c>
      <c r="AA4" s="10">
        <f t="shared" si="1"/>
        <v>44705</v>
      </c>
      <c r="AB4" s="10">
        <f t="shared" si="1"/>
        <v>44706</v>
      </c>
      <c r="AC4" s="10">
        <f t="shared" si="1"/>
        <v>44707</v>
      </c>
      <c r="AD4" s="10">
        <f t="shared" si="1"/>
        <v>44708</v>
      </c>
      <c r="AE4" s="10">
        <f t="shared" si="1"/>
        <v>44709</v>
      </c>
      <c r="AF4" s="10">
        <f t="shared" si="1"/>
        <v>44710</v>
      </c>
      <c r="AG4" s="10">
        <f t="shared" si="1"/>
        <v>44711</v>
      </c>
      <c r="AH4" s="10">
        <f t="shared" si="1"/>
        <v>44712</v>
      </c>
      <c r="AI4" s="194"/>
      <c r="AJ4" s="12" t="s">
        <v>18</v>
      </c>
      <c r="AK4" s="13" t="s">
        <v>19</v>
      </c>
      <c r="AL4" s="194"/>
      <c r="AM4" s="194"/>
      <c r="AN4" s="200"/>
      <c r="AO4" s="200"/>
      <c r="AP4" s="199"/>
      <c r="AQ4" s="208"/>
      <c r="AR4" s="200"/>
      <c r="AS4" s="199"/>
    </row>
    <row r="5" spans="1:45" ht="18" customHeight="1">
      <c r="A5" s="199">
        <v>1</v>
      </c>
      <c r="B5" s="199" t="s">
        <v>20</v>
      </c>
      <c r="C5" s="199" t="s">
        <v>2</v>
      </c>
      <c r="D5" s="8" t="s">
        <v>32</v>
      </c>
      <c r="E5" s="8" t="s">
        <v>32</v>
      </c>
      <c r="F5" s="8" t="s">
        <v>32</v>
      </c>
      <c r="G5" s="8" t="s">
        <v>32</v>
      </c>
      <c r="H5" s="8">
        <v>4</v>
      </c>
      <c r="I5" s="8">
        <v>4</v>
      </c>
      <c r="J5" s="8">
        <v>4</v>
      </c>
      <c r="K5" s="8" t="s">
        <v>32</v>
      </c>
      <c r="L5" s="8">
        <v>4</v>
      </c>
      <c r="M5" s="8">
        <v>4</v>
      </c>
      <c r="N5" s="8">
        <v>4</v>
      </c>
      <c r="O5" s="8">
        <v>4</v>
      </c>
      <c r="P5" s="8">
        <v>4</v>
      </c>
      <c r="Q5" s="8" t="s">
        <v>32</v>
      </c>
      <c r="R5" s="8" t="s">
        <v>32</v>
      </c>
      <c r="S5" s="8">
        <v>4</v>
      </c>
      <c r="T5" s="8">
        <v>4</v>
      </c>
      <c r="U5" s="8">
        <v>4</v>
      </c>
      <c r="V5" s="8">
        <v>4</v>
      </c>
      <c r="W5" s="8">
        <v>4</v>
      </c>
      <c r="X5" s="8" t="s">
        <v>32</v>
      </c>
      <c r="Y5" s="8">
        <v>4</v>
      </c>
      <c r="Z5" s="8">
        <v>4</v>
      </c>
      <c r="AA5" s="8">
        <v>4</v>
      </c>
      <c r="AB5" s="8">
        <v>4</v>
      </c>
      <c r="AC5" s="8">
        <v>4</v>
      </c>
      <c r="AD5" s="8">
        <v>4</v>
      </c>
      <c r="AE5" s="8">
        <v>4</v>
      </c>
      <c r="AF5" s="8">
        <v>4</v>
      </c>
      <c r="AG5" s="8">
        <v>4</v>
      </c>
      <c r="AH5" s="8">
        <v>4</v>
      </c>
      <c r="AI5" s="195">
        <f>COUNTIF(D5:AH6,"出差")/2</f>
        <v>0</v>
      </c>
      <c r="AJ5" s="198">
        <f>IF(AN5&gt;AO5,MIN(AN5-AO5,SUMIF(D6:AH6,"放",D7:AH7)/8),0)</f>
        <v>0</v>
      </c>
      <c r="AK5" s="195">
        <f>IF(AN5&gt;AO5+AJ5,MIN(AN5-AO5-AJ5,SUMIF(D6:AH6,"&gt;=0",D7:AH7)/8),0)</f>
        <v>0</v>
      </c>
      <c r="AL5" s="195">
        <f>MIN(SUM(D7:AH7)/8-COUNTIF(D5:AH6,"出差")/2,COUNTIF(D5:AH6,"休")/2)</f>
        <v>0</v>
      </c>
      <c r="AM5" s="195">
        <f>IF(B5="","",COUNTIF(D5:AH6,"&gt;2")/2)+AJ5</f>
        <v>23</v>
      </c>
      <c r="AN5" s="198">
        <f>SUM(D5:AH7)/8</f>
        <v>23</v>
      </c>
      <c r="AO5" s="198">
        <f>MIN($AQ$2,AN5)</f>
        <v>23</v>
      </c>
      <c r="AP5" s="201">
        <f>IFERROR(AN5/$AQ$2,"")</f>
        <v>1</v>
      </c>
      <c r="AQ5" s="199" t="s">
        <v>22</v>
      </c>
      <c r="AR5" s="209"/>
      <c r="AS5" s="205"/>
    </row>
    <row r="6" spans="1:45" ht="18" customHeight="1">
      <c r="A6" s="199"/>
      <c r="B6" s="199"/>
      <c r="C6" s="199"/>
      <c r="D6" s="8" t="s">
        <v>32</v>
      </c>
      <c r="E6" s="8" t="s">
        <v>32</v>
      </c>
      <c r="F6" s="8" t="s">
        <v>32</v>
      </c>
      <c r="G6" s="8" t="s">
        <v>32</v>
      </c>
      <c r="H6" s="8">
        <v>4</v>
      </c>
      <c r="I6" s="8">
        <v>4</v>
      </c>
      <c r="J6" s="8">
        <v>4</v>
      </c>
      <c r="K6" s="8" t="s">
        <v>32</v>
      </c>
      <c r="L6" s="8">
        <v>4</v>
      </c>
      <c r="M6" s="8">
        <v>4</v>
      </c>
      <c r="N6" s="8">
        <v>4</v>
      </c>
      <c r="O6" s="8">
        <v>4</v>
      </c>
      <c r="P6" s="8">
        <v>4</v>
      </c>
      <c r="Q6" s="8" t="s">
        <v>32</v>
      </c>
      <c r="R6" s="8" t="s">
        <v>32</v>
      </c>
      <c r="S6" s="8">
        <v>4</v>
      </c>
      <c r="T6" s="8">
        <v>4</v>
      </c>
      <c r="U6" s="8">
        <v>4</v>
      </c>
      <c r="V6" s="8">
        <v>4</v>
      </c>
      <c r="W6" s="8">
        <v>4</v>
      </c>
      <c r="X6" s="8" t="s">
        <v>32</v>
      </c>
      <c r="Y6" s="8">
        <v>4</v>
      </c>
      <c r="Z6" s="8">
        <v>4</v>
      </c>
      <c r="AA6" s="8">
        <v>4</v>
      </c>
      <c r="AB6" s="8">
        <v>4</v>
      </c>
      <c r="AC6" s="8">
        <v>4</v>
      </c>
      <c r="AD6" s="8">
        <v>4</v>
      </c>
      <c r="AE6" s="8">
        <v>4</v>
      </c>
      <c r="AF6" s="8">
        <v>4</v>
      </c>
      <c r="AG6" s="8">
        <v>4</v>
      </c>
      <c r="AH6" s="8">
        <v>4</v>
      </c>
      <c r="AI6" s="196"/>
      <c r="AJ6" s="198"/>
      <c r="AK6" s="196"/>
      <c r="AL6" s="196"/>
      <c r="AM6" s="196"/>
      <c r="AN6" s="198"/>
      <c r="AO6" s="198"/>
      <c r="AP6" s="201"/>
      <c r="AQ6" s="199"/>
      <c r="AR6" s="209"/>
      <c r="AS6" s="206"/>
    </row>
    <row r="7" spans="1:45" ht="18" customHeight="1">
      <c r="A7" s="199"/>
      <c r="B7" s="8" t="s">
        <v>23</v>
      </c>
      <c r="C7" s="19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97"/>
      <c r="AJ7" s="198"/>
      <c r="AK7" s="197"/>
      <c r="AL7" s="197"/>
      <c r="AM7" s="197"/>
      <c r="AN7" s="198"/>
      <c r="AO7" s="198"/>
      <c r="AP7" s="201"/>
      <c r="AQ7" s="199"/>
      <c r="AR7" s="209"/>
      <c r="AS7" s="207"/>
    </row>
    <row r="8" spans="1:45" ht="18" customHeight="1">
      <c r="A8" s="199">
        <v>2</v>
      </c>
      <c r="B8" s="199"/>
      <c r="C8" s="19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95">
        <f>COUNTIF(D8:AH9,"出差")/2</f>
        <v>0</v>
      </c>
      <c r="AJ8" s="198">
        <f>IF(AN8&gt;AO8,MIN(AN8-AO8,SUMIF(D9:AH9,"放",D10:AH10)/8),0)</f>
        <v>0</v>
      </c>
      <c r="AK8" s="195">
        <f>IF(AN8&gt;AO8+AJ8,MIN(AN8-AO8-AJ8,SUMIF(D9:AH9,"&gt;=0",D10:AH10)/8),0)</f>
        <v>0</v>
      </c>
      <c r="AL8" s="195">
        <f>MIN(SUM(D10:AH10)/8-COUNTIF(D8:AH9,"出差")/2,COUNTIF(D8:AH9,"休")/2)</f>
        <v>0</v>
      </c>
      <c r="AM8" s="195" t="e">
        <f>IF(B8="","",COUNTIF(D8:AH9,"&gt;2")/2)+AJ8</f>
        <v>#VALUE!</v>
      </c>
      <c r="AN8" s="198">
        <f>SUM(D8:AH10)/8</f>
        <v>0</v>
      </c>
      <c r="AO8" s="198">
        <f>MIN($AQ$2,AN8)</f>
        <v>0</v>
      </c>
      <c r="AP8" s="201">
        <f>IFERROR(AN8/$AQ$2,"")</f>
        <v>0</v>
      </c>
      <c r="AQ8" s="199"/>
      <c r="AR8" s="209"/>
      <c r="AS8" s="205"/>
    </row>
    <row r="9" spans="1:45" ht="18" customHeight="1">
      <c r="A9" s="199"/>
      <c r="B9" s="199"/>
      <c r="C9" s="19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96"/>
      <c r="AJ9" s="198"/>
      <c r="AK9" s="196"/>
      <c r="AL9" s="196"/>
      <c r="AM9" s="196"/>
      <c r="AN9" s="198"/>
      <c r="AO9" s="198"/>
      <c r="AP9" s="201"/>
      <c r="AQ9" s="199"/>
      <c r="AR9" s="209"/>
      <c r="AS9" s="206"/>
    </row>
    <row r="10" spans="1:45" ht="18" customHeight="1">
      <c r="A10" s="199"/>
      <c r="B10" s="8" t="str">
        <f>IF(B8="","","加班")</f>
        <v/>
      </c>
      <c r="C10" s="19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97"/>
      <c r="AJ10" s="198"/>
      <c r="AK10" s="197"/>
      <c r="AL10" s="197"/>
      <c r="AM10" s="197"/>
      <c r="AN10" s="198"/>
      <c r="AO10" s="198"/>
      <c r="AP10" s="201"/>
      <c r="AQ10" s="199"/>
      <c r="AR10" s="209"/>
      <c r="AS10" s="207"/>
    </row>
    <row r="11" spans="1:45" ht="18" customHeight="1">
      <c r="A11" s="199">
        <v>3</v>
      </c>
      <c r="B11" s="199"/>
      <c r="C11" s="19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95">
        <f>COUNTIF(D11:AH12,"出差")/2</f>
        <v>0</v>
      </c>
      <c r="AJ11" s="198">
        <f>IF(AN11&gt;AO11,MIN(AN11-AO11,SUMIF(D12:AH12,"放",D13:AH13)/8),0)</f>
        <v>0</v>
      </c>
      <c r="AK11" s="195">
        <f>IF(AN11&gt;AO11+AJ11,MIN(AN11-AO11-AJ11,SUMIF(D12:AH12,"&gt;=0",D13:AH13)/8),0)</f>
        <v>0</v>
      </c>
      <c r="AL11" s="195">
        <f>MIN(SUM(D13:AH13)/8-COUNTIF(D11:AH12,"出差")/2,COUNTIF(D11:AH12,"休")/2)</f>
        <v>0</v>
      </c>
      <c r="AM11" s="195" t="e">
        <f>IF(B11="","",COUNTIF(D11:AH12,"&gt;2")/2)+AJ11</f>
        <v>#VALUE!</v>
      </c>
      <c r="AN11" s="198">
        <f>SUM(D11:AH13)/8</f>
        <v>0</v>
      </c>
      <c r="AO11" s="198">
        <f>MIN($AQ$2,AN11)</f>
        <v>0</v>
      </c>
      <c r="AP11" s="201">
        <f>IFERROR(AN11/$AQ$2,"")</f>
        <v>0</v>
      </c>
      <c r="AQ11" s="199"/>
      <c r="AR11" s="209"/>
      <c r="AS11" s="205"/>
    </row>
    <row r="12" spans="1:45" ht="18" customHeight="1">
      <c r="A12" s="199"/>
      <c r="B12" s="199"/>
      <c r="C12" s="19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96"/>
      <c r="AJ12" s="198"/>
      <c r="AK12" s="196"/>
      <c r="AL12" s="196"/>
      <c r="AM12" s="196"/>
      <c r="AN12" s="198"/>
      <c r="AO12" s="198"/>
      <c r="AP12" s="201"/>
      <c r="AQ12" s="199"/>
      <c r="AR12" s="209"/>
      <c r="AS12" s="206"/>
    </row>
    <row r="13" spans="1:45" ht="18" customHeight="1">
      <c r="A13" s="199"/>
      <c r="B13" s="8" t="str">
        <f>IF(B11="","","加班")</f>
        <v/>
      </c>
      <c r="C13" s="19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97"/>
      <c r="AJ13" s="198"/>
      <c r="AK13" s="197"/>
      <c r="AL13" s="197"/>
      <c r="AM13" s="197"/>
      <c r="AN13" s="198"/>
      <c r="AO13" s="198"/>
      <c r="AP13" s="201"/>
      <c r="AQ13" s="199"/>
      <c r="AR13" s="209"/>
      <c r="AS13" s="207"/>
    </row>
    <row r="14" spans="1:45" ht="15.75" customHeight="1">
      <c r="AI14" s="14"/>
      <c r="AJ14" s="14"/>
      <c r="AK14" s="14"/>
      <c r="AL14" s="14"/>
      <c r="AM14" s="14"/>
      <c r="AN14" s="188"/>
      <c r="AO14" s="188"/>
      <c r="AP14" s="188"/>
      <c r="AQ14" s="188"/>
    </row>
    <row r="15" spans="1:45" ht="16.5" customHeight="1">
      <c r="A15" s="11"/>
      <c r="B15" s="189" t="s">
        <v>24</v>
      </c>
      <c r="C15" s="189"/>
      <c r="D15" s="189"/>
      <c r="E15" s="189"/>
      <c r="F15" s="190"/>
      <c r="G15" s="190"/>
      <c r="H15" s="189"/>
      <c r="I15" s="189"/>
      <c r="J15" s="189"/>
      <c r="K15" s="189"/>
      <c r="L15" s="189"/>
      <c r="M15" s="189"/>
      <c r="N15" s="190"/>
      <c r="O15" s="189"/>
      <c r="P15" s="189"/>
      <c r="Q15" s="189"/>
      <c r="R15" s="189"/>
      <c r="S15" s="189"/>
      <c r="T15" s="190"/>
      <c r="U15" s="190"/>
      <c r="V15" s="189"/>
      <c r="W15" s="189"/>
      <c r="X15" s="189"/>
      <c r="Y15" s="189"/>
      <c r="Z15" s="189"/>
      <c r="AA15" s="189"/>
      <c r="AB15" s="191"/>
      <c r="AC15" s="189"/>
      <c r="AD15" s="189"/>
      <c r="AE15" s="189"/>
      <c r="AF15" s="189"/>
      <c r="AG15" s="188" t="s">
        <v>25</v>
      </c>
      <c r="AH15" s="188"/>
      <c r="AI15" s="188"/>
      <c r="AJ15" s="188"/>
      <c r="AK15" s="188"/>
      <c r="AL15" s="188"/>
      <c r="AM15" s="192"/>
      <c r="AN15" s="188" t="s">
        <v>26</v>
      </c>
      <c r="AO15" s="188"/>
      <c r="AP15" s="188"/>
      <c r="AQ15" s="188"/>
    </row>
    <row r="16" spans="1:45" ht="16.5" customHeight="1">
      <c r="A16" s="11"/>
      <c r="B16" s="188" t="s">
        <v>27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2:43" ht="16.5" customHeight="1">
      <c r="B17" s="188" t="s">
        <v>28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G17" s="188"/>
      <c r="AH17" s="188"/>
      <c r="AI17" s="188"/>
      <c r="AJ17" s="188"/>
      <c r="AK17" s="188"/>
      <c r="AL17" s="188"/>
      <c r="AM17" s="192"/>
    </row>
    <row r="18" spans="2:43" ht="16.5" customHeight="1">
      <c r="B18" s="188" t="s">
        <v>29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G18" s="188" t="s">
        <v>31</v>
      </c>
      <c r="AH18" s="188"/>
      <c r="AI18" s="188"/>
      <c r="AJ18" s="188"/>
      <c r="AK18" s="188"/>
      <c r="AL18" s="188"/>
      <c r="AM18" s="192"/>
      <c r="AN18" s="188" t="s">
        <v>26</v>
      </c>
      <c r="AO18" s="188"/>
      <c r="AP18" s="188"/>
      <c r="AQ18" s="188"/>
    </row>
    <row r="19" spans="2:43" ht="16.5" customHeight="1">
      <c r="B19" s="188" t="s">
        <v>30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</row>
  </sheetData>
  <sheetProtection formatCells="0" formatColumns="0" formatRows="0" insertColumns="0" insertRows="0" insertHyperlinks="0" deleteColumns="0" deleteRows="0" sort="0" autoFilter="0" pivotTables="0"/>
  <mergeCells count="67">
    <mergeCell ref="AG17:AM17"/>
    <mergeCell ref="AG18:AM18"/>
    <mergeCell ref="AN18:AQ18"/>
    <mergeCell ref="AS3:AS4"/>
    <mergeCell ref="AS5:AS7"/>
    <mergeCell ref="AS8:AS10"/>
    <mergeCell ref="AS11:AS13"/>
    <mergeCell ref="AQ3:AQ4"/>
    <mergeCell ref="AQ5:AQ7"/>
    <mergeCell ref="AQ8:AQ10"/>
    <mergeCell ref="AQ11:AQ13"/>
    <mergeCell ref="AR3:AR4"/>
    <mergeCell ref="AR5:AR7"/>
    <mergeCell ref="AR8:AR10"/>
    <mergeCell ref="AR11:AR13"/>
    <mergeCell ref="AO3:AO4"/>
    <mergeCell ref="AO5:AO7"/>
    <mergeCell ref="AO8:AO10"/>
    <mergeCell ref="AO11:AO13"/>
    <mergeCell ref="AP3:AP4"/>
    <mergeCell ref="AP5:AP7"/>
    <mergeCell ref="AP8:AP10"/>
    <mergeCell ref="AP11:AP13"/>
    <mergeCell ref="AM3:AM4"/>
    <mergeCell ref="AM5:AM7"/>
    <mergeCell ref="AM8:AM10"/>
    <mergeCell ref="AM11:AM13"/>
    <mergeCell ref="AN3:AN4"/>
    <mergeCell ref="AN5:AN7"/>
    <mergeCell ref="AN8:AN10"/>
    <mergeCell ref="AN11:AN13"/>
    <mergeCell ref="AK11:AK13"/>
    <mergeCell ref="AL3:AL4"/>
    <mergeCell ref="AL5:AL7"/>
    <mergeCell ref="AL8:AL10"/>
    <mergeCell ref="AL11:AL13"/>
    <mergeCell ref="B16:AE16"/>
    <mergeCell ref="B17:AE17"/>
    <mergeCell ref="B18:AE18"/>
    <mergeCell ref="B19:AE19"/>
    <mergeCell ref="A3:A4"/>
    <mergeCell ref="A5:A7"/>
    <mergeCell ref="A8:A10"/>
    <mergeCell ref="A11:A13"/>
    <mergeCell ref="B5:B6"/>
    <mergeCell ref="B8:B9"/>
    <mergeCell ref="B11:B12"/>
    <mergeCell ref="C3:C4"/>
    <mergeCell ref="C5:C7"/>
    <mergeCell ref="C8:C10"/>
    <mergeCell ref="C11:C13"/>
    <mergeCell ref="B1:AK1"/>
    <mergeCell ref="B2:AK2"/>
    <mergeCell ref="AJ3:AK3"/>
    <mergeCell ref="AN14:AQ14"/>
    <mergeCell ref="B15:AF15"/>
    <mergeCell ref="AG15:AM15"/>
    <mergeCell ref="AN15:AQ15"/>
    <mergeCell ref="AI3:AI4"/>
    <mergeCell ref="AI5:AI7"/>
    <mergeCell ref="AI8:AI10"/>
    <mergeCell ref="AI11:AI13"/>
    <mergeCell ref="AJ5:AJ7"/>
    <mergeCell ref="AJ8:AJ10"/>
    <mergeCell ref="AJ11:AJ13"/>
    <mergeCell ref="AK5:AK7"/>
    <mergeCell ref="AK8:AK10"/>
  </mergeCells>
  <phoneticPr fontId="8" type="noConversion"/>
  <dataValidations count="4">
    <dataValidation type="list" allowBlank="1" showErrorMessage="1" sqref="B2:AK2" xr:uid="{00000000-0002-0000-0400-000000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S5:AS13" xr:uid="{00000000-0002-0000-0400-000001000000}">
      <formula1>"正式,劳务张,劳务田"</formula1>
    </dataValidation>
    <dataValidation type="list" allowBlank="1" showErrorMessage="1" sqref="AQ5:AQ13" xr:uid="{00000000-0002-0000-0400-000002000000}">
      <formula1>"正常在职,本月离职,本月入职,本月调入,本月调出"</formula1>
    </dataValidation>
    <dataValidation type="list" allowBlank="1" showErrorMessage="1" sqref="AL2:AO2" xr:uid="{00000000-0002-0000-0400-000003000000}">
      <formula1>"运营、人力、财务,制造管理部-组装车间,制造管理部-喷涂车间,制造管理部-注塑车间,制造管理部-后勤,生产管理部,销售服务科,技术质量科"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4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19"/>
  <sheetViews>
    <sheetView workbookViewId="0">
      <selection activeCell="B10" sqref="B10"/>
    </sheetView>
  </sheetViews>
  <sheetFormatPr defaultColWidth="14.54296875" defaultRowHeight="12"/>
  <cols>
    <col min="1" max="1" width="3.7265625" style="4" customWidth="1"/>
    <col min="2" max="2" width="6.6328125" style="4" customWidth="1"/>
    <col min="3" max="3" width="5.36328125" style="4" customWidth="1"/>
    <col min="4" max="40" width="2.90625" style="4" customWidth="1"/>
    <col min="41" max="41" width="3.90625" style="36" customWidth="1"/>
    <col min="42" max="42" width="4.453125" style="36" customWidth="1"/>
    <col min="43" max="43" width="3.90625" style="36" customWidth="1"/>
    <col min="44" max="44" width="10.08984375" style="4" customWidth="1"/>
    <col min="45" max="45" width="7.453125" style="5" customWidth="1"/>
    <col min="46" max="16384" width="14.54296875" style="4"/>
  </cols>
  <sheetData>
    <row r="1" spans="1:46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42"/>
      <c r="AM1" s="42"/>
      <c r="AN1" s="42"/>
      <c r="AO1" s="42"/>
      <c r="AP1" s="42"/>
      <c r="AR1" s="43">
        <v>2022</v>
      </c>
      <c r="AS1" s="44">
        <v>6</v>
      </c>
    </row>
    <row r="2" spans="1:46" ht="21" customHeight="1">
      <c r="A2" s="5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45"/>
      <c r="AM2" s="45"/>
      <c r="AN2" s="45"/>
      <c r="AO2" s="45"/>
      <c r="AP2" s="45"/>
      <c r="AR2" s="19" t="s">
        <v>3</v>
      </c>
      <c r="AS2" s="46">
        <v>21.5</v>
      </c>
    </row>
    <row r="3" spans="1:46" ht="15.75" customHeight="1">
      <c r="A3" s="199" t="s">
        <v>4</v>
      </c>
      <c r="B3" s="8" t="s">
        <v>5</v>
      </c>
      <c r="C3" s="199" t="s">
        <v>6</v>
      </c>
      <c r="D3" s="9">
        <f t="shared" ref="D3:AE3" si="0">DATE($AR$1,$AS$1,1)+COLUMN(A:A)-1</f>
        <v>44713</v>
      </c>
      <c r="E3" s="9">
        <f t="shared" si="0"/>
        <v>44714</v>
      </c>
      <c r="F3" s="9">
        <f t="shared" si="0"/>
        <v>44715</v>
      </c>
      <c r="G3" s="9">
        <f t="shared" si="0"/>
        <v>44716</v>
      </c>
      <c r="H3" s="9">
        <f t="shared" si="0"/>
        <v>44717</v>
      </c>
      <c r="I3" s="9">
        <f t="shared" si="0"/>
        <v>44718</v>
      </c>
      <c r="J3" s="9">
        <f t="shared" si="0"/>
        <v>44719</v>
      </c>
      <c r="K3" s="9">
        <f t="shared" si="0"/>
        <v>44720</v>
      </c>
      <c r="L3" s="9">
        <f t="shared" si="0"/>
        <v>44721</v>
      </c>
      <c r="M3" s="9">
        <f t="shared" si="0"/>
        <v>44722</v>
      </c>
      <c r="N3" s="9">
        <f t="shared" si="0"/>
        <v>44723</v>
      </c>
      <c r="O3" s="9">
        <f t="shared" si="0"/>
        <v>44724</v>
      </c>
      <c r="P3" s="9">
        <f t="shared" si="0"/>
        <v>44725</v>
      </c>
      <c r="Q3" s="9">
        <f t="shared" si="0"/>
        <v>44726</v>
      </c>
      <c r="R3" s="9">
        <f t="shared" si="0"/>
        <v>44727</v>
      </c>
      <c r="S3" s="9">
        <f t="shared" si="0"/>
        <v>44728</v>
      </c>
      <c r="T3" s="9">
        <f t="shared" si="0"/>
        <v>44729</v>
      </c>
      <c r="U3" s="9">
        <f t="shared" si="0"/>
        <v>44730</v>
      </c>
      <c r="V3" s="9">
        <f t="shared" si="0"/>
        <v>44731</v>
      </c>
      <c r="W3" s="9">
        <f t="shared" si="0"/>
        <v>44732</v>
      </c>
      <c r="X3" s="9">
        <f t="shared" si="0"/>
        <v>44733</v>
      </c>
      <c r="Y3" s="9">
        <f t="shared" si="0"/>
        <v>44734</v>
      </c>
      <c r="Z3" s="9">
        <f t="shared" si="0"/>
        <v>44735</v>
      </c>
      <c r="AA3" s="9">
        <f t="shared" si="0"/>
        <v>44736</v>
      </c>
      <c r="AB3" s="9">
        <f t="shared" si="0"/>
        <v>44737</v>
      </c>
      <c r="AC3" s="9">
        <f t="shared" si="0"/>
        <v>44738</v>
      </c>
      <c r="AD3" s="9">
        <f t="shared" si="0"/>
        <v>44739</v>
      </c>
      <c r="AE3" s="9">
        <f t="shared" si="0"/>
        <v>44740</v>
      </c>
      <c r="AF3" s="9">
        <f>IF(DAY(DATE($AR$1,$AS$1,1)+COLUMN(AC:AC)-1)&lt;28,"",DATE($AR$1,$AS$1,1)+COLUMN(AC:AC)-1)</f>
        <v>44741</v>
      </c>
      <c r="AG3" s="9">
        <f>IF(DAY(DATE($AR$1,$AS$1,1)+COLUMN(AD:AD)-1)&lt;28,"",DATE($AR$1,$AS$1,1)+COLUMN(AD:AD)-1)</f>
        <v>44742</v>
      </c>
      <c r="AH3" s="9" t="str">
        <f>IF(DAY(DATE($AR$1,$AS$1,1)+COLUMN(AE:AE)-1)&lt;28,"",DATE($AR$1,$AS$1,1)+COLUMN(AE:AE)-1)</f>
        <v/>
      </c>
      <c r="AI3" s="193" t="s">
        <v>7</v>
      </c>
      <c r="AJ3" s="186" t="s">
        <v>8</v>
      </c>
      <c r="AK3" s="187"/>
      <c r="AL3" s="193" t="s">
        <v>9</v>
      </c>
      <c r="AM3" s="193" t="s">
        <v>10</v>
      </c>
      <c r="AN3" s="200" t="s">
        <v>11</v>
      </c>
      <c r="AO3" s="200" t="s">
        <v>12</v>
      </c>
      <c r="AP3" s="200" t="s">
        <v>13</v>
      </c>
      <c r="AQ3" s="215" t="s">
        <v>14</v>
      </c>
      <c r="AR3" s="200" t="s">
        <v>15</v>
      </c>
      <c r="AS3" s="199" t="s">
        <v>16</v>
      </c>
    </row>
    <row r="4" spans="1:46" ht="15.75" customHeight="1">
      <c r="A4" s="199"/>
      <c r="B4" s="8" t="s">
        <v>17</v>
      </c>
      <c r="C4" s="199"/>
      <c r="D4" s="10">
        <f t="shared" ref="D4:AH4" si="1">D3</f>
        <v>44713</v>
      </c>
      <c r="E4" s="10">
        <f t="shared" si="1"/>
        <v>44714</v>
      </c>
      <c r="F4" s="10">
        <f t="shared" si="1"/>
        <v>44715</v>
      </c>
      <c r="G4" s="10">
        <f t="shared" si="1"/>
        <v>44716</v>
      </c>
      <c r="H4" s="10">
        <f t="shared" si="1"/>
        <v>44717</v>
      </c>
      <c r="I4" s="10">
        <f t="shared" si="1"/>
        <v>44718</v>
      </c>
      <c r="J4" s="10">
        <f t="shared" si="1"/>
        <v>44719</v>
      </c>
      <c r="K4" s="10">
        <f t="shared" si="1"/>
        <v>44720</v>
      </c>
      <c r="L4" s="10">
        <f t="shared" si="1"/>
        <v>44721</v>
      </c>
      <c r="M4" s="10">
        <f t="shared" si="1"/>
        <v>44722</v>
      </c>
      <c r="N4" s="10">
        <f t="shared" si="1"/>
        <v>44723</v>
      </c>
      <c r="O4" s="10">
        <f t="shared" si="1"/>
        <v>44724</v>
      </c>
      <c r="P4" s="10">
        <f t="shared" si="1"/>
        <v>44725</v>
      </c>
      <c r="Q4" s="10">
        <f t="shared" si="1"/>
        <v>44726</v>
      </c>
      <c r="R4" s="10">
        <f t="shared" si="1"/>
        <v>44727</v>
      </c>
      <c r="S4" s="10">
        <f t="shared" si="1"/>
        <v>44728</v>
      </c>
      <c r="T4" s="10">
        <f t="shared" si="1"/>
        <v>44729</v>
      </c>
      <c r="U4" s="10">
        <f t="shared" si="1"/>
        <v>44730</v>
      </c>
      <c r="V4" s="10">
        <f t="shared" si="1"/>
        <v>44731</v>
      </c>
      <c r="W4" s="10">
        <f t="shared" si="1"/>
        <v>44732</v>
      </c>
      <c r="X4" s="10">
        <f t="shared" si="1"/>
        <v>44733</v>
      </c>
      <c r="Y4" s="10">
        <f t="shared" si="1"/>
        <v>44734</v>
      </c>
      <c r="Z4" s="10">
        <f t="shared" si="1"/>
        <v>44735</v>
      </c>
      <c r="AA4" s="10">
        <f t="shared" si="1"/>
        <v>44736</v>
      </c>
      <c r="AB4" s="10">
        <f t="shared" si="1"/>
        <v>44737</v>
      </c>
      <c r="AC4" s="10">
        <f t="shared" si="1"/>
        <v>44738</v>
      </c>
      <c r="AD4" s="10">
        <f t="shared" si="1"/>
        <v>44739</v>
      </c>
      <c r="AE4" s="10">
        <f t="shared" si="1"/>
        <v>44740</v>
      </c>
      <c r="AF4" s="10">
        <f t="shared" si="1"/>
        <v>44741</v>
      </c>
      <c r="AG4" s="10">
        <f t="shared" si="1"/>
        <v>44742</v>
      </c>
      <c r="AH4" s="10" t="str">
        <f t="shared" si="1"/>
        <v/>
      </c>
      <c r="AI4" s="194"/>
      <c r="AJ4" s="12" t="s">
        <v>18</v>
      </c>
      <c r="AK4" s="13" t="s">
        <v>19</v>
      </c>
      <c r="AL4" s="194"/>
      <c r="AM4" s="194"/>
      <c r="AN4" s="200"/>
      <c r="AO4" s="200"/>
      <c r="AP4" s="200"/>
      <c r="AQ4" s="215"/>
      <c r="AR4" s="200"/>
      <c r="AS4" s="199"/>
    </row>
    <row r="5" spans="1:46" ht="18" customHeight="1">
      <c r="A5" s="199">
        <v>1</v>
      </c>
      <c r="B5" s="199" t="s">
        <v>20</v>
      </c>
      <c r="C5" s="200" t="str">
        <f>B2</f>
        <v>总经理室</v>
      </c>
      <c r="D5" s="8">
        <v>4</v>
      </c>
      <c r="E5" s="8">
        <v>4</v>
      </c>
      <c r="F5" s="8" t="s">
        <v>32</v>
      </c>
      <c r="G5" s="8" t="s">
        <v>32</v>
      </c>
      <c r="H5" s="8" t="s">
        <v>32</v>
      </c>
      <c r="I5" s="8" t="s">
        <v>32</v>
      </c>
      <c r="J5" s="8">
        <v>4</v>
      </c>
      <c r="K5" s="8">
        <v>4</v>
      </c>
      <c r="L5" s="8">
        <v>4</v>
      </c>
      <c r="M5" s="8">
        <v>4</v>
      </c>
      <c r="N5" s="8" t="s">
        <v>32</v>
      </c>
      <c r="O5" s="8" t="s">
        <v>32</v>
      </c>
      <c r="P5" s="8">
        <v>4</v>
      </c>
      <c r="Q5" s="8">
        <v>4</v>
      </c>
      <c r="R5" s="8">
        <v>4</v>
      </c>
      <c r="S5" s="8">
        <v>4</v>
      </c>
      <c r="T5" s="8">
        <v>4</v>
      </c>
      <c r="U5" s="8" t="s">
        <v>32</v>
      </c>
      <c r="V5" s="8" t="s">
        <v>32</v>
      </c>
      <c r="W5" s="8">
        <v>4</v>
      </c>
      <c r="X5" s="8">
        <v>4</v>
      </c>
      <c r="Y5" s="8">
        <v>4</v>
      </c>
      <c r="Z5" s="8">
        <v>4</v>
      </c>
      <c r="AA5" s="8">
        <v>4</v>
      </c>
      <c r="AB5" s="8">
        <v>4</v>
      </c>
      <c r="AC5" s="8" t="s">
        <v>32</v>
      </c>
      <c r="AD5" s="8">
        <v>4</v>
      </c>
      <c r="AE5" s="8">
        <v>4</v>
      </c>
      <c r="AF5" s="8">
        <v>4</v>
      </c>
      <c r="AG5" s="8">
        <v>4</v>
      </c>
      <c r="AH5" s="8"/>
      <c r="AI5" s="210">
        <f>COUNTIF(D5:AH6,"出差")/2</f>
        <v>0</v>
      </c>
      <c r="AJ5" s="213">
        <f>IF(AN5&gt;AO5,MIN(AN5-AO5,SUMIF(D6:AH6,"放",D7:AH7)/8),0)</f>
        <v>1</v>
      </c>
      <c r="AK5" s="210">
        <f>IF(AN5&gt;AO5+AJ5,MIN(AN5-AO5-AJ5,SUMIF(D6:AH6,"&gt;=0",D7:AH7)/8),0)</f>
        <v>0</v>
      </c>
      <c r="AL5" s="210">
        <f>MIN(SUM(D7:AH7)/8-COUNTIF(D5:AH6,"出差")/2,COUNTIF(D5:AH6,"休")/2)</f>
        <v>0</v>
      </c>
      <c r="AM5" s="210">
        <f>IF(B5="","",COUNTIF(D5:AH6,"&gt;2")/2)+AJ5</f>
        <v>22.5</v>
      </c>
      <c r="AN5" s="213">
        <f>SUM(D5:AH7)/8</f>
        <v>22.5</v>
      </c>
      <c r="AO5" s="213">
        <f>MIN($AS$2,AN5)</f>
        <v>21.5</v>
      </c>
      <c r="AP5" s="214">
        <f>IFERROR(AN5/$AS$2,"")</f>
        <v>1.0465116279069768</v>
      </c>
      <c r="AQ5" s="200" t="s">
        <v>22</v>
      </c>
      <c r="AR5" s="209"/>
      <c r="AS5" s="205"/>
    </row>
    <row r="6" spans="1:46" ht="18" customHeight="1">
      <c r="A6" s="199"/>
      <c r="B6" s="199"/>
      <c r="C6" s="199"/>
      <c r="D6" s="8">
        <v>4</v>
      </c>
      <c r="E6" s="8">
        <v>4</v>
      </c>
      <c r="F6" s="8" t="s">
        <v>32</v>
      </c>
      <c r="G6" s="8" t="s">
        <v>32</v>
      </c>
      <c r="H6" s="8" t="s">
        <v>32</v>
      </c>
      <c r="I6" s="8">
        <v>4</v>
      </c>
      <c r="J6" s="8">
        <v>4</v>
      </c>
      <c r="K6" s="8">
        <v>4</v>
      </c>
      <c r="L6" s="8">
        <v>4</v>
      </c>
      <c r="M6" s="8">
        <v>4</v>
      </c>
      <c r="N6" s="8" t="s">
        <v>32</v>
      </c>
      <c r="O6" s="8" t="s">
        <v>32</v>
      </c>
      <c r="P6" s="8">
        <v>4</v>
      </c>
      <c r="Q6" s="8">
        <v>4</v>
      </c>
      <c r="R6" s="8">
        <v>4</v>
      </c>
      <c r="S6" s="8">
        <v>4</v>
      </c>
      <c r="T6" s="8">
        <v>4</v>
      </c>
      <c r="U6" s="8" t="s">
        <v>32</v>
      </c>
      <c r="V6" s="8" t="s">
        <v>32</v>
      </c>
      <c r="W6" s="8">
        <v>4</v>
      </c>
      <c r="X6" s="8">
        <v>4</v>
      </c>
      <c r="Y6" s="8">
        <v>4</v>
      </c>
      <c r="Z6" s="8">
        <v>4</v>
      </c>
      <c r="AA6" s="8">
        <v>4</v>
      </c>
      <c r="AB6" s="8">
        <v>4</v>
      </c>
      <c r="AC6" s="8" t="s">
        <v>32</v>
      </c>
      <c r="AD6" s="8">
        <v>4</v>
      </c>
      <c r="AE6" s="8">
        <v>4</v>
      </c>
      <c r="AF6" s="8">
        <v>4</v>
      </c>
      <c r="AG6" s="8">
        <v>4</v>
      </c>
      <c r="AH6" s="8"/>
      <c r="AI6" s="211"/>
      <c r="AJ6" s="213"/>
      <c r="AK6" s="211"/>
      <c r="AL6" s="211"/>
      <c r="AM6" s="211"/>
      <c r="AN6" s="213"/>
      <c r="AO6" s="213"/>
      <c r="AP6" s="214"/>
      <c r="AQ6" s="200"/>
      <c r="AR6" s="209"/>
      <c r="AS6" s="206"/>
    </row>
    <row r="7" spans="1:46" ht="18" customHeight="1">
      <c r="A7" s="199"/>
      <c r="B7" s="8" t="s">
        <v>23</v>
      </c>
      <c r="C7" s="199"/>
      <c r="D7" s="8"/>
      <c r="E7" s="8"/>
      <c r="F7" s="8"/>
      <c r="G7" s="8"/>
      <c r="H7" s="8"/>
      <c r="I7" s="8"/>
      <c r="J7" s="8"/>
      <c r="K7" s="8"/>
      <c r="L7" s="8"/>
      <c r="M7" s="8"/>
      <c r="N7" s="8">
        <v>8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212"/>
      <c r="AJ7" s="213"/>
      <c r="AK7" s="212"/>
      <c r="AL7" s="212"/>
      <c r="AM7" s="212"/>
      <c r="AN7" s="213"/>
      <c r="AO7" s="213"/>
      <c r="AP7" s="214"/>
      <c r="AQ7" s="200"/>
      <c r="AR7" s="209"/>
      <c r="AS7" s="207"/>
    </row>
    <row r="8" spans="1:46" ht="18" hidden="1" customHeight="1">
      <c r="A8" s="199">
        <v>2</v>
      </c>
      <c r="B8" s="199"/>
      <c r="C8" s="19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210">
        <f>COUNTIF(D8:AH9,"出差")/2</f>
        <v>0</v>
      </c>
      <c r="AJ8" s="213">
        <f>IF(AN8&gt;AO8,MIN(AN8-AO8,SUMIF(D9:AH9,"放",D10:AH10)/8),0)</f>
        <v>0</v>
      </c>
      <c r="AK8" s="210">
        <f>IF(AN8&gt;AO8+AJ8,MIN(AN8-AO8-AJ8,SUMIF(D9:AH9,"&gt;=0",D10:AH10)/8),0)</f>
        <v>0</v>
      </c>
      <c r="AL8" s="210">
        <f>MIN(SUM(D10:AH10)/8-COUNTIF(D8:AH9,"出差")/2,COUNTIF(D8:AH9,"休")/2)</f>
        <v>0</v>
      </c>
      <c r="AM8" s="210" t="e">
        <f>IF(B8="","",COUNTIF(D8:AH9,"&gt;2")/2)+AJ8</f>
        <v>#VALUE!</v>
      </c>
      <c r="AN8" s="213">
        <f>SUM(D8:AH10)/8</f>
        <v>0</v>
      </c>
      <c r="AO8" s="213">
        <f>MIN($AS$2,AN8)</f>
        <v>0</v>
      </c>
      <c r="AP8" s="47"/>
      <c r="AQ8" s="214">
        <f>IFERROR(AN8/$AS$2,"")</f>
        <v>0</v>
      </c>
      <c r="AR8" s="199"/>
      <c r="AS8" s="209"/>
      <c r="AT8" s="205"/>
    </row>
    <row r="9" spans="1:46" ht="18" hidden="1" customHeight="1">
      <c r="A9" s="199"/>
      <c r="B9" s="199"/>
      <c r="C9" s="19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211"/>
      <c r="AJ9" s="213"/>
      <c r="AK9" s="211"/>
      <c r="AL9" s="211"/>
      <c r="AM9" s="211"/>
      <c r="AN9" s="213"/>
      <c r="AO9" s="213"/>
      <c r="AP9" s="47"/>
      <c r="AQ9" s="214"/>
      <c r="AR9" s="199"/>
      <c r="AS9" s="209"/>
      <c r="AT9" s="206"/>
    </row>
    <row r="10" spans="1:46" ht="18" hidden="1" customHeight="1">
      <c r="A10" s="199"/>
      <c r="B10" s="8" t="str">
        <f>IF(B8="","","加班")</f>
        <v/>
      </c>
      <c r="C10" s="19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212"/>
      <c r="AJ10" s="213"/>
      <c r="AK10" s="212"/>
      <c r="AL10" s="212"/>
      <c r="AM10" s="212"/>
      <c r="AN10" s="213"/>
      <c r="AO10" s="213"/>
      <c r="AP10" s="47"/>
      <c r="AQ10" s="214"/>
      <c r="AR10" s="199"/>
      <c r="AS10" s="209"/>
      <c r="AT10" s="207"/>
    </row>
    <row r="11" spans="1:46" ht="18" hidden="1" customHeight="1">
      <c r="A11" s="199">
        <v>3</v>
      </c>
      <c r="B11" s="199"/>
      <c r="C11" s="19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210">
        <f>COUNTIF(D11:AH12,"出差")/2</f>
        <v>0</v>
      </c>
      <c r="AJ11" s="213">
        <f>IF(AN11&gt;AO11,MIN(AN11-AO11,SUMIF(D12:AH12,"放",D13:AH13)/8),0)</f>
        <v>0</v>
      </c>
      <c r="AK11" s="210">
        <f>IF(AN11&gt;AO11+AJ11,MIN(AN11-AO11-AJ11,SUMIF(D12:AH12,"&gt;=0",D13:AH13)/8),0)</f>
        <v>0</v>
      </c>
      <c r="AL11" s="210">
        <f>MIN(SUM(D13:AH13)/8-COUNTIF(D11:AH12,"出差")/2,COUNTIF(D11:AH12,"休")/2)</f>
        <v>0</v>
      </c>
      <c r="AM11" s="210" t="e">
        <f>IF(B11="","",COUNTIF(D11:AH12,"&gt;2")/2)+AJ11</f>
        <v>#VALUE!</v>
      </c>
      <c r="AN11" s="213">
        <f>SUM(D11:AH13)/8</f>
        <v>0</v>
      </c>
      <c r="AO11" s="213">
        <f>MIN($AS$2,AN11)</f>
        <v>0</v>
      </c>
      <c r="AP11" s="47"/>
      <c r="AQ11" s="214">
        <f>IFERROR(AN11/$AS$2,"")</f>
        <v>0</v>
      </c>
      <c r="AR11" s="199"/>
      <c r="AS11" s="209"/>
      <c r="AT11" s="205"/>
    </row>
    <row r="12" spans="1:46" ht="18" hidden="1" customHeight="1">
      <c r="A12" s="199"/>
      <c r="B12" s="199"/>
      <c r="C12" s="19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211"/>
      <c r="AJ12" s="213"/>
      <c r="AK12" s="211"/>
      <c r="AL12" s="211"/>
      <c r="AM12" s="211"/>
      <c r="AN12" s="213"/>
      <c r="AO12" s="213"/>
      <c r="AP12" s="47"/>
      <c r="AQ12" s="214"/>
      <c r="AR12" s="199"/>
      <c r="AS12" s="209"/>
      <c r="AT12" s="206"/>
    </row>
    <row r="13" spans="1:46" ht="18" hidden="1" customHeight="1">
      <c r="A13" s="199"/>
      <c r="B13" s="8" t="str">
        <f>IF(B11="","","加班")</f>
        <v/>
      </c>
      <c r="C13" s="19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212"/>
      <c r="AJ13" s="213"/>
      <c r="AK13" s="212"/>
      <c r="AL13" s="212"/>
      <c r="AM13" s="212"/>
      <c r="AN13" s="213"/>
      <c r="AO13" s="213"/>
      <c r="AP13" s="47"/>
      <c r="AQ13" s="214"/>
      <c r="AR13" s="199"/>
      <c r="AS13" s="209"/>
      <c r="AT13" s="207"/>
    </row>
    <row r="14" spans="1:46" ht="15.75" customHeight="1">
      <c r="AI14" s="48"/>
      <c r="AJ14" s="48"/>
      <c r="AK14" s="48"/>
      <c r="AL14" s="48"/>
      <c r="AM14" s="48"/>
      <c r="AN14" s="188"/>
      <c r="AO14" s="188"/>
      <c r="AP14" s="188"/>
      <c r="AQ14" s="188"/>
      <c r="AR14" s="188"/>
      <c r="AS14"/>
    </row>
    <row r="15" spans="1:46" customFormat="1" ht="16.5" customHeight="1">
      <c r="A15" s="11"/>
      <c r="B15" s="189" t="s">
        <v>24</v>
      </c>
      <c r="C15" s="189"/>
      <c r="D15" s="189"/>
      <c r="E15" s="189"/>
      <c r="F15" s="190"/>
      <c r="G15" s="190"/>
      <c r="H15" s="189"/>
      <c r="I15" s="189"/>
      <c r="J15" s="189"/>
      <c r="K15" s="189"/>
      <c r="L15" s="189"/>
      <c r="M15" s="189"/>
      <c r="N15" s="190"/>
      <c r="O15" s="189"/>
      <c r="P15" s="189"/>
      <c r="Q15" s="189"/>
      <c r="R15" s="189"/>
      <c r="S15" s="189"/>
      <c r="T15" s="190"/>
      <c r="U15" s="190"/>
      <c r="V15" s="189"/>
      <c r="W15" s="189"/>
      <c r="X15" s="189"/>
      <c r="Y15" s="189"/>
      <c r="Z15" s="189"/>
      <c r="AA15" s="189"/>
      <c r="AB15" s="191"/>
      <c r="AC15" s="189"/>
      <c r="AD15" s="189"/>
      <c r="AE15" s="189"/>
      <c r="AF15" s="189"/>
      <c r="AG15" s="188" t="s">
        <v>25</v>
      </c>
      <c r="AH15" s="188"/>
      <c r="AI15" s="188"/>
      <c r="AJ15" s="188"/>
      <c r="AK15" s="188"/>
      <c r="AL15" s="188"/>
      <c r="AM15" s="192"/>
      <c r="AN15" s="188" t="s">
        <v>26</v>
      </c>
      <c r="AO15" s="188"/>
      <c r="AP15" s="188"/>
      <c r="AQ15" s="188"/>
      <c r="AR15" s="188"/>
      <c r="AS15" s="5"/>
      <c r="AT15" s="4"/>
    </row>
    <row r="16" spans="1:46" customFormat="1" ht="16.5" customHeight="1">
      <c r="A16" s="11"/>
      <c r="B16" s="188" t="s">
        <v>27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G16" s="15"/>
      <c r="AH16" s="15"/>
      <c r="AI16" s="49"/>
      <c r="AJ16" s="49"/>
      <c r="AK16" s="49"/>
      <c r="AL16" s="49"/>
      <c r="AM16" s="49"/>
      <c r="AN16" s="49"/>
      <c r="AO16" s="49"/>
      <c r="AP16" s="49"/>
      <c r="AQ16" s="50"/>
      <c r="AS16" s="5"/>
      <c r="AT16" s="4"/>
    </row>
    <row r="17" spans="2:44" ht="16.5" customHeight="1">
      <c r="B17" s="188" t="s">
        <v>28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2:44" ht="16.5" customHeight="1">
      <c r="B18" s="188" t="s">
        <v>29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G18" s="188" t="s">
        <v>31</v>
      </c>
      <c r="AH18" s="188"/>
      <c r="AI18" s="188"/>
      <c r="AJ18" s="188"/>
      <c r="AK18" s="188"/>
      <c r="AL18" s="188"/>
      <c r="AM18" s="192"/>
      <c r="AN18" s="188" t="s">
        <v>26</v>
      </c>
      <c r="AO18" s="188"/>
      <c r="AP18" s="188"/>
      <c r="AQ18" s="188"/>
      <c r="AR18" s="188"/>
    </row>
    <row r="19" spans="2:44" ht="16.5" customHeight="1">
      <c r="B19" s="188" t="s">
        <v>30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</row>
  </sheetData>
  <sheetProtection formatCells="0" formatColumns="0" formatRows="0" insertColumns="0" insertRows="0" insertHyperlinks="0" deleteColumns="0" deleteRows="0" sort="0" autoFilter="0" pivotTables="0"/>
  <mergeCells count="65">
    <mergeCell ref="AS3:AS4"/>
    <mergeCell ref="AS5:AS7"/>
    <mergeCell ref="AT8:AT10"/>
    <mergeCell ref="AT11:AT13"/>
    <mergeCell ref="AQ3:AQ4"/>
    <mergeCell ref="AQ5:AQ7"/>
    <mergeCell ref="AR8:AR10"/>
    <mergeCell ref="AR11:AR13"/>
    <mergeCell ref="AR3:AR4"/>
    <mergeCell ref="AR5:AR7"/>
    <mergeCell ref="AS8:AS10"/>
    <mergeCell ref="AS11:AS13"/>
    <mergeCell ref="AP3:AP4"/>
    <mergeCell ref="AP5:AP7"/>
    <mergeCell ref="AQ8:AQ10"/>
    <mergeCell ref="AQ11:AQ13"/>
    <mergeCell ref="AG18:AM18"/>
    <mergeCell ref="AN18:AR18"/>
    <mergeCell ref="AO3:AO4"/>
    <mergeCell ref="AO5:AO7"/>
    <mergeCell ref="AN3:AN4"/>
    <mergeCell ref="AN5:AN7"/>
    <mergeCell ref="AN8:AN10"/>
    <mergeCell ref="AN11:AN13"/>
    <mergeCell ref="AO8:AO10"/>
    <mergeCell ref="AO11:AO13"/>
    <mergeCell ref="AL3:AL4"/>
    <mergeCell ref="AL5:AL7"/>
    <mergeCell ref="AL8:AL10"/>
    <mergeCell ref="AL11:AL13"/>
    <mergeCell ref="AM3:AM4"/>
    <mergeCell ref="AM5:AM7"/>
    <mergeCell ref="AM8:AM10"/>
    <mergeCell ref="AM11:AM13"/>
    <mergeCell ref="B16:AE16"/>
    <mergeCell ref="B17:AE17"/>
    <mergeCell ref="B18:AE18"/>
    <mergeCell ref="B19:AE19"/>
    <mergeCell ref="A3:A4"/>
    <mergeCell ref="A5:A7"/>
    <mergeCell ref="A8:A10"/>
    <mergeCell ref="A11:A13"/>
    <mergeCell ref="B5:B6"/>
    <mergeCell ref="B8:B9"/>
    <mergeCell ref="B11:B12"/>
    <mergeCell ref="C3:C4"/>
    <mergeCell ref="C5:C7"/>
    <mergeCell ref="C8:C10"/>
    <mergeCell ref="C11:C13"/>
    <mergeCell ref="B1:AK1"/>
    <mergeCell ref="AJ3:AK3"/>
    <mergeCell ref="AN14:AR14"/>
    <mergeCell ref="B15:AF15"/>
    <mergeCell ref="AG15:AM15"/>
    <mergeCell ref="AN15:AR15"/>
    <mergeCell ref="AI3:AI4"/>
    <mergeCell ref="AI5:AI7"/>
    <mergeCell ref="AI8:AI10"/>
    <mergeCell ref="AI11:AI13"/>
    <mergeCell ref="AJ5:AJ7"/>
    <mergeCell ref="AJ8:AJ10"/>
    <mergeCell ref="AJ11:AJ13"/>
    <mergeCell ref="AK5:AK7"/>
    <mergeCell ref="AK8:AK10"/>
    <mergeCell ref="AK11:AK13"/>
  </mergeCells>
  <phoneticPr fontId="8" type="noConversion"/>
  <dataValidations count="4">
    <dataValidation type="list" allowBlank="1" showErrorMessage="1" sqref="B2:AK2" xr:uid="{00000000-0002-0000-0500-000001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R8:AR13 AQ5:AQ7" xr:uid="{00000000-0002-0000-0500-000002000000}">
      <formula1>"正常在职,本月离职,本月入职,本月调入,本月调出"</formula1>
    </dataValidation>
    <dataValidation type="list" allowBlank="1" showErrorMessage="1" sqref="AL2:AP2" xr:uid="{00000000-0002-0000-0500-000003000000}">
      <formula1>"运营、人力、财务,制造管理部-组装车间,制造管理部-喷涂车间,制造管理部-注塑车间,制造管理部-后勤,生产管理部,销售服务科,技术质量科"</formula1>
    </dataValidation>
    <dataValidation type="list" allowBlank="1" showErrorMessage="1" sqref="AT8:AT13 AS5:AS7" xr:uid="{00000000-0002-0000-0500-000004000000}">
      <formula1>"正式,劳务张,劳务田"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9"/>
  <sheetViews>
    <sheetView workbookViewId="0">
      <selection activeCell="B10" sqref="B10"/>
    </sheetView>
  </sheetViews>
  <sheetFormatPr defaultColWidth="14.54296875" defaultRowHeight="12"/>
  <cols>
    <col min="1" max="1" width="3.7265625" style="4" customWidth="1"/>
    <col min="2" max="2" width="6.6328125" style="4" customWidth="1"/>
    <col min="3" max="3" width="5.36328125" style="4" customWidth="1"/>
    <col min="4" max="40" width="2.90625" style="4" customWidth="1"/>
    <col min="41" max="41" width="4" style="36" customWidth="1"/>
    <col min="42" max="42" width="4.6328125" style="36" customWidth="1"/>
    <col min="43" max="43" width="4" style="36" customWidth="1"/>
    <col min="44" max="44" width="10.08984375" style="4" customWidth="1"/>
    <col min="45" max="45" width="7.453125" style="5" customWidth="1"/>
    <col min="46" max="16384" width="14.54296875" style="4"/>
  </cols>
  <sheetData>
    <row r="1" spans="1:46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42"/>
      <c r="AM1" s="42"/>
      <c r="AN1" s="42"/>
      <c r="AO1" s="42"/>
      <c r="AP1" s="42"/>
      <c r="AR1" s="43">
        <v>2022</v>
      </c>
      <c r="AS1" s="44">
        <v>7</v>
      </c>
    </row>
    <row r="2" spans="1:46" ht="21" customHeight="1">
      <c r="A2" s="5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45"/>
      <c r="AM2" s="45"/>
      <c r="AN2" s="45"/>
      <c r="AO2" s="45"/>
      <c r="AP2" s="45"/>
      <c r="AR2" s="19" t="s">
        <v>3</v>
      </c>
      <c r="AS2" s="51">
        <v>25</v>
      </c>
    </row>
    <row r="3" spans="1:46" ht="15.75" customHeight="1">
      <c r="A3" s="199" t="s">
        <v>4</v>
      </c>
      <c r="B3" s="8" t="s">
        <v>5</v>
      </c>
      <c r="C3" s="199" t="s">
        <v>6</v>
      </c>
      <c r="D3" s="9">
        <f t="shared" ref="D3:AE3" si="0">DATE($AR$1,$AS$1,1)+COLUMN(A:A)-1</f>
        <v>44743</v>
      </c>
      <c r="E3" s="9">
        <f t="shared" si="0"/>
        <v>44744</v>
      </c>
      <c r="F3" s="9">
        <f t="shared" si="0"/>
        <v>44745</v>
      </c>
      <c r="G3" s="9">
        <f t="shared" si="0"/>
        <v>44746</v>
      </c>
      <c r="H3" s="9">
        <f t="shared" si="0"/>
        <v>44747</v>
      </c>
      <c r="I3" s="9">
        <f t="shared" si="0"/>
        <v>44748</v>
      </c>
      <c r="J3" s="9">
        <f t="shared" si="0"/>
        <v>44749</v>
      </c>
      <c r="K3" s="9">
        <f t="shared" si="0"/>
        <v>44750</v>
      </c>
      <c r="L3" s="9">
        <f t="shared" si="0"/>
        <v>44751</v>
      </c>
      <c r="M3" s="9">
        <f t="shared" si="0"/>
        <v>44752</v>
      </c>
      <c r="N3" s="9">
        <f t="shared" si="0"/>
        <v>44753</v>
      </c>
      <c r="O3" s="9">
        <f t="shared" si="0"/>
        <v>44754</v>
      </c>
      <c r="P3" s="9">
        <f t="shared" si="0"/>
        <v>44755</v>
      </c>
      <c r="Q3" s="9">
        <f t="shared" si="0"/>
        <v>44756</v>
      </c>
      <c r="R3" s="9">
        <f t="shared" si="0"/>
        <v>44757</v>
      </c>
      <c r="S3" s="9">
        <f t="shared" si="0"/>
        <v>44758</v>
      </c>
      <c r="T3" s="9">
        <f t="shared" si="0"/>
        <v>44759</v>
      </c>
      <c r="U3" s="9">
        <f t="shared" si="0"/>
        <v>44760</v>
      </c>
      <c r="V3" s="9">
        <f t="shared" si="0"/>
        <v>44761</v>
      </c>
      <c r="W3" s="9">
        <f t="shared" si="0"/>
        <v>44762</v>
      </c>
      <c r="X3" s="9">
        <f t="shared" si="0"/>
        <v>44763</v>
      </c>
      <c r="Y3" s="9">
        <f t="shared" si="0"/>
        <v>44764</v>
      </c>
      <c r="Z3" s="9">
        <f t="shared" si="0"/>
        <v>44765</v>
      </c>
      <c r="AA3" s="9">
        <f t="shared" si="0"/>
        <v>44766</v>
      </c>
      <c r="AB3" s="9">
        <f t="shared" si="0"/>
        <v>44767</v>
      </c>
      <c r="AC3" s="9">
        <f t="shared" si="0"/>
        <v>44768</v>
      </c>
      <c r="AD3" s="9">
        <f t="shared" si="0"/>
        <v>44769</v>
      </c>
      <c r="AE3" s="9">
        <f t="shared" si="0"/>
        <v>44770</v>
      </c>
      <c r="AF3" s="9">
        <f>IF(DAY(DATE($AR$1,$AS$1,1)+COLUMN(AC:AC)-1)&lt;28,"",DATE($AR$1,$AS$1,1)+COLUMN(AC:AC)-1)</f>
        <v>44771</v>
      </c>
      <c r="AG3" s="9">
        <f>IF(DAY(DATE($AR$1,$AS$1,1)+COLUMN(AD:AD)-1)&lt;28,"",DATE($AR$1,$AS$1,1)+COLUMN(AD:AD)-1)</f>
        <v>44772</v>
      </c>
      <c r="AH3" s="9">
        <f>IF(DAY(DATE($AR$1,$AS$1,1)+COLUMN(AE:AE)-1)&lt;28,"",DATE($AR$1,$AS$1,1)+COLUMN(AE:AE)-1)</f>
        <v>44773</v>
      </c>
      <c r="AI3" s="193" t="s">
        <v>7</v>
      </c>
      <c r="AJ3" s="186" t="s">
        <v>8</v>
      </c>
      <c r="AK3" s="187"/>
      <c r="AL3" s="193" t="s">
        <v>9</v>
      </c>
      <c r="AM3" s="193" t="s">
        <v>10</v>
      </c>
      <c r="AN3" s="200" t="s">
        <v>11</v>
      </c>
      <c r="AO3" s="200" t="s">
        <v>12</v>
      </c>
      <c r="AP3" s="200" t="s">
        <v>13</v>
      </c>
      <c r="AQ3" s="215" t="s">
        <v>14</v>
      </c>
      <c r="AR3" s="200" t="s">
        <v>15</v>
      </c>
      <c r="AS3" s="199" t="s">
        <v>16</v>
      </c>
    </row>
    <row r="4" spans="1:46" ht="15.75" customHeight="1">
      <c r="A4" s="199"/>
      <c r="B4" s="8" t="s">
        <v>17</v>
      </c>
      <c r="C4" s="199"/>
      <c r="D4" s="10">
        <f t="shared" ref="D4:AH4" si="1">D3</f>
        <v>44743</v>
      </c>
      <c r="E4" s="10">
        <f t="shared" si="1"/>
        <v>44744</v>
      </c>
      <c r="F4" s="10">
        <f t="shared" si="1"/>
        <v>44745</v>
      </c>
      <c r="G4" s="10">
        <f t="shared" si="1"/>
        <v>44746</v>
      </c>
      <c r="H4" s="10">
        <f t="shared" si="1"/>
        <v>44747</v>
      </c>
      <c r="I4" s="10">
        <f t="shared" si="1"/>
        <v>44748</v>
      </c>
      <c r="J4" s="10">
        <f t="shared" si="1"/>
        <v>44749</v>
      </c>
      <c r="K4" s="10">
        <f t="shared" si="1"/>
        <v>44750</v>
      </c>
      <c r="L4" s="10">
        <f t="shared" si="1"/>
        <v>44751</v>
      </c>
      <c r="M4" s="10">
        <f t="shared" si="1"/>
        <v>44752</v>
      </c>
      <c r="N4" s="10">
        <f t="shared" si="1"/>
        <v>44753</v>
      </c>
      <c r="O4" s="10">
        <f t="shared" si="1"/>
        <v>44754</v>
      </c>
      <c r="P4" s="10">
        <f t="shared" si="1"/>
        <v>44755</v>
      </c>
      <c r="Q4" s="10">
        <f t="shared" si="1"/>
        <v>44756</v>
      </c>
      <c r="R4" s="10">
        <f t="shared" si="1"/>
        <v>44757</v>
      </c>
      <c r="S4" s="10">
        <f t="shared" si="1"/>
        <v>44758</v>
      </c>
      <c r="T4" s="10">
        <f t="shared" si="1"/>
        <v>44759</v>
      </c>
      <c r="U4" s="10">
        <f t="shared" si="1"/>
        <v>44760</v>
      </c>
      <c r="V4" s="10">
        <f t="shared" si="1"/>
        <v>44761</v>
      </c>
      <c r="W4" s="10">
        <f t="shared" si="1"/>
        <v>44762</v>
      </c>
      <c r="X4" s="10">
        <f t="shared" si="1"/>
        <v>44763</v>
      </c>
      <c r="Y4" s="10">
        <f t="shared" si="1"/>
        <v>44764</v>
      </c>
      <c r="Z4" s="10">
        <f t="shared" si="1"/>
        <v>44765</v>
      </c>
      <c r="AA4" s="10">
        <f t="shared" si="1"/>
        <v>44766</v>
      </c>
      <c r="AB4" s="10">
        <f t="shared" si="1"/>
        <v>44767</v>
      </c>
      <c r="AC4" s="10">
        <f t="shared" si="1"/>
        <v>44768</v>
      </c>
      <c r="AD4" s="10">
        <f t="shared" si="1"/>
        <v>44769</v>
      </c>
      <c r="AE4" s="10">
        <f t="shared" si="1"/>
        <v>44770</v>
      </c>
      <c r="AF4" s="10">
        <f t="shared" si="1"/>
        <v>44771</v>
      </c>
      <c r="AG4" s="10">
        <f t="shared" si="1"/>
        <v>44772</v>
      </c>
      <c r="AH4" s="10">
        <f t="shared" si="1"/>
        <v>44773</v>
      </c>
      <c r="AI4" s="194"/>
      <c r="AJ4" s="12" t="s">
        <v>18</v>
      </c>
      <c r="AK4" s="13" t="s">
        <v>19</v>
      </c>
      <c r="AL4" s="194"/>
      <c r="AM4" s="194"/>
      <c r="AN4" s="200"/>
      <c r="AO4" s="200"/>
      <c r="AP4" s="200"/>
      <c r="AQ4" s="215"/>
      <c r="AR4" s="200"/>
      <c r="AS4" s="199"/>
    </row>
    <row r="5" spans="1:46" ht="18" customHeight="1">
      <c r="A5" s="199">
        <v>1</v>
      </c>
      <c r="B5" s="199" t="s">
        <v>20</v>
      </c>
      <c r="C5" s="200" t="str">
        <f>B2</f>
        <v>总经理室</v>
      </c>
      <c r="D5" s="8">
        <v>4</v>
      </c>
      <c r="E5" s="8" t="s">
        <v>32</v>
      </c>
      <c r="F5" s="8" t="s">
        <v>32</v>
      </c>
      <c r="G5" s="8">
        <v>4</v>
      </c>
      <c r="H5" s="8">
        <v>4</v>
      </c>
      <c r="I5" s="8">
        <v>4</v>
      </c>
      <c r="J5" s="8">
        <v>4</v>
      </c>
      <c r="K5" s="8">
        <v>4</v>
      </c>
      <c r="L5" s="8">
        <v>4</v>
      </c>
      <c r="M5" s="8" t="s">
        <v>32</v>
      </c>
      <c r="N5" s="8">
        <v>4</v>
      </c>
      <c r="O5" s="8">
        <v>4</v>
      </c>
      <c r="P5" s="8">
        <v>4</v>
      </c>
      <c r="Q5" s="8">
        <v>4</v>
      </c>
      <c r="R5" s="8">
        <v>4</v>
      </c>
      <c r="S5" s="8">
        <v>4</v>
      </c>
      <c r="T5" s="8" t="s">
        <v>32</v>
      </c>
      <c r="U5" s="8">
        <v>4</v>
      </c>
      <c r="V5" s="8">
        <v>4</v>
      </c>
      <c r="W5" s="8">
        <v>4</v>
      </c>
      <c r="X5" s="8">
        <v>4</v>
      </c>
      <c r="Y5" s="8">
        <v>4</v>
      </c>
      <c r="Z5" s="8" t="s">
        <v>32</v>
      </c>
      <c r="AA5" s="8" t="s">
        <v>32</v>
      </c>
      <c r="AB5" s="8">
        <v>4</v>
      </c>
      <c r="AC5" s="8">
        <v>4</v>
      </c>
      <c r="AD5" s="8">
        <v>4</v>
      </c>
      <c r="AE5" s="8">
        <v>4</v>
      </c>
      <c r="AF5" s="8">
        <v>4</v>
      </c>
      <c r="AG5" s="8">
        <v>4</v>
      </c>
      <c r="AH5" s="8">
        <v>4</v>
      </c>
      <c r="AI5" s="210">
        <f>COUNTIF(D5:AH6,"出差")/2</f>
        <v>0</v>
      </c>
      <c r="AJ5" s="213">
        <f>IF(AN5&gt;AO5,MIN(AN5-AO5,SUMIF(D6:AH6,"放",D7:AH7)/8),0)</f>
        <v>1</v>
      </c>
      <c r="AK5" s="210">
        <f>IF(AN5&gt;AO5+AJ5,MIN(AN5-AO5-AJ5,SUMIF(D6:AH6,"&gt;=0",D7:AH7)/8),0)</f>
        <v>0</v>
      </c>
      <c r="AL5" s="210">
        <f>MIN(SUM(D7:AH7)/8-COUNTIF(D5:AH6,"出差")/2,COUNTIF(D5:AH6,"休")/2)</f>
        <v>0</v>
      </c>
      <c r="AM5" s="210">
        <f>IF(B5="","",COUNTIF(D5:AH6,"&gt;2")/2)+AJ5</f>
        <v>26</v>
      </c>
      <c r="AN5" s="213">
        <f>SUM(D5:AH7)/8</f>
        <v>26</v>
      </c>
      <c r="AO5" s="213">
        <f>MIN($AS$2,AN5)</f>
        <v>25</v>
      </c>
      <c r="AP5" s="214">
        <f>IFERROR(AN5/$AS$2,"")</f>
        <v>1.04</v>
      </c>
      <c r="AQ5" s="200" t="s">
        <v>22</v>
      </c>
      <c r="AR5" s="209"/>
      <c r="AS5" s="205"/>
    </row>
    <row r="6" spans="1:46" ht="18" customHeight="1">
      <c r="A6" s="199"/>
      <c r="B6" s="199"/>
      <c r="C6" s="199"/>
      <c r="D6" s="8">
        <v>4</v>
      </c>
      <c r="E6" s="8" t="s">
        <v>32</v>
      </c>
      <c r="F6" s="8" t="s">
        <v>32</v>
      </c>
      <c r="G6" s="8">
        <v>4</v>
      </c>
      <c r="H6" s="8">
        <v>4</v>
      </c>
      <c r="I6" s="8">
        <v>4</v>
      </c>
      <c r="J6" s="8">
        <v>4</v>
      </c>
      <c r="K6" s="8">
        <v>4</v>
      </c>
      <c r="L6" s="8">
        <v>4</v>
      </c>
      <c r="M6" s="8" t="s">
        <v>32</v>
      </c>
      <c r="N6" s="8">
        <v>4</v>
      </c>
      <c r="O6" s="8">
        <v>4</v>
      </c>
      <c r="P6" s="8">
        <v>4</v>
      </c>
      <c r="Q6" s="8">
        <v>4</v>
      </c>
      <c r="R6" s="8">
        <v>4</v>
      </c>
      <c r="S6" s="8">
        <v>4</v>
      </c>
      <c r="T6" s="8" t="s">
        <v>32</v>
      </c>
      <c r="U6" s="8">
        <v>4</v>
      </c>
      <c r="V6" s="8">
        <v>4</v>
      </c>
      <c r="W6" s="8">
        <v>4</v>
      </c>
      <c r="X6" s="8">
        <v>4</v>
      </c>
      <c r="Y6" s="8">
        <v>4</v>
      </c>
      <c r="Z6" s="8" t="s">
        <v>32</v>
      </c>
      <c r="AA6" s="8" t="s">
        <v>32</v>
      </c>
      <c r="AB6" s="8">
        <v>4</v>
      </c>
      <c r="AC6" s="8">
        <v>4</v>
      </c>
      <c r="AD6" s="8">
        <v>4</v>
      </c>
      <c r="AE6" s="8">
        <v>4</v>
      </c>
      <c r="AF6" s="8">
        <v>4</v>
      </c>
      <c r="AG6" s="8">
        <v>4</v>
      </c>
      <c r="AH6" s="8">
        <v>4</v>
      </c>
      <c r="AI6" s="211"/>
      <c r="AJ6" s="213"/>
      <c r="AK6" s="211"/>
      <c r="AL6" s="211"/>
      <c r="AM6" s="211"/>
      <c r="AN6" s="213"/>
      <c r="AO6" s="213"/>
      <c r="AP6" s="214"/>
      <c r="AQ6" s="200"/>
      <c r="AR6" s="209"/>
      <c r="AS6" s="206"/>
    </row>
    <row r="7" spans="1:46" ht="18" customHeight="1">
      <c r="A7" s="199"/>
      <c r="B7" s="8" t="s">
        <v>23</v>
      </c>
      <c r="C7" s="19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>
        <v>8</v>
      </c>
      <c r="AA7" s="8"/>
      <c r="AB7" s="8"/>
      <c r="AC7" s="8"/>
      <c r="AD7" s="8"/>
      <c r="AE7" s="8"/>
      <c r="AF7" s="8"/>
      <c r="AG7" s="8"/>
      <c r="AH7" s="8"/>
      <c r="AI7" s="212"/>
      <c r="AJ7" s="213"/>
      <c r="AK7" s="212"/>
      <c r="AL7" s="212"/>
      <c r="AM7" s="212"/>
      <c r="AN7" s="213"/>
      <c r="AO7" s="213"/>
      <c r="AP7" s="214"/>
      <c r="AQ7" s="200"/>
      <c r="AR7" s="209"/>
      <c r="AS7" s="207"/>
    </row>
    <row r="8" spans="1:46" ht="18" hidden="1" customHeight="1">
      <c r="A8" s="199">
        <v>2</v>
      </c>
      <c r="B8" s="199"/>
      <c r="C8" s="19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210">
        <f>COUNTIF(D8:AH9,"出差")/2</f>
        <v>0</v>
      </c>
      <c r="AJ8" s="213">
        <f>IF(AN8&gt;AO8,MIN(AN8-AO8,SUMIF(D9:AH9,"放",D10:AH10)/8),0)</f>
        <v>0</v>
      </c>
      <c r="AK8" s="210">
        <f>IF(AN8&gt;AO8+AJ8,MIN(AN8-AO8-AJ8,SUMIF(D9:AH9,"&gt;=0",D10:AH10)/8),0)</f>
        <v>0</v>
      </c>
      <c r="AL8" s="210">
        <f>MIN(SUM(D10:AH10)/8-COUNTIF(D8:AH9,"出差")/2,COUNTIF(D8:AH9,"休")/2)</f>
        <v>0</v>
      </c>
      <c r="AM8" s="210" t="e">
        <f>IF(B8="","",COUNTIF(D8:AH9,"&gt;2")/2)+AJ8</f>
        <v>#VALUE!</v>
      </c>
      <c r="AN8" s="213">
        <f>SUM(D8:AH10)/8</f>
        <v>0</v>
      </c>
      <c r="AO8" s="213">
        <f>MIN($AS$2,AN8)</f>
        <v>0</v>
      </c>
      <c r="AP8" s="47"/>
      <c r="AQ8" s="214">
        <f>IFERROR(AN8/$AS$2,"")</f>
        <v>0</v>
      </c>
      <c r="AR8" s="199"/>
      <c r="AS8" s="209"/>
      <c r="AT8" s="205"/>
    </row>
    <row r="9" spans="1:46" ht="18" hidden="1" customHeight="1">
      <c r="A9" s="199"/>
      <c r="B9" s="199"/>
      <c r="C9" s="19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211"/>
      <c r="AJ9" s="213"/>
      <c r="AK9" s="211"/>
      <c r="AL9" s="211"/>
      <c r="AM9" s="211"/>
      <c r="AN9" s="213"/>
      <c r="AO9" s="213"/>
      <c r="AP9" s="47"/>
      <c r="AQ9" s="214"/>
      <c r="AR9" s="199"/>
      <c r="AS9" s="209"/>
      <c r="AT9" s="206"/>
    </row>
    <row r="10" spans="1:46" ht="18" hidden="1" customHeight="1">
      <c r="A10" s="199"/>
      <c r="B10" s="8" t="str">
        <f>IF(B8="","","加班")</f>
        <v/>
      </c>
      <c r="C10" s="19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212"/>
      <c r="AJ10" s="213"/>
      <c r="AK10" s="212"/>
      <c r="AL10" s="212"/>
      <c r="AM10" s="212"/>
      <c r="AN10" s="213"/>
      <c r="AO10" s="213"/>
      <c r="AP10" s="47"/>
      <c r="AQ10" s="214"/>
      <c r="AR10" s="199"/>
      <c r="AS10" s="209"/>
      <c r="AT10" s="207"/>
    </row>
    <row r="11" spans="1:46" ht="18" hidden="1" customHeight="1">
      <c r="A11" s="199">
        <v>3</v>
      </c>
      <c r="B11" s="199"/>
      <c r="C11" s="19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210">
        <f>COUNTIF(D11:AH12,"出差")/2</f>
        <v>0</v>
      </c>
      <c r="AJ11" s="213">
        <f>IF(AN11&gt;AO11,MIN(AN11-AO11,SUMIF(D12:AH12,"放",D13:AH13)/8),0)</f>
        <v>0</v>
      </c>
      <c r="AK11" s="210">
        <f>IF(AN11&gt;AO11+AJ11,MIN(AN11-AO11-AJ11,SUMIF(D12:AH12,"&gt;=0",D13:AH13)/8),0)</f>
        <v>0</v>
      </c>
      <c r="AL11" s="210">
        <f>MIN(SUM(D13:AH13)/8-COUNTIF(D11:AH12,"出差")/2,COUNTIF(D11:AH12,"休")/2)</f>
        <v>0</v>
      </c>
      <c r="AM11" s="210" t="e">
        <f>IF(B11="","",COUNTIF(D11:AH12,"&gt;2")/2)+AJ11</f>
        <v>#VALUE!</v>
      </c>
      <c r="AN11" s="213">
        <f>SUM(D11:AH13)/8</f>
        <v>0</v>
      </c>
      <c r="AO11" s="213">
        <f>MIN($AS$2,AN11)</f>
        <v>0</v>
      </c>
      <c r="AP11" s="47"/>
      <c r="AQ11" s="214">
        <f>IFERROR(AN11/$AS$2,"")</f>
        <v>0</v>
      </c>
      <c r="AR11" s="199"/>
      <c r="AS11" s="209"/>
      <c r="AT11" s="205"/>
    </row>
    <row r="12" spans="1:46" ht="18" hidden="1" customHeight="1">
      <c r="A12" s="199"/>
      <c r="B12" s="199"/>
      <c r="C12" s="19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211"/>
      <c r="AJ12" s="213"/>
      <c r="AK12" s="211"/>
      <c r="AL12" s="211"/>
      <c r="AM12" s="211"/>
      <c r="AN12" s="213"/>
      <c r="AO12" s="213"/>
      <c r="AP12" s="47"/>
      <c r="AQ12" s="214"/>
      <c r="AR12" s="199"/>
      <c r="AS12" s="209"/>
      <c r="AT12" s="206"/>
    </row>
    <row r="13" spans="1:46" ht="18" hidden="1" customHeight="1">
      <c r="A13" s="199"/>
      <c r="B13" s="8" t="str">
        <f>IF(B11="","","加班")</f>
        <v/>
      </c>
      <c r="C13" s="19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212"/>
      <c r="AJ13" s="213"/>
      <c r="AK13" s="212"/>
      <c r="AL13" s="212"/>
      <c r="AM13" s="212"/>
      <c r="AN13" s="213"/>
      <c r="AO13" s="213"/>
      <c r="AP13" s="47"/>
      <c r="AQ13" s="214"/>
      <c r="AR13" s="199"/>
      <c r="AS13" s="209"/>
      <c r="AT13" s="207"/>
    </row>
    <row r="14" spans="1:46" ht="15.75" customHeight="1">
      <c r="AI14" s="48"/>
      <c r="AJ14" s="48"/>
      <c r="AK14" s="48"/>
      <c r="AL14" s="48"/>
      <c r="AM14" s="48"/>
      <c r="AN14" s="188"/>
      <c r="AO14" s="188"/>
      <c r="AP14" s="188"/>
      <c r="AQ14" s="188"/>
      <c r="AR14" s="188"/>
      <c r="AS14"/>
    </row>
    <row r="15" spans="1:46" customFormat="1" ht="16.5" customHeight="1">
      <c r="A15" s="11"/>
      <c r="B15" s="189" t="s">
        <v>24</v>
      </c>
      <c r="C15" s="189"/>
      <c r="D15" s="189"/>
      <c r="E15" s="189"/>
      <c r="F15" s="190"/>
      <c r="G15" s="190"/>
      <c r="H15" s="189"/>
      <c r="I15" s="189"/>
      <c r="J15" s="189"/>
      <c r="K15" s="189"/>
      <c r="L15" s="189"/>
      <c r="M15" s="189"/>
      <c r="N15" s="190"/>
      <c r="O15" s="189"/>
      <c r="P15" s="189"/>
      <c r="Q15" s="189"/>
      <c r="R15" s="189"/>
      <c r="S15" s="189"/>
      <c r="T15" s="190"/>
      <c r="U15" s="190"/>
      <c r="V15" s="189"/>
      <c r="W15" s="189"/>
      <c r="X15" s="189"/>
      <c r="Y15" s="189"/>
      <c r="Z15" s="189"/>
      <c r="AA15" s="189"/>
      <c r="AB15" s="191"/>
      <c r="AC15" s="189"/>
      <c r="AD15" s="189"/>
      <c r="AE15" s="189"/>
      <c r="AF15" s="189"/>
      <c r="AG15" s="188" t="s">
        <v>25</v>
      </c>
      <c r="AH15" s="188"/>
      <c r="AI15" s="188"/>
      <c r="AJ15" s="188"/>
      <c r="AK15" s="188"/>
      <c r="AL15" s="188"/>
      <c r="AM15" s="192"/>
      <c r="AN15" s="188" t="s">
        <v>26</v>
      </c>
      <c r="AO15" s="188"/>
      <c r="AP15" s="188"/>
      <c r="AQ15" s="188"/>
      <c r="AR15" s="188"/>
      <c r="AS15" s="5"/>
      <c r="AT15" s="4"/>
    </row>
    <row r="16" spans="1:46" customFormat="1" ht="16.5" customHeight="1">
      <c r="A16" s="11"/>
      <c r="B16" s="188" t="s">
        <v>27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G16" s="15"/>
      <c r="AH16" s="15"/>
      <c r="AI16" s="49"/>
      <c r="AJ16" s="49"/>
      <c r="AK16" s="49"/>
      <c r="AL16" s="49"/>
      <c r="AM16" s="49"/>
      <c r="AN16" s="49"/>
      <c r="AO16" s="49"/>
      <c r="AP16" s="49"/>
      <c r="AQ16" s="50"/>
      <c r="AS16" s="5"/>
      <c r="AT16" s="4"/>
    </row>
    <row r="17" spans="2:44" ht="16.5" customHeight="1">
      <c r="B17" s="188" t="s">
        <v>28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2:44" ht="16.5" customHeight="1">
      <c r="B18" s="188" t="s">
        <v>29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G18" s="188" t="s">
        <v>31</v>
      </c>
      <c r="AH18" s="188"/>
      <c r="AI18" s="188"/>
      <c r="AJ18" s="188"/>
      <c r="AK18" s="188"/>
      <c r="AL18" s="188"/>
      <c r="AM18" s="192"/>
      <c r="AN18" s="188" t="s">
        <v>26</v>
      </c>
      <c r="AO18" s="188"/>
      <c r="AP18" s="188"/>
      <c r="AQ18" s="188"/>
      <c r="AR18" s="188"/>
    </row>
    <row r="19" spans="2:44" ht="16.5" customHeight="1">
      <c r="B19" s="188" t="s">
        <v>30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</row>
  </sheetData>
  <sheetProtection formatCells="0" formatColumns="0" formatRows="0" insertColumns="0" insertRows="0" insertHyperlinks="0" deleteColumns="0" deleteRows="0" sort="0" autoFilter="0" pivotTables="0"/>
  <mergeCells count="65">
    <mergeCell ref="AT8:AT10"/>
    <mergeCell ref="AT11:AT13"/>
    <mergeCell ref="AN14:AR14"/>
    <mergeCell ref="AN15:AR15"/>
    <mergeCell ref="AN18:AR18"/>
    <mergeCell ref="AO11:AO13"/>
    <mergeCell ref="AG18:AM18"/>
    <mergeCell ref="AS3:AS4"/>
    <mergeCell ref="AS5:AS7"/>
    <mergeCell ref="AS8:AS10"/>
    <mergeCell ref="AS11:AS13"/>
    <mergeCell ref="AQ3:AQ4"/>
    <mergeCell ref="AQ5:AQ7"/>
    <mergeCell ref="AQ8:AQ10"/>
    <mergeCell ref="AQ11:AQ13"/>
    <mergeCell ref="AR3:AR4"/>
    <mergeCell ref="AR5:AR7"/>
    <mergeCell ref="AR8:AR10"/>
    <mergeCell ref="AR11:AR13"/>
    <mergeCell ref="AO3:AO4"/>
    <mergeCell ref="AO5:AO7"/>
    <mergeCell ref="AO8:AO10"/>
    <mergeCell ref="AP3:AP4"/>
    <mergeCell ref="AP5:AP7"/>
    <mergeCell ref="AM3:AM4"/>
    <mergeCell ref="AM5:AM7"/>
    <mergeCell ref="AM8:AM10"/>
    <mergeCell ref="AL8:AL10"/>
    <mergeCell ref="AL11:AL13"/>
    <mergeCell ref="AM11:AM13"/>
    <mergeCell ref="AN3:AN4"/>
    <mergeCell ref="AN5:AN7"/>
    <mergeCell ref="AN8:AN10"/>
    <mergeCell ref="AN11:AN13"/>
    <mergeCell ref="B16:AE16"/>
    <mergeCell ref="B17:AE17"/>
    <mergeCell ref="B18:AE18"/>
    <mergeCell ref="B19:AE19"/>
    <mergeCell ref="A3:A4"/>
    <mergeCell ref="A5:A7"/>
    <mergeCell ref="A8:A10"/>
    <mergeCell ref="A11:A13"/>
    <mergeCell ref="B5:B6"/>
    <mergeCell ref="B8:B9"/>
    <mergeCell ref="B11:B12"/>
    <mergeCell ref="C3:C4"/>
    <mergeCell ref="C5:C7"/>
    <mergeCell ref="C8:C10"/>
    <mergeCell ref="C11:C13"/>
    <mergeCell ref="B1:AK1"/>
    <mergeCell ref="AJ3:AK3"/>
    <mergeCell ref="B15:AF15"/>
    <mergeCell ref="AG15:AM15"/>
    <mergeCell ref="AI3:AI4"/>
    <mergeCell ref="AI5:AI7"/>
    <mergeCell ref="AI8:AI10"/>
    <mergeCell ref="AI11:AI13"/>
    <mergeCell ref="AJ5:AJ7"/>
    <mergeCell ref="AJ8:AJ10"/>
    <mergeCell ref="AJ11:AJ13"/>
    <mergeCell ref="AK5:AK7"/>
    <mergeCell ref="AK8:AK10"/>
    <mergeCell ref="AK11:AK13"/>
    <mergeCell ref="AL3:AL4"/>
    <mergeCell ref="AL5:AL7"/>
  </mergeCells>
  <phoneticPr fontId="8" type="noConversion"/>
  <dataValidations count="4">
    <dataValidation type="list" allowBlank="1" showErrorMessage="1" sqref="AT8:AT13 AS5:AS7" xr:uid="{00000000-0002-0000-0600-000000000000}">
      <formula1>"正式,劳务张,劳务田"</formula1>
    </dataValidation>
    <dataValidation type="list" allowBlank="1" showErrorMessage="1" sqref="AR8:AR13 AQ5:AQ7" xr:uid="{00000000-0002-0000-0600-000001000000}">
      <formula1>"正常在职,本月离职,本月入职,本月调入,本月调出"</formula1>
    </dataValidation>
    <dataValidation type="list" allowBlank="1" showErrorMessage="1" sqref="AL2:AP2" xr:uid="{00000000-0002-0000-0600-000003000000}">
      <formula1>"运营、人力、财务,制造管理部-组装车间,制造管理部-喷涂车间,制造管理部-注塑车间,制造管理部-后勤,生产管理部,销售服务科,技术质量科"</formula1>
    </dataValidation>
    <dataValidation type="list" allowBlank="1" showErrorMessage="1" sqref="B2:AK2" xr:uid="{00000000-0002-0000-0600-000004000000}">
      <formula1>"综合管理部,总经理室,采购管理部,制造技术部,模具车间,新产品试制车间,财务管理部,质量管理部,销售服务部,生产管理部,物业部,设备部,金属件厂后勤,总装厂后勤"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2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19"/>
  <sheetViews>
    <sheetView workbookViewId="0">
      <selection activeCell="B10" sqref="B10"/>
    </sheetView>
  </sheetViews>
  <sheetFormatPr defaultColWidth="14.54296875" defaultRowHeight="12"/>
  <cols>
    <col min="1" max="1" width="5.90625" style="4" customWidth="1"/>
    <col min="2" max="3" width="6.6328125" style="4" customWidth="1"/>
    <col min="4" max="40" width="3.6328125" style="4" customWidth="1"/>
    <col min="41" max="41" width="5.453125" style="4" customWidth="1"/>
    <col min="42" max="42" width="10.36328125" style="4" customWidth="1"/>
    <col min="43" max="43" width="7.90625" style="4" customWidth="1"/>
    <col min="44" max="44" width="8.08984375" style="5" customWidth="1"/>
    <col min="45" max="16384" width="14.54296875" style="4"/>
  </cols>
  <sheetData>
    <row r="1" spans="1:45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6"/>
      <c r="AM1" s="6"/>
      <c r="AN1" s="6"/>
      <c r="AO1" s="6"/>
      <c r="AP1" s="16">
        <v>2022</v>
      </c>
      <c r="AQ1" s="17">
        <v>8</v>
      </c>
    </row>
    <row r="2" spans="1:45" ht="21" customHeight="1">
      <c r="A2" s="5" t="s">
        <v>1</v>
      </c>
      <c r="B2" s="185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7"/>
      <c r="AM2" s="7"/>
      <c r="AN2" s="7"/>
      <c r="AO2" s="7"/>
      <c r="AP2" s="18" t="s">
        <v>3</v>
      </c>
      <c r="AQ2" s="19">
        <v>23</v>
      </c>
    </row>
    <row r="3" spans="1:45" ht="15.75" customHeight="1">
      <c r="A3" s="199" t="s">
        <v>4</v>
      </c>
      <c r="B3" s="8" t="s">
        <v>5</v>
      </c>
      <c r="C3" s="199" t="s">
        <v>6</v>
      </c>
      <c r="D3" s="9">
        <f t="shared" ref="D3:AE3" si="0">DATE($AP$1,$AQ$1,1)+COLUMN(A:A)-1</f>
        <v>44774</v>
      </c>
      <c r="E3" s="9">
        <f t="shared" si="0"/>
        <v>44775</v>
      </c>
      <c r="F3" s="9">
        <f t="shared" si="0"/>
        <v>44776</v>
      </c>
      <c r="G3" s="9">
        <f t="shared" si="0"/>
        <v>44777</v>
      </c>
      <c r="H3" s="9">
        <f t="shared" si="0"/>
        <v>44778</v>
      </c>
      <c r="I3" s="9">
        <f t="shared" si="0"/>
        <v>44779</v>
      </c>
      <c r="J3" s="9">
        <f t="shared" si="0"/>
        <v>44780</v>
      </c>
      <c r="K3" s="9">
        <f t="shared" si="0"/>
        <v>44781</v>
      </c>
      <c r="L3" s="9">
        <f t="shared" si="0"/>
        <v>44782</v>
      </c>
      <c r="M3" s="9">
        <f t="shared" si="0"/>
        <v>44783</v>
      </c>
      <c r="N3" s="9">
        <f t="shared" si="0"/>
        <v>44784</v>
      </c>
      <c r="O3" s="9">
        <f t="shared" si="0"/>
        <v>44785</v>
      </c>
      <c r="P3" s="9">
        <f t="shared" si="0"/>
        <v>44786</v>
      </c>
      <c r="Q3" s="9">
        <f t="shared" si="0"/>
        <v>44787</v>
      </c>
      <c r="R3" s="9">
        <f t="shared" si="0"/>
        <v>44788</v>
      </c>
      <c r="S3" s="9">
        <f t="shared" si="0"/>
        <v>44789</v>
      </c>
      <c r="T3" s="9">
        <f t="shared" si="0"/>
        <v>44790</v>
      </c>
      <c r="U3" s="9">
        <f t="shared" si="0"/>
        <v>44791</v>
      </c>
      <c r="V3" s="9">
        <f t="shared" si="0"/>
        <v>44792</v>
      </c>
      <c r="W3" s="9">
        <f t="shared" si="0"/>
        <v>44793</v>
      </c>
      <c r="X3" s="9">
        <f t="shared" si="0"/>
        <v>44794</v>
      </c>
      <c r="Y3" s="9">
        <f t="shared" si="0"/>
        <v>44795</v>
      </c>
      <c r="Z3" s="9">
        <f t="shared" si="0"/>
        <v>44796</v>
      </c>
      <c r="AA3" s="9">
        <f t="shared" si="0"/>
        <v>44797</v>
      </c>
      <c r="AB3" s="9">
        <f t="shared" si="0"/>
        <v>44798</v>
      </c>
      <c r="AC3" s="9">
        <f t="shared" si="0"/>
        <v>44799</v>
      </c>
      <c r="AD3" s="9">
        <f t="shared" si="0"/>
        <v>44800</v>
      </c>
      <c r="AE3" s="9">
        <f t="shared" si="0"/>
        <v>44801</v>
      </c>
      <c r="AF3" s="9">
        <f>IF(DAY(DATE($AP$1,$AQ$1,1)+COLUMN(AC:AC)-1)&lt;28,"",DATE($AP$1,$AQ$1,1)+COLUMN(AC:AC)-1)</f>
        <v>44802</v>
      </c>
      <c r="AG3" s="9">
        <f>IF(DAY(DATE($AP$1,$AQ$1,1)+COLUMN(AD:AD)-1)&lt;28,"",DATE($AP$1,$AQ$1,1)+COLUMN(AD:AD)-1)</f>
        <v>44803</v>
      </c>
      <c r="AH3" s="9">
        <f>IF(DAY(DATE($AP$1,$AQ$1,1)+COLUMN(AE:AE)-1)&lt;28,"",DATE($AP$1,$AQ$1,1)+COLUMN(AE:AE)-1)</f>
        <v>44804</v>
      </c>
      <c r="AI3" s="193" t="s">
        <v>7</v>
      </c>
      <c r="AJ3" s="186" t="s">
        <v>8</v>
      </c>
      <c r="AK3" s="187"/>
      <c r="AL3" s="193" t="s">
        <v>9</v>
      </c>
      <c r="AM3" s="193" t="s">
        <v>10</v>
      </c>
      <c r="AN3" s="200" t="s">
        <v>11</v>
      </c>
      <c r="AO3" s="200" t="s">
        <v>12</v>
      </c>
      <c r="AP3" s="199" t="s">
        <v>13</v>
      </c>
      <c r="AQ3" s="208" t="s">
        <v>14</v>
      </c>
      <c r="AR3" s="200" t="s">
        <v>15</v>
      </c>
      <c r="AS3" s="199" t="s">
        <v>16</v>
      </c>
    </row>
    <row r="4" spans="1:45" ht="15.75" customHeight="1">
      <c r="A4" s="199"/>
      <c r="B4" s="8" t="s">
        <v>17</v>
      </c>
      <c r="C4" s="199"/>
      <c r="D4" s="10">
        <f t="shared" ref="D4:AH4" si="1">D3</f>
        <v>44774</v>
      </c>
      <c r="E4" s="10">
        <f t="shared" si="1"/>
        <v>44775</v>
      </c>
      <c r="F4" s="10">
        <f t="shared" si="1"/>
        <v>44776</v>
      </c>
      <c r="G4" s="10">
        <f t="shared" si="1"/>
        <v>44777</v>
      </c>
      <c r="H4" s="10">
        <f t="shared" si="1"/>
        <v>44778</v>
      </c>
      <c r="I4" s="10">
        <f t="shared" si="1"/>
        <v>44779</v>
      </c>
      <c r="J4" s="10">
        <f t="shared" si="1"/>
        <v>44780</v>
      </c>
      <c r="K4" s="10">
        <f t="shared" si="1"/>
        <v>44781</v>
      </c>
      <c r="L4" s="10">
        <f t="shared" si="1"/>
        <v>44782</v>
      </c>
      <c r="M4" s="10">
        <f t="shared" si="1"/>
        <v>44783</v>
      </c>
      <c r="N4" s="10">
        <f t="shared" si="1"/>
        <v>44784</v>
      </c>
      <c r="O4" s="10">
        <f t="shared" si="1"/>
        <v>44785</v>
      </c>
      <c r="P4" s="10">
        <f t="shared" si="1"/>
        <v>44786</v>
      </c>
      <c r="Q4" s="10">
        <f t="shared" si="1"/>
        <v>44787</v>
      </c>
      <c r="R4" s="10">
        <f t="shared" si="1"/>
        <v>44788</v>
      </c>
      <c r="S4" s="10">
        <f t="shared" si="1"/>
        <v>44789</v>
      </c>
      <c r="T4" s="10">
        <f t="shared" si="1"/>
        <v>44790</v>
      </c>
      <c r="U4" s="10">
        <f t="shared" si="1"/>
        <v>44791</v>
      </c>
      <c r="V4" s="10">
        <f t="shared" si="1"/>
        <v>44792</v>
      </c>
      <c r="W4" s="10">
        <f t="shared" si="1"/>
        <v>44793</v>
      </c>
      <c r="X4" s="10">
        <f t="shared" si="1"/>
        <v>44794</v>
      </c>
      <c r="Y4" s="10">
        <f t="shared" si="1"/>
        <v>44795</v>
      </c>
      <c r="Z4" s="10">
        <f t="shared" si="1"/>
        <v>44796</v>
      </c>
      <c r="AA4" s="10">
        <f t="shared" si="1"/>
        <v>44797</v>
      </c>
      <c r="AB4" s="10">
        <f t="shared" si="1"/>
        <v>44798</v>
      </c>
      <c r="AC4" s="10">
        <f t="shared" si="1"/>
        <v>44799</v>
      </c>
      <c r="AD4" s="10">
        <f t="shared" si="1"/>
        <v>44800</v>
      </c>
      <c r="AE4" s="10">
        <f t="shared" si="1"/>
        <v>44801</v>
      </c>
      <c r="AF4" s="10">
        <f t="shared" si="1"/>
        <v>44802</v>
      </c>
      <c r="AG4" s="10">
        <f t="shared" si="1"/>
        <v>44803</v>
      </c>
      <c r="AH4" s="10">
        <f t="shared" si="1"/>
        <v>44804</v>
      </c>
      <c r="AI4" s="194"/>
      <c r="AJ4" s="12" t="s">
        <v>18</v>
      </c>
      <c r="AK4" s="13" t="s">
        <v>19</v>
      </c>
      <c r="AL4" s="194"/>
      <c r="AM4" s="194"/>
      <c r="AN4" s="200"/>
      <c r="AO4" s="200"/>
      <c r="AP4" s="199"/>
      <c r="AQ4" s="208"/>
      <c r="AR4" s="200"/>
      <c r="AS4" s="199"/>
    </row>
    <row r="5" spans="1:45" ht="18" customHeight="1">
      <c r="A5" s="199">
        <v>1</v>
      </c>
      <c r="B5" s="199" t="s">
        <v>20</v>
      </c>
      <c r="C5" s="199" t="s">
        <v>2</v>
      </c>
      <c r="D5" s="8">
        <v>4</v>
      </c>
      <c r="E5" s="8">
        <v>4</v>
      </c>
      <c r="F5" s="8">
        <v>4</v>
      </c>
      <c r="G5" s="8" t="s">
        <v>32</v>
      </c>
      <c r="H5" s="8" t="s">
        <v>32</v>
      </c>
      <c r="I5" s="8" t="s">
        <v>32</v>
      </c>
      <c r="J5" s="8" t="s">
        <v>32</v>
      </c>
      <c r="K5" s="8">
        <v>4</v>
      </c>
      <c r="L5" s="8">
        <v>4</v>
      </c>
      <c r="M5" s="8">
        <v>4</v>
      </c>
      <c r="N5" s="8">
        <v>4</v>
      </c>
      <c r="O5" s="8">
        <v>4</v>
      </c>
      <c r="P5" s="8">
        <v>4</v>
      </c>
      <c r="Q5" s="8" t="s">
        <v>32</v>
      </c>
      <c r="R5" s="8">
        <v>4</v>
      </c>
      <c r="S5" s="8">
        <v>4</v>
      </c>
      <c r="T5" s="8">
        <v>4</v>
      </c>
      <c r="U5" s="8">
        <v>4</v>
      </c>
      <c r="V5" s="8">
        <v>4</v>
      </c>
      <c r="W5" s="8" t="s">
        <v>32</v>
      </c>
      <c r="X5" s="8" t="s">
        <v>32</v>
      </c>
      <c r="Y5" s="8">
        <v>4</v>
      </c>
      <c r="Z5" s="8">
        <v>4</v>
      </c>
      <c r="AA5" s="8">
        <v>4</v>
      </c>
      <c r="AB5" s="8">
        <v>4</v>
      </c>
      <c r="AC5" s="8">
        <v>4</v>
      </c>
      <c r="AD5" s="8">
        <v>4</v>
      </c>
      <c r="AE5" s="8" t="s">
        <v>32</v>
      </c>
      <c r="AF5" s="8">
        <v>4</v>
      </c>
      <c r="AG5" s="8">
        <v>4</v>
      </c>
      <c r="AH5" s="8">
        <v>4</v>
      </c>
      <c r="AI5" s="195">
        <f>COUNTIF(D5:AH6,"出差")/2</f>
        <v>0</v>
      </c>
      <c r="AJ5" s="198">
        <f>IF(AN5&gt;AO5,MIN(AN5-AO5,SUMIF(D6:AH6,"放",D7:AH7)/8),0)</f>
        <v>0</v>
      </c>
      <c r="AK5" s="195">
        <f>IF(AN5&gt;AO5+AJ5,MIN(AN5-AO5-AJ5,SUMIF(D6:AH6,"&gt;=0",D7:AH7)/8),0)</f>
        <v>0</v>
      </c>
      <c r="AL5" s="195">
        <f>MIN(SUM(D7:AH7)/8-COUNTIF(D5:AH6,"出差")/2,COUNTIF(D5:AH6,"休")/2)</f>
        <v>0</v>
      </c>
      <c r="AM5" s="195">
        <f>IF(B5="","",COUNTIF(D5:AH6,"&gt;2")/2)+AJ5</f>
        <v>23</v>
      </c>
      <c r="AN5" s="198">
        <f>SUM(D5:AH7)/8</f>
        <v>23</v>
      </c>
      <c r="AO5" s="198">
        <f>MIN($AQ$2,AN5)</f>
        <v>23</v>
      </c>
      <c r="AP5" s="201">
        <f>IFERROR(AN5/$AQ$2,"")</f>
        <v>1</v>
      </c>
      <c r="AQ5" s="199" t="s">
        <v>22</v>
      </c>
      <c r="AR5" s="209"/>
      <c r="AS5" s="205"/>
    </row>
    <row r="6" spans="1:45" ht="18" customHeight="1">
      <c r="A6" s="199"/>
      <c r="B6" s="199"/>
      <c r="C6" s="199"/>
      <c r="D6" s="8">
        <v>4</v>
      </c>
      <c r="E6" s="8">
        <v>4</v>
      </c>
      <c r="F6" s="8">
        <v>4</v>
      </c>
      <c r="G6" s="8" t="s">
        <v>32</v>
      </c>
      <c r="H6" s="8" t="s">
        <v>32</v>
      </c>
      <c r="I6" s="8" t="s">
        <v>32</v>
      </c>
      <c r="J6" s="8" t="s">
        <v>32</v>
      </c>
      <c r="K6" s="8">
        <v>4</v>
      </c>
      <c r="L6" s="8">
        <v>4</v>
      </c>
      <c r="M6" s="8">
        <v>4</v>
      </c>
      <c r="N6" s="8">
        <v>4</v>
      </c>
      <c r="O6" s="8">
        <v>4</v>
      </c>
      <c r="P6" s="8">
        <v>4</v>
      </c>
      <c r="Q6" s="8" t="s">
        <v>32</v>
      </c>
      <c r="R6" s="8">
        <v>4</v>
      </c>
      <c r="S6" s="8">
        <v>4</v>
      </c>
      <c r="T6" s="8">
        <v>4</v>
      </c>
      <c r="U6" s="8">
        <v>4</v>
      </c>
      <c r="V6" s="8">
        <v>4</v>
      </c>
      <c r="W6" s="8" t="s">
        <v>32</v>
      </c>
      <c r="X6" s="8" t="s">
        <v>32</v>
      </c>
      <c r="Y6" s="8">
        <v>4</v>
      </c>
      <c r="Z6" s="8">
        <v>4</v>
      </c>
      <c r="AA6" s="8">
        <v>4</v>
      </c>
      <c r="AB6" s="8">
        <v>4</v>
      </c>
      <c r="AC6" s="8">
        <v>4</v>
      </c>
      <c r="AD6" s="8">
        <v>4</v>
      </c>
      <c r="AE6" s="8" t="s">
        <v>32</v>
      </c>
      <c r="AF6" s="8">
        <v>4</v>
      </c>
      <c r="AG6" s="8">
        <v>4</v>
      </c>
      <c r="AH6" s="8">
        <v>4</v>
      </c>
      <c r="AI6" s="196"/>
      <c r="AJ6" s="198"/>
      <c r="AK6" s="196"/>
      <c r="AL6" s="196"/>
      <c r="AM6" s="196"/>
      <c r="AN6" s="198"/>
      <c r="AO6" s="198"/>
      <c r="AP6" s="201"/>
      <c r="AQ6" s="199"/>
      <c r="AR6" s="209"/>
      <c r="AS6" s="206"/>
    </row>
    <row r="7" spans="1:45" ht="18" customHeight="1">
      <c r="A7" s="199"/>
      <c r="B7" s="8" t="s">
        <v>23</v>
      </c>
      <c r="C7" s="19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97"/>
      <c r="AJ7" s="198"/>
      <c r="AK7" s="197"/>
      <c r="AL7" s="197"/>
      <c r="AM7" s="197"/>
      <c r="AN7" s="198"/>
      <c r="AO7" s="198"/>
      <c r="AP7" s="201"/>
      <c r="AQ7" s="199"/>
      <c r="AR7" s="209"/>
      <c r="AS7" s="207"/>
    </row>
    <row r="8" spans="1:45" ht="18" customHeight="1">
      <c r="A8" s="199">
        <v>2</v>
      </c>
      <c r="B8" s="199"/>
      <c r="C8" s="19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95">
        <f>COUNTIF(D8:AH9,"出差")/2</f>
        <v>0</v>
      </c>
      <c r="AJ8" s="198">
        <f>IF(AN8&gt;AO8,MIN(AN8-AO8,SUMIF(D9:AH9,"放",D10:AH10)/8),0)</f>
        <v>0</v>
      </c>
      <c r="AK8" s="195">
        <f>IF(AN8&gt;AO8+AJ8,MIN(AN8-AO8-AJ8,SUMIF(D9:AH9,"&gt;=0",D10:AH10)/8),0)</f>
        <v>0</v>
      </c>
      <c r="AL8" s="195">
        <f>MIN(SUM(D10:AH10)/8-COUNTIF(D8:AH9,"出差")/2,COUNTIF(D8:AH9,"休")/2)</f>
        <v>0</v>
      </c>
      <c r="AM8" s="195" t="e">
        <f>IF(B8="","",COUNTIF(D8:AH9,"&gt;2")/2)+AJ8</f>
        <v>#VALUE!</v>
      </c>
      <c r="AN8" s="198">
        <f>SUM(D8:AH10)/8</f>
        <v>0</v>
      </c>
      <c r="AO8" s="198">
        <f>MIN($AQ$2,AN8)</f>
        <v>0</v>
      </c>
      <c r="AP8" s="201">
        <f>IFERROR(AN8/$AQ$2,"")</f>
        <v>0</v>
      </c>
      <c r="AQ8" s="199"/>
      <c r="AR8" s="209"/>
      <c r="AS8" s="205"/>
    </row>
    <row r="9" spans="1:45" ht="18" customHeight="1">
      <c r="A9" s="199"/>
      <c r="B9" s="199"/>
      <c r="C9" s="19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96"/>
      <c r="AJ9" s="198"/>
      <c r="AK9" s="196"/>
      <c r="AL9" s="196"/>
      <c r="AM9" s="196"/>
      <c r="AN9" s="198"/>
      <c r="AO9" s="198"/>
      <c r="AP9" s="201"/>
      <c r="AQ9" s="199"/>
      <c r="AR9" s="209"/>
      <c r="AS9" s="206"/>
    </row>
    <row r="10" spans="1:45" ht="18" customHeight="1">
      <c r="A10" s="199"/>
      <c r="B10" s="8" t="str">
        <f>IF(B8="","","加班")</f>
        <v/>
      </c>
      <c r="C10" s="19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97"/>
      <c r="AJ10" s="198"/>
      <c r="AK10" s="197"/>
      <c r="AL10" s="197"/>
      <c r="AM10" s="197"/>
      <c r="AN10" s="198"/>
      <c r="AO10" s="198"/>
      <c r="AP10" s="201"/>
      <c r="AQ10" s="199"/>
      <c r="AR10" s="209"/>
      <c r="AS10" s="207"/>
    </row>
    <row r="11" spans="1:45" ht="18" customHeight="1">
      <c r="A11" s="199">
        <v>3</v>
      </c>
      <c r="B11" s="199"/>
      <c r="C11" s="19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95">
        <f>COUNTIF(D11:AH12,"出差")/2</f>
        <v>0</v>
      </c>
      <c r="AJ11" s="198">
        <f>IF(AN11&gt;AO11,MIN(AN11-AO11,SUMIF(D12:AH12,"放",D13:AH13)/8),0)</f>
        <v>0</v>
      </c>
      <c r="AK11" s="195">
        <f>IF(AN11&gt;AO11+AJ11,MIN(AN11-AO11-AJ11,SUMIF(D12:AH12,"&gt;=0",D13:AH13)/8),0)</f>
        <v>0</v>
      </c>
      <c r="AL11" s="195">
        <f>MIN(SUM(D13:AH13)/8-COUNTIF(D11:AH12,"出差")/2,COUNTIF(D11:AH12,"休")/2)</f>
        <v>0</v>
      </c>
      <c r="AM11" s="195" t="e">
        <f>IF(B11="","",COUNTIF(D11:AH12,"&gt;2")/2)+AJ11</f>
        <v>#VALUE!</v>
      </c>
      <c r="AN11" s="198">
        <f>SUM(D11:AH13)/8</f>
        <v>0</v>
      </c>
      <c r="AO11" s="198">
        <f>MIN($AQ$2,AN11)</f>
        <v>0</v>
      </c>
      <c r="AP11" s="201">
        <f>IFERROR(AN11/$AQ$2,"")</f>
        <v>0</v>
      </c>
      <c r="AQ11" s="199"/>
      <c r="AR11" s="209"/>
      <c r="AS11" s="205"/>
    </row>
    <row r="12" spans="1:45" ht="18" customHeight="1">
      <c r="A12" s="199"/>
      <c r="B12" s="199"/>
      <c r="C12" s="19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96"/>
      <c r="AJ12" s="198"/>
      <c r="AK12" s="196"/>
      <c r="AL12" s="196"/>
      <c r="AM12" s="196"/>
      <c r="AN12" s="198"/>
      <c r="AO12" s="198"/>
      <c r="AP12" s="201"/>
      <c r="AQ12" s="199"/>
      <c r="AR12" s="209"/>
      <c r="AS12" s="206"/>
    </row>
    <row r="13" spans="1:45" ht="18" customHeight="1">
      <c r="A13" s="199"/>
      <c r="B13" s="8" t="str">
        <f>IF(B11="","","加班")</f>
        <v/>
      </c>
      <c r="C13" s="19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97"/>
      <c r="AJ13" s="198"/>
      <c r="AK13" s="197"/>
      <c r="AL13" s="197"/>
      <c r="AM13" s="197"/>
      <c r="AN13" s="198"/>
      <c r="AO13" s="198"/>
      <c r="AP13" s="201"/>
      <c r="AQ13" s="199"/>
      <c r="AR13" s="209"/>
      <c r="AS13" s="207"/>
    </row>
    <row r="14" spans="1:45" ht="15.75" customHeight="1">
      <c r="AI14" s="14"/>
      <c r="AJ14" s="14"/>
      <c r="AK14" s="14"/>
      <c r="AL14" s="14"/>
      <c r="AM14" s="14"/>
      <c r="AN14" s="188"/>
      <c r="AO14" s="188"/>
      <c r="AP14" s="188"/>
      <c r="AQ14" s="188"/>
    </row>
    <row r="15" spans="1:45" ht="16.5" customHeight="1">
      <c r="A15" s="11"/>
      <c r="B15" s="189" t="s">
        <v>24</v>
      </c>
      <c r="C15" s="189"/>
      <c r="D15" s="189"/>
      <c r="E15" s="189"/>
      <c r="F15" s="190"/>
      <c r="G15" s="190"/>
      <c r="H15" s="189"/>
      <c r="I15" s="189"/>
      <c r="J15" s="189"/>
      <c r="K15" s="189"/>
      <c r="L15" s="189"/>
      <c r="M15" s="189"/>
      <c r="N15" s="190"/>
      <c r="O15" s="189"/>
      <c r="P15" s="189"/>
      <c r="Q15" s="189"/>
      <c r="R15" s="189"/>
      <c r="S15" s="189"/>
      <c r="T15" s="190"/>
      <c r="U15" s="190"/>
      <c r="V15" s="189"/>
      <c r="W15" s="189"/>
      <c r="X15" s="189"/>
      <c r="Y15" s="189"/>
      <c r="Z15" s="189"/>
      <c r="AA15" s="189"/>
      <c r="AB15" s="191"/>
      <c r="AC15" s="189"/>
      <c r="AD15" s="189"/>
      <c r="AE15" s="189"/>
      <c r="AF15" s="189"/>
      <c r="AG15" s="188" t="s">
        <v>25</v>
      </c>
      <c r="AH15" s="188"/>
      <c r="AI15" s="188"/>
      <c r="AJ15" s="188"/>
      <c r="AK15" s="188"/>
      <c r="AL15" s="188"/>
      <c r="AM15" s="192"/>
      <c r="AN15" s="188" t="s">
        <v>26</v>
      </c>
      <c r="AO15" s="188"/>
      <c r="AP15" s="188"/>
      <c r="AQ15" s="188"/>
    </row>
    <row r="16" spans="1:45" ht="16.5" customHeight="1">
      <c r="A16" s="11"/>
      <c r="B16" s="188" t="s">
        <v>27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2:43" ht="16.5" customHeight="1">
      <c r="B17" s="188" t="s">
        <v>28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2:43" ht="16.5" customHeight="1">
      <c r="B18" s="188" t="s">
        <v>29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G18" s="188" t="s">
        <v>35</v>
      </c>
      <c r="AH18" s="188"/>
      <c r="AI18" s="188"/>
      <c r="AJ18" s="188"/>
      <c r="AK18" s="188"/>
      <c r="AL18" s="188"/>
      <c r="AM18" s="192"/>
      <c r="AN18" s="188" t="s">
        <v>26</v>
      </c>
      <c r="AO18" s="188"/>
      <c r="AP18" s="188"/>
      <c r="AQ18" s="188"/>
    </row>
    <row r="19" spans="2:43" ht="16.5" customHeight="1">
      <c r="B19" s="188" t="s">
        <v>30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</row>
  </sheetData>
  <sheetProtection formatCells="0" formatColumns="0" formatRows="0" insertColumns="0" insertRows="0" insertHyperlinks="0" deleteColumns="0" deleteRows="0" sort="0" autoFilter="0" pivotTables="0"/>
  <mergeCells count="66">
    <mergeCell ref="AQ3:AQ4"/>
    <mergeCell ref="B1:AK1"/>
    <mergeCell ref="B2:AK2"/>
    <mergeCell ref="A3:A4"/>
    <mergeCell ref="C3:C4"/>
    <mergeCell ref="AI3:AI4"/>
    <mergeCell ref="AJ3:AK3"/>
    <mergeCell ref="AS5:AS7"/>
    <mergeCell ref="AR3:AR4"/>
    <mergeCell ref="AS3:AS4"/>
    <mergeCell ref="A5:A7"/>
    <mergeCell ref="B5:B6"/>
    <mergeCell ref="C5:C7"/>
    <mergeCell ref="AI5:AI7"/>
    <mergeCell ref="AJ5:AJ7"/>
    <mergeCell ref="AK5:AK7"/>
    <mergeCell ref="AL5:AL7"/>
    <mergeCell ref="AM5:AM7"/>
    <mergeCell ref="AL3:AL4"/>
    <mergeCell ref="AM3:AM4"/>
    <mergeCell ref="AN3:AN4"/>
    <mergeCell ref="AO3:AO4"/>
    <mergeCell ref="AP3:AP4"/>
    <mergeCell ref="AN5:AN7"/>
    <mergeCell ref="AO5:AO7"/>
    <mergeCell ref="AP5:AP7"/>
    <mergeCell ref="AQ5:AQ7"/>
    <mergeCell ref="AR5:AR7"/>
    <mergeCell ref="AQ8:AQ10"/>
    <mergeCell ref="A8:A10"/>
    <mergeCell ref="B8:B9"/>
    <mergeCell ref="C8:C10"/>
    <mergeCell ref="AI8:AI10"/>
    <mergeCell ref="AJ8:AJ10"/>
    <mergeCell ref="AK8:AK10"/>
    <mergeCell ref="AS11:AS13"/>
    <mergeCell ref="AR8:AR10"/>
    <mergeCell ref="AS8:AS10"/>
    <mergeCell ref="A11:A13"/>
    <mergeCell ref="B11:B12"/>
    <mergeCell ref="C11:C13"/>
    <mergeCell ref="AI11:AI13"/>
    <mergeCell ref="AJ11:AJ13"/>
    <mergeCell ref="AK11:AK13"/>
    <mergeCell ref="AL11:AL13"/>
    <mergeCell ref="AM11:AM13"/>
    <mergeCell ref="AL8:AL10"/>
    <mergeCell ref="AM8:AM10"/>
    <mergeCell ref="AN8:AN10"/>
    <mergeCell ref="AO8:AO10"/>
    <mergeCell ref="AP8:AP10"/>
    <mergeCell ref="AN11:AN13"/>
    <mergeCell ref="AO11:AO13"/>
    <mergeCell ref="AP11:AP13"/>
    <mergeCell ref="AQ11:AQ13"/>
    <mergeCell ref="AR11:AR13"/>
    <mergeCell ref="B18:AE18"/>
    <mergeCell ref="B19:AE19"/>
    <mergeCell ref="AN14:AQ14"/>
    <mergeCell ref="B15:AF15"/>
    <mergeCell ref="AG15:AM15"/>
    <mergeCell ref="AN15:AQ15"/>
    <mergeCell ref="B16:AE16"/>
    <mergeCell ref="B17:AE17"/>
    <mergeCell ref="AG18:AM18"/>
    <mergeCell ref="AN18:AQ18"/>
  </mergeCells>
  <phoneticPr fontId="8" type="noConversion"/>
  <dataValidations count="4">
    <dataValidation type="list" allowBlank="1" showErrorMessage="1" sqref="B2:AK2" xr:uid="{00000000-0002-0000-0700-000000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Q5:AQ13" xr:uid="{00000000-0002-0000-0700-000001000000}">
      <formula1>"正常在职,本月离职,本月入职,本月调入,本月调出"</formula1>
    </dataValidation>
    <dataValidation type="list" allowBlank="1" showErrorMessage="1" sqref="AS5:AS13" xr:uid="{00000000-0002-0000-0700-000002000000}">
      <formula1>"正式,劳务张,劳务田"</formula1>
    </dataValidation>
    <dataValidation type="list" allowBlank="1" showErrorMessage="1" sqref="AL2:AO2" xr:uid="{00000000-0002-0000-0700-000004000000}">
      <formula1>"运营、人力、财务,制造管理部-组装车间,制造管理部-喷涂车间,制造管理部-注塑车间,制造管理部-后勤,生产管理部,销售服务科,技术质量科"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3000000}">
          <x14:formula1>
            <xm:f>数据源!$S$2:$S$59</xm:f>
          </x14:formula1>
          <xm:sqref>D5:AH13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19"/>
  <sheetViews>
    <sheetView zoomScale="85" zoomScaleNormal="85" workbookViewId="0">
      <selection activeCell="P36" sqref="P36"/>
    </sheetView>
  </sheetViews>
  <sheetFormatPr defaultColWidth="14.54296875" defaultRowHeight="12"/>
  <cols>
    <col min="1" max="1" width="5.90625" style="4" customWidth="1"/>
    <col min="2" max="3" width="6.6328125" style="4" customWidth="1"/>
    <col min="4" max="40" width="3.6328125" style="4" customWidth="1"/>
    <col min="41" max="41" width="5.1796875" style="4" customWidth="1"/>
    <col min="42" max="42" width="10.36328125" style="4" customWidth="1"/>
    <col min="43" max="43" width="7.90625" style="4" customWidth="1"/>
    <col min="44" max="44" width="8.08984375" style="5" customWidth="1"/>
    <col min="45" max="16384" width="14.54296875" style="4"/>
  </cols>
  <sheetData>
    <row r="1" spans="1:45" ht="30" customHeight="1"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6"/>
      <c r="AM1" s="6"/>
      <c r="AN1" s="6"/>
      <c r="AO1" s="6"/>
      <c r="AP1" s="16">
        <v>2022</v>
      </c>
      <c r="AQ1" s="17">
        <v>9</v>
      </c>
    </row>
    <row r="2" spans="1:45" ht="21" customHeight="1">
      <c r="A2" s="5" t="s">
        <v>1</v>
      </c>
      <c r="B2" s="185" t="s">
        <v>2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7"/>
      <c r="AM2" s="7"/>
      <c r="AN2" s="7"/>
      <c r="AO2" s="7"/>
      <c r="AP2" s="18" t="s">
        <v>3</v>
      </c>
      <c r="AQ2" s="19">
        <v>23</v>
      </c>
    </row>
    <row r="3" spans="1:45" ht="15.75" customHeight="1">
      <c r="A3" s="199" t="s">
        <v>4</v>
      </c>
      <c r="B3" s="8" t="s">
        <v>5</v>
      </c>
      <c r="C3" s="199" t="s">
        <v>6</v>
      </c>
      <c r="D3" s="9">
        <f t="shared" ref="D3:AE3" si="0">DATE($AP$1,$AQ$1,1)+COLUMN(A:A)-1</f>
        <v>44805</v>
      </c>
      <c r="E3" s="9">
        <f t="shared" si="0"/>
        <v>44806</v>
      </c>
      <c r="F3" s="9">
        <f t="shared" si="0"/>
        <v>44807</v>
      </c>
      <c r="G3" s="9">
        <f t="shared" si="0"/>
        <v>44808</v>
      </c>
      <c r="H3" s="9">
        <f t="shared" si="0"/>
        <v>44809</v>
      </c>
      <c r="I3" s="9">
        <f t="shared" si="0"/>
        <v>44810</v>
      </c>
      <c r="J3" s="9">
        <f t="shared" si="0"/>
        <v>44811</v>
      </c>
      <c r="K3" s="9">
        <f t="shared" si="0"/>
        <v>44812</v>
      </c>
      <c r="L3" s="9">
        <f t="shared" si="0"/>
        <v>44813</v>
      </c>
      <c r="M3" s="9">
        <f t="shared" si="0"/>
        <v>44814</v>
      </c>
      <c r="N3" s="9">
        <f t="shared" si="0"/>
        <v>44815</v>
      </c>
      <c r="O3" s="9">
        <f t="shared" si="0"/>
        <v>44816</v>
      </c>
      <c r="P3" s="9">
        <f t="shared" si="0"/>
        <v>44817</v>
      </c>
      <c r="Q3" s="9">
        <f t="shared" si="0"/>
        <v>44818</v>
      </c>
      <c r="R3" s="9">
        <f t="shared" si="0"/>
        <v>44819</v>
      </c>
      <c r="S3" s="9">
        <f t="shared" si="0"/>
        <v>44820</v>
      </c>
      <c r="T3" s="9">
        <f t="shared" si="0"/>
        <v>44821</v>
      </c>
      <c r="U3" s="9">
        <f t="shared" si="0"/>
        <v>44822</v>
      </c>
      <c r="V3" s="9">
        <f t="shared" si="0"/>
        <v>44823</v>
      </c>
      <c r="W3" s="9">
        <f t="shared" si="0"/>
        <v>44824</v>
      </c>
      <c r="X3" s="9">
        <f t="shared" si="0"/>
        <v>44825</v>
      </c>
      <c r="Y3" s="9">
        <f t="shared" si="0"/>
        <v>44826</v>
      </c>
      <c r="Z3" s="9">
        <f t="shared" si="0"/>
        <v>44827</v>
      </c>
      <c r="AA3" s="9">
        <f t="shared" si="0"/>
        <v>44828</v>
      </c>
      <c r="AB3" s="9">
        <f t="shared" si="0"/>
        <v>44829</v>
      </c>
      <c r="AC3" s="9">
        <f t="shared" si="0"/>
        <v>44830</v>
      </c>
      <c r="AD3" s="9">
        <f t="shared" si="0"/>
        <v>44831</v>
      </c>
      <c r="AE3" s="9">
        <f t="shared" si="0"/>
        <v>44832</v>
      </c>
      <c r="AF3" s="9">
        <f>IF(DAY(DATE($AP$1,$AQ$1,1)+COLUMN(AC:AC)-1)&lt;28,"",DATE($AP$1,$AQ$1,1)+COLUMN(AC:AC)-1)</f>
        <v>44833</v>
      </c>
      <c r="AG3" s="9">
        <f>IF(DAY(DATE($AP$1,$AQ$1,1)+COLUMN(AD:AD)-1)&lt;28,"",DATE($AP$1,$AQ$1,1)+COLUMN(AD:AD)-1)</f>
        <v>44834</v>
      </c>
      <c r="AH3" s="9" t="str">
        <f>IF(DAY(DATE($AP$1,$AQ$1,1)+COLUMN(AE:AE)-1)&lt;28,"",DATE($AP$1,$AQ$1,1)+COLUMN(AE:AE)-1)</f>
        <v/>
      </c>
      <c r="AI3" s="193" t="s">
        <v>7</v>
      </c>
      <c r="AJ3" s="186" t="s">
        <v>8</v>
      </c>
      <c r="AK3" s="187"/>
      <c r="AL3" s="193" t="s">
        <v>9</v>
      </c>
      <c r="AM3" s="193" t="s">
        <v>10</v>
      </c>
      <c r="AN3" s="200" t="s">
        <v>11</v>
      </c>
      <c r="AO3" s="200" t="s">
        <v>12</v>
      </c>
      <c r="AP3" s="199" t="s">
        <v>13</v>
      </c>
      <c r="AQ3" s="208" t="s">
        <v>14</v>
      </c>
      <c r="AR3" s="200" t="s">
        <v>15</v>
      </c>
      <c r="AS3" s="199" t="s">
        <v>16</v>
      </c>
    </row>
    <row r="4" spans="1:45" ht="15.75" customHeight="1">
      <c r="A4" s="199"/>
      <c r="B4" s="8" t="s">
        <v>17</v>
      </c>
      <c r="C4" s="199"/>
      <c r="D4" s="10">
        <f t="shared" ref="D4:AH4" si="1">D3</f>
        <v>44805</v>
      </c>
      <c r="E4" s="10">
        <f t="shared" si="1"/>
        <v>44806</v>
      </c>
      <c r="F4" s="10">
        <f t="shared" si="1"/>
        <v>44807</v>
      </c>
      <c r="G4" s="10">
        <f t="shared" si="1"/>
        <v>44808</v>
      </c>
      <c r="H4" s="10">
        <f t="shared" si="1"/>
        <v>44809</v>
      </c>
      <c r="I4" s="10">
        <f t="shared" si="1"/>
        <v>44810</v>
      </c>
      <c r="J4" s="10">
        <f t="shared" si="1"/>
        <v>44811</v>
      </c>
      <c r="K4" s="10">
        <f t="shared" si="1"/>
        <v>44812</v>
      </c>
      <c r="L4" s="10">
        <f t="shared" si="1"/>
        <v>44813</v>
      </c>
      <c r="M4" s="10">
        <f t="shared" si="1"/>
        <v>44814</v>
      </c>
      <c r="N4" s="10">
        <f t="shared" si="1"/>
        <v>44815</v>
      </c>
      <c r="O4" s="10">
        <f t="shared" si="1"/>
        <v>44816</v>
      </c>
      <c r="P4" s="10">
        <f t="shared" si="1"/>
        <v>44817</v>
      </c>
      <c r="Q4" s="10">
        <f t="shared" si="1"/>
        <v>44818</v>
      </c>
      <c r="R4" s="10">
        <f t="shared" si="1"/>
        <v>44819</v>
      </c>
      <c r="S4" s="10">
        <f t="shared" si="1"/>
        <v>44820</v>
      </c>
      <c r="T4" s="10">
        <f t="shared" si="1"/>
        <v>44821</v>
      </c>
      <c r="U4" s="10">
        <f t="shared" si="1"/>
        <v>44822</v>
      </c>
      <c r="V4" s="10">
        <f t="shared" si="1"/>
        <v>44823</v>
      </c>
      <c r="W4" s="10">
        <f t="shared" si="1"/>
        <v>44824</v>
      </c>
      <c r="X4" s="10">
        <f t="shared" si="1"/>
        <v>44825</v>
      </c>
      <c r="Y4" s="10">
        <f t="shared" si="1"/>
        <v>44826</v>
      </c>
      <c r="Z4" s="10">
        <f t="shared" si="1"/>
        <v>44827</v>
      </c>
      <c r="AA4" s="10">
        <f t="shared" si="1"/>
        <v>44828</v>
      </c>
      <c r="AB4" s="10">
        <f t="shared" si="1"/>
        <v>44829</v>
      </c>
      <c r="AC4" s="10">
        <f t="shared" si="1"/>
        <v>44830</v>
      </c>
      <c r="AD4" s="10">
        <f t="shared" si="1"/>
        <v>44831</v>
      </c>
      <c r="AE4" s="10">
        <f t="shared" si="1"/>
        <v>44832</v>
      </c>
      <c r="AF4" s="10">
        <f t="shared" si="1"/>
        <v>44833</v>
      </c>
      <c r="AG4" s="10">
        <f t="shared" si="1"/>
        <v>44834</v>
      </c>
      <c r="AH4" s="10" t="str">
        <f t="shared" si="1"/>
        <v/>
      </c>
      <c r="AI4" s="194"/>
      <c r="AJ4" s="12" t="s">
        <v>18</v>
      </c>
      <c r="AK4" s="13" t="s">
        <v>19</v>
      </c>
      <c r="AL4" s="194"/>
      <c r="AM4" s="194"/>
      <c r="AN4" s="200"/>
      <c r="AO4" s="200"/>
      <c r="AP4" s="199"/>
      <c r="AQ4" s="208"/>
      <c r="AR4" s="200"/>
      <c r="AS4" s="199"/>
    </row>
    <row r="5" spans="1:45" ht="18" customHeight="1">
      <c r="A5" s="199">
        <v>1</v>
      </c>
      <c r="B5" s="199" t="s">
        <v>20</v>
      </c>
      <c r="C5" s="199" t="s">
        <v>2</v>
      </c>
      <c r="D5" s="8">
        <v>4</v>
      </c>
      <c r="E5" s="8">
        <v>4</v>
      </c>
      <c r="F5" s="8">
        <v>4</v>
      </c>
      <c r="G5" s="8" t="s">
        <v>32</v>
      </c>
      <c r="H5" s="8">
        <v>4</v>
      </c>
      <c r="I5" s="8">
        <v>4</v>
      </c>
      <c r="J5" s="8">
        <v>4</v>
      </c>
      <c r="K5" s="8">
        <v>4</v>
      </c>
      <c r="L5" s="8">
        <v>4</v>
      </c>
      <c r="M5" s="8" t="s">
        <v>32</v>
      </c>
      <c r="N5" s="8" t="s">
        <v>32</v>
      </c>
      <c r="O5" s="8" t="s">
        <v>32</v>
      </c>
      <c r="P5" s="8">
        <v>4</v>
      </c>
      <c r="Q5" s="8">
        <v>4</v>
      </c>
      <c r="R5" s="8">
        <v>4</v>
      </c>
      <c r="S5" s="8">
        <v>4</v>
      </c>
      <c r="T5" s="8">
        <v>4</v>
      </c>
      <c r="U5" s="8" t="s">
        <v>32</v>
      </c>
      <c r="V5" s="8">
        <v>4</v>
      </c>
      <c r="W5" s="8">
        <v>4</v>
      </c>
      <c r="X5" s="8">
        <v>4</v>
      </c>
      <c r="Y5" s="8">
        <v>4</v>
      </c>
      <c r="Z5" s="8">
        <v>4</v>
      </c>
      <c r="AA5" s="8">
        <v>4</v>
      </c>
      <c r="AB5" s="8" t="s">
        <v>32</v>
      </c>
      <c r="AC5" s="8">
        <v>4</v>
      </c>
      <c r="AD5" s="8">
        <v>4</v>
      </c>
      <c r="AE5" s="8">
        <v>4</v>
      </c>
      <c r="AF5" s="8">
        <v>4</v>
      </c>
      <c r="AG5" s="8">
        <v>4</v>
      </c>
      <c r="AH5" s="8"/>
      <c r="AI5" s="195">
        <f>COUNTIF(D5:AH6,"出差")/2</f>
        <v>0</v>
      </c>
      <c r="AJ5" s="198">
        <f>IF(AN5&gt;AO5,MIN(AN5-AO5,SUMIF(D6:AH6,"放",D7:AH7)/8),0)</f>
        <v>0</v>
      </c>
      <c r="AK5" s="195">
        <f>IF(AN5&gt;AO5+AJ5,MIN(AN5-AO5-AJ5,SUMIF(D6:AH6,"&gt;=0",D7:AH7)/8),0)</f>
        <v>0</v>
      </c>
      <c r="AL5" s="195">
        <f>MIN(SUM(D7:AH7)/8-COUNTIF(D5:AH6,"出差")/2,COUNTIF(D5:AH6,"休")/2)</f>
        <v>0</v>
      </c>
      <c r="AM5" s="195">
        <f>IF(B5="","",COUNTIF(D5:AH6,"&gt;2")/2)+AJ5</f>
        <v>24</v>
      </c>
      <c r="AN5" s="198">
        <f>SUM(D5:AH7)/8</f>
        <v>24</v>
      </c>
      <c r="AO5" s="198">
        <f>MIN($AQ$2,AN5)</f>
        <v>23</v>
      </c>
      <c r="AP5" s="201">
        <f>IFERROR(AN5/$AQ$2,"")</f>
        <v>1.0434782608695652</v>
      </c>
      <c r="AQ5" s="199" t="s">
        <v>22</v>
      </c>
      <c r="AR5" s="209"/>
      <c r="AS5" s="205"/>
    </row>
    <row r="6" spans="1:45" ht="18" customHeight="1">
      <c r="A6" s="199"/>
      <c r="B6" s="199"/>
      <c r="C6" s="199"/>
      <c r="D6" s="8">
        <v>4</v>
      </c>
      <c r="E6" s="8">
        <v>4</v>
      </c>
      <c r="F6" s="8">
        <v>4</v>
      </c>
      <c r="G6" s="8" t="s">
        <v>32</v>
      </c>
      <c r="H6" s="8">
        <v>4</v>
      </c>
      <c r="I6" s="8">
        <v>4</v>
      </c>
      <c r="J6" s="8">
        <v>4</v>
      </c>
      <c r="K6" s="8">
        <v>4</v>
      </c>
      <c r="L6" s="8">
        <v>4</v>
      </c>
      <c r="M6" s="8" t="s">
        <v>32</v>
      </c>
      <c r="N6" s="8" t="s">
        <v>32</v>
      </c>
      <c r="O6" s="8" t="s">
        <v>32</v>
      </c>
      <c r="P6" s="8">
        <v>4</v>
      </c>
      <c r="Q6" s="8">
        <v>4</v>
      </c>
      <c r="R6" s="8">
        <v>4</v>
      </c>
      <c r="S6" s="8">
        <v>4</v>
      </c>
      <c r="T6" s="8">
        <v>4</v>
      </c>
      <c r="U6" s="8" t="s">
        <v>32</v>
      </c>
      <c r="V6" s="8">
        <v>4</v>
      </c>
      <c r="W6" s="8">
        <v>4</v>
      </c>
      <c r="X6" s="8">
        <v>4</v>
      </c>
      <c r="Y6" s="8">
        <v>4</v>
      </c>
      <c r="Z6" s="8">
        <v>4</v>
      </c>
      <c r="AA6" s="8">
        <v>4</v>
      </c>
      <c r="AB6" s="8" t="s">
        <v>32</v>
      </c>
      <c r="AC6" s="8">
        <v>4</v>
      </c>
      <c r="AD6" s="8">
        <v>4</v>
      </c>
      <c r="AE6" s="8">
        <v>4</v>
      </c>
      <c r="AF6" s="8">
        <v>4</v>
      </c>
      <c r="AG6" s="8">
        <v>4</v>
      </c>
      <c r="AH6" s="8"/>
      <c r="AI6" s="196"/>
      <c r="AJ6" s="198"/>
      <c r="AK6" s="196"/>
      <c r="AL6" s="196"/>
      <c r="AM6" s="196"/>
      <c r="AN6" s="198"/>
      <c r="AO6" s="198"/>
      <c r="AP6" s="201"/>
      <c r="AQ6" s="199"/>
      <c r="AR6" s="209"/>
      <c r="AS6" s="206"/>
    </row>
    <row r="7" spans="1:45" ht="18" customHeight="1">
      <c r="A7" s="199"/>
      <c r="B7" s="8" t="s">
        <v>23</v>
      </c>
      <c r="C7" s="19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197"/>
      <c r="AJ7" s="198"/>
      <c r="AK7" s="197"/>
      <c r="AL7" s="197"/>
      <c r="AM7" s="197"/>
      <c r="AN7" s="198"/>
      <c r="AO7" s="198"/>
      <c r="AP7" s="201"/>
      <c r="AQ7" s="199"/>
      <c r="AR7" s="209"/>
      <c r="AS7" s="207"/>
    </row>
    <row r="8" spans="1:45" ht="18" hidden="1" customHeight="1">
      <c r="A8" s="199">
        <v>2</v>
      </c>
      <c r="B8" s="199"/>
      <c r="C8" s="19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95">
        <f>COUNTIF(D8:AH9,"出差")/2</f>
        <v>0</v>
      </c>
      <c r="AJ8" s="198">
        <f>IF(AN8&gt;AO8,MIN(AN8-AO8,SUMIF(D9:AH9,"放",D10:AH10)/8),0)</f>
        <v>0</v>
      </c>
      <c r="AK8" s="195">
        <f>IF(AN8&gt;AO8+AJ8,MIN(AN8-AO8-AJ8,SUMIF(D9:AH9,"&gt;=0",D10:AH10)/8),0)</f>
        <v>0</v>
      </c>
      <c r="AL8" s="195">
        <f>MIN(SUM(D10:AH10)/8-COUNTIF(D8:AH9,"出差")/2,COUNTIF(D8:AH9,"休")/2)</f>
        <v>0</v>
      </c>
      <c r="AM8" s="195" t="e">
        <f>IF(B8="","",COUNTIF(D8:AH9,"&gt;2")/2)+AJ8</f>
        <v>#VALUE!</v>
      </c>
      <c r="AN8" s="198">
        <f>SUM(D8:AH10)/8</f>
        <v>0</v>
      </c>
      <c r="AO8" s="198">
        <f>MIN($AQ$2,AN8)</f>
        <v>0</v>
      </c>
      <c r="AP8" s="201">
        <f>IFERROR(AN8/$AQ$2,"")</f>
        <v>0</v>
      </c>
      <c r="AQ8" s="199"/>
      <c r="AR8" s="209"/>
      <c r="AS8" s="205"/>
    </row>
    <row r="9" spans="1:45" ht="18" hidden="1" customHeight="1">
      <c r="A9" s="199"/>
      <c r="B9" s="199"/>
      <c r="C9" s="19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96"/>
      <c r="AJ9" s="198"/>
      <c r="AK9" s="196"/>
      <c r="AL9" s="196"/>
      <c r="AM9" s="196"/>
      <c r="AN9" s="198"/>
      <c r="AO9" s="198"/>
      <c r="AP9" s="201"/>
      <c r="AQ9" s="199"/>
      <c r="AR9" s="209"/>
      <c r="AS9" s="206"/>
    </row>
    <row r="10" spans="1:45" ht="18" hidden="1" customHeight="1">
      <c r="A10" s="199"/>
      <c r="B10" s="8" t="str">
        <f>IF(B8="","","加班")</f>
        <v/>
      </c>
      <c r="C10" s="19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197"/>
      <c r="AJ10" s="198"/>
      <c r="AK10" s="197"/>
      <c r="AL10" s="197"/>
      <c r="AM10" s="197"/>
      <c r="AN10" s="198"/>
      <c r="AO10" s="198"/>
      <c r="AP10" s="201"/>
      <c r="AQ10" s="199"/>
      <c r="AR10" s="209"/>
      <c r="AS10" s="207"/>
    </row>
    <row r="11" spans="1:45" ht="18" hidden="1" customHeight="1">
      <c r="A11" s="199">
        <v>3</v>
      </c>
      <c r="B11" s="199"/>
      <c r="C11" s="19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95">
        <f>COUNTIF(D11:AH12,"出差")/2</f>
        <v>0</v>
      </c>
      <c r="AJ11" s="198">
        <f>IF(AN11&gt;AO11,MIN(AN11-AO11,SUMIF(D12:AH12,"放",D13:AH13)/8),0)</f>
        <v>0</v>
      </c>
      <c r="AK11" s="195">
        <f>IF(AN11&gt;AO11+AJ11,MIN(AN11-AO11-AJ11,SUMIF(D12:AH12,"&gt;=0",D13:AH13)/8),0)</f>
        <v>0</v>
      </c>
      <c r="AL11" s="195">
        <f>MIN(SUM(D13:AH13)/8-COUNTIF(D11:AH12,"出差")/2,COUNTIF(D11:AH12,"休")/2)</f>
        <v>0</v>
      </c>
      <c r="AM11" s="195" t="e">
        <f>IF(B11="","",COUNTIF(D11:AH12,"&gt;2")/2)+AJ11</f>
        <v>#VALUE!</v>
      </c>
      <c r="AN11" s="198">
        <f>SUM(D11:AH13)/8</f>
        <v>0</v>
      </c>
      <c r="AO11" s="198">
        <f>MIN($AQ$2,AN11)</f>
        <v>0</v>
      </c>
      <c r="AP11" s="201">
        <f>IFERROR(AN11/$AQ$2,"")</f>
        <v>0</v>
      </c>
      <c r="AQ11" s="199"/>
      <c r="AR11" s="209"/>
      <c r="AS11" s="205"/>
    </row>
    <row r="12" spans="1:45" ht="18" hidden="1" customHeight="1">
      <c r="A12" s="199"/>
      <c r="B12" s="199"/>
      <c r="C12" s="19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96"/>
      <c r="AJ12" s="198"/>
      <c r="AK12" s="196"/>
      <c r="AL12" s="196"/>
      <c r="AM12" s="196"/>
      <c r="AN12" s="198"/>
      <c r="AO12" s="198"/>
      <c r="AP12" s="201"/>
      <c r="AQ12" s="199"/>
      <c r="AR12" s="209"/>
      <c r="AS12" s="206"/>
    </row>
    <row r="13" spans="1:45" ht="18" hidden="1" customHeight="1">
      <c r="A13" s="199"/>
      <c r="B13" s="8" t="str">
        <f>IF(B11="","","加班")</f>
        <v/>
      </c>
      <c r="C13" s="19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197"/>
      <c r="AJ13" s="198"/>
      <c r="AK13" s="197"/>
      <c r="AL13" s="197"/>
      <c r="AM13" s="197"/>
      <c r="AN13" s="198"/>
      <c r="AO13" s="198"/>
      <c r="AP13" s="201"/>
      <c r="AQ13" s="199"/>
      <c r="AR13" s="209"/>
      <c r="AS13" s="207"/>
    </row>
    <row r="14" spans="1:45" ht="15.75" customHeight="1">
      <c r="AI14" s="14"/>
      <c r="AJ14" s="14"/>
      <c r="AK14" s="14"/>
      <c r="AL14" s="14"/>
      <c r="AM14" s="14"/>
      <c r="AN14" s="188"/>
      <c r="AO14" s="188"/>
      <c r="AP14" s="188"/>
      <c r="AQ14" s="188"/>
    </row>
    <row r="15" spans="1:45" ht="16.5" customHeight="1">
      <c r="A15" s="11"/>
      <c r="B15" s="189" t="s">
        <v>24</v>
      </c>
      <c r="C15" s="189"/>
      <c r="D15" s="189"/>
      <c r="E15" s="189"/>
      <c r="F15" s="190"/>
      <c r="G15" s="190"/>
      <c r="H15" s="189"/>
      <c r="I15" s="189"/>
      <c r="J15" s="189"/>
      <c r="K15" s="189"/>
      <c r="L15" s="189"/>
      <c r="M15" s="189"/>
      <c r="N15" s="190"/>
      <c r="O15" s="189"/>
      <c r="P15" s="189"/>
      <c r="Q15" s="189"/>
      <c r="R15" s="189"/>
      <c r="S15" s="189"/>
      <c r="T15" s="190"/>
      <c r="U15" s="190"/>
      <c r="V15" s="189"/>
      <c r="W15" s="189"/>
      <c r="X15" s="189"/>
      <c r="Y15" s="189"/>
      <c r="Z15" s="189"/>
      <c r="AA15" s="189"/>
      <c r="AB15" s="191"/>
      <c r="AC15" s="189"/>
      <c r="AD15" s="189"/>
      <c r="AE15" s="189"/>
      <c r="AF15" s="189"/>
      <c r="AG15" s="188" t="s">
        <v>25</v>
      </c>
      <c r="AH15" s="188"/>
      <c r="AI15" s="188"/>
      <c r="AJ15" s="188"/>
      <c r="AK15" s="188"/>
      <c r="AL15" s="188"/>
      <c r="AM15" s="192"/>
      <c r="AN15" s="188" t="s">
        <v>26</v>
      </c>
      <c r="AO15" s="188"/>
      <c r="AP15" s="188"/>
      <c r="AQ15" s="188"/>
    </row>
    <row r="16" spans="1:45" ht="16.5" customHeight="1">
      <c r="A16" s="11"/>
      <c r="B16" s="188" t="s">
        <v>27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2:43" ht="16.5" customHeight="1">
      <c r="B17" s="188" t="s">
        <v>28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2:43" ht="16.5" customHeight="1">
      <c r="B18" s="188" t="s">
        <v>29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G18" s="188" t="s">
        <v>35</v>
      </c>
      <c r="AH18" s="188"/>
      <c r="AI18" s="188"/>
      <c r="AJ18" s="188"/>
      <c r="AK18" s="188"/>
      <c r="AL18" s="188"/>
      <c r="AM18" s="192"/>
      <c r="AN18" s="188" t="s">
        <v>26</v>
      </c>
      <c r="AO18" s="188"/>
      <c r="AP18" s="188"/>
      <c r="AQ18" s="188"/>
    </row>
    <row r="19" spans="2:43" ht="16.5" customHeight="1">
      <c r="B19" s="188" t="s">
        <v>30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</row>
  </sheetData>
  <sheetProtection formatCells="0" formatColumns="0" formatRows="0" insertColumns="0" insertRows="0" insertHyperlinks="0" deleteColumns="0" deleteRows="0" sort="0" autoFilter="0" pivotTables="0"/>
  <mergeCells count="66">
    <mergeCell ref="AQ3:AQ4"/>
    <mergeCell ref="B1:AK1"/>
    <mergeCell ref="B2:AK2"/>
    <mergeCell ref="A3:A4"/>
    <mergeCell ref="C3:C4"/>
    <mergeCell ref="AI3:AI4"/>
    <mergeCell ref="AJ3:AK3"/>
    <mergeCell ref="AS5:AS7"/>
    <mergeCell ref="AR3:AR4"/>
    <mergeCell ref="AS3:AS4"/>
    <mergeCell ref="A5:A7"/>
    <mergeCell ref="B5:B6"/>
    <mergeCell ref="C5:C7"/>
    <mergeCell ref="AI5:AI7"/>
    <mergeCell ref="AJ5:AJ7"/>
    <mergeCell ref="AK5:AK7"/>
    <mergeCell ref="AL5:AL7"/>
    <mergeCell ref="AM5:AM7"/>
    <mergeCell ref="AL3:AL4"/>
    <mergeCell ref="AM3:AM4"/>
    <mergeCell ref="AN3:AN4"/>
    <mergeCell ref="AO3:AO4"/>
    <mergeCell ref="AP3:AP4"/>
    <mergeCell ref="AN5:AN7"/>
    <mergeCell ref="AO5:AO7"/>
    <mergeCell ref="AP5:AP7"/>
    <mergeCell ref="AQ5:AQ7"/>
    <mergeCell ref="AR5:AR7"/>
    <mergeCell ref="AQ8:AQ10"/>
    <mergeCell ref="A8:A10"/>
    <mergeCell ref="B8:B9"/>
    <mergeCell ref="C8:C10"/>
    <mergeCell ref="AI8:AI10"/>
    <mergeCell ref="AJ8:AJ10"/>
    <mergeCell ref="AK8:AK10"/>
    <mergeCell ref="AS11:AS13"/>
    <mergeCell ref="AR8:AR10"/>
    <mergeCell ref="AS8:AS10"/>
    <mergeCell ref="A11:A13"/>
    <mergeCell ref="B11:B12"/>
    <mergeCell ref="C11:C13"/>
    <mergeCell ref="AI11:AI13"/>
    <mergeCell ref="AJ11:AJ13"/>
    <mergeCell ref="AK11:AK13"/>
    <mergeCell ref="AL11:AL13"/>
    <mergeCell ref="AM11:AM13"/>
    <mergeCell ref="AL8:AL10"/>
    <mergeCell ref="AM8:AM10"/>
    <mergeCell ref="AN8:AN10"/>
    <mergeCell ref="AO8:AO10"/>
    <mergeCell ref="AP8:AP10"/>
    <mergeCell ref="AN11:AN13"/>
    <mergeCell ref="AO11:AO13"/>
    <mergeCell ref="AP11:AP13"/>
    <mergeCell ref="AQ11:AQ13"/>
    <mergeCell ref="AR11:AR13"/>
    <mergeCell ref="B18:AE18"/>
    <mergeCell ref="B19:AE19"/>
    <mergeCell ref="AN14:AQ14"/>
    <mergeCell ref="B15:AF15"/>
    <mergeCell ref="AG15:AM15"/>
    <mergeCell ref="AN15:AQ15"/>
    <mergeCell ref="B16:AE16"/>
    <mergeCell ref="B17:AE17"/>
    <mergeCell ref="AG18:AM18"/>
    <mergeCell ref="AN18:AQ18"/>
  </mergeCells>
  <phoneticPr fontId="8" type="noConversion"/>
  <dataValidations count="4">
    <dataValidation type="list" allowBlank="1" showErrorMessage="1" sqref="B2:AK2" xr:uid="{00000000-0002-0000-0800-000001000000}">
      <formula1>"综合管理部,总经理室,采购管理部,制造技术部,模具车间,新产品试制车间,财务管理部,质量管理部,销售服务部,生产管理部,物业部,设备部,金属件厂后勤,总装厂后勤"</formula1>
    </dataValidation>
    <dataValidation type="list" allowBlank="1" showErrorMessage="1" sqref="AS5:AS13" xr:uid="{00000000-0002-0000-0800-000002000000}">
      <formula1>"正式,劳务张,劳务田"</formula1>
    </dataValidation>
    <dataValidation type="list" allowBlank="1" showErrorMessage="1" sqref="AL2:AO2" xr:uid="{00000000-0002-0000-0800-000003000000}">
      <formula1>"运营、人力、财务,制造管理部-组装车间,制造管理部-喷涂车间,制造管理部-注塑车间,制造管理部-后勤,生产管理部,销售服务科,技术质量科"</formula1>
    </dataValidation>
    <dataValidation type="list" allowBlank="1" showErrorMessage="1" sqref="AQ5:AQ13" xr:uid="{00000000-0002-0000-0800-000004000000}">
      <formula1>"正常在职,本月离职,本月入职,本月调入,本月调出"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0000000}">
          <x14:formula1>
            <xm:f>数据源!$S$2:$S$59</xm:f>
          </x14:formula1>
          <xm:sqref>D5:AH13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数据源</vt:lpstr>
      <vt:lpstr>实际出勤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LSH</cp:lastModifiedBy>
  <dcterms:created xsi:type="dcterms:W3CDTF">2022-11-01T06:38:23Z</dcterms:created>
  <dcterms:modified xsi:type="dcterms:W3CDTF">2023-03-31T05:56:30Z</dcterms:modified>
  <cp:category/>
</cp:coreProperties>
</file>