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240" windowHeight="12540" firstSheet="2" activeTab="2"/>
  </bookViews>
  <sheets>
    <sheet name="报价单（M331主镜)" sheetId="5" state="hidden" r:id="rId1"/>
    <sheet name="报价单（M331广角镜)" sheetId="3" state="hidden" r:id="rId2"/>
    <sheet name="报价单（B41V)" sheetId="6" r:id="rId3"/>
    <sheet name="Sheet1" sheetId="7" r:id="rId4"/>
  </sheets>
  <calcPr calcId="145621"/>
</workbook>
</file>

<file path=xl/calcChain.xml><?xml version="1.0" encoding="utf-8"?>
<calcChain xmlns="http://schemas.openxmlformats.org/spreadsheetml/2006/main">
  <c r="B9" i="7" l="1"/>
  <c r="B8" i="7"/>
  <c r="B7" i="7"/>
  <c r="I31" i="6"/>
  <c r="I30" i="6"/>
  <c r="I29" i="6"/>
  <c r="I28" i="6"/>
  <c r="I27" i="6" s="1"/>
  <c r="N26" i="6"/>
  <c r="N34" i="6" s="1"/>
  <c r="C17" i="6" s="1"/>
  <c r="O22" i="6"/>
  <c r="I22" i="6"/>
  <c r="I21" i="6"/>
  <c r="I20" i="6"/>
  <c r="I23" i="6" s="1"/>
  <c r="C13" i="6" s="1"/>
  <c r="I16" i="6"/>
  <c r="C16" i="6"/>
  <c r="G15" i="6"/>
  <c r="I15" i="6" s="1"/>
  <c r="G14" i="6"/>
  <c r="I14" i="6" s="1"/>
  <c r="C14" i="6"/>
  <c r="I13" i="6"/>
  <c r="G12" i="6"/>
  <c r="I12" i="6" s="1"/>
  <c r="I31" i="3"/>
  <c r="I30" i="3"/>
  <c r="I29" i="3"/>
  <c r="I28" i="3"/>
  <c r="I27" i="3" s="1"/>
  <c r="N26" i="3"/>
  <c r="N34" i="3" s="1"/>
  <c r="C17" i="3" s="1"/>
  <c r="O22" i="3"/>
  <c r="I22" i="3"/>
  <c r="I21" i="3"/>
  <c r="I20" i="3"/>
  <c r="I23" i="3" s="1"/>
  <c r="C13" i="3" s="1"/>
  <c r="I16" i="3"/>
  <c r="C16" i="3"/>
  <c r="I15" i="3"/>
  <c r="G14" i="3"/>
  <c r="I14" i="3" s="1"/>
  <c r="C14" i="3"/>
  <c r="I13" i="3"/>
  <c r="G12" i="3"/>
  <c r="I12" i="3" s="1"/>
  <c r="N34" i="5"/>
  <c r="I31" i="5"/>
  <c r="I30" i="5"/>
  <c r="I29" i="5"/>
  <c r="I28" i="5"/>
  <c r="I27" i="5"/>
  <c r="C15" i="5" s="1"/>
  <c r="N26" i="5"/>
  <c r="O22" i="5"/>
  <c r="I22" i="5"/>
  <c r="I21" i="5"/>
  <c r="I20" i="5"/>
  <c r="I23" i="5" s="1"/>
  <c r="C13" i="5" s="1"/>
  <c r="C17" i="5"/>
  <c r="I16" i="5"/>
  <c r="C16" i="5"/>
  <c r="I15" i="5"/>
  <c r="I14" i="5"/>
  <c r="G14" i="5"/>
  <c r="C14" i="5"/>
  <c r="I13" i="5"/>
  <c r="G12" i="5"/>
  <c r="I12" i="5" s="1"/>
  <c r="I17" i="5" s="1"/>
  <c r="C12" i="5" s="1"/>
  <c r="C19" i="5" s="1"/>
  <c r="C26" i="5" s="1"/>
  <c r="C27" i="5" l="1"/>
  <c r="C28" i="5"/>
  <c r="C15" i="3"/>
  <c r="I34" i="3"/>
  <c r="I34" i="6"/>
  <c r="C15" i="6"/>
  <c r="I17" i="3"/>
  <c r="C12" i="3" s="1"/>
  <c r="C19" i="3" s="1"/>
  <c r="C26" i="3" s="1"/>
  <c r="I17" i="6"/>
  <c r="C12" i="6" s="1"/>
  <c r="C19" i="6" s="1"/>
  <c r="C26" i="6" s="1"/>
  <c r="I34" i="5"/>
  <c r="C27" i="6" l="1"/>
  <c r="C28" i="6"/>
  <c r="C29" i="5"/>
  <c r="C30" i="5" s="1"/>
  <c r="O8" i="5" s="1"/>
  <c r="C7" i="7"/>
  <c r="C27" i="3"/>
  <c r="C28" i="3" s="1"/>
  <c r="C8" i="7" l="1"/>
  <c r="C29" i="3"/>
  <c r="C30" i="3" s="1"/>
  <c r="O8" i="3" s="1"/>
  <c r="C29" i="6"/>
  <c r="C30" i="6" s="1"/>
  <c r="O8" i="6" s="1"/>
  <c r="C9" i="7"/>
</calcChain>
</file>

<file path=xl/sharedStrings.xml><?xml version="1.0" encoding="utf-8"?>
<sst xmlns="http://schemas.openxmlformats.org/spreadsheetml/2006/main" count="357" uniqueCount="106">
  <si>
    <t>零部件报价单</t>
  </si>
  <si>
    <t>供货单位信息</t>
  </si>
  <si>
    <t>单位名称</t>
  </si>
  <si>
    <t>文登太成电子有限公司</t>
  </si>
  <si>
    <t>地    址</t>
  </si>
  <si>
    <t>山东省威海市文登经济开发区九龙路东首</t>
  </si>
  <si>
    <t>联 系 人</t>
  </si>
  <si>
    <t>朱香艳</t>
  </si>
  <si>
    <t>联系电话</t>
  </si>
  <si>
    <t>0631-8086081 / 18660330100</t>
  </si>
  <si>
    <t>日    期</t>
  </si>
  <si>
    <t>计量单位</t>
  </si>
  <si>
    <t>产品名称</t>
  </si>
  <si>
    <t>M331 主镜外后视镜</t>
  </si>
  <si>
    <t>产品毛重</t>
  </si>
  <si>
    <t>图    号</t>
  </si>
  <si>
    <t>HEATER PAD</t>
  </si>
  <si>
    <t>产品净重</t>
  </si>
  <si>
    <t>序号</t>
  </si>
  <si>
    <t>变更申请号</t>
  </si>
  <si>
    <t>变更原因</t>
  </si>
  <si>
    <t>变更日期</t>
  </si>
  <si>
    <t>报价表编号</t>
  </si>
  <si>
    <t>物 料 号</t>
  </si>
  <si>
    <t>含税价格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</si>
  <si>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</si>
  <si>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</si>
  <si>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</si>
  <si>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</si>
  <si>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</si>
  <si>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</si>
  <si>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</si>
  <si>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</si>
  <si>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</si>
  <si>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</si>
  <si>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</si>
  <si>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M331一汽解放项目，年用量5000套左右，sop3-5年</t>
  </si>
  <si>
    <t>原 材 料</t>
  </si>
  <si>
    <t>铝制膜</t>
  </si>
  <si>
    <t>EA</t>
  </si>
  <si>
    <t>电  机</t>
  </si>
  <si>
    <t>KW</t>
  </si>
  <si>
    <t>外购外协</t>
  </si>
  <si>
    <t>端子</t>
  </si>
  <si>
    <t>电  热</t>
  </si>
  <si>
    <t>动力燃料</t>
  </si>
  <si>
    <t>双面胶YPB113YMS</t>
  </si>
  <si>
    <t>辅助动力</t>
  </si>
  <si>
    <t>工    资</t>
  </si>
  <si>
    <t>双面胶</t>
  </si>
  <si>
    <t>水</t>
  </si>
  <si>
    <t>制造费用</t>
  </si>
  <si>
    <t>硅胶</t>
  </si>
  <si>
    <t>蒸  汽</t>
  </si>
  <si>
    <t>专用费用</t>
  </si>
  <si>
    <t>合   计</t>
  </si>
  <si>
    <t>外购外协分析</t>
  </si>
  <si>
    <t>合    计</t>
  </si>
  <si>
    <t>包装费</t>
  </si>
  <si>
    <t>菲林&amp;设计</t>
  </si>
  <si>
    <t>运输费</t>
  </si>
  <si>
    <t>制版</t>
  </si>
  <si>
    <t>财务费用</t>
  </si>
  <si>
    <t>模具</t>
  </si>
  <si>
    <t>合计</t>
  </si>
  <si>
    <t>管理费用</t>
  </si>
  <si>
    <t>专用费用分析（不含税）</t>
  </si>
  <si>
    <t>工时费用分析（不含税）</t>
  </si>
  <si>
    <t>项  目</t>
  </si>
  <si>
    <t>分摊方法</t>
  </si>
  <si>
    <t>备注</t>
  </si>
  <si>
    <t>项   目</t>
  </si>
  <si>
    <t>分配率</t>
  </si>
  <si>
    <t>工时</t>
  </si>
  <si>
    <t>小时</t>
  </si>
  <si>
    <t>总    计</t>
  </si>
  <si>
    <t>(元/小时)</t>
  </si>
  <si>
    <t>设备</t>
  </si>
  <si>
    <t>利    润</t>
  </si>
  <si>
    <t>主要工序</t>
  </si>
  <si>
    <t>工   资</t>
  </si>
  <si>
    <t>不含税价格</t>
  </si>
  <si>
    <t>制段</t>
  </si>
  <si>
    <t>税    金</t>
  </si>
  <si>
    <t>腐蚀</t>
  </si>
  <si>
    <t>组装</t>
  </si>
  <si>
    <t>检查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</si>
  <si>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</si>
  <si>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</si>
  <si>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</si>
  <si>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M331广角镜 外后视镜</t>
  </si>
  <si>
    <t>B41V 外后视镜</t>
  </si>
  <si>
    <t>B41V 北汽项目，年用量30000-50000套左右，sop 3-5年，</t>
  </si>
  <si>
    <t>双面胶Y8108</t>
  </si>
  <si>
    <r>
      <rPr>
        <b/>
        <sz val="12"/>
        <rFont val="BatangChe"/>
        <family val="3"/>
        <charset val="129"/>
      </rPr>
      <t>차종</t>
    </r>
    <r>
      <rPr>
        <b/>
        <sz val="12"/>
        <rFont val="宋体"/>
        <family val="3"/>
        <charset val="134"/>
      </rPr>
      <t xml:space="preserve"> </t>
    </r>
  </si>
  <si>
    <t>가격</t>
  </si>
  <si>
    <t>타입</t>
  </si>
  <si>
    <r>
      <rPr>
        <b/>
        <sz val="12"/>
        <rFont val="BatangChe"/>
        <family val="3"/>
        <charset val="129"/>
      </rPr>
      <t>테이프</t>
    </r>
    <r>
      <rPr>
        <b/>
        <sz val="12"/>
        <rFont val="宋体"/>
        <family val="3"/>
        <charset val="134"/>
      </rPr>
      <t xml:space="preserve"> </t>
    </r>
  </si>
  <si>
    <t>면적</t>
  </si>
  <si>
    <r>
      <rPr>
        <b/>
        <sz val="12"/>
        <rFont val="宋体"/>
        <family val="3"/>
        <charset val="134"/>
      </rPr>
      <t xml:space="preserve">NPTC </t>
    </r>
    <r>
      <rPr>
        <b/>
        <sz val="12"/>
        <rFont val="BatangChe"/>
        <family val="3"/>
        <charset val="129"/>
      </rPr>
      <t>단면</t>
    </r>
  </si>
  <si>
    <t>TPB113YMS</t>
  </si>
  <si>
    <t>TPB114YMS</t>
  </si>
  <si>
    <r>
      <rPr>
        <b/>
        <sz val="12"/>
        <rFont val="宋体"/>
        <family val="3"/>
        <charset val="134"/>
      </rPr>
      <t xml:space="preserve">NPTC </t>
    </r>
    <r>
      <rPr>
        <b/>
        <sz val="12"/>
        <rFont val="BatangChe"/>
        <family val="3"/>
        <charset val="129"/>
      </rPr>
      <t>양면</t>
    </r>
  </si>
  <si>
    <t>TPB115YMS</t>
  </si>
  <si>
    <t>Y8108</t>
  </si>
  <si>
    <t>文登太成电子有限公司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</si>
</sst>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¥-804]#,##0.00_);[Red]\([$¥-804]#,##0.00\)"/>
    <numFmt numFmtId="177" formatCode="0.00_);[Red]\(0.00\)"/>
    <numFmt numFmtId="178" formatCode="0.00_ "/>
    <numFmt numFmtId="179" formatCode="0.000_ "/>
  </numFmts>
  <fonts count="11">
    <font>
      <sz val="12"/>
      <name val="宋体"/>
      <charset val="134"/>
    </font>
    <font>
      <b/>
      <sz val="12"/>
      <name val="BatangChe"/>
      <family val="3"/>
      <charset val="129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u/>
      <sz val="11"/>
      <color indexed="12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>
      <alignment vertical="center"/>
    </xf>
  </cellStyleXfs>
  <cellXfs count="82">
    <xf numFmtId="0" fontId="0" fillId="0" borderId="0" xfId="0"/>
    <xf numFmtId="177" fontId="0" fillId="0" borderId="0" xfId="0" applyNumberFormat="1"/>
    <xf numFmtId="0" fontId="1" fillId="0" borderId="1" xfId="0" applyFont="1" applyBorder="1"/>
    <xf numFmtId="176" fontId="1" fillId="0" borderId="1" xfId="0" applyNumberFormat="1" applyFont="1" applyBorder="1"/>
    <xf numFmtId="0" fontId="2" fillId="0" borderId="1" xfId="0" applyFont="1" applyBorder="1"/>
    <xf numFmtId="176" fontId="2" fillId="0" borderId="1" xfId="0" applyNumberFormat="1" applyFont="1" applyBorder="1"/>
    <xf numFmtId="176" fontId="0" fillId="0" borderId="0" xfId="0" applyNumberFormat="1"/>
    <xf numFmtId="0" fontId="3" fillId="0" borderId="0" xfId="2" applyFont="1" applyFill="1" applyAlignment="1">
      <alignment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1" xfId="3" applyFill="1" applyBorder="1" applyAlignment="1">
      <alignment vertical="center"/>
    </xf>
    <xf numFmtId="0" fontId="5" fillId="0" borderId="11" xfId="3" applyFill="1" applyBorder="1" applyAlignment="1">
      <alignment horizontal="center" vertical="center"/>
    </xf>
    <xf numFmtId="0" fontId="5" fillId="0" borderId="12" xfId="3" applyFill="1" applyBorder="1" applyAlignment="1">
      <alignment horizontal="center" vertical="center"/>
    </xf>
    <xf numFmtId="0" fontId="5" fillId="0" borderId="1" xfId="3" applyFill="1" applyBorder="1">
      <alignment vertical="center"/>
    </xf>
    <xf numFmtId="0" fontId="5" fillId="0" borderId="1" xfId="3" applyFill="1" applyBorder="1" applyAlignment="1">
      <alignment horizontal="center" vertical="center"/>
    </xf>
    <xf numFmtId="0" fontId="5" fillId="0" borderId="8" xfId="3" applyFill="1" applyBorder="1" applyAlignment="1">
      <alignment horizontal="center" vertical="center"/>
    </xf>
    <xf numFmtId="0" fontId="5" fillId="0" borderId="14" xfId="3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178" fontId="5" fillId="2" borderId="1" xfId="3" applyNumberFormat="1" applyFill="1" applyBorder="1">
      <alignment vertical="center"/>
    </xf>
    <xf numFmtId="0" fontId="5" fillId="0" borderId="1" xfId="3" applyFont="1" applyFill="1" applyBorder="1">
      <alignment vertical="center"/>
    </xf>
    <xf numFmtId="178" fontId="5" fillId="0" borderId="1" xfId="3" applyNumberForma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178" fontId="5" fillId="0" borderId="1" xfId="3" applyNumberFormat="1" applyFill="1" applyBorder="1" applyAlignment="1">
      <alignment vertical="center"/>
    </xf>
    <xf numFmtId="0" fontId="5" fillId="0" borderId="14" xfId="3" applyFill="1" applyBorder="1" applyAlignment="1">
      <alignment vertical="center"/>
    </xf>
    <xf numFmtId="0" fontId="5" fillId="0" borderId="13" xfId="3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0" xfId="3" applyFill="1" applyBorder="1">
      <alignment vertical="center"/>
    </xf>
    <xf numFmtId="0" fontId="5" fillId="0" borderId="0" xfId="3" applyFill="1" applyBorder="1" applyAlignment="1">
      <alignment horizontal="center" vertical="center"/>
    </xf>
    <xf numFmtId="0" fontId="5" fillId="0" borderId="0" xfId="3" applyFont="1" applyFill="1" applyBorder="1">
      <alignment vertical="center"/>
    </xf>
    <xf numFmtId="0" fontId="5" fillId="0" borderId="5" xfId="3" applyFill="1" applyBorder="1">
      <alignment vertical="center"/>
    </xf>
    <xf numFmtId="0" fontId="6" fillId="0" borderId="1" xfId="2" applyFont="1" applyFill="1" applyBorder="1" applyAlignment="1">
      <alignment horizontal="center" vertical="center" shrinkToFit="1"/>
    </xf>
    <xf numFmtId="0" fontId="5" fillId="0" borderId="15" xfId="3" applyFill="1" applyBorder="1">
      <alignment vertical="center"/>
    </xf>
    <xf numFmtId="0" fontId="5" fillId="0" borderId="12" xfId="3" applyFont="1" applyFill="1" applyBorder="1" applyAlignment="1">
      <alignment horizontal="center" vertical="center"/>
    </xf>
    <xf numFmtId="0" fontId="5" fillId="0" borderId="12" xfId="3" applyFill="1" applyBorder="1">
      <alignment vertical="center"/>
    </xf>
    <xf numFmtId="0" fontId="5" fillId="0" borderId="15" xfId="3" applyFill="1" applyBorder="1" applyAlignment="1">
      <alignment vertical="center"/>
    </xf>
    <xf numFmtId="178" fontId="5" fillId="0" borderId="12" xfId="3" applyNumberFormat="1" applyFill="1" applyBorder="1">
      <alignment vertical="center"/>
    </xf>
    <xf numFmtId="0" fontId="5" fillId="0" borderId="8" xfId="3" applyFill="1" applyBorder="1" applyAlignment="1">
      <alignment vertical="center"/>
    </xf>
    <xf numFmtId="0" fontId="5" fillId="0" borderId="11" xfId="3" applyFill="1" applyBorder="1">
      <alignment vertical="center"/>
    </xf>
    <xf numFmtId="178" fontId="5" fillId="0" borderId="1" xfId="3" applyNumberFormat="1" applyFill="1" applyBorder="1" applyAlignment="1">
      <alignment horizontal="center" vertical="center"/>
    </xf>
    <xf numFmtId="0" fontId="5" fillId="0" borderId="0" xfId="3" applyFill="1" applyAlignment="1">
      <alignment horizontal="center" vertical="center"/>
    </xf>
    <xf numFmtId="0" fontId="5" fillId="0" borderId="0" xfId="3" applyFill="1">
      <alignment vertical="center"/>
    </xf>
    <xf numFmtId="179" fontId="5" fillId="2" borderId="1" xfId="3" applyNumberFormat="1" applyFill="1" applyBorder="1">
      <alignment vertical="center"/>
    </xf>
    <xf numFmtId="0" fontId="4" fillId="0" borderId="2" xfId="2" applyFont="1" applyFill="1" applyBorder="1" applyAlignment="1">
      <alignment horizontal="center" vertical="center" shrinkToFit="1"/>
    </xf>
    <xf numFmtId="0" fontId="4" fillId="0" borderId="3" xfId="2" applyFont="1" applyFill="1" applyBorder="1" applyAlignment="1">
      <alignment horizontal="center" vertical="center" shrinkToFit="1"/>
    </xf>
    <xf numFmtId="0" fontId="4" fillId="0" borderId="4" xfId="2" applyFont="1" applyFill="1" applyBorder="1" applyAlignment="1">
      <alignment horizontal="center" vertical="center" shrinkToFit="1"/>
    </xf>
    <xf numFmtId="0" fontId="4" fillId="0" borderId="5" xfId="2" applyFont="1" applyFill="1" applyBorder="1" applyAlignment="1">
      <alignment horizontal="center" vertical="center" shrinkToFit="1"/>
    </xf>
    <xf numFmtId="0" fontId="4" fillId="0" borderId="0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 vertical="center" shrinkToFit="1"/>
    </xf>
    <xf numFmtId="0" fontId="4" fillId="0" borderId="7" xfId="2" applyFont="1" applyFill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 vertical="center" shrinkToFit="1"/>
    </xf>
    <xf numFmtId="0" fontId="4" fillId="0" borderId="9" xfId="2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5" fillId="0" borderId="14" xfId="3" applyFont="1" applyFill="1" applyBorder="1" applyAlignment="1">
      <alignment horizontal="center" vertical="center"/>
    </xf>
    <xf numFmtId="0" fontId="5" fillId="0" borderId="13" xfId="3" applyFill="1" applyBorder="1" applyAlignment="1">
      <alignment horizontal="center" vertical="center"/>
    </xf>
    <xf numFmtId="0" fontId="5" fillId="0" borderId="14" xfId="3" applyFill="1" applyBorder="1" applyAlignment="1">
      <alignment horizontal="center" vertical="center"/>
    </xf>
    <xf numFmtId="0" fontId="5" fillId="0" borderId="4" xfId="3" applyFill="1" applyBorder="1" applyAlignment="1">
      <alignment horizontal="center" vertical="center"/>
    </xf>
    <xf numFmtId="0" fontId="5" fillId="0" borderId="9" xfId="3" applyFill="1" applyBorder="1" applyAlignment="1">
      <alignment horizontal="center" vertical="center"/>
    </xf>
    <xf numFmtId="0" fontId="5" fillId="0" borderId="6" xfId="3" applyFill="1" applyBorder="1" applyAlignment="1">
      <alignment horizontal="center" vertical="center"/>
    </xf>
    <xf numFmtId="0" fontId="5" fillId="0" borderId="15" xfId="3" applyFill="1" applyBorder="1" applyAlignment="1">
      <alignment horizontal="center" vertical="center"/>
    </xf>
    <xf numFmtId="0" fontId="5" fillId="0" borderId="10" xfId="3" applyFont="1" applyFill="1" applyBorder="1" applyAlignment="1">
      <alignment horizontal="center" vertical="center"/>
    </xf>
    <xf numFmtId="0" fontId="5" fillId="0" borderId="11" xfId="3" applyFill="1" applyBorder="1" applyAlignment="1">
      <alignment horizontal="center" vertical="center"/>
    </xf>
    <xf numFmtId="0" fontId="5" fillId="0" borderId="12" xfId="3" applyFill="1" applyBorder="1" applyAlignment="1">
      <alignment horizontal="center" vertical="center"/>
    </xf>
    <xf numFmtId="0" fontId="5" fillId="0" borderId="10" xfId="3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8" xfId="3" applyFill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/>
    </xf>
    <xf numFmtId="14" fontId="5" fillId="0" borderId="10" xfId="3" applyNumberFormat="1" applyFont="1" applyFill="1" applyBorder="1" applyAlignment="1">
      <alignment horizontal="center" vertical="center"/>
    </xf>
    <xf numFmtId="0" fontId="5" fillId="0" borderId="12" xfId="3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 shrinkToFit="1"/>
    </xf>
    <xf numFmtId="0" fontId="6" fillId="0" borderId="11" xfId="2" applyFont="1" applyFill="1" applyBorder="1" applyAlignment="1">
      <alignment horizontal="center" vertical="center" shrinkToFit="1"/>
    </xf>
    <xf numFmtId="0" fontId="6" fillId="0" borderId="12" xfId="2" applyFont="1" applyFill="1" applyBorder="1" applyAlignment="1">
      <alignment horizontal="center" vertical="center" shrinkToFit="1"/>
    </xf>
    <xf numFmtId="0" fontId="7" fillId="0" borderId="1" xfId="1" applyFont="1" applyFill="1" applyBorder="1" applyAlignment="1" applyProtection="1">
      <alignment horizontal="center" vertical="center" shrinkToFit="1"/>
    </xf>
    <xf numFmtId="0" fontId="7" fillId="0" borderId="10" xfId="1" applyFont="1" applyFill="1" applyBorder="1" applyAlignment="1" applyProtection="1">
      <alignment horizontal="center" vertical="center" shrinkToFit="1"/>
    </xf>
    <xf numFmtId="0" fontId="7" fillId="0" borderId="11" xfId="1" applyFont="1" applyFill="1" applyBorder="1" applyAlignment="1" applyProtection="1">
      <alignment horizontal="center" vertical="center" shrinkToFit="1"/>
    </xf>
    <xf numFmtId="0" fontId="7" fillId="0" borderId="12" xfId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常规" xfId="0" builtinId="0"/>
    <cellStyle name="常规_Sheet1" xfId="3"/>
    <cellStyle name="常规_TD001物料清单及报价1208" xfId="2"/>
    <cellStyle name="超链接" xfId="1" builtinId="8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3"/>
  <sheetViews>
    <sheetView workbookViewId="0">
      <selection activeCell="T24" sqref="T24"/>
    </sheetView>
  </sheetViews>
  <sheetFormatPr defaultColWidth="9" defaultRowHeight="12"/>
  <cols>
    <col min="1" max="1" width="5.5" style="8" customWidth="1"/>
    <col min="2" max="2" width="10.625" style="9" customWidth="1"/>
    <col min="3" max="3" width="8" style="8" customWidth="1"/>
    <col min="4" max="4" width="4.375" style="8" customWidth="1"/>
    <col min="5" max="5" width="11" style="8" customWidth="1"/>
    <col min="6" max="6" width="8.5" style="8" customWidth="1"/>
    <col min="7" max="7" width="9" style="8"/>
    <col min="8" max="8" width="9.5" style="8" customWidth="1"/>
    <col min="9" max="9" width="9" style="8"/>
    <col min="10" max="10" width="5.25" style="8" customWidth="1"/>
    <col min="11" max="11" width="9" style="8"/>
    <col min="12" max="12" width="12.75" style="9" customWidth="1"/>
    <col min="13" max="13" width="9.5" style="8" customWidth="1"/>
    <col min="14" max="14" width="9" style="8"/>
    <col min="15" max="15" width="11.25" style="8" customWidth="1"/>
    <col min="16" max="16384" width="9" style="8"/>
  </cols>
  <sheetData>
    <row r="1" spans="1:17" ht="15" customHeight="1">
      <c r="A1" s="42" t="s">
        <v>0</v>
      </c>
      <c r="B1" s="43"/>
      <c r="C1" s="43"/>
      <c r="D1" s="43"/>
      <c r="E1" s="43"/>
      <c r="F1" s="43"/>
      <c r="G1" s="43"/>
      <c r="H1" s="44"/>
      <c r="I1" s="70" t="s">
        <v>1</v>
      </c>
      <c r="J1" s="71"/>
      <c r="K1" s="71"/>
      <c r="L1" s="71"/>
      <c r="M1" s="71"/>
      <c r="N1" s="71"/>
      <c r="O1" s="72"/>
    </row>
    <row r="2" spans="1:17" s="7" customFormat="1" ht="15" customHeight="1">
      <c r="A2" s="45"/>
      <c r="B2" s="46"/>
      <c r="C2" s="46"/>
      <c r="D2" s="46"/>
      <c r="E2" s="46"/>
      <c r="F2" s="46"/>
      <c r="G2" s="46"/>
      <c r="H2" s="47"/>
      <c r="I2" s="30" t="s">
        <v>2</v>
      </c>
      <c r="J2" s="73" t="s">
        <v>3</v>
      </c>
      <c r="K2" s="74"/>
      <c r="L2" s="74"/>
      <c r="M2" s="74"/>
      <c r="N2" s="74"/>
      <c r="O2" s="75"/>
    </row>
    <row r="3" spans="1:17" s="7" customFormat="1" ht="15" customHeight="1">
      <c r="A3" s="45"/>
      <c r="B3" s="46"/>
      <c r="C3" s="46"/>
      <c r="D3" s="46"/>
      <c r="E3" s="46"/>
      <c r="F3" s="46"/>
      <c r="G3" s="46"/>
      <c r="H3" s="47"/>
      <c r="I3" s="30" t="s">
        <v>4</v>
      </c>
      <c r="J3" s="73" t="s">
        <v>5</v>
      </c>
      <c r="K3" s="74"/>
      <c r="L3" s="74"/>
      <c r="M3" s="74"/>
      <c r="N3" s="74"/>
      <c r="O3" s="75"/>
    </row>
    <row r="4" spans="1:17" s="7" customFormat="1" ht="15" customHeight="1">
      <c r="A4" s="48"/>
      <c r="B4" s="49"/>
      <c r="C4" s="49"/>
      <c r="D4" s="49"/>
      <c r="E4" s="49"/>
      <c r="F4" s="49"/>
      <c r="G4" s="49"/>
      <c r="H4" s="50"/>
      <c r="I4" s="30" t="s">
        <v>6</v>
      </c>
      <c r="J4" s="76" t="s">
        <v>7</v>
      </c>
      <c r="K4" s="76"/>
      <c r="L4" s="30" t="s">
        <v>8</v>
      </c>
      <c r="M4" s="77" t="s">
        <v>9</v>
      </c>
      <c r="N4" s="78"/>
      <c r="O4" s="79"/>
    </row>
    <row r="5" spans="1:17" ht="13.5">
      <c r="A5" s="10"/>
      <c r="B5" s="10"/>
      <c r="C5" s="64"/>
      <c r="D5" s="62"/>
      <c r="E5" s="63"/>
      <c r="F5" s="64"/>
      <c r="G5" s="63"/>
      <c r="H5" s="64"/>
      <c r="I5" s="63"/>
      <c r="J5" s="31"/>
      <c r="K5" s="32" t="s">
        <v>10</v>
      </c>
      <c r="L5" s="68">
        <v>44845</v>
      </c>
      <c r="M5" s="63"/>
      <c r="N5" s="14" t="s">
        <v>11</v>
      </c>
      <c r="O5" s="13"/>
    </row>
    <row r="6" spans="1:17" ht="13.5">
      <c r="A6" s="13"/>
      <c r="B6" s="14"/>
      <c r="C6" s="64"/>
      <c r="D6" s="62"/>
      <c r="E6" s="63"/>
      <c r="F6" s="64"/>
      <c r="G6" s="63"/>
      <c r="H6" s="64"/>
      <c r="I6" s="63"/>
      <c r="J6" s="31"/>
      <c r="K6" s="12" t="s">
        <v>12</v>
      </c>
      <c r="L6" s="61" t="s">
        <v>13</v>
      </c>
      <c r="M6" s="69"/>
      <c r="N6" s="17" t="s">
        <v>14</v>
      </c>
      <c r="O6" s="13"/>
    </row>
    <row r="7" spans="1:17" ht="13.5">
      <c r="A7" s="13"/>
      <c r="B7" s="14"/>
      <c r="C7" s="64"/>
      <c r="D7" s="62"/>
      <c r="E7" s="63"/>
      <c r="F7" s="64"/>
      <c r="G7" s="63"/>
      <c r="H7" s="64"/>
      <c r="I7" s="63"/>
      <c r="J7" s="31"/>
      <c r="K7" s="14" t="s">
        <v>15</v>
      </c>
      <c r="L7" s="67" t="s">
        <v>16</v>
      </c>
      <c r="M7" s="63"/>
      <c r="N7" s="17" t="s">
        <v>17</v>
      </c>
      <c r="O7" s="33"/>
    </row>
    <row r="8" spans="1:17" ht="13.5">
      <c r="A8" s="14" t="s">
        <v>18</v>
      </c>
      <c r="B8" s="14" t="s">
        <v>19</v>
      </c>
      <c r="C8" s="55" t="s">
        <v>20</v>
      </c>
      <c r="D8" s="55"/>
      <c r="E8" s="55"/>
      <c r="F8" s="64" t="s">
        <v>21</v>
      </c>
      <c r="G8" s="63"/>
      <c r="H8" s="66" t="s">
        <v>22</v>
      </c>
      <c r="I8" s="58"/>
      <c r="J8" s="34"/>
      <c r="K8" s="16" t="s">
        <v>23</v>
      </c>
      <c r="L8" s="64"/>
      <c r="M8" s="63"/>
      <c r="N8" s="17" t="s">
        <v>24</v>
      </c>
      <c r="O8" s="35">
        <f>C30</f>
        <v>4.9496254080000002</v>
      </c>
      <c r="Q8" s="8">
        <v>489.91</v>
      </c>
    </row>
    <row r="9" spans="1:17" ht="4.5" customHeight="1">
      <c r="A9" s="11"/>
      <c r="B9" s="11"/>
      <c r="C9" s="11"/>
      <c r="D9" s="11"/>
      <c r="E9" s="11"/>
      <c r="F9" s="15"/>
      <c r="G9" s="15"/>
      <c r="H9" s="15"/>
      <c r="I9" s="11"/>
      <c r="J9" s="36"/>
      <c r="K9" s="11"/>
      <c r="L9" s="11"/>
      <c r="M9" s="11"/>
      <c r="N9" s="11"/>
      <c r="O9" s="37"/>
    </row>
    <row r="10" spans="1:17" ht="13.5">
      <c r="A10" s="56" t="s">
        <v>18</v>
      </c>
      <c r="B10" s="57" t="s">
        <v>25</v>
      </c>
      <c r="C10" s="59" t="s">
        <v>26</v>
      </c>
      <c r="D10" s="59" t="s">
        <v>18</v>
      </c>
      <c r="E10" s="61" t="s">
        <v>27</v>
      </c>
      <c r="F10" s="62"/>
      <c r="G10" s="62"/>
      <c r="H10" s="62"/>
      <c r="I10" s="63"/>
      <c r="J10" s="59" t="s">
        <v>18</v>
      </c>
      <c r="K10" s="61" t="s">
        <v>28</v>
      </c>
      <c r="L10" s="62"/>
      <c r="M10" s="62"/>
      <c r="N10" s="62"/>
      <c r="O10" s="63"/>
    </row>
    <row r="11" spans="1:17" ht="14.25">
      <c r="A11" s="55"/>
      <c r="B11" s="58"/>
      <c r="C11" s="58"/>
      <c r="D11" s="58"/>
      <c r="E11" s="14" t="s">
        <v>29</v>
      </c>
      <c r="F11" s="14" t="s">
        <v>30</v>
      </c>
      <c r="G11" s="14" t="s">
        <v>31</v>
      </c>
      <c r="H11" s="14" t="s">
        <v>32</v>
      </c>
      <c r="I11" s="14" t="s">
        <v>26</v>
      </c>
      <c r="J11" s="55"/>
      <c r="K11" s="17" t="s">
        <v>33</v>
      </c>
      <c r="L11" s="17" t="s">
        <v>34</v>
      </c>
      <c r="M11" s="14" t="s">
        <v>30</v>
      </c>
      <c r="N11" s="14" t="s">
        <v>35</v>
      </c>
      <c r="O11" s="14" t="s">
        <v>26</v>
      </c>
      <c r="Q11" t="s">
        <v>36</v>
      </c>
    </row>
    <row r="12" spans="1:17" ht="15.75" customHeight="1">
      <c r="A12" s="14">
        <v>1</v>
      </c>
      <c r="B12" s="17" t="s">
        <v>37</v>
      </c>
      <c r="C12" s="18">
        <f>I17</f>
        <v>2.5333999999999999</v>
      </c>
      <c r="D12" s="14">
        <v>1</v>
      </c>
      <c r="E12" s="19" t="s">
        <v>38</v>
      </c>
      <c r="F12" s="19" t="s">
        <v>39</v>
      </c>
      <c r="G12" s="13">
        <f>(0.48*0.3)/2</f>
        <v>7.1999999999999995E-2</v>
      </c>
      <c r="H12" s="20">
        <v>8</v>
      </c>
      <c r="I12" s="20">
        <f t="shared" ref="I12:I16" si="0">G12*H12</f>
        <v>0.57599999999999996</v>
      </c>
      <c r="J12" s="14">
        <v>1</v>
      </c>
      <c r="K12" s="17" t="s">
        <v>40</v>
      </c>
      <c r="L12" s="38"/>
      <c r="M12" s="17" t="s">
        <v>41</v>
      </c>
      <c r="N12" s="14"/>
      <c r="O12" s="38"/>
    </row>
    <row r="13" spans="1:17" ht="15.75" customHeight="1">
      <c r="A13" s="14">
        <v>2</v>
      </c>
      <c r="B13" s="14" t="s">
        <v>42</v>
      </c>
      <c r="C13" s="18">
        <f>I23</f>
        <v>0.21666666666666667</v>
      </c>
      <c r="D13" s="14">
        <v>2</v>
      </c>
      <c r="E13" s="13" t="s">
        <v>43</v>
      </c>
      <c r="F13" s="13" t="s">
        <v>39</v>
      </c>
      <c r="G13" s="13">
        <v>4</v>
      </c>
      <c r="H13" s="20">
        <v>0.15</v>
      </c>
      <c r="I13" s="20">
        <f t="shared" si="0"/>
        <v>0.6</v>
      </c>
      <c r="J13" s="14">
        <v>2</v>
      </c>
      <c r="K13" s="17" t="s">
        <v>44</v>
      </c>
      <c r="L13" s="38"/>
      <c r="M13" s="14"/>
      <c r="N13" s="14"/>
      <c r="O13" s="38"/>
    </row>
    <row r="14" spans="1:17" ht="15.75" customHeight="1">
      <c r="A14" s="14">
        <v>3</v>
      </c>
      <c r="B14" s="14" t="s">
        <v>45</v>
      </c>
      <c r="C14" s="18">
        <f>O22</f>
        <v>0</v>
      </c>
      <c r="D14" s="14">
        <v>3</v>
      </c>
      <c r="E14" s="13" t="s">
        <v>46</v>
      </c>
      <c r="F14" s="13" t="s">
        <v>39</v>
      </c>
      <c r="G14" s="13">
        <f>(0.49*0.28)/2</f>
        <v>6.8600000000000008E-2</v>
      </c>
      <c r="H14" s="20">
        <v>19</v>
      </c>
      <c r="I14" s="20">
        <f t="shared" si="0"/>
        <v>1.3034000000000001</v>
      </c>
      <c r="J14" s="14">
        <v>3</v>
      </c>
      <c r="K14" s="14" t="s">
        <v>47</v>
      </c>
      <c r="L14" s="38"/>
      <c r="M14" s="14"/>
      <c r="N14" s="14"/>
      <c r="O14" s="38"/>
    </row>
    <row r="15" spans="1:17" ht="15.75" customHeight="1">
      <c r="A15" s="14">
        <v>4</v>
      </c>
      <c r="B15" s="17" t="s">
        <v>48</v>
      </c>
      <c r="C15" s="18">
        <f>I27</f>
        <v>0.5575</v>
      </c>
      <c r="D15" s="14">
        <v>4</v>
      </c>
      <c r="E15" s="13" t="s">
        <v>49</v>
      </c>
      <c r="F15" s="13" t="s">
        <v>39</v>
      </c>
      <c r="G15" s="13"/>
      <c r="H15" s="20">
        <v>45</v>
      </c>
      <c r="I15" s="20">
        <f t="shared" si="0"/>
        <v>0</v>
      </c>
      <c r="J15" s="14">
        <v>4</v>
      </c>
      <c r="K15" s="14" t="s">
        <v>50</v>
      </c>
      <c r="L15" s="38"/>
      <c r="M15" s="14"/>
      <c r="N15" s="14"/>
      <c r="O15" s="38"/>
    </row>
    <row r="16" spans="1:17" ht="15.75" customHeight="1">
      <c r="A16" s="14">
        <v>5</v>
      </c>
      <c r="B16" s="14" t="s">
        <v>51</v>
      </c>
      <c r="C16" s="18">
        <f>I32</f>
        <v>0.2</v>
      </c>
      <c r="D16" s="14"/>
      <c r="E16" s="13" t="s">
        <v>52</v>
      </c>
      <c r="F16" s="13" t="s">
        <v>39</v>
      </c>
      <c r="G16" s="13">
        <v>0.18</v>
      </c>
      <c r="H16" s="20">
        <v>0.3</v>
      </c>
      <c r="I16" s="20">
        <f t="shared" si="0"/>
        <v>5.3999999999999999E-2</v>
      </c>
      <c r="J16" s="14">
        <v>5</v>
      </c>
      <c r="K16" s="17" t="s">
        <v>53</v>
      </c>
      <c r="L16" s="38"/>
      <c r="M16" s="14"/>
      <c r="N16" s="14"/>
      <c r="O16" s="38"/>
    </row>
    <row r="17" spans="1:15" ht="15.75" customHeight="1">
      <c r="A17" s="14">
        <v>6</v>
      </c>
      <c r="B17" s="14" t="s">
        <v>54</v>
      </c>
      <c r="C17" s="18">
        <f>N34</f>
        <v>0.10143244444444445</v>
      </c>
      <c r="D17" s="13"/>
      <c r="E17" s="17" t="s">
        <v>55</v>
      </c>
      <c r="F17" s="13"/>
      <c r="G17" s="13"/>
      <c r="H17" s="20"/>
      <c r="I17" s="18">
        <f>I12+I13+I14+I16+I15</f>
        <v>2.5333999999999999</v>
      </c>
      <c r="J17" s="14">
        <v>6</v>
      </c>
      <c r="K17" s="14"/>
      <c r="L17" s="20"/>
      <c r="M17" s="13"/>
      <c r="N17" s="13"/>
      <c r="O17" s="20"/>
    </row>
    <row r="18" spans="1:15" ht="15.75" customHeight="1">
      <c r="A18" s="14">
        <v>7</v>
      </c>
      <c r="B18" s="14"/>
      <c r="C18" s="20"/>
      <c r="D18" s="13"/>
      <c r="E18" s="64" t="s">
        <v>56</v>
      </c>
      <c r="F18" s="62"/>
      <c r="G18" s="62"/>
      <c r="H18" s="62"/>
      <c r="I18" s="63"/>
      <c r="J18" s="14">
        <v>7</v>
      </c>
      <c r="K18" s="14"/>
      <c r="L18" s="20"/>
      <c r="M18" s="13"/>
      <c r="N18" s="13"/>
      <c r="O18" s="20"/>
    </row>
    <row r="19" spans="1:15" ht="15.75" customHeight="1">
      <c r="A19" s="14">
        <v>8</v>
      </c>
      <c r="B19" s="17" t="s">
        <v>57</v>
      </c>
      <c r="C19" s="18">
        <f>SUM(C12:C18)</f>
        <v>3.6089991111111113</v>
      </c>
      <c r="D19" s="14">
        <v>1</v>
      </c>
      <c r="E19" s="14" t="s">
        <v>29</v>
      </c>
      <c r="F19" s="14" t="s">
        <v>30</v>
      </c>
      <c r="G19" s="14" t="s">
        <v>31</v>
      </c>
      <c r="H19" s="14" t="s">
        <v>32</v>
      </c>
      <c r="I19" s="14" t="s">
        <v>26</v>
      </c>
      <c r="J19" s="14">
        <v>8</v>
      </c>
      <c r="K19" s="14"/>
      <c r="L19" s="20"/>
      <c r="M19" s="13"/>
      <c r="N19" s="13"/>
      <c r="O19" s="20"/>
    </row>
    <row r="20" spans="1:15" ht="15.75" customHeight="1">
      <c r="A20" s="14">
        <v>9</v>
      </c>
      <c r="B20" s="14" t="s">
        <v>58</v>
      </c>
      <c r="C20" s="20">
        <v>0.06</v>
      </c>
      <c r="D20" s="14">
        <v>2</v>
      </c>
      <c r="E20" s="19" t="s">
        <v>59</v>
      </c>
      <c r="F20" s="13"/>
      <c r="G20" s="13">
        <v>150000</v>
      </c>
      <c r="H20" s="20">
        <v>6000</v>
      </c>
      <c r="I20" s="20">
        <f t="shared" ref="I20:I22" si="1">H20/G20</f>
        <v>0.04</v>
      </c>
      <c r="J20" s="14">
        <v>9</v>
      </c>
      <c r="K20" s="14"/>
      <c r="L20" s="20"/>
      <c r="M20" s="13"/>
      <c r="N20" s="13"/>
      <c r="O20" s="20"/>
    </row>
    <row r="21" spans="1:15" ht="15.75" customHeight="1">
      <c r="A21" s="14">
        <v>10</v>
      </c>
      <c r="B21" s="14" t="s">
        <v>60</v>
      </c>
      <c r="C21" s="20">
        <v>0.08</v>
      </c>
      <c r="D21" s="14">
        <v>3</v>
      </c>
      <c r="E21" s="19" t="s">
        <v>61</v>
      </c>
      <c r="F21" s="13"/>
      <c r="G21" s="13">
        <v>30000</v>
      </c>
      <c r="H21" s="20">
        <v>2000</v>
      </c>
      <c r="I21" s="20">
        <f t="shared" si="1"/>
        <v>6.6666666666666666E-2</v>
      </c>
      <c r="J21" s="14">
        <v>10</v>
      </c>
      <c r="K21" s="14"/>
      <c r="L21" s="20"/>
      <c r="M21" s="13"/>
      <c r="N21" s="13"/>
      <c r="O21" s="20"/>
    </row>
    <row r="22" spans="1:15" ht="15.75" customHeight="1">
      <c r="A22" s="14">
        <v>11</v>
      </c>
      <c r="B22" s="17" t="s">
        <v>62</v>
      </c>
      <c r="C22" s="20">
        <v>0.02</v>
      </c>
      <c r="D22" s="13"/>
      <c r="E22" s="19" t="s">
        <v>63</v>
      </c>
      <c r="F22" s="13"/>
      <c r="G22" s="13">
        <v>50000</v>
      </c>
      <c r="H22" s="20">
        <v>5500</v>
      </c>
      <c r="I22" s="20">
        <f t="shared" si="1"/>
        <v>0.11</v>
      </c>
      <c r="J22" s="13"/>
      <c r="K22" s="14" t="s">
        <v>64</v>
      </c>
      <c r="L22" s="20"/>
      <c r="M22" s="13"/>
      <c r="N22" s="13"/>
      <c r="O22" s="18">
        <f>SUM(O12:O21)</f>
        <v>0</v>
      </c>
    </row>
    <row r="23" spans="1:15" ht="15.75" customHeight="1">
      <c r="A23" s="14">
        <v>12</v>
      </c>
      <c r="B23" s="16" t="s">
        <v>65</v>
      </c>
      <c r="C23" s="20">
        <v>0.26</v>
      </c>
      <c r="D23" s="56" t="s">
        <v>18</v>
      </c>
      <c r="E23" s="17" t="s">
        <v>55</v>
      </c>
      <c r="F23" s="13"/>
      <c r="G23" s="13"/>
      <c r="H23" s="20"/>
      <c r="I23" s="18">
        <f>I20+I21+I22</f>
        <v>0.21666666666666667</v>
      </c>
      <c r="J23" s="56" t="s">
        <v>18</v>
      </c>
      <c r="K23" s="61" t="s">
        <v>66</v>
      </c>
      <c r="L23" s="62"/>
      <c r="M23" s="62"/>
      <c r="N23" s="62"/>
      <c r="O23" s="63"/>
    </row>
    <row r="24" spans="1:15" ht="15.75" customHeight="1">
      <c r="A24" s="14">
        <v>13</v>
      </c>
      <c r="B24" s="21"/>
      <c r="C24" s="22"/>
      <c r="D24" s="60"/>
      <c r="E24" s="65" t="s">
        <v>67</v>
      </c>
      <c r="F24" s="66"/>
      <c r="G24" s="66"/>
      <c r="H24" s="66"/>
      <c r="I24" s="58"/>
      <c r="J24" s="60"/>
      <c r="K24" s="54" t="s">
        <v>68</v>
      </c>
      <c r="L24" s="56" t="s">
        <v>32</v>
      </c>
      <c r="M24" s="56" t="s">
        <v>69</v>
      </c>
      <c r="N24" s="56" t="s">
        <v>26</v>
      </c>
      <c r="O24" s="56" t="s">
        <v>70</v>
      </c>
    </row>
    <row r="25" spans="1:15" ht="15.75" customHeight="1">
      <c r="A25" s="14">
        <v>14</v>
      </c>
      <c r="B25" s="21"/>
      <c r="C25" s="22"/>
      <c r="D25" s="55"/>
      <c r="E25" s="54" t="s">
        <v>71</v>
      </c>
      <c r="F25" s="23" t="s">
        <v>72</v>
      </c>
      <c r="G25" s="56" t="s">
        <v>73</v>
      </c>
      <c r="H25" s="56" t="s">
        <v>74</v>
      </c>
      <c r="I25" s="56" t="s">
        <v>26</v>
      </c>
      <c r="J25" s="55"/>
      <c r="K25" s="55"/>
      <c r="L25" s="55"/>
      <c r="M25" s="55"/>
      <c r="N25" s="55"/>
      <c r="O25" s="55"/>
    </row>
    <row r="26" spans="1:15" ht="15.75" customHeight="1">
      <c r="A26" s="14">
        <v>15</v>
      </c>
      <c r="B26" s="17" t="s">
        <v>75</v>
      </c>
      <c r="C26" s="18">
        <f>C19+C20+C21+C22+C23+C24+C25</f>
        <v>4.0289991111111112</v>
      </c>
      <c r="D26" s="14">
        <v>1</v>
      </c>
      <c r="E26" s="55"/>
      <c r="F26" s="24" t="s">
        <v>76</v>
      </c>
      <c r="G26" s="55"/>
      <c r="H26" s="55"/>
      <c r="I26" s="55"/>
      <c r="J26" s="14">
        <v>1</v>
      </c>
      <c r="K26" s="14" t="s">
        <v>77</v>
      </c>
      <c r="L26" s="20">
        <v>5477352</v>
      </c>
      <c r="M26" s="13">
        <v>54000000</v>
      </c>
      <c r="N26" s="20">
        <f>L26/M26</f>
        <v>0.10143244444444445</v>
      </c>
      <c r="O26" s="13"/>
    </row>
    <row r="27" spans="1:15" ht="15.75" customHeight="1">
      <c r="A27" s="14">
        <v>16</v>
      </c>
      <c r="B27" s="17" t="s">
        <v>78</v>
      </c>
      <c r="C27" s="20">
        <f>C26*0.05</f>
        <v>0.20144995555555556</v>
      </c>
      <c r="D27" s="51" t="s">
        <v>79</v>
      </c>
      <c r="E27" s="17" t="s">
        <v>80</v>
      </c>
      <c r="F27" s="13"/>
      <c r="G27" s="13"/>
      <c r="H27" s="13"/>
      <c r="I27" s="18">
        <f>I28+I29+I30+I31</f>
        <v>0.5575</v>
      </c>
      <c r="J27" s="14">
        <v>2</v>
      </c>
      <c r="K27" s="14"/>
      <c r="L27" s="20"/>
      <c r="M27" s="13"/>
      <c r="N27" s="20"/>
      <c r="O27" s="13"/>
    </row>
    <row r="28" spans="1:15" ht="15.75" customHeight="1">
      <c r="A28" s="14">
        <v>17</v>
      </c>
      <c r="B28" s="17" t="s">
        <v>81</v>
      </c>
      <c r="C28" s="41">
        <f>C26+C27</f>
        <v>4.230449066666667</v>
      </c>
      <c r="D28" s="52"/>
      <c r="E28" s="9" t="s">
        <v>82</v>
      </c>
      <c r="F28" s="13"/>
      <c r="G28" s="13">
        <v>0.18</v>
      </c>
      <c r="H28" s="13">
        <v>0.25</v>
      </c>
      <c r="I28" s="20">
        <f t="shared" ref="I28:I31" si="2">G28*H28</f>
        <v>4.4999999999999998E-2</v>
      </c>
      <c r="J28" s="14">
        <v>3</v>
      </c>
      <c r="K28" s="14"/>
      <c r="L28" s="20"/>
      <c r="M28" s="13"/>
      <c r="N28" s="20"/>
      <c r="O28" s="13"/>
    </row>
    <row r="29" spans="1:15" ht="15.75" customHeight="1">
      <c r="A29" s="14">
        <v>18</v>
      </c>
      <c r="B29" s="17" t="s">
        <v>83</v>
      </c>
      <c r="C29" s="20">
        <f>C28*0.17</f>
        <v>0.71917634133333341</v>
      </c>
      <c r="D29" s="52"/>
      <c r="E29" s="14" t="s">
        <v>84</v>
      </c>
      <c r="F29" s="13"/>
      <c r="G29" s="13">
        <v>0.55000000000000004</v>
      </c>
      <c r="H29" s="13">
        <v>0.25</v>
      </c>
      <c r="I29" s="20">
        <f t="shared" si="2"/>
        <v>0.13750000000000001</v>
      </c>
      <c r="J29" s="14">
        <v>4</v>
      </c>
      <c r="K29" s="14"/>
      <c r="L29" s="20"/>
      <c r="M29" s="13"/>
      <c r="N29" s="20"/>
      <c r="O29" s="13"/>
    </row>
    <row r="30" spans="1:15" ht="15.75" customHeight="1">
      <c r="A30" s="14">
        <v>19</v>
      </c>
      <c r="B30" s="14" t="s">
        <v>24</v>
      </c>
      <c r="C30" s="18">
        <f>C28+C29</f>
        <v>4.9496254080000002</v>
      </c>
      <c r="D30" s="53"/>
      <c r="E30" s="14" t="s">
        <v>85</v>
      </c>
      <c r="F30" s="13"/>
      <c r="G30" s="13">
        <v>1.05</v>
      </c>
      <c r="H30" s="13">
        <v>0.25</v>
      </c>
      <c r="I30" s="20">
        <f t="shared" si="2"/>
        <v>0.26250000000000001</v>
      </c>
      <c r="J30" s="13"/>
      <c r="K30" s="14"/>
      <c r="L30" s="20"/>
      <c r="M30" s="13"/>
      <c r="N30" s="20"/>
      <c r="O30" s="13"/>
    </row>
    <row r="31" spans="1:15" ht="15.75" customHeight="1">
      <c r="A31" s="25"/>
      <c r="B31" s="21"/>
      <c r="D31" s="14">
        <v>2</v>
      </c>
      <c r="E31" s="14" t="s">
        <v>86</v>
      </c>
      <c r="F31" s="13"/>
      <c r="G31" s="13">
        <v>0.45</v>
      </c>
      <c r="H31" s="13">
        <v>0.25</v>
      </c>
      <c r="I31" s="20">
        <f t="shared" si="2"/>
        <v>0.1125</v>
      </c>
      <c r="J31" s="13"/>
      <c r="K31" s="14"/>
      <c r="L31" s="20"/>
      <c r="M31" s="13"/>
      <c r="N31" s="20"/>
      <c r="O31" s="13"/>
    </row>
    <row r="32" spans="1:15" ht="15.75" customHeight="1">
      <c r="A32" s="25"/>
      <c r="B32" s="21"/>
      <c r="C32" s="20"/>
      <c r="D32" s="14">
        <v>3</v>
      </c>
      <c r="E32" s="14" t="s">
        <v>51</v>
      </c>
      <c r="F32" s="13"/>
      <c r="G32" s="13"/>
      <c r="H32" s="13"/>
      <c r="I32" s="18">
        <v>0.2</v>
      </c>
      <c r="J32" s="13"/>
      <c r="K32" s="14"/>
      <c r="L32" s="20"/>
      <c r="M32" s="13"/>
      <c r="N32" s="20"/>
      <c r="O32" s="13"/>
    </row>
    <row r="33" spans="1:15" ht="15.75" customHeight="1">
      <c r="A33" s="25"/>
      <c r="B33" s="21"/>
      <c r="C33" s="20"/>
      <c r="D33" s="14"/>
      <c r="E33" s="13"/>
      <c r="F33" s="13"/>
      <c r="G33" s="13"/>
      <c r="H33" s="13"/>
      <c r="I33" s="20"/>
      <c r="J33" s="13"/>
      <c r="K33" s="14"/>
      <c r="L33" s="20"/>
      <c r="M33" s="13"/>
      <c r="N33" s="20"/>
      <c r="O33" s="13"/>
    </row>
    <row r="34" spans="1:15" ht="15.75" customHeight="1">
      <c r="A34" s="13"/>
      <c r="B34" s="14"/>
      <c r="C34" s="13"/>
      <c r="D34" s="13"/>
      <c r="E34" s="17" t="s">
        <v>55</v>
      </c>
      <c r="F34" s="13"/>
      <c r="G34" s="13"/>
      <c r="H34" s="13"/>
      <c r="I34" s="18">
        <f>I27+I32+H3</f>
        <v>0.75750000000000006</v>
      </c>
      <c r="J34" s="26"/>
      <c r="K34" s="17" t="s">
        <v>55</v>
      </c>
      <c r="L34" s="20"/>
      <c r="M34" s="13"/>
      <c r="N34" s="18">
        <f>SUM(N26:N33)</f>
        <v>0.10143244444444445</v>
      </c>
      <c r="O34" s="13"/>
    </row>
    <row r="35" spans="1:15" ht="13.5">
      <c r="A35" s="26" t="s">
        <v>87</v>
      </c>
      <c r="B35" s="27"/>
      <c r="C35" s="26"/>
      <c r="D35" s="26"/>
      <c r="E35" s="26"/>
      <c r="F35" s="26"/>
      <c r="G35" s="26"/>
      <c r="H35" s="26"/>
      <c r="I35" s="26"/>
      <c r="J35" s="26"/>
      <c r="K35" s="39"/>
      <c r="L35" s="40"/>
      <c r="M35" s="40"/>
      <c r="N35" s="40"/>
      <c r="O35" s="40"/>
    </row>
    <row r="36" spans="1:15" ht="13.5">
      <c r="A36" s="28" t="s">
        <v>88</v>
      </c>
      <c r="B36" s="27"/>
      <c r="C36" s="26"/>
      <c r="D36" s="26"/>
      <c r="E36" s="26"/>
      <c r="F36" s="26"/>
      <c r="G36" s="26"/>
      <c r="H36" s="29"/>
      <c r="I36" s="26"/>
      <c r="J36" s="26"/>
      <c r="K36" s="39"/>
      <c r="L36" s="40"/>
      <c r="M36" s="40"/>
      <c r="N36" s="40"/>
      <c r="O36" s="40"/>
    </row>
    <row r="37" spans="1:15" ht="13.5">
      <c r="A37" s="28" t="s">
        <v>89</v>
      </c>
      <c r="B37" s="27"/>
      <c r="C37" s="26"/>
      <c r="D37" s="26"/>
      <c r="E37" s="26"/>
      <c r="F37" s="26"/>
      <c r="G37" s="26"/>
      <c r="H37" s="26"/>
      <c r="I37" s="26"/>
      <c r="K37" s="39"/>
      <c r="L37" s="40"/>
      <c r="M37" s="40"/>
      <c r="N37" s="40"/>
      <c r="O37" s="40"/>
    </row>
    <row r="40" spans="1:15">
      <c r="L40" s="8"/>
    </row>
    <row r="41" spans="1:15">
      <c r="L41" s="8"/>
    </row>
    <row r="42" spans="1:15">
      <c r="L42" s="8"/>
    </row>
    <row r="43" spans="1:15">
      <c r="L43" s="8"/>
    </row>
  </sheetData>
  <mergeCells count="44">
    <mergeCell ref="L5:M5"/>
    <mergeCell ref="C6:E6"/>
    <mergeCell ref="F6:G6"/>
    <mergeCell ref="H6:I6"/>
    <mergeCell ref="L6:M6"/>
    <mergeCell ref="L7:M7"/>
    <mergeCell ref="C8:E8"/>
    <mergeCell ref="F8:G8"/>
    <mergeCell ref="H8:I8"/>
    <mergeCell ref="L8:M8"/>
    <mergeCell ref="K10:O10"/>
    <mergeCell ref="E18:I18"/>
    <mergeCell ref="K23:O23"/>
    <mergeCell ref="E24:I24"/>
    <mergeCell ref="J10:J11"/>
    <mergeCell ref="J23:J25"/>
    <mergeCell ref="K24:K25"/>
    <mergeCell ref="L24:L25"/>
    <mergeCell ref="M24:M25"/>
    <mergeCell ref="N24:N25"/>
    <mergeCell ref="O24:O25"/>
    <mergeCell ref="I25:I26"/>
    <mergeCell ref="A10:A11"/>
    <mergeCell ref="B10:B11"/>
    <mergeCell ref="C10:C11"/>
    <mergeCell ref="D10:D11"/>
    <mergeCell ref="D23:D25"/>
    <mergeCell ref="E10:I10"/>
    <mergeCell ref="A1:H4"/>
    <mergeCell ref="D27:D30"/>
    <mergeCell ref="E25:E26"/>
    <mergeCell ref="G25:G26"/>
    <mergeCell ref="H25:H26"/>
    <mergeCell ref="C7:E7"/>
    <mergeCell ref="F7:G7"/>
    <mergeCell ref="H7:I7"/>
    <mergeCell ref="C5:E5"/>
    <mergeCell ref="F5:G5"/>
    <mergeCell ref="H5:I5"/>
    <mergeCell ref="I1:O1"/>
    <mergeCell ref="J2:O2"/>
    <mergeCell ref="J3:O3"/>
    <mergeCell ref="J4:K4"/>
    <mergeCell ref="M4:O4"/>
  </mergeCells>
  <phoneticPr fontId="10" type="noConversion"/>
  <pageMargins left="0.21875" right="0.25" top="0.22916666666666699" bottom="0.15" header="0.20902777777777801" footer="0.1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43"/>
  <sheetViews>
    <sheetView workbookViewId="0">
      <selection activeCell="T24" sqref="T24"/>
    </sheetView>
  </sheetViews>
  <sheetFormatPr defaultColWidth="9" defaultRowHeight="12"/>
  <cols>
    <col min="1" max="1" width="5.5" style="8" customWidth="1"/>
    <col min="2" max="2" width="10.625" style="9" customWidth="1"/>
    <col min="3" max="3" width="8" style="8" customWidth="1"/>
    <col min="4" max="4" width="4.375" style="8" customWidth="1"/>
    <col min="5" max="5" width="11" style="8" customWidth="1"/>
    <col min="6" max="6" width="8.5" style="8" customWidth="1"/>
    <col min="7" max="7" width="9" style="8"/>
    <col min="8" max="8" width="9.5" style="8" customWidth="1"/>
    <col min="9" max="9" width="9" style="8"/>
    <col min="10" max="10" width="5.25" style="8" customWidth="1"/>
    <col min="11" max="11" width="9" style="8"/>
    <col min="12" max="12" width="12.75" style="9" customWidth="1"/>
    <col min="13" max="13" width="9.5" style="8" customWidth="1"/>
    <col min="14" max="14" width="9" style="8"/>
    <col min="15" max="15" width="11.25" style="8" customWidth="1"/>
    <col min="16" max="16384" width="9" style="8"/>
  </cols>
  <sheetData>
    <row r="1" spans="1:17" ht="15" customHeight="1">
      <c r="A1" s="42" t="s">
        <v>0</v>
      </c>
      <c r="B1" s="43"/>
      <c r="C1" s="43"/>
      <c r="D1" s="43"/>
      <c r="E1" s="43"/>
      <c r="F1" s="43"/>
      <c r="G1" s="43"/>
      <c r="H1" s="44"/>
      <c r="I1" s="70" t="s">
        <v>1</v>
      </c>
      <c r="J1" s="71"/>
      <c r="K1" s="71"/>
      <c r="L1" s="71"/>
      <c r="M1" s="71"/>
      <c r="N1" s="71"/>
      <c r="O1" s="72"/>
    </row>
    <row r="2" spans="1:17" s="7" customFormat="1" ht="15" customHeight="1">
      <c r="A2" s="45"/>
      <c r="B2" s="46"/>
      <c r="C2" s="46"/>
      <c r="D2" s="46"/>
      <c r="E2" s="46"/>
      <c r="F2" s="46"/>
      <c r="G2" s="46"/>
      <c r="H2" s="47"/>
      <c r="I2" s="30" t="s">
        <v>2</v>
      </c>
      <c r="J2" s="73" t="s">
        <v>3</v>
      </c>
      <c r="K2" s="74"/>
      <c r="L2" s="74"/>
      <c r="M2" s="74"/>
      <c r="N2" s="74"/>
      <c r="O2" s="75"/>
    </row>
    <row r="3" spans="1:17" s="7" customFormat="1" ht="15" customHeight="1">
      <c r="A3" s="45"/>
      <c r="B3" s="46"/>
      <c r="C3" s="46"/>
      <c r="D3" s="46"/>
      <c r="E3" s="46"/>
      <c r="F3" s="46"/>
      <c r="G3" s="46"/>
      <c r="H3" s="47"/>
      <c r="I3" s="30" t="s">
        <v>4</v>
      </c>
      <c r="J3" s="73" t="s">
        <v>5</v>
      </c>
      <c r="K3" s="74"/>
      <c r="L3" s="74"/>
      <c r="M3" s="74"/>
      <c r="N3" s="74"/>
      <c r="O3" s="75"/>
    </row>
    <row r="4" spans="1:17" s="7" customFormat="1" ht="15" customHeight="1">
      <c r="A4" s="48"/>
      <c r="B4" s="49"/>
      <c r="C4" s="49"/>
      <c r="D4" s="49"/>
      <c r="E4" s="49"/>
      <c r="F4" s="49"/>
      <c r="G4" s="49"/>
      <c r="H4" s="50"/>
      <c r="I4" s="30" t="s">
        <v>6</v>
      </c>
      <c r="J4" s="76" t="s">
        <v>7</v>
      </c>
      <c r="K4" s="76"/>
      <c r="L4" s="30" t="s">
        <v>8</v>
      </c>
      <c r="M4" s="77" t="s">
        <v>9</v>
      </c>
      <c r="N4" s="78"/>
      <c r="O4" s="79"/>
    </row>
    <row r="5" spans="1:17" ht="13.5">
      <c r="A5" s="10"/>
      <c r="B5" s="10"/>
      <c r="C5" s="64"/>
      <c r="D5" s="62"/>
      <c r="E5" s="63"/>
      <c r="F5" s="64"/>
      <c r="G5" s="63"/>
      <c r="H5" s="64"/>
      <c r="I5" s="63"/>
      <c r="J5" s="31"/>
      <c r="K5" s="32" t="s">
        <v>10</v>
      </c>
      <c r="L5" s="68">
        <v>43020</v>
      </c>
      <c r="M5" s="63"/>
      <c r="N5" s="14" t="s">
        <v>11</v>
      </c>
      <c r="O5" s="13"/>
    </row>
    <row r="6" spans="1:17" ht="13.5">
      <c r="A6" s="13"/>
      <c r="B6" s="14"/>
      <c r="C6" s="64"/>
      <c r="D6" s="62"/>
      <c r="E6" s="63"/>
      <c r="F6" s="64"/>
      <c r="G6" s="63"/>
      <c r="H6" s="64"/>
      <c r="I6" s="63"/>
      <c r="J6" s="31"/>
      <c r="K6" s="12" t="s">
        <v>12</v>
      </c>
      <c r="L6" s="61" t="s">
        <v>90</v>
      </c>
      <c r="M6" s="69"/>
      <c r="N6" s="17" t="s">
        <v>14</v>
      </c>
      <c r="O6" s="13"/>
    </row>
    <row r="7" spans="1:17" ht="13.5">
      <c r="A7" s="13"/>
      <c r="B7" s="14"/>
      <c r="C7" s="64"/>
      <c r="D7" s="62"/>
      <c r="E7" s="63"/>
      <c r="F7" s="64"/>
      <c r="G7" s="63"/>
      <c r="H7" s="64"/>
      <c r="I7" s="63"/>
      <c r="J7" s="31"/>
      <c r="K7" s="14" t="s">
        <v>15</v>
      </c>
      <c r="L7" s="67" t="s">
        <v>16</v>
      </c>
      <c r="M7" s="63"/>
      <c r="N7" s="17" t="s">
        <v>17</v>
      </c>
      <c r="O7" s="33"/>
    </row>
    <row r="8" spans="1:17" ht="13.5">
      <c r="A8" s="14" t="s">
        <v>18</v>
      </c>
      <c r="B8" s="14" t="s">
        <v>19</v>
      </c>
      <c r="C8" s="55" t="s">
        <v>20</v>
      </c>
      <c r="D8" s="55"/>
      <c r="E8" s="55"/>
      <c r="F8" s="64" t="s">
        <v>21</v>
      </c>
      <c r="G8" s="63"/>
      <c r="H8" s="66" t="s">
        <v>22</v>
      </c>
      <c r="I8" s="58"/>
      <c r="J8" s="34"/>
      <c r="K8" s="16" t="s">
        <v>23</v>
      </c>
      <c r="L8" s="64"/>
      <c r="M8" s="63"/>
      <c r="N8" s="17" t="s">
        <v>24</v>
      </c>
      <c r="O8" s="35">
        <f>C30</f>
        <v>3.9295404329999997</v>
      </c>
      <c r="Q8" s="8">
        <v>250.44</v>
      </c>
    </row>
    <row r="9" spans="1:17" ht="4.5" customHeight="1">
      <c r="A9" s="11"/>
      <c r="B9" s="11"/>
      <c r="C9" s="11"/>
      <c r="D9" s="11"/>
      <c r="E9" s="11"/>
      <c r="F9" s="15"/>
      <c r="G9" s="15"/>
      <c r="H9" s="15"/>
      <c r="I9" s="11"/>
      <c r="J9" s="36"/>
      <c r="K9" s="11"/>
      <c r="L9" s="11"/>
      <c r="M9" s="11"/>
      <c r="N9" s="11"/>
      <c r="O9" s="37"/>
    </row>
    <row r="10" spans="1:17" ht="13.5">
      <c r="A10" s="56" t="s">
        <v>18</v>
      </c>
      <c r="B10" s="57" t="s">
        <v>25</v>
      </c>
      <c r="C10" s="59" t="s">
        <v>26</v>
      </c>
      <c r="D10" s="59" t="s">
        <v>18</v>
      </c>
      <c r="E10" s="61" t="s">
        <v>27</v>
      </c>
      <c r="F10" s="62"/>
      <c r="G10" s="62"/>
      <c r="H10" s="62"/>
      <c r="I10" s="63"/>
      <c r="J10" s="59" t="s">
        <v>18</v>
      </c>
      <c r="K10" s="61" t="s">
        <v>28</v>
      </c>
      <c r="L10" s="62"/>
      <c r="M10" s="62"/>
      <c r="N10" s="62"/>
      <c r="O10" s="63"/>
    </row>
    <row r="11" spans="1:17" ht="14.25">
      <c r="A11" s="55"/>
      <c r="B11" s="58"/>
      <c r="C11" s="58"/>
      <c r="D11" s="58"/>
      <c r="E11" s="14" t="s">
        <v>29</v>
      </c>
      <c r="F11" s="14" t="s">
        <v>30</v>
      </c>
      <c r="G11" s="14" t="s">
        <v>31</v>
      </c>
      <c r="H11" s="14" t="s">
        <v>32</v>
      </c>
      <c r="I11" s="14" t="s">
        <v>26</v>
      </c>
      <c r="J11" s="55"/>
      <c r="K11" s="17" t="s">
        <v>33</v>
      </c>
      <c r="L11" s="17" t="s">
        <v>34</v>
      </c>
      <c r="M11" s="14" t="s">
        <v>30</v>
      </c>
      <c r="N11" s="14" t="s">
        <v>35</v>
      </c>
      <c r="O11" s="14" t="s">
        <v>26</v>
      </c>
      <c r="Q11" t="s">
        <v>36</v>
      </c>
    </row>
    <row r="12" spans="1:17" ht="15.75" customHeight="1">
      <c r="A12" s="14">
        <v>1</v>
      </c>
      <c r="B12" s="17" t="s">
        <v>37</v>
      </c>
      <c r="C12" s="18">
        <f>I17</f>
        <v>1.6530499999999999</v>
      </c>
      <c r="D12" s="14">
        <v>1</v>
      </c>
      <c r="E12" s="19" t="s">
        <v>38</v>
      </c>
      <c r="F12" s="19" t="s">
        <v>39</v>
      </c>
      <c r="G12" s="13">
        <f>(0.48*0.47)/6</f>
        <v>3.7599999999999995E-2</v>
      </c>
      <c r="H12" s="20">
        <v>8</v>
      </c>
      <c r="I12" s="20">
        <f>G12*H12</f>
        <v>0.30079999999999996</v>
      </c>
      <c r="J12" s="14">
        <v>1</v>
      </c>
      <c r="K12" s="17" t="s">
        <v>40</v>
      </c>
      <c r="L12" s="38"/>
      <c r="M12" s="17" t="s">
        <v>41</v>
      </c>
      <c r="N12" s="14"/>
      <c r="O12" s="38"/>
    </row>
    <row r="13" spans="1:17" ht="15.75" customHeight="1">
      <c r="A13" s="14">
        <v>2</v>
      </c>
      <c r="B13" s="14" t="s">
        <v>42</v>
      </c>
      <c r="C13" s="18">
        <f>I23</f>
        <v>0.21666666666666667</v>
      </c>
      <c r="D13" s="14">
        <v>2</v>
      </c>
      <c r="E13" s="13" t="s">
        <v>43</v>
      </c>
      <c r="F13" s="13" t="s">
        <v>39</v>
      </c>
      <c r="G13" s="13">
        <v>4</v>
      </c>
      <c r="H13" s="20">
        <v>0.15</v>
      </c>
      <c r="I13" s="20">
        <f>G13*H13</f>
        <v>0.6</v>
      </c>
      <c r="J13" s="14">
        <v>2</v>
      </c>
      <c r="K13" s="17" t="s">
        <v>44</v>
      </c>
      <c r="L13" s="38"/>
      <c r="M13" s="14"/>
      <c r="N13" s="14"/>
      <c r="O13" s="38"/>
    </row>
    <row r="14" spans="1:17" ht="15.75" customHeight="1">
      <c r="A14" s="14">
        <v>3</v>
      </c>
      <c r="B14" s="14" t="s">
        <v>45</v>
      </c>
      <c r="C14" s="18">
        <f>O22</f>
        <v>0</v>
      </c>
      <c r="D14" s="14">
        <v>3</v>
      </c>
      <c r="E14" s="13" t="s">
        <v>46</v>
      </c>
      <c r="F14" s="13" t="s">
        <v>39</v>
      </c>
      <c r="G14" s="13">
        <f>(0.49*0.45)/6</f>
        <v>3.6749999999999998E-2</v>
      </c>
      <c r="H14" s="20">
        <v>19</v>
      </c>
      <c r="I14" s="20">
        <f>G14*H14</f>
        <v>0.69824999999999993</v>
      </c>
      <c r="J14" s="14">
        <v>3</v>
      </c>
      <c r="K14" s="14" t="s">
        <v>47</v>
      </c>
      <c r="L14" s="38"/>
      <c r="M14" s="14"/>
      <c r="N14" s="14"/>
      <c r="O14" s="38"/>
    </row>
    <row r="15" spans="1:17" ht="15.75" customHeight="1">
      <c r="A15" s="14">
        <v>4</v>
      </c>
      <c r="B15" s="17" t="s">
        <v>48</v>
      </c>
      <c r="C15" s="18">
        <f>I27</f>
        <v>0.60750000000000004</v>
      </c>
      <c r="D15" s="14">
        <v>4</v>
      </c>
      <c r="E15" s="13" t="s">
        <v>49</v>
      </c>
      <c r="F15" s="13" t="s">
        <v>39</v>
      </c>
      <c r="G15" s="13"/>
      <c r="H15" s="20">
        <v>45</v>
      </c>
      <c r="I15" s="20">
        <f>G15*H15</f>
        <v>0</v>
      </c>
      <c r="J15" s="14">
        <v>4</v>
      </c>
      <c r="K15" s="14" t="s">
        <v>50</v>
      </c>
      <c r="L15" s="38"/>
      <c r="M15" s="14"/>
      <c r="N15" s="14"/>
      <c r="O15" s="38"/>
    </row>
    <row r="16" spans="1:17" ht="15.75" customHeight="1">
      <c r="A16" s="14">
        <v>5</v>
      </c>
      <c r="B16" s="14" t="s">
        <v>51</v>
      </c>
      <c r="C16" s="18">
        <f>I32</f>
        <v>0.2</v>
      </c>
      <c r="D16" s="14"/>
      <c r="E16" s="13" t="s">
        <v>52</v>
      </c>
      <c r="F16" s="13" t="s">
        <v>39</v>
      </c>
      <c r="G16" s="13">
        <v>0.18</v>
      </c>
      <c r="H16" s="20">
        <v>0.3</v>
      </c>
      <c r="I16" s="20">
        <f>G16*H16</f>
        <v>5.3999999999999999E-2</v>
      </c>
      <c r="J16" s="14">
        <v>5</v>
      </c>
      <c r="K16" s="17" t="s">
        <v>53</v>
      </c>
      <c r="L16" s="38"/>
      <c r="M16" s="14"/>
      <c r="N16" s="14"/>
      <c r="O16" s="38"/>
    </row>
    <row r="17" spans="1:15" ht="15.75" customHeight="1">
      <c r="A17" s="14">
        <v>6</v>
      </c>
      <c r="B17" s="14" t="s">
        <v>54</v>
      </c>
      <c r="C17" s="18">
        <f>N34</f>
        <v>0.10143244444444445</v>
      </c>
      <c r="D17" s="13"/>
      <c r="E17" s="17" t="s">
        <v>55</v>
      </c>
      <c r="F17" s="13"/>
      <c r="G17" s="13"/>
      <c r="H17" s="20"/>
      <c r="I17" s="18">
        <f>I12+I13+I14+I16+I15</f>
        <v>1.6530499999999999</v>
      </c>
      <c r="J17" s="14">
        <v>6</v>
      </c>
      <c r="K17" s="14"/>
      <c r="L17" s="20"/>
      <c r="M17" s="13"/>
      <c r="N17" s="13"/>
      <c r="O17" s="20"/>
    </row>
    <row r="18" spans="1:15" ht="15.75" customHeight="1">
      <c r="A18" s="14">
        <v>7</v>
      </c>
      <c r="B18" s="14"/>
      <c r="C18" s="20"/>
      <c r="D18" s="13"/>
      <c r="E18" s="64" t="s">
        <v>56</v>
      </c>
      <c r="F18" s="62"/>
      <c r="G18" s="62"/>
      <c r="H18" s="62"/>
      <c r="I18" s="63"/>
      <c r="J18" s="14">
        <v>7</v>
      </c>
      <c r="K18" s="14"/>
      <c r="L18" s="20"/>
      <c r="M18" s="13"/>
      <c r="N18" s="13"/>
      <c r="O18" s="20"/>
    </row>
    <row r="19" spans="1:15" ht="15.75" customHeight="1">
      <c r="A19" s="14">
        <v>8</v>
      </c>
      <c r="B19" s="17" t="s">
        <v>57</v>
      </c>
      <c r="C19" s="18">
        <f>SUM(C12:C18)</f>
        <v>2.7786491111111111</v>
      </c>
      <c r="D19" s="14">
        <v>1</v>
      </c>
      <c r="E19" s="14" t="s">
        <v>29</v>
      </c>
      <c r="F19" s="14" t="s">
        <v>30</v>
      </c>
      <c r="G19" s="14" t="s">
        <v>31</v>
      </c>
      <c r="H19" s="14" t="s">
        <v>32</v>
      </c>
      <c r="I19" s="14" t="s">
        <v>26</v>
      </c>
      <c r="J19" s="14">
        <v>8</v>
      </c>
      <c r="K19" s="14"/>
      <c r="L19" s="20"/>
      <c r="M19" s="13"/>
      <c r="N19" s="13"/>
      <c r="O19" s="20"/>
    </row>
    <row r="20" spans="1:15" ht="15.75" customHeight="1">
      <c r="A20" s="14">
        <v>9</v>
      </c>
      <c r="B20" s="14" t="s">
        <v>58</v>
      </c>
      <c r="C20" s="20">
        <v>0.06</v>
      </c>
      <c r="D20" s="14">
        <v>2</v>
      </c>
      <c r="E20" s="19" t="s">
        <v>59</v>
      </c>
      <c r="F20" s="13"/>
      <c r="G20" s="13">
        <v>150000</v>
      </c>
      <c r="H20" s="20">
        <v>6000</v>
      </c>
      <c r="I20" s="20">
        <f>H20/G20</f>
        <v>0.04</v>
      </c>
      <c r="J20" s="14">
        <v>9</v>
      </c>
      <c r="K20" s="14"/>
      <c r="L20" s="20"/>
      <c r="M20" s="13"/>
      <c r="N20" s="13"/>
      <c r="O20" s="20"/>
    </row>
    <row r="21" spans="1:15" ht="15.75" customHeight="1">
      <c r="A21" s="14">
        <v>10</v>
      </c>
      <c r="B21" s="14" t="s">
        <v>60</v>
      </c>
      <c r="C21" s="20">
        <v>0.08</v>
      </c>
      <c r="D21" s="14">
        <v>3</v>
      </c>
      <c r="E21" s="19" t="s">
        <v>61</v>
      </c>
      <c r="F21" s="13"/>
      <c r="G21" s="13">
        <v>30000</v>
      </c>
      <c r="H21" s="20">
        <v>2000</v>
      </c>
      <c r="I21" s="20">
        <f t="shared" ref="I21:I22" si="0">H21/G21</f>
        <v>6.6666666666666666E-2</v>
      </c>
      <c r="J21" s="14">
        <v>10</v>
      </c>
      <c r="K21" s="14"/>
      <c r="L21" s="20"/>
      <c r="M21" s="13"/>
      <c r="N21" s="13"/>
      <c r="O21" s="20"/>
    </row>
    <row r="22" spans="1:15" ht="15.75" customHeight="1">
      <c r="A22" s="14">
        <v>11</v>
      </c>
      <c r="B22" s="17" t="s">
        <v>62</v>
      </c>
      <c r="C22" s="20">
        <v>0.02</v>
      </c>
      <c r="D22" s="13"/>
      <c r="E22" s="19" t="s">
        <v>63</v>
      </c>
      <c r="F22" s="13"/>
      <c r="G22" s="13">
        <v>50000</v>
      </c>
      <c r="H22" s="20">
        <v>5500</v>
      </c>
      <c r="I22" s="20">
        <f t="shared" si="0"/>
        <v>0.11</v>
      </c>
      <c r="J22" s="13"/>
      <c r="K22" s="14" t="s">
        <v>64</v>
      </c>
      <c r="L22" s="20"/>
      <c r="M22" s="13"/>
      <c r="N22" s="13"/>
      <c r="O22" s="18">
        <f>SUM(O12:O21)</f>
        <v>0</v>
      </c>
    </row>
    <row r="23" spans="1:15" ht="15.75" customHeight="1">
      <c r="A23" s="14">
        <v>12</v>
      </c>
      <c r="B23" s="16" t="s">
        <v>65</v>
      </c>
      <c r="C23" s="20">
        <v>0.26</v>
      </c>
      <c r="D23" s="56" t="s">
        <v>18</v>
      </c>
      <c r="E23" s="17" t="s">
        <v>55</v>
      </c>
      <c r="F23" s="13"/>
      <c r="G23" s="13"/>
      <c r="H23" s="20"/>
      <c r="I23" s="18">
        <f>I20+I21+I22</f>
        <v>0.21666666666666667</v>
      </c>
      <c r="J23" s="56" t="s">
        <v>18</v>
      </c>
      <c r="K23" s="61" t="s">
        <v>66</v>
      </c>
      <c r="L23" s="62"/>
      <c r="M23" s="62"/>
      <c r="N23" s="62"/>
      <c r="O23" s="63"/>
    </row>
    <row r="24" spans="1:15" ht="15.75" customHeight="1">
      <c r="A24" s="14">
        <v>13</v>
      </c>
      <c r="B24" s="21"/>
      <c r="C24" s="22"/>
      <c r="D24" s="60"/>
      <c r="E24" s="65" t="s">
        <v>67</v>
      </c>
      <c r="F24" s="66"/>
      <c r="G24" s="66"/>
      <c r="H24" s="66"/>
      <c r="I24" s="58"/>
      <c r="J24" s="60"/>
      <c r="K24" s="54" t="s">
        <v>68</v>
      </c>
      <c r="L24" s="56" t="s">
        <v>32</v>
      </c>
      <c r="M24" s="56" t="s">
        <v>69</v>
      </c>
      <c r="N24" s="56" t="s">
        <v>26</v>
      </c>
      <c r="O24" s="56" t="s">
        <v>70</v>
      </c>
    </row>
    <row r="25" spans="1:15" ht="15.75" customHeight="1">
      <c r="A25" s="14">
        <v>14</v>
      </c>
      <c r="B25" s="21"/>
      <c r="C25" s="22"/>
      <c r="D25" s="55"/>
      <c r="E25" s="54" t="s">
        <v>71</v>
      </c>
      <c r="F25" s="23" t="s">
        <v>72</v>
      </c>
      <c r="G25" s="56" t="s">
        <v>73</v>
      </c>
      <c r="H25" s="56" t="s">
        <v>74</v>
      </c>
      <c r="I25" s="56" t="s">
        <v>26</v>
      </c>
      <c r="J25" s="55"/>
      <c r="K25" s="55"/>
      <c r="L25" s="55"/>
      <c r="M25" s="55"/>
      <c r="N25" s="55"/>
      <c r="O25" s="55"/>
    </row>
    <row r="26" spans="1:15" ht="15.75" customHeight="1">
      <c r="A26" s="14">
        <v>15</v>
      </c>
      <c r="B26" s="17" t="s">
        <v>75</v>
      </c>
      <c r="C26" s="18">
        <f>C19+C20+C21+C22+C23+C24+C25</f>
        <v>3.1986491111111111</v>
      </c>
      <c r="D26" s="14">
        <v>1</v>
      </c>
      <c r="E26" s="55"/>
      <c r="F26" s="24" t="s">
        <v>76</v>
      </c>
      <c r="G26" s="55"/>
      <c r="H26" s="55"/>
      <c r="I26" s="55"/>
      <c r="J26" s="14">
        <v>1</v>
      </c>
      <c r="K26" s="14" t="s">
        <v>77</v>
      </c>
      <c r="L26" s="20">
        <v>5477352</v>
      </c>
      <c r="M26" s="13">
        <v>54000000</v>
      </c>
      <c r="N26" s="20">
        <f>L26/M26</f>
        <v>0.10143244444444445</v>
      </c>
      <c r="O26" s="13"/>
    </row>
    <row r="27" spans="1:15" ht="15.75" customHeight="1">
      <c r="A27" s="14">
        <v>16</v>
      </c>
      <c r="B27" s="17" t="s">
        <v>78</v>
      </c>
      <c r="C27" s="20">
        <f>C26*0.05</f>
        <v>0.15993245555555557</v>
      </c>
      <c r="D27" s="51" t="s">
        <v>79</v>
      </c>
      <c r="E27" s="17" t="s">
        <v>80</v>
      </c>
      <c r="F27" s="13"/>
      <c r="G27" s="13"/>
      <c r="H27" s="13"/>
      <c r="I27" s="18">
        <f>I28+I29+I30+I31</f>
        <v>0.60750000000000004</v>
      </c>
      <c r="J27" s="14">
        <v>2</v>
      </c>
      <c r="K27" s="14"/>
      <c r="L27" s="20"/>
      <c r="M27" s="13"/>
      <c r="N27" s="20"/>
      <c r="O27" s="13"/>
    </row>
    <row r="28" spans="1:15" ht="15.75" customHeight="1">
      <c r="A28" s="14">
        <v>17</v>
      </c>
      <c r="B28" s="17" t="s">
        <v>81</v>
      </c>
      <c r="C28" s="18">
        <f>C26+C27</f>
        <v>3.3585815666666665</v>
      </c>
      <c r="D28" s="52"/>
      <c r="E28" s="9" t="s">
        <v>82</v>
      </c>
      <c r="F28" s="13"/>
      <c r="G28" s="13">
        <v>0.18</v>
      </c>
      <c r="H28" s="13">
        <v>0.25</v>
      </c>
      <c r="I28" s="20">
        <f>G28*H28</f>
        <v>4.4999999999999998E-2</v>
      </c>
      <c r="J28" s="14">
        <v>3</v>
      </c>
      <c r="K28" s="14"/>
      <c r="L28" s="20"/>
      <c r="M28" s="13"/>
      <c r="N28" s="20"/>
      <c r="O28" s="13"/>
    </row>
    <row r="29" spans="1:15" ht="15.75" customHeight="1">
      <c r="A29" s="14">
        <v>18</v>
      </c>
      <c r="B29" s="17" t="s">
        <v>83</v>
      </c>
      <c r="C29" s="20">
        <f>C28*0.17</f>
        <v>0.57095886633333337</v>
      </c>
      <c r="D29" s="52"/>
      <c r="E29" s="14" t="s">
        <v>84</v>
      </c>
      <c r="F29" s="13"/>
      <c r="G29" s="13">
        <v>0.55000000000000004</v>
      </c>
      <c r="H29" s="13">
        <v>0.25</v>
      </c>
      <c r="I29" s="20">
        <f t="shared" ref="I29:I31" si="1">G29*H29</f>
        <v>0.13750000000000001</v>
      </c>
      <c r="J29" s="14">
        <v>4</v>
      </c>
      <c r="K29" s="14"/>
      <c r="L29" s="20"/>
      <c r="M29" s="13"/>
      <c r="N29" s="20"/>
      <c r="O29" s="13"/>
    </row>
    <row r="30" spans="1:15" ht="15.75" customHeight="1">
      <c r="A30" s="14">
        <v>19</v>
      </c>
      <c r="B30" s="14" t="s">
        <v>24</v>
      </c>
      <c r="C30" s="18">
        <f>C28+C29</f>
        <v>3.9295404329999997</v>
      </c>
      <c r="D30" s="53"/>
      <c r="E30" s="14" t="s">
        <v>85</v>
      </c>
      <c r="F30" s="13"/>
      <c r="G30" s="13">
        <v>1.25</v>
      </c>
      <c r="H30" s="13">
        <v>0.25</v>
      </c>
      <c r="I30" s="20">
        <f t="shared" si="1"/>
        <v>0.3125</v>
      </c>
      <c r="J30" s="13"/>
      <c r="K30" s="14"/>
      <c r="L30" s="20"/>
      <c r="M30" s="13"/>
      <c r="N30" s="20"/>
      <c r="O30" s="13"/>
    </row>
    <row r="31" spans="1:15" ht="15.75" customHeight="1">
      <c r="A31" s="25"/>
      <c r="B31" s="21"/>
      <c r="D31" s="14">
        <v>2</v>
      </c>
      <c r="E31" s="14" t="s">
        <v>86</v>
      </c>
      <c r="F31" s="13"/>
      <c r="G31" s="13">
        <v>0.45</v>
      </c>
      <c r="H31" s="13">
        <v>0.25</v>
      </c>
      <c r="I31" s="20">
        <f t="shared" si="1"/>
        <v>0.1125</v>
      </c>
      <c r="J31" s="13"/>
      <c r="K31" s="14"/>
      <c r="L31" s="20"/>
      <c r="M31" s="13"/>
      <c r="N31" s="20"/>
      <c r="O31" s="13"/>
    </row>
    <row r="32" spans="1:15" ht="15.75" customHeight="1">
      <c r="A32" s="25"/>
      <c r="B32" s="21"/>
      <c r="C32" s="20"/>
      <c r="D32" s="14">
        <v>3</v>
      </c>
      <c r="E32" s="14" t="s">
        <v>51</v>
      </c>
      <c r="F32" s="13"/>
      <c r="G32" s="13"/>
      <c r="H32" s="13"/>
      <c r="I32" s="18">
        <v>0.2</v>
      </c>
      <c r="J32" s="13"/>
      <c r="K32" s="14"/>
      <c r="L32" s="20"/>
      <c r="M32" s="13"/>
      <c r="N32" s="20"/>
      <c r="O32" s="13"/>
    </row>
    <row r="33" spans="1:15" ht="15.75" customHeight="1">
      <c r="A33" s="25"/>
      <c r="B33" s="21"/>
      <c r="C33" s="20"/>
      <c r="D33" s="14"/>
      <c r="E33" s="13"/>
      <c r="F33" s="13"/>
      <c r="G33" s="13"/>
      <c r="H33" s="13"/>
      <c r="I33" s="20"/>
      <c r="J33" s="13"/>
      <c r="K33" s="14"/>
      <c r="L33" s="20"/>
      <c r="M33" s="13"/>
      <c r="N33" s="20"/>
      <c r="O33" s="13"/>
    </row>
    <row r="34" spans="1:15" ht="15.75" customHeight="1">
      <c r="A34" s="13"/>
      <c r="B34" s="14"/>
      <c r="C34" s="13"/>
      <c r="D34" s="13"/>
      <c r="E34" s="17" t="s">
        <v>55</v>
      </c>
      <c r="F34" s="13"/>
      <c r="G34" s="13"/>
      <c r="H34" s="13"/>
      <c r="I34" s="18">
        <f>I27+I32+H3</f>
        <v>0.80750000000000011</v>
      </c>
      <c r="J34" s="26"/>
      <c r="K34" s="17" t="s">
        <v>55</v>
      </c>
      <c r="L34" s="20"/>
      <c r="M34" s="13"/>
      <c r="N34" s="18">
        <f>SUM(N26:N33)</f>
        <v>0.10143244444444445</v>
      </c>
      <c r="O34" s="13"/>
    </row>
    <row r="35" spans="1:15" ht="13.5">
      <c r="A35" s="26" t="s">
        <v>87</v>
      </c>
      <c r="B35" s="27"/>
      <c r="C35" s="26"/>
      <c r="D35" s="26"/>
      <c r="E35" s="26"/>
      <c r="F35" s="26"/>
      <c r="G35" s="26"/>
      <c r="H35" s="26"/>
      <c r="I35" s="26"/>
      <c r="J35" s="26"/>
      <c r="K35" s="39"/>
      <c r="L35" s="40"/>
      <c r="M35" s="40"/>
      <c r="N35" s="40"/>
      <c r="O35" s="40"/>
    </row>
    <row r="36" spans="1:15" ht="13.5">
      <c r="A36" s="28" t="s">
        <v>88</v>
      </c>
      <c r="B36" s="27"/>
      <c r="C36" s="26"/>
      <c r="D36" s="26"/>
      <c r="E36" s="26"/>
      <c r="F36" s="26"/>
      <c r="G36" s="26"/>
      <c r="H36" s="29"/>
      <c r="I36" s="26"/>
      <c r="J36" s="26"/>
      <c r="K36" s="39"/>
      <c r="L36" s="40"/>
      <c r="M36" s="40"/>
      <c r="N36" s="40"/>
      <c r="O36" s="40"/>
    </row>
    <row r="37" spans="1:15" ht="13.5">
      <c r="A37" s="28" t="s">
        <v>89</v>
      </c>
      <c r="B37" s="27"/>
      <c r="C37" s="26"/>
      <c r="D37" s="26"/>
      <c r="E37" s="26"/>
      <c r="F37" s="26"/>
      <c r="G37" s="26"/>
      <c r="H37" s="26"/>
      <c r="I37" s="26"/>
      <c r="K37" s="39"/>
      <c r="L37" s="40"/>
      <c r="M37" s="40"/>
      <c r="N37" s="40"/>
      <c r="O37" s="40"/>
    </row>
    <row r="40" spans="1:15">
      <c r="L40" s="8"/>
    </row>
    <row r="41" spans="1:15">
      <c r="L41" s="8"/>
    </row>
    <row r="42" spans="1:15">
      <c r="L42" s="8"/>
    </row>
    <row r="43" spans="1:15">
      <c r="L43" s="8"/>
    </row>
  </sheetData>
  <mergeCells count="44">
    <mergeCell ref="L5:M5"/>
    <mergeCell ref="C6:E6"/>
    <mergeCell ref="F6:G6"/>
    <mergeCell ref="H6:I6"/>
    <mergeCell ref="L6:M6"/>
    <mergeCell ref="L7:M7"/>
    <mergeCell ref="C8:E8"/>
    <mergeCell ref="F8:G8"/>
    <mergeCell ref="H8:I8"/>
    <mergeCell ref="L8:M8"/>
    <mergeCell ref="K10:O10"/>
    <mergeCell ref="E18:I18"/>
    <mergeCell ref="K23:O23"/>
    <mergeCell ref="E24:I24"/>
    <mergeCell ref="J10:J11"/>
    <mergeCell ref="J23:J25"/>
    <mergeCell ref="K24:K25"/>
    <mergeCell ref="L24:L25"/>
    <mergeCell ref="M24:M25"/>
    <mergeCell ref="N24:N25"/>
    <mergeCell ref="O24:O25"/>
    <mergeCell ref="I25:I26"/>
    <mergeCell ref="A10:A11"/>
    <mergeCell ref="B10:B11"/>
    <mergeCell ref="C10:C11"/>
    <mergeCell ref="D10:D11"/>
    <mergeCell ref="D23:D25"/>
    <mergeCell ref="E10:I10"/>
    <mergeCell ref="A1:H4"/>
    <mergeCell ref="D27:D30"/>
    <mergeCell ref="E25:E26"/>
    <mergeCell ref="G25:G26"/>
    <mergeCell ref="H25:H26"/>
    <mergeCell ref="C7:E7"/>
    <mergeCell ref="F7:G7"/>
    <mergeCell ref="H7:I7"/>
    <mergeCell ref="C5:E5"/>
    <mergeCell ref="F5:G5"/>
    <mergeCell ref="H5:I5"/>
    <mergeCell ref="I1:O1"/>
    <mergeCell ref="J2:O2"/>
    <mergeCell ref="J3:O3"/>
    <mergeCell ref="J4:K4"/>
    <mergeCell ref="M4:O4"/>
  </mergeCells>
  <phoneticPr fontId="10" type="noConversion"/>
  <pageMargins left="0.21875" right="0.25" top="0.22916666666666699" bottom="0.15" header="0.20902777777777801" footer="0.1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43"/>
  <sheetViews>
    <sheetView tabSelected="1" workbookViewId="0">
      <selection activeCell="M17" sqref="M17"/>
    </sheetView>
  </sheetViews>
  <sheetFormatPr defaultColWidth="9" defaultRowHeight="12"/>
  <cols>
    <col min="1" max="1" width="5.5" style="8" customWidth="1"/>
    <col min="2" max="2" width="10.625" style="9" customWidth="1"/>
    <col min="3" max="3" width="8" style="8" customWidth="1"/>
    <col min="4" max="4" width="4.375" style="8" customWidth="1"/>
    <col min="5" max="5" width="11" style="8" customWidth="1"/>
    <col min="6" max="6" width="8.5" style="8" customWidth="1"/>
    <col min="7" max="7" width="9" style="8"/>
    <col min="8" max="8" width="9.5" style="8" customWidth="1"/>
    <col min="9" max="9" width="9" style="8"/>
    <col min="10" max="10" width="5.25" style="8" customWidth="1"/>
    <col min="11" max="11" width="9" style="8"/>
    <col min="12" max="12" width="12.75" style="9" customWidth="1"/>
    <col min="13" max="13" width="9.5" style="8" customWidth="1"/>
    <col min="14" max="14" width="9" style="8"/>
    <col min="15" max="15" width="11.25" style="8" customWidth="1"/>
    <col min="16" max="16384" width="9" style="8"/>
  </cols>
  <sheetData>
    <row r="1" spans="1:17" ht="15" customHeight="1">
      <c r="A1" s="42" t="s">
        <v>0</v>
      </c>
      <c r="B1" s="43"/>
      <c r="C1" s="43"/>
      <c r="D1" s="43"/>
      <c r="E1" s="43"/>
      <c r="F1" s="43"/>
      <c r="G1" s="43"/>
      <c r="H1" s="44"/>
      <c r="I1" s="70" t="s">
        <v>1</v>
      </c>
      <c r="J1" s="71"/>
      <c r="K1" s="71"/>
      <c r="L1" s="71"/>
      <c r="M1" s="71"/>
      <c r="N1" s="71"/>
      <c r="O1" s="72"/>
    </row>
    <row r="2" spans="1:17" s="7" customFormat="1" ht="15" customHeight="1">
      <c r="A2" s="45"/>
      <c r="B2" s="46"/>
      <c r="C2" s="46"/>
      <c r="D2" s="46"/>
      <c r="E2" s="46"/>
      <c r="F2" s="46"/>
      <c r="G2" s="46"/>
      <c r="H2" s="47"/>
      <c r="I2" s="30" t="s">
        <v>2</v>
      </c>
      <c r="J2" s="73" t="s">
        <v>105</v>
      </c>
      <c r="K2" s="74"/>
      <c r="L2" s="74"/>
      <c r="M2" s="74"/>
      <c r="N2" s="74"/>
      <c r="O2" s="75"/>
    </row>
    <row r="3" spans="1:17" s="7" customFormat="1" ht="15" customHeight="1">
      <c r="A3" s="45"/>
      <c r="B3" s="46"/>
      <c r="C3" s="46"/>
      <c r="D3" s="46"/>
      <c r="E3" s="46"/>
      <c r="F3" s="46"/>
      <c r="G3" s="46"/>
      <c r="H3" s="47"/>
      <c r="I3" s="30" t="s">
        <v>4</v>
      </c>
      <c r="J3" s="73" t="s">
        <v>5</v>
      </c>
      <c r="K3" s="74"/>
      <c r="L3" s="74"/>
      <c r="M3" s="74"/>
      <c r="N3" s="74"/>
      <c r="O3" s="75"/>
    </row>
    <row r="4" spans="1:17" s="7" customFormat="1" ht="15" customHeight="1">
      <c r="A4" s="48"/>
      <c r="B4" s="49"/>
      <c r="C4" s="49"/>
      <c r="D4" s="49"/>
      <c r="E4" s="49"/>
      <c r="F4" s="49"/>
      <c r="G4" s="49"/>
      <c r="H4" s="50"/>
      <c r="I4" s="30" t="s">
        <v>6</v>
      </c>
      <c r="J4" s="76" t="s">
        <v>7</v>
      </c>
      <c r="K4" s="76"/>
      <c r="L4" s="30" t="s">
        <v>8</v>
      </c>
      <c r="M4" s="77" t="s">
        <v>9</v>
      </c>
      <c r="N4" s="78"/>
      <c r="O4" s="79"/>
    </row>
    <row r="5" spans="1:17" ht="13.5">
      <c r="A5" s="10"/>
      <c r="B5" s="10"/>
      <c r="C5" s="64"/>
      <c r="D5" s="62"/>
      <c r="E5" s="63"/>
      <c r="F5" s="64"/>
      <c r="G5" s="63"/>
      <c r="H5" s="64"/>
      <c r="I5" s="63"/>
      <c r="J5" s="31"/>
      <c r="K5" s="32" t="s">
        <v>10</v>
      </c>
      <c r="L5" s="68">
        <v>44972</v>
      </c>
      <c r="M5" s="63"/>
      <c r="N5" s="14" t="s">
        <v>11</v>
      </c>
      <c r="O5" s="13"/>
    </row>
    <row r="6" spans="1:17" ht="13.5">
      <c r="A6" s="13"/>
      <c r="B6" s="14"/>
      <c r="C6" s="64"/>
      <c r="D6" s="62"/>
      <c r="E6" s="63"/>
      <c r="F6" s="64"/>
      <c r="G6" s="63"/>
      <c r="H6" s="64"/>
      <c r="I6" s="63"/>
      <c r="J6" s="31"/>
      <c r="K6" s="12" t="s">
        <v>12</v>
      </c>
      <c r="L6" s="61" t="s">
        <v>91</v>
      </c>
      <c r="M6" s="69"/>
      <c r="N6" s="17" t="s">
        <v>14</v>
      </c>
      <c r="O6" s="13"/>
    </row>
    <row r="7" spans="1:17" ht="13.5">
      <c r="A7" s="13"/>
      <c r="B7" s="14"/>
      <c r="C7" s="64"/>
      <c r="D7" s="62"/>
      <c r="E7" s="63"/>
      <c r="F7" s="64"/>
      <c r="G7" s="63"/>
      <c r="H7" s="64"/>
      <c r="I7" s="63"/>
      <c r="J7" s="31"/>
      <c r="K7" s="14" t="s">
        <v>15</v>
      </c>
      <c r="L7" s="67" t="s">
        <v>16</v>
      </c>
      <c r="M7" s="63"/>
      <c r="N7" s="17" t="s">
        <v>17</v>
      </c>
      <c r="O7" s="33"/>
    </row>
    <row r="8" spans="1:17" ht="13.5">
      <c r="A8" s="14" t="s">
        <v>18</v>
      </c>
      <c r="B8" s="14" t="s">
        <v>19</v>
      </c>
      <c r="C8" s="55" t="s">
        <v>20</v>
      </c>
      <c r="D8" s="55"/>
      <c r="E8" s="55"/>
      <c r="F8" s="64" t="s">
        <v>21</v>
      </c>
      <c r="G8" s="63"/>
      <c r="H8" s="66" t="s">
        <v>22</v>
      </c>
      <c r="I8" s="58"/>
      <c r="J8" s="34"/>
      <c r="K8" s="16" t="s">
        <v>23</v>
      </c>
      <c r="L8" s="64"/>
      <c r="M8" s="63"/>
      <c r="N8" s="17" t="s">
        <v>24</v>
      </c>
      <c r="O8" s="35">
        <f>C30</f>
        <v>5.5952363203333331</v>
      </c>
      <c r="Q8" s="8">
        <v>250.44</v>
      </c>
    </row>
    <row r="9" spans="1:17" ht="4.5" customHeight="1">
      <c r="A9" s="11"/>
      <c r="B9" s="11"/>
      <c r="C9" s="11"/>
      <c r="D9" s="11"/>
      <c r="E9" s="11"/>
      <c r="F9" s="15"/>
      <c r="G9" s="15"/>
      <c r="H9" s="15"/>
      <c r="I9" s="11"/>
      <c r="J9" s="36"/>
      <c r="K9" s="11"/>
      <c r="L9" s="11"/>
      <c r="M9" s="11"/>
      <c r="N9" s="11"/>
      <c r="O9" s="37"/>
    </row>
    <row r="10" spans="1:17" ht="13.5">
      <c r="A10" s="56" t="s">
        <v>18</v>
      </c>
      <c r="B10" s="57" t="s">
        <v>25</v>
      </c>
      <c r="C10" s="59" t="s">
        <v>26</v>
      </c>
      <c r="D10" s="59" t="s">
        <v>18</v>
      </c>
      <c r="E10" s="61" t="s">
        <v>27</v>
      </c>
      <c r="F10" s="62"/>
      <c r="G10" s="62"/>
      <c r="H10" s="62"/>
      <c r="I10" s="63"/>
      <c r="J10" s="59" t="s">
        <v>18</v>
      </c>
      <c r="K10" s="61" t="s">
        <v>28</v>
      </c>
      <c r="L10" s="62"/>
      <c r="M10" s="62"/>
      <c r="N10" s="62"/>
      <c r="O10" s="63"/>
    </row>
    <row r="11" spans="1:17" ht="14.25">
      <c r="A11" s="55"/>
      <c r="B11" s="58"/>
      <c r="C11" s="58"/>
      <c r="D11" s="58"/>
      <c r="E11" s="14" t="s">
        <v>29</v>
      </c>
      <c r="F11" s="14" t="s">
        <v>30</v>
      </c>
      <c r="G11" s="14" t="s">
        <v>31</v>
      </c>
      <c r="H11" s="14" t="s">
        <v>32</v>
      </c>
      <c r="I11" s="14" t="s">
        <v>26</v>
      </c>
      <c r="J11" s="55"/>
      <c r="K11" s="17" t="s">
        <v>33</v>
      </c>
      <c r="L11" s="17" t="s">
        <v>34</v>
      </c>
      <c r="M11" s="14" t="s">
        <v>30</v>
      </c>
      <c r="N11" s="14" t="s">
        <v>35</v>
      </c>
      <c r="O11" s="14" t="s">
        <v>26</v>
      </c>
      <c r="Q11" t="s">
        <v>92</v>
      </c>
    </row>
    <row r="12" spans="1:17" ht="15.75" customHeight="1">
      <c r="A12" s="14">
        <v>1</v>
      </c>
      <c r="B12" s="17" t="s">
        <v>37</v>
      </c>
      <c r="C12" s="18">
        <f>I17</f>
        <v>3.0801499999999997</v>
      </c>
      <c r="D12" s="14">
        <v>1</v>
      </c>
      <c r="E12" s="19" t="s">
        <v>38</v>
      </c>
      <c r="F12" s="19" t="s">
        <v>39</v>
      </c>
      <c r="G12" s="13">
        <f>(0.42*0.39)/4</f>
        <v>4.095E-2</v>
      </c>
      <c r="H12" s="20">
        <v>8</v>
      </c>
      <c r="I12" s="20">
        <f t="shared" ref="I12:I16" si="0">G12*H12</f>
        <v>0.3276</v>
      </c>
      <c r="J12" s="14">
        <v>1</v>
      </c>
      <c r="K12" s="17" t="s">
        <v>40</v>
      </c>
      <c r="L12" s="38"/>
      <c r="M12" s="17" t="s">
        <v>41</v>
      </c>
      <c r="N12" s="14"/>
      <c r="O12" s="38"/>
    </row>
    <row r="13" spans="1:17" ht="15.75" customHeight="1">
      <c r="A13" s="14">
        <v>2</v>
      </c>
      <c r="B13" s="14" t="s">
        <v>42</v>
      </c>
      <c r="C13" s="18">
        <f>I23</f>
        <v>0.21666666666666667</v>
      </c>
      <c r="D13" s="14">
        <v>2</v>
      </c>
      <c r="E13" s="13" t="s">
        <v>43</v>
      </c>
      <c r="F13" s="13" t="s">
        <v>39</v>
      </c>
      <c r="G13" s="13">
        <v>4</v>
      </c>
      <c r="H13" s="20">
        <v>0.15</v>
      </c>
      <c r="I13" s="20">
        <f t="shared" si="0"/>
        <v>0.6</v>
      </c>
      <c r="J13" s="14">
        <v>2</v>
      </c>
      <c r="K13" s="17" t="s">
        <v>44</v>
      </c>
      <c r="L13" s="38"/>
      <c r="M13" s="14"/>
      <c r="N13" s="14"/>
      <c r="O13" s="38"/>
    </row>
    <row r="14" spans="1:17" ht="15.75" customHeight="1">
      <c r="A14" s="14">
        <v>3</v>
      </c>
      <c r="B14" s="14" t="s">
        <v>45</v>
      </c>
      <c r="C14" s="18">
        <f>O22</f>
        <v>0</v>
      </c>
      <c r="D14" s="14">
        <v>3</v>
      </c>
      <c r="E14" s="13" t="s">
        <v>46</v>
      </c>
      <c r="F14" s="13" t="s">
        <v>39</v>
      </c>
      <c r="G14" s="13">
        <f>(0.43*0.36)/4</f>
        <v>3.8699999999999998E-2</v>
      </c>
      <c r="H14" s="20">
        <v>19</v>
      </c>
      <c r="I14" s="20">
        <f t="shared" si="0"/>
        <v>0.73529999999999995</v>
      </c>
      <c r="J14" s="14">
        <v>3</v>
      </c>
      <c r="K14" s="14" t="s">
        <v>47</v>
      </c>
      <c r="L14" s="38"/>
      <c r="M14" s="14"/>
      <c r="N14" s="14"/>
      <c r="O14" s="38"/>
    </row>
    <row r="15" spans="1:17" ht="15.75" customHeight="1">
      <c r="A15" s="14">
        <v>4</v>
      </c>
      <c r="B15" s="17" t="s">
        <v>48</v>
      </c>
      <c r="C15" s="18">
        <f>I27</f>
        <v>0.5575</v>
      </c>
      <c r="D15" s="14">
        <v>4</v>
      </c>
      <c r="E15" s="13" t="s">
        <v>93</v>
      </c>
      <c r="F15" s="13" t="s">
        <v>39</v>
      </c>
      <c r="G15" s="13">
        <f>(0.41*0.38)/4</f>
        <v>3.8949999999999999E-2</v>
      </c>
      <c r="H15" s="20">
        <v>35</v>
      </c>
      <c r="I15" s="20">
        <f t="shared" si="0"/>
        <v>1.3632499999999999</v>
      </c>
      <c r="J15" s="14">
        <v>4</v>
      </c>
      <c r="K15" s="14" t="s">
        <v>50</v>
      </c>
      <c r="L15" s="38"/>
      <c r="M15" s="14"/>
      <c r="N15" s="14"/>
      <c r="O15" s="38"/>
    </row>
    <row r="16" spans="1:17" ht="15.75" customHeight="1">
      <c r="A16" s="14">
        <v>5</v>
      </c>
      <c r="B16" s="14" t="s">
        <v>51</v>
      </c>
      <c r="C16" s="18">
        <f>I32</f>
        <v>0.2</v>
      </c>
      <c r="D16" s="14"/>
      <c r="E16" s="13" t="s">
        <v>52</v>
      </c>
      <c r="F16" s="13" t="s">
        <v>39</v>
      </c>
      <c r="G16" s="13">
        <v>0.18</v>
      </c>
      <c r="H16" s="20">
        <v>0.3</v>
      </c>
      <c r="I16" s="20">
        <f t="shared" si="0"/>
        <v>5.3999999999999999E-2</v>
      </c>
      <c r="J16" s="14">
        <v>5</v>
      </c>
      <c r="K16" s="17" t="s">
        <v>53</v>
      </c>
      <c r="L16" s="38"/>
      <c r="M16" s="14"/>
      <c r="N16" s="14"/>
      <c r="O16" s="38"/>
    </row>
    <row r="17" spans="1:15" ht="15.75" customHeight="1">
      <c r="A17" s="14">
        <v>6</v>
      </c>
      <c r="B17" s="14" t="s">
        <v>54</v>
      </c>
      <c r="C17" s="18">
        <f>N34</f>
        <v>0.10143244444444445</v>
      </c>
      <c r="D17" s="13"/>
      <c r="E17" s="17" t="s">
        <v>55</v>
      </c>
      <c r="F17" s="13"/>
      <c r="G17" s="13"/>
      <c r="H17" s="20"/>
      <c r="I17" s="18">
        <f>I12+I13+I14+I16+I15</f>
        <v>3.0801499999999997</v>
      </c>
      <c r="J17" s="14">
        <v>6</v>
      </c>
      <c r="K17" s="14"/>
      <c r="L17" s="20"/>
      <c r="M17" s="13"/>
      <c r="N17" s="13"/>
      <c r="O17" s="20"/>
    </row>
    <row r="18" spans="1:15" ht="15.75" customHeight="1">
      <c r="A18" s="14">
        <v>7</v>
      </c>
      <c r="B18" s="14"/>
      <c r="C18" s="20"/>
      <c r="D18" s="13"/>
      <c r="E18" s="64" t="s">
        <v>56</v>
      </c>
      <c r="F18" s="62"/>
      <c r="G18" s="62"/>
      <c r="H18" s="62"/>
      <c r="I18" s="63"/>
      <c r="J18" s="14">
        <v>7</v>
      </c>
      <c r="K18" s="14"/>
      <c r="L18" s="20"/>
      <c r="M18" s="13"/>
      <c r="N18" s="13"/>
      <c r="O18" s="20"/>
    </row>
    <row r="19" spans="1:15" ht="15.75" customHeight="1">
      <c r="A19" s="14">
        <v>8</v>
      </c>
      <c r="B19" s="17" t="s">
        <v>57</v>
      </c>
      <c r="C19" s="18">
        <f>SUM(C12:C18)</f>
        <v>4.1557491111111116</v>
      </c>
      <c r="D19" s="14">
        <v>1</v>
      </c>
      <c r="E19" s="14" t="s">
        <v>29</v>
      </c>
      <c r="F19" s="14" t="s">
        <v>30</v>
      </c>
      <c r="G19" s="14" t="s">
        <v>31</v>
      </c>
      <c r="H19" s="14" t="s">
        <v>32</v>
      </c>
      <c r="I19" s="14" t="s">
        <v>26</v>
      </c>
      <c r="J19" s="14">
        <v>8</v>
      </c>
      <c r="K19" s="14"/>
      <c r="L19" s="20"/>
      <c r="M19" s="13"/>
      <c r="N19" s="13"/>
      <c r="O19" s="20"/>
    </row>
    <row r="20" spans="1:15" ht="15.75" customHeight="1">
      <c r="A20" s="14">
        <v>9</v>
      </c>
      <c r="B20" s="14" t="s">
        <v>58</v>
      </c>
      <c r="C20" s="20">
        <v>0.08</v>
      </c>
      <c r="D20" s="14">
        <v>2</v>
      </c>
      <c r="E20" s="19" t="s">
        <v>59</v>
      </c>
      <c r="F20" s="13"/>
      <c r="G20" s="13">
        <v>150000</v>
      </c>
      <c r="H20" s="20">
        <v>6000</v>
      </c>
      <c r="I20" s="20">
        <f t="shared" ref="I20:I22" si="1">H20/G20</f>
        <v>0.04</v>
      </c>
      <c r="J20" s="14">
        <v>9</v>
      </c>
      <c r="K20" s="14"/>
      <c r="L20" s="20"/>
      <c r="M20" s="13"/>
      <c r="N20" s="13"/>
      <c r="O20" s="20"/>
    </row>
    <row r="21" spans="1:15" ht="15.75" customHeight="1">
      <c r="A21" s="14">
        <v>10</v>
      </c>
      <c r="B21" s="14" t="s">
        <v>60</v>
      </c>
      <c r="C21" s="20">
        <v>0.15</v>
      </c>
      <c r="D21" s="14">
        <v>3</v>
      </c>
      <c r="E21" s="19" t="s">
        <v>61</v>
      </c>
      <c r="F21" s="13"/>
      <c r="G21" s="13">
        <v>30000</v>
      </c>
      <c r="H21" s="20">
        <v>2000</v>
      </c>
      <c r="I21" s="20">
        <f t="shared" si="1"/>
        <v>6.6666666666666666E-2</v>
      </c>
      <c r="J21" s="14">
        <v>10</v>
      </c>
      <c r="K21" s="14"/>
      <c r="L21" s="20"/>
      <c r="M21" s="13"/>
      <c r="N21" s="13"/>
      <c r="O21" s="20"/>
    </row>
    <row r="22" spans="1:15" ht="15.75" customHeight="1">
      <c r="A22" s="14">
        <v>11</v>
      </c>
      <c r="B22" s="17" t="s">
        <v>62</v>
      </c>
      <c r="C22" s="20">
        <v>0.02</v>
      </c>
      <c r="D22" s="13"/>
      <c r="E22" s="19" t="s">
        <v>63</v>
      </c>
      <c r="F22" s="13"/>
      <c r="G22" s="13">
        <v>50000</v>
      </c>
      <c r="H22" s="20">
        <v>5500</v>
      </c>
      <c r="I22" s="20">
        <f t="shared" si="1"/>
        <v>0.11</v>
      </c>
      <c r="J22" s="13"/>
      <c r="K22" s="14" t="s">
        <v>64</v>
      </c>
      <c r="L22" s="20"/>
      <c r="M22" s="13"/>
      <c r="N22" s="13"/>
      <c r="O22" s="18">
        <f>SUM(O12:O21)</f>
        <v>0</v>
      </c>
    </row>
    <row r="23" spans="1:15" ht="15.75" customHeight="1">
      <c r="A23" s="14">
        <v>12</v>
      </c>
      <c r="B23" s="16" t="s">
        <v>65</v>
      </c>
      <c r="C23" s="20">
        <v>0.31</v>
      </c>
      <c r="D23" s="56" t="s">
        <v>18</v>
      </c>
      <c r="E23" s="17" t="s">
        <v>55</v>
      </c>
      <c r="F23" s="13"/>
      <c r="G23" s="13"/>
      <c r="H23" s="20"/>
      <c r="I23" s="18">
        <f>I20+I21+I22</f>
        <v>0.21666666666666667</v>
      </c>
      <c r="J23" s="56" t="s">
        <v>18</v>
      </c>
      <c r="K23" s="61" t="s">
        <v>66</v>
      </c>
      <c r="L23" s="62"/>
      <c r="M23" s="62"/>
      <c r="N23" s="62"/>
      <c r="O23" s="63"/>
    </row>
    <row r="24" spans="1:15" ht="15.75" customHeight="1">
      <c r="A24" s="14">
        <v>13</v>
      </c>
      <c r="B24" s="21"/>
      <c r="C24" s="22"/>
      <c r="D24" s="60"/>
      <c r="E24" s="65" t="s">
        <v>67</v>
      </c>
      <c r="F24" s="66"/>
      <c r="G24" s="66"/>
      <c r="H24" s="66"/>
      <c r="I24" s="58"/>
      <c r="J24" s="60"/>
      <c r="K24" s="54" t="s">
        <v>68</v>
      </c>
      <c r="L24" s="56" t="s">
        <v>32</v>
      </c>
      <c r="M24" s="56" t="s">
        <v>69</v>
      </c>
      <c r="N24" s="56" t="s">
        <v>26</v>
      </c>
      <c r="O24" s="56" t="s">
        <v>70</v>
      </c>
    </row>
    <row r="25" spans="1:15" ht="15.75" customHeight="1">
      <c r="A25" s="14">
        <v>14</v>
      </c>
      <c r="B25" s="21"/>
      <c r="C25" s="22"/>
      <c r="D25" s="55"/>
      <c r="E25" s="54" t="s">
        <v>71</v>
      </c>
      <c r="F25" s="23" t="s">
        <v>72</v>
      </c>
      <c r="G25" s="56" t="s">
        <v>73</v>
      </c>
      <c r="H25" s="56" t="s">
        <v>74</v>
      </c>
      <c r="I25" s="56" t="s">
        <v>26</v>
      </c>
      <c r="J25" s="55"/>
      <c r="K25" s="55"/>
      <c r="L25" s="55"/>
      <c r="M25" s="55"/>
      <c r="N25" s="55"/>
      <c r="O25" s="55"/>
    </row>
    <row r="26" spans="1:15" ht="15.75" customHeight="1">
      <c r="A26" s="14">
        <v>15</v>
      </c>
      <c r="B26" s="17" t="s">
        <v>75</v>
      </c>
      <c r="C26" s="18">
        <f>C19+C20+C21+C22+C23+C24+C25</f>
        <v>4.7157491111111112</v>
      </c>
      <c r="D26" s="14">
        <v>1</v>
      </c>
      <c r="E26" s="55"/>
      <c r="F26" s="24" t="s">
        <v>76</v>
      </c>
      <c r="G26" s="55"/>
      <c r="H26" s="55"/>
      <c r="I26" s="55"/>
      <c r="J26" s="14">
        <v>1</v>
      </c>
      <c r="K26" s="14" t="s">
        <v>77</v>
      </c>
      <c r="L26" s="20">
        <v>5477352</v>
      </c>
      <c r="M26" s="13">
        <v>54000000</v>
      </c>
      <c r="N26" s="20">
        <f>L26/M26</f>
        <v>0.10143244444444445</v>
      </c>
      <c r="O26" s="13"/>
    </row>
    <row r="27" spans="1:15" ht="15.75" customHeight="1">
      <c r="A27" s="14">
        <v>16</v>
      </c>
      <c r="B27" s="17" t="s">
        <v>78</v>
      </c>
      <c r="C27" s="20">
        <f>C26*0.05</f>
        <v>0.23578745555555558</v>
      </c>
      <c r="D27" s="51" t="s">
        <v>79</v>
      </c>
      <c r="E27" s="17" t="s">
        <v>80</v>
      </c>
      <c r="F27" s="13"/>
      <c r="G27" s="13"/>
      <c r="H27" s="13"/>
      <c r="I27" s="18">
        <f>I28+I29+I30+I31</f>
        <v>0.5575</v>
      </c>
      <c r="J27" s="14">
        <v>2</v>
      </c>
      <c r="K27" s="14"/>
      <c r="L27" s="20"/>
      <c r="M27" s="13"/>
      <c r="N27" s="20"/>
      <c r="O27" s="13"/>
    </row>
    <row r="28" spans="1:15" ht="15.75" customHeight="1">
      <c r="A28" s="14">
        <v>17</v>
      </c>
      <c r="B28" s="17" t="s">
        <v>81</v>
      </c>
      <c r="C28" s="18">
        <f>C26+C27</f>
        <v>4.9515365666666664</v>
      </c>
      <c r="D28" s="52"/>
      <c r="E28" s="9" t="s">
        <v>82</v>
      </c>
      <c r="F28" s="13"/>
      <c r="G28" s="13">
        <v>0.18</v>
      </c>
      <c r="H28" s="13">
        <v>0.25</v>
      </c>
      <c r="I28" s="20">
        <f t="shared" ref="I28:I31" si="2">G28*H28</f>
        <v>4.4999999999999998E-2</v>
      </c>
      <c r="J28" s="14">
        <v>3</v>
      </c>
      <c r="K28" s="14"/>
      <c r="L28" s="20"/>
      <c r="M28" s="13"/>
      <c r="N28" s="20"/>
      <c r="O28" s="13"/>
    </row>
    <row r="29" spans="1:15" ht="15.75" customHeight="1">
      <c r="A29" s="14">
        <v>18</v>
      </c>
      <c r="B29" s="17" t="s">
        <v>83</v>
      </c>
      <c r="C29" s="20">
        <f>C28*0.13</f>
        <v>0.64369975366666665</v>
      </c>
      <c r="D29" s="52"/>
      <c r="E29" s="14" t="s">
        <v>84</v>
      </c>
      <c r="F29" s="13"/>
      <c r="G29" s="13">
        <v>0.55000000000000004</v>
      </c>
      <c r="H29" s="13">
        <v>0.25</v>
      </c>
      <c r="I29" s="20">
        <f t="shared" si="2"/>
        <v>0.13750000000000001</v>
      </c>
      <c r="J29" s="14">
        <v>4</v>
      </c>
      <c r="K29" s="14"/>
      <c r="L29" s="20"/>
      <c r="M29" s="13"/>
      <c r="N29" s="20"/>
      <c r="O29" s="13"/>
    </row>
    <row r="30" spans="1:15" ht="15.75" customHeight="1">
      <c r="A30" s="14">
        <v>19</v>
      </c>
      <c r="B30" s="14" t="s">
        <v>24</v>
      </c>
      <c r="C30" s="18">
        <f>C28+C29</f>
        <v>5.5952363203333331</v>
      </c>
      <c r="D30" s="53"/>
      <c r="E30" s="14" t="s">
        <v>85</v>
      </c>
      <c r="F30" s="13"/>
      <c r="G30" s="13">
        <v>1.05</v>
      </c>
      <c r="H30" s="13">
        <v>0.25</v>
      </c>
      <c r="I30" s="20">
        <f t="shared" si="2"/>
        <v>0.26250000000000001</v>
      </c>
      <c r="J30" s="13"/>
      <c r="K30" s="14"/>
      <c r="L30" s="20"/>
      <c r="M30" s="13"/>
      <c r="N30" s="20"/>
      <c r="O30" s="13"/>
    </row>
    <row r="31" spans="1:15" ht="15.75" customHeight="1">
      <c r="A31" s="25"/>
      <c r="B31" s="21"/>
      <c r="D31" s="14">
        <v>2</v>
      </c>
      <c r="E31" s="14" t="s">
        <v>86</v>
      </c>
      <c r="F31" s="13"/>
      <c r="G31" s="13">
        <v>0.45</v>
      </c>
      <c r="H31" s="13">
        <v>0.25</v>
      </c>
      <c r="I31" s="20">
        <f t="shared" si="2"/>
        <v>0.1125</v>
      </c>
      <c r="J31" s="13"/>
      <c r="K31" s="14"/>
      <c r="L31" s="20"/>
      <c r="M31" s="13"/>
      <c r="N31" s="20"/>
      <c r="O31" s="13"/>
    </row>
    <row r="32" spans="1:15" ht="15.75" customHeight="1">
      <c r="A32" s="25"/>
      <c r="B32" s="21"/>
      <c r="C32" s="20"/>
      <c r="D32" s="14">
        <v>3</v>
      </c>
      <c r="E32" s="14" t="s">
        <v>51</v>
      </c>
      <c r="F32" s="13"/>
      <c r="G32" s="13"/>
      <c r="H32" s="13"/>
      <c r="I32" s="18">
        <v>0.2</v>
      </c>
      <c r="J32" s="13"/>
      <c r="K32" s="14"/>
      <c r="L32" s="20"/>
      <c r="M32" s="13"/>
      <c r="N32" s="20"/>
      <c r="O32" s="13"/>
    </row>
    <row r="33" spans="1:15" ht="15.75" customHeight="1">
      <c r="A33" s="25"/>
      <c r="B33" s="21"/>
      <c r="C33" s="20"/>
      <c r="D33" s="14"/>
      <c r="E33" s="13"/>
      <c r="F33" s="13"/>
      <c r="G33" s="13"/>
      <c r="H33" s="13"/>
      <c r="I33" s="20"/>
      <c r="J33" s="13"/>
      <c r="K33" s="14"/>
      <c r="L33" s="20"/>
      <c r="M33" s="13"/>
      <c r="N33" s="20"/>
      <c r="O33" s="13"/>
    </row>
    <row r="34" spans="1:15" ht="15.75" customHeight="1">
      <c r="A34" s="13"/>
      <c r="B34" s="14"/>
      <c r="C34" s="13"/>
      <c r="D34" s="13"/>
      <c r="E34" s="17" t="s">
        <v>55</v>
      </c>
      <c r="F34" s="13"/>
      <c r="G34" s="13"/>
      <c r="H34" s="13"/>
      <c r="I34" s="18">
        <f>I27+I32+H3</f>
        <v>0.75750000000000006</v>
      </c>
      <c r="J34" s="26"/>
      <c r="K34" s="17" t="s">
        <v>55</v>
      </c>
      <c r="L34" s="20"/>
      <c r="M34" s="13"/>
      <c r="N34" s="18">
        <f>SUM(N26:N33)</f>
        <v>0.10143244444444445</v>
      </c>
      <c r="O34" s="13"/>
    </row>
    <row r="35" spans="1:15" ht="13.5">
      <c r="A35" s="26" t="s">
        <v>87</v>
      </c>
      <c r="B35" s="27"/>
      <c r="C35" s="26"/>
      <c r="D35" s="26"/>
      <c r="E35" s="26"/>
      <c r="F35" s="26"/>
      <c r="G35" s="26"/>
      <c r="H35" s="26"/>
      <c r="I35" s="26"/>
      <c r="J35" s="26"/>
      <c r="K35" s="39"/>
      <c r="L35" s="40"/>
      <c r="M35" s="40"/>
      <c r="N35" s="40"/>
      <c r="O35" s="40"/>
    </row>
    <row r="36" spans="1:15" ht="13.5">
      <c r="A36" s="28" t="s">
        <v>88</v>
      </c>
      <c r="B36" s="27"/>
      <c r="C36" s="26"/>
      <c r="D36" s="26"/>
      <c r="E36" s="26"/>
      <c r="F36" s="26"/>
      <c r="G36" s="26"/>
      <c r="H36" s="29"/>
      <c r="I36" s="26"/>
      <c r="J36" s="26"/>
      <c r="K36" s="39"/>
      <c r="L36" s="40"/>
      <c r="M36" s="40"/>
      <c r="N36" s="40"/>
      <c r="O36" s="40"/>
    </row>
    <row r="37" spans="1:15" ht="13.5">
      <c r="A37" s="28" t="s">
        <v>89</v>
      </c>
      <c r="B37" s="27"/>
      <c r="C37" s="26"/>
      <c r="D37" s="26"/>
      <c r="E37" s="26"/>
      <c r="F37" s="26"/>
      <c r="G37" s="26"/>
      <c r="H37" s="26"/>
      <c r="I37" s="26"/>
      <c r="K37" s="39"/>
      <c r="L37" s="40"/>
      <c r="M37" s="40"/>
      <c r="N37" s="40"/>
      <c r="O37" s="40"/>
    </row>
    <row r="40" spans="1:15">
      <c r="L40" s="8"/>
    </row>
    <row r="41" spans="1:15">
      <c r="L41" s="8"/>
    </row>
    <row r="42" spans="1:15">
      <c r="L42" s="8"/>
    </row>
    <row r="43" spans="1:15">
      <c r="L43" s="8"/>
    </row>
  </sheetData>
  <mergeCells count="44">
    <mergeCell ref="L5:M5"/>
    <mergeCell ref="C6:E6"/>
    <mergeCell ref="F6:G6"/>
    <mergeCell ref="H6:I6"/>
    <mergeCell ref="L6:M6"/>
    <mergeCell ref="L7:M7"/>
    <mergeCell ref="C8:E8"/>
    <mergeCell ref="F8:G8"/>
    <mergeCell ref="H8:I8"/>
    <mergeCell ref="L8:M8"/>
    <mergeCell ref="K10:O10"/>
    <mergeCell ref="E18:I18"/>
    <mergeCell ref="K23:O23"/>
    <mergeCell ref="E24:I24"/>
    <mergeCell ref="J10:J11"/>
    <mergeCell ref="J23:J25"/>
    <mergeCell ref="K24:K25"/>
    <mergeCell ref="L24:L25"/>
    <mergeCell ref="M24:M25"/>
    <mergeCell ref="N24:N25"/>
    <mergeCell ref="O24:O25"/>
    <mergeCell ref="I25:I26"/>
    <mergeCell ref="A10:A11"/>
    <mergeCell ref="B10:B11"/>
    <mergeCell ref="C10:C11"/>
    <mergeCell ref="D10:D11"/>
    <mergeCell ref="D23:D25"/>
    <mergeCell ref="E10:I10"/>
    <mergeCell ref="A1:H4"/>
    <mergeCell ref="D27:D30"/>
    <mergeCell ref="E25:E26"/>
    <mergeCell ref="G25:G26"/>
    <mergeCell ref="H25:H26"/>
    <mergeCell ref="C7:E7"/>
    <mergeCell ref="F7:G7"/>
    <mergeCell ref="H7:I7"/>
    <mergeCell ref="C5:E5"/>
    <mergeCell ref="F5:G5"/>
    <mergeCell ref="H5:I5"/>
    <mergeCell ref="I1:O1"/>
    <mergeCell ref="J2:O2"/>
    <mergeCell ref="J3:O3"/>
    <mergeCell ref="J4:K4"/>
    <mergeCell ref="M4:O4"/>
  </mergeCells>
  <phoneticPr fontId="10" type="noConversion"/>
  <pageMargins left="0.21875" right="0.25" top="0.22916666666666699" bottom="0.15" header="0.20902777777777801" footer="0.1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6:G10"/>
  <sheetViews>
    <sheetView workbookViewId="0">
      <selection activeCell="B17" sqref="B17"/>
    </sheetView>
  </sheetViews>
  <sheetFormatPr defaultColWidth="9" defaultRowHeight="14.25"/>
  <cols>
    <col min="2" max="2" width="22.25" customWidth="1"/>
    <col min="3" max="3" width="13.5" style="1" customWidth="1"/>
    <col min="4" max="4" width="11.375" customWidth="1"/>
    <col min="5" max="5" width="12" customWidth="1"/>
    <col min="6" max="6" width="10.5" customWidth="1"/>
  </cols>
  <sheetData>
    <row r="6" spans="2:7">
      <c r="B6" s="2" t="s">
        <v>94</v>
      </c>
      <c r="C6" s="3" t="s">
        <v>95</v>
      </c>
      <c r="D6" s="2" t="s">
        <v>96</v>
      </c>
      <c r="E6" s="80" t="s">
        <v>97</v>
      </c>
      <c r="F6" s="81"/>
      <c r="G6" s="2" t="s">
        <v>98</v>
      </c>
    </row>
    <row r="7" spans="2:7">
      <c r="B7" s="4" t="str">
        <f>'报价单（M331主镜)'!L6</f>
        <v>M331 主镜外后视镜</v>
      </c>
      <c r="C7" s="5">
        <f>'报价单（M331主镜)'!C28</f>
        <v>4.230449066666667</v>
      </c>
      <c r="D7" s="4" t="s">
        <v>99</v>
      </c>
      <c r="E7" s="4" t="s">
        <v>100</v>
      </c>
      <c r="F7" s="4"/>
      <c r="G7" s="4">
        <v>489.91</v>
      </c>
    </row>
    <row r="8" spans="2:7">
      <c r="B8" s="4" t="str">
        <f>'报价单（M331广角镜)'!L6</f>
        <v>M331广角镜 外后视镜</v>
      </c>
      <c r="C8" s="5">
        <f>'报价单（M331广角镜)'!C28</f>
        <v>3.3585815666666665</v>
      </c>
      <c r="D8" s="4" t="s">
        <v>99</v>
      </c>
      <c r="E8" s="4" t="s">
        <v>101</v>
      </c>
      <c r="F8" s="4"/>
      <c r="G8" s="4">
        <v>250.44</v>
      </c>
    </row>
    <row r="9" spans="2:7">
      <c r="B9" s="4" t="str">
        <f>'报价单（B41V)'!L6</f>
        <v>B41V 外后视镜</v>
      </c>
      <c r="C9" s="5">
        <f>'报价单（B41V)'!C28</f>
        <v>4.9515365666666664</v>
      </c>
      <c r="D9" s="4" t="s">
        <v>102</v>
      </c>
      <c r="E9" s="4" t="s">
        <v>103</v>
      </c>
      <c r="F9" s="4" t="s">
        <v>104</v>
      </c>
      <c r="G9" s="4">
        <v>247.5</v>
      </c>
    </row>
    <row r="10" spans="2:7">
      <c r="C10" s="6"/>
    </row>
  </sheetData>
  <mergeCells count="1">
    <mergeCell ref="E6:F6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报价单（M331主镜)</vt:lpstr>
      <vt:lpstr>报价单（M331广角镜)</vt:lpstr>
      <vt:lpstr>报价单（B41V)</vt:lpstr>
      <vt:lpstr>Sheet1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叶峰</dc:creator>
  <cp:lastModifiedBy>Administrator</cp:lastModifiedBy>
  <cp:lastPrinted>2016-07-20T03:21:00Z</cp:lastPrinted>
  <dcterms:created xsi:type="dcterms:W3CDTF">2014-06-06T02:28:00Z</dcterms:created>
  <dcterms:modified xsi:type="dcterms:W3CDTF">2023-02-20T08:06:31Z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A5D13ED3D77349C69B554EB1258E8F2E</vt:lpwstr>
  </property>
</Properties>
</file>