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数字版" sheetId="11" r:id="rId1"/>
    <sheet name="劳务费" sheetId="7" r:id="rId2"/>
    <sheet name="考勤" sheetId="6" r:id="rId3"/>
    <sheet name="其他" sheetId="4" r:id="rId4"/>
    <sheet name="分类" sheetId="8" r:id="rId5"/>
    <sheet name="车间扣款" sheetId="10"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数字版!$A$2:$O$30</definedName>
    <definedName name="_xlnm._FilterDatabase" localSheetId="1" hidden="1">劳务费!$A$2:$O$30</definedName>
    <definedName name="_xlnm._FilterDatabase" localSheetId="2" hidden="1">考勤!$4:$115</definedName>
    <definedName name="_xlnm.Print_Titles" localSheetId="2">考勤!$3:$4</definedName>
  </definedNames>
  <calcPr calcId="144525"/>
</workbook>
</file>

<file path=xl/comments1.xml><?xml version="1.0" encoding="utf-8"?>
<comments xmlns="http://schemas.openxmlformats.org/spreadsheetml/2006/main">
  <authors>
    <author>Administrator</author>
  </authors>
  <commentList>
    <comment ref="AC19" authorId="0">
      <text>
        <r>
          <rPr>
            <b/>
            <sz val="9"/>
            <rFont val="宋体"/>
            <charset val="134"/>
          </rPr>
          <t>Administrator:</t>
        </r>
        <r>
          <rPr>
            <sz val="9"/>
            <rFont val="宋体"/>
            <charset val="134"/>
          </rPr>
          <t xml:space="preserve">
</t>
        </r>
        <r>
          <rPr>
            <sz val="10"/>
            <rFont val="宋体"/>
            <charset val="134"/>
          </rPr>
          <t>夜班</t>
        </r>
      </text>
    </comment>
    <comment ref="AD19" authorId="0">
      <text>
        <r>
          <rPr>
            <b/>
            <sz val="9"/>
            <rFont val="宋体"/>
            <charset val="134"/>
          </rPr>
          <t>Administrator:</t>
        </r>
        <r>
          <rPr>
            <sz val="9"/>
            <rFont val="宋体"/>
            <charset val="134"/>
          </rPr>
          <t xml:space="preserve">
</t>
        </r>
        <r>
          <rPr>
            <sz val="10"/>
            <rFont val="宋体"/>
            <charset val="134"/>
          </rPr>
          <t>夜班</t>
        </r>
      </text>
    </comment>
    <comment ref="AE19" authorId="0">
      <text>
        <r>
          <rPr>
            <b/>
            <sz val="9"/>
            <rFont val="宋体"/>
            <charset val="134"/>
          </rPr>
          <t xml:space="preserve">Adminis
</t>
        </r>
        <r>
          <rPr>
            <b/>
            <sz val="10"/>
            <rFont val="宋体"/>
            <charset val="134"/>
          </rPr>
          <t>夜班</t>
        </r>
      </text>
    </comment>
    <comment ref="AF19" authorId="0">
      <text>
        <r>
          <rPr>
            <b/>
            <sz val="9"/>
            <rFont val="宋体"/>
            <charset val="134"/>
          </rPr>
          <t xml:space="preserve">Adminis
</t>
        </r>
        <r>
          <rPr>
            <b/>
            <sz val="10"/>
            <rFont val="宋体"/>
            <charset val="134"/>
          </rPr>
          <t>夜班</t>
        </r>
      </text>
    </comment>
    <comment ref="AF22" authorId="0">
      <text>
        <r>
          <rPr>
            <b/>
            <sz val="9"/>
            <rFont val="宋体"/>
            <charset val="134"/>
          </rPr>
          <t xml:space="preserve">Adminis
</t>
        </r>
        <r>
          <rPr>
            <b/>
            <sz val="10"/>
            <rFont val="宋体"/>
            <charset val="134"/>
          </rPr>
          <t>夜班</t>
        </r>
      </text>
    </comment>
    <comment ref="AG22" authorId="0">
      <text>
        <r>
          <rPr>
            <b/>
            <sz val="9"/>
            <rFont val="宋体"/>
            <charset val="134"/>
          </rPr>
          <t xml:space="preserve">Adminis
</t>
        </r>
        <r>
          <rPr>
            <b/>
            <sz val="10"/>
            <rFont val="宋体"/>
            <charset val="134"/>
          </rPr>
          <t>夜班</t>
        </r>
      </text>
    </comment>
    <comment ref="AH22" authorId="0">
      <text>
        <r>
          <rPr>
            <b/>
            <sz val="9"/>
            <rFont val="宋体"/>
            <charset val="134"/>
          </rPr>
          <t xml:space="preserve">Adminis
</t>
        </r>
        <r>
          <rPr>
            <b/>
            <sz val="10"/>
            <rFont val="宋体"/>
            <charset val="134"/>
          </rPr>
          <t>夜班</t>
        </r>
      </text>
    </comment>
  </commentList>
</comments>
</file>

<file path=xl/sharedStrings.xml><?xml version="1.0" encoding="utf-8"?>
<sst xmlns="http://schemas.openxmlformats.org/spreadsheetml/2006/main" count="448" uniqueCount="98">
  <si>
    <t>众智鑫成3月劳务费</t>
  </si>
  <si>
    <t>序号</t>
  </si>
  <si>
    <t>车间</t>
  </si>
  <si>
    <t>姓名</t>
  </si>
  <si>
    <t>入职时间</t>
  </si>
  <si>
    <t>出勤天数</t>
  </si>
  <si>
    <t>总工时</t>
  </si>
  <si>
    <t>单价</t>
  </si>
  <si>
    <t>试用期工时</t>
  </si>
  <si>
    <t>盘点工时</t>
  </si>
  <si>
    <t>其他</t>
  </si>
  <si>
    <t>3月9日后调</t>
  </si>
  <si>
    <t>工资</t>
  </si>
  <si>
    <t>饭补</t>
  </si>
  <si>
    <t>工资合计</t>
  </si>
  <si>
    <t>备注</t>
  </si>
  <si>
    <t>座椅总装车间</t>
  </si>
  <si>
    <t>孟祥阔</t>
  </si>
  <si>
    <t>组装工</t>
  </si>
  <si>
    <t/>
  </si>
  <si>
    <t>王钇雄</t>
  </si>
  <si>
    <t>漏打卡</t>
  </si>
  <si>
    <t>焊接车间</t>
  </si>
  <si>
    <t>李延龙</t>
  </si>
  <si>
    <t>摆件工</t>
  </si>
  <si>
    <t>底座装配车间</t>
  </si>
  <si>
    <t>徐恒达</t>
  </si>
  <si>
    <t>螺栓未紧固、漏打卡</t>
  </si>
  <si>
    <t>冯靖然</t>
  </si>
  <si>
    <t>张敬轩</t>
  </si>
  <si>
    <t>刘志杰</t>
  </si>
  <si>
    <t>违反公司制度</t>
  </si>
  <si>
    <t>罗刚</t>
  </si>
  <si>
    <t>范忠斌</t>
  </si>
  <si>
    <t>刘英浩</t>
  </si>
  <si>
    <t>刘彪</t>
  </si>
  <si>
    <t>陈勃君</t>
  </si>
  <si>
    <t>刘佳腾</t>
  </si>
  <si>
    <t>倪兆江</t>
  </si>
  <si>
    <t>滕秀泉</t>
  </si>
  <si>
    <t>发泡车间</t>
  </si>
  <si>
    <t>郭风祥</t>
  </si>
  <si>
    <t>发泡工</t>
  </si>
  <si>
    <t>闫安</t>
  </si>
  <si>
    <t>姜怡帆</t>
  </si>
  <si>
    <t>邢维</t>
  </si>
  <si>
    <t>马宏乐</t>
  </si>
  <si>
    <t>孙金茹</t>
  </si>
  <si>
    <t>李炳旭</t>
  </si>
  <si>
    <t>崔辰山</t>
  </si>
  <si>
    <t>刘朋</t>
  </si>
  <si>
    <t>注塑车间</t>
  </si>
  <si>
    <t>张春玲</t>
  </si>
  <si>
    <t>操作工</t>
  </si>
  <si>
    <t>19个夜班</t>
  </si>
  <si>
    <t>合计：</t>
  </si>
  <si>
    <t>开票数</t>
  </si>
  <si>
    <t>说明：3天试用期工资为15/小时，转正之后18元/小时，整理现场、盘点等工时按照80%计算，饭补5元/天；</t>
  </si>
  <si>
    <t>河北光华荣昌汽车部件有限公司</t>
  </si>
  <si>
    <t>2023年3月(03月01日-03月31日)金属件厂前工序车间考勤表</t>
  </si>
  <si>
    <t>金属件厂前工序车间</t>
  </si>
  <si>
    <t>应出勤天数：</t>
  </si>
  <si>
    <t>日期</t>
  </si>
  <si>
    <t>班组</t>
  </si>
  <si>
    <t>时间</t>
  </si>
  <si>
    <t>餐补出勤</t>
  </si>
  <si>
    <t>正常出勤时长</t>
  </si>
  <si>
    <t>加班（小时）</t>
  </si>
  <si>
    <t>计薪工时</t>
  </si>
  <si>
    <t>本人签字</t>
  </si>
  <si>
    <t>三</t>
  </si>
  <si>
    <t>四</t>
  </si>
  <si>
    <t>五</t>
  </si>
  <si>
    <t>六</t>
  </si>
  <si>
    <t>日</t>
  </si>
  <si>
    <t>一</t>
  </si>
  <si>
    <t>二</t>
  </si>
  <si>
    <t>平时加班</t>
  </si>
  <si>
    <t>周末加班</t>
  </si>
  <si>
    <t>底座</t>
  </si>
  <si>
    <t>上午</t>
  </si>
  <si>
    <t>沧州众智鑫成人力资源服务有限公司</t>
  </si>
  <si>
    <t>下午</t>
  </si>
  <si>
    <t>加班</t>
  </si>
  <si>
    <t>发泡</t>
  </si>
  <si>
    <t>离</t>
  </si>
  <si>
    <t>焊接</t>
  </si>
  <si>
    <t>重卡</t>
  </si>
  <si>
    <t>H6</t>
  </si>
  <si>
    <t>M4</t>
  </si>
  <si>
    <t>B40</t>
  </si>
  <si>
    <t>欧马可</t>
  </si>
  <si>
    <t>白</t>
  </si>
  <si>
    <t>正常在职</t>
  </si>
  <si>
    <t>夜</t>
  </si>
  <si>
    <t>异常情况</t>
  </si>
  <si>
    <t>扣款金额</t>
  </si>
  <si>
    <t>9号起超8小时的每小时加1元</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</si>
</sst>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d"/>
    <numFmt numFmtId="177" formatCode="aaa"/>
    <numFmt numFmtId="178" formatCode="General&quot;年&quot;"/>
    <numFmt numFmtId="179" formatCode="0_ "/>
    <numFmt numFmtId="180" formatCode="0.0_ "/>
    <numFmt numFmtId="181" formatCode="General&quot;月&quot;"/>
    <numFmt numFmtId="182" formatCode="0.0"/>
  </numFmts>
  <fonts count="54">
    <font>
      <sz val="11"/>
      <color theme="1"/>
      <name val="宋体"/>
      <charset val="134"/>
      <scheme val="minor"/>
    </font>
    <font>
      <sz val="11"/>
      <color indexed="8"/>
      <name val="微软雅黑"/>
      <charset val="134"/>
    </font>
    <font>
      <sz val="11"/>
      <color theme="1"/>
      <name val="微软雅黑"/>
      <charset val="134"/>
    </font>
    <font>
      <sz val="11"/>
      <color rgb="FF000000"/>
      <name val="微软雅黑"/>
      <charset val="134"/>
    </font>
    <font>
      <sz val="10"/>
      <color theme="1"/>
      <name val="宋体"/>
      <charset val="134"/>
      <scheme val="minor"/>
    </font>
    <font>
      <sz val="9"/>
      <color indexed="8"/>
      <name val="宋体"/>
      <charset val="134"/>
    </font>
    <font>
      <sz val="10"/>
      <color theme="1"/>
      <name val="微软雅黑"/>
      <charset val="134"/>
    </font>
    <font>
      <sz val="12"/>
      <name val="宋体"/>
      <charset val="134"/>
    </font>
    <font>
      <sz val="9"/>
      <color theme="1"/>
      <name val="宋体"/>
      <charset val="134"/>
    </font>
    <font>
      <sz val="9"/>
      <name val="宋体"/>
      <charset val="134"/>
    </font>
    <font>
      <b/>
      <sz val="14"/>
      <color indexed="8"/>
      <name val="微软雅黑"/>
      <charset val="134"/>
    </font>
    <font>
      <b/>
      <sz val="10"/>
      <color indexed="8"/>
      <name val="微软雅黑"/>
      <charset val="134"/>
    </font>
    <font>
      <sz val="10"/>
      <color indexed="8"/>
      <name val="宋体"/>
      <charset val="134"/>
    </font>
    <font>
      <sz val="10"/>
      <name val="宋体"/>
      <charset val="134"/>
    </font>
    <font>
      <sz val="10"/>
      <color indexed="8"/>
      <name val="微软雅黑"/>
      <charset val="134"/>
    </font>
    <font>
      <b/>
      <sz val="12"/>
      <color rgb="FF000000"/>
      <name val="宋体"/>
      <charset val="134"/>
      <scheme val="minor"/>
    </font>
    <font>
      <sz val="10"/>
      <name val="微软雅黑"/>
      <charset val="134"/>
    </font>
    <font>
      <b/>
      <sz val="12"/>
      <color indexed="8"/>
      <name val="宋体"/>
      <charset val="134"/>
      <scheme val="minor"/>
    </font>
    <font>
      <b/>
      <sz val="12"/>
      <color indexed="8"/>
      <name val="宋体"/>
      <charset val="134"/>
    </font>
    <font>
      <b/>
      <sz val="10"/>
      <color indexed="8"/>
      <name val="宋体"/>
      <charset val="134"/>
    </font>
    <font>
      <sz val="12"/>
      <color indexed="8"/>
      <name val="宋体"/>
      <charset val="134"/>
    </font>
    <font>
      <sz val="12"/>
      <color theme="1"/>
      <name val="宋体"/>
      <charset val="134"/>
    </font>
    <font>
      <sz val="10"/>
      <color theme="1"/>
      <name val="宋体"/>
      <charset val="134"/>
    </font>
    <font>
      <sz val="8"/>
      <name val="微软雅黑"/>
      <charset val="134"/>
    </font>
    <font>
      <sz val="11"/>
      <name val="宋体"/>
      <charset val="134"/>
      <scheme val="minor"/>
    </font>
    <font>
      <b/>
      <sz val="10"/>
      <color theme="0"/>
      <name val="微软雅黑"/>
      <charset val="134"/>
    </font>
    <font>
      <b/>
      <sz val="10"/>
      <color theme="1"/>
      <name val="微软雅黑"/>
      <charset val="134"/>
    </font>
    <font>
      <sz val="11"/>
      <color indexed="8"/>
      <name val="宋体"/>
      <charset val="134"/>
    </font>
    <font>
      <sz val="8"/>
      <color theme="1"/>
      <name val="微软雅黑"/>
      <charset val="134"/>
    </font>
    <font>
      <b/>
      <sz val="10"/>
      <color theme="1"/>
      <name val="宋体"/>
      <charset val="134"/>
      <scheme val="minor"/>
    </font>
    <font>
      <b/>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b/>
      <sz val="10"/>
      <name val="宋体"/>
      <charset val="134"/>
    </font>
    <font>
      <sz val="9"/>
      <name val="宋体"/>
      <charset val="134"/>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1" fillId="2" borderId="0" applyNumberFormat="0" applyBorder="0" applyAlignment="0" applyProtection="0">
      <alignment vertical="center"/>
    </xf>
    <xf numFmtId="0" fontId="32"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4" borderId="0" applyNumberFormat="0" applyBorder="0" applyAlignment="0" applyProtection="0">
      <alignment vertical="center"/>
    </xf>
    <xf numFmtId="0" fontId="33" fillId="5" borderId="0" applyNumberFormat="0" applyBorder="0" applyAlignment="0" applyProtection="0">
      <alignment vertical="center"/>
    </xf>
    <xf numFmtId="43" fontId="0" fillId="0" borderId="0" applyFont="0" applyFill="0" applyBorder="0" applyAlignment="0" applyProtection="0">
      <alignment vertical="center"/>
    </xf>
    <xf numFmtId="0" fontId="34" fillId="6"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7" borderId="7" applyNumberFormat="0" applyFont="0" applyAlignment="0" applyProtection="0">
      <alignment vertical="center"/>
    </xf>
    <xf numFmtId="0" fontId="34" fillId="8"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8" applyNumberFormat="0" applyFill="0" applyAlignment="0" applyProtection="0">
      <alignment vertical="center"/>
    </xf>
    <xf numFmtId="0" fontId="42" fillId="0" borderId="8" applyNumberFormat="0" applyFill="0" applyAlignment="0" applyProtection="0">
      <alignment vertical="center"/>
    </xf>
    <xf numFmtId="0" fontId="34" fillId="9" borderId="0" applyNumberFormat="0" applyBorder="0" applyAlignment="0" applyProtection="0">
      <alignment vertical="center"/>
    </xf>
    <xf numFmtId="0" fontId="37" fillId="0" borderId="9" applyNumberFormat="0" applyFill="0" applyAlignment="0" applyProtection="0">
      <alignment vertical="center"/>
    </xf>
    <xf numFmtId="0" fontId="34" fillId="10" borderId="0" applyNumberFormat="0" applyBorder="0" applyAlignment="0" applyProtection="0">
      <alignment vertical="center"/>
    </xf>
    <xf numFmtId="0" fontId="43" fillId="11" borderId="10" applyNumberFormat="0" applyAlignment="0" applyProtection="0">
      <alignment vertical="center"/>
    </xf>
    <xf numFmtId="0" fontId="44" fillId="11" borderId="6" applyNumberFormat="0" applyAlignment="0" applyProtection="0">
      <alignment vertical="center"/>
    </xf>
    <xf numFmtId="0" fontId="45" fillId="12" borderId="11" applyNumberFormat="0" applyAlignment="0" applyProtection="0">
      <alignment vertical="center"/>
    </xf>
    <xf numFmtId="0" fontId="31" fillId="13" borderId="0" applyNumberFormat="0" applyBorder="0" applyAlignment="0" applyProtection="0">
      <alignment vertical="center"/>
    </xf>
    <xf numFmtId="0" fontId="34" fillId="14" borderId="0" applyNumberFormat="0" applyBorder="0" applyAlignment="0" applyProtection="0">
      <alignment vertical="center"/>
    </xf>
    <xf numFmtId="0" fontId="46" fillId="0" borderId="12" applyNumberFormat="0" applyFill="0" applyAlignment="0" applyProtection="0">
      <alignment vertical="center"/>
    </xf>
    <xf numFmtId="0" fontId="47" fillId="0" borderId="13" applyNumberFormat="0" applyFill="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31" fillId="17" borderId="0" applyNumberFormat="0" applyBorder="0" applyAlignment="0" applyProtection="0">
      <alignment vertical="center"/>
    </xf>
    <xf numFmtId="0" fontId="34"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4" fillId="27" borderId="0" applyNumberFormat="0" applyBorder="0" applyAlignment="0" applyProtection="0">
      <alignment vertical="center"/>
    </xf>
    <xf numFmtId="0" fontId="31"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1" fillId="31" borderId="0" applyNumberFormat="0" applyBorder="0" applyAlignment="0" applyProtection="0">
      <alignment vertical="center"/>
    </xf>
    <xf numFmtId="0" fontId="34" fillId="32" borderId="0" applyNumberFormat="0" applyBorder="0" applyAlignment="0" applyProtection="0">
      <alignment vertical="center"/>
    </xf>
    <xf numFmtId="0" fontId="27" fillId="0" borderId="0">
      <alignment vertical="center"/>
    </xf>
  </cellStyleXfs>
  <cellXfs count="90">
    <xf numFmtId="0" fontId="0" fillId="0" borderId="0" xfId="0">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5" fillId="0" borderId="1" xfId="0" applyFont="1" applyFill="1" applyBorder="1" applyAlignment="1" applyProtection="1">
      <alignment vertical="center"/>
      <protection locked="0"/>
    </xf>
    <xf numFmtId="0" fontId="4" fillId="0" borderId="1" xfId="0" applyFont="1" applyBorder="1" applyAlignment="1">
      <alignment horizontal="left" vertical="center"/>
    </xf>
    <xf numFmtId="0" fontId="0" fillId="0" borderId="0" xfId="0" applyFill="1">
      <alignment vertical="center"/>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7" fillId="0" borderId="1" xfId="0" applyFont="1" applyFill="1" applyBorder="1" applyAlignment="1"/>
    <xf numFmtId="0" fontId="0" fillId="0" borderId="0" xfId="0" applyFont="1" applyFill="1" applyAlignment="1"/>
    <xf numFmtId="0" fontId="0" fillId="0" borderId="0" xfId="0" applyFont="1" applyFill="1" applyBorder="1" applyAlignment="1"/>
    <xf numFmtId="0" fontId="8" fillId="0" borderId="0" xfId="0" applyFont="1" applyFill="1" applyAlignment="1"/>
    <xf numFmtId="0" fontId="9" fillId="0" borderId="0" xfId="0" applyFont="1" applyFill="1" applyAlignment="1">
      <alignment vertical="center"/>
    </xf>
    <xf numFmtId="0" fontId="10"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176" fontId="13" fillId="0" borderId="1" xfId="0" applyNumberFormat="1" applyFont="1" applyFill="1" applyBorder="1" applyAlignment="1" applyProtection="1">
      <alignment horizontal="center" vertical="center"/>
    </xf>
    <xf numFmtId="177" fontId="12" fillId="0" borderId="1"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xf>
    <xf numFmtId="0" fontId="14" fillId="0" borderId="1" xfId="0" applyFont="1" applyFill="1" applyBorder="1" applyAlignment="1">
      <alignment horizontal="center" vertical="center"/>
    </xf>
    <xf numFmtId="0" fontId="15" fillId="0" borderId="2" xfId="49" applyFont="1" applyFill="1" applyBorder="1" applyAlignment="1">
      <alignment horizontal="center" vertical="center"/>
    </xf>
    <xf numFmtId="0" fontId="12" fillId="0" borderId="1" xfId="0" applyFont="1" applyFill="1" applyBorder="1" applyAlignment="1" applyProtection="1">
      <alignment horizontal="center" vertical="center"/>
      <protection locked="0"/>
    </xf>
    <xf numFmtId="0" fontId="16" fillId="0" borderId="1" xfId="0" applyFont="1" applyFill="1" applyBorder="1" applyAlignment="1">
      <alignment horizontal="center" vertical="center"/>
    </xf>
    <xf numFmtId="0" fontId="17" fillId="0" borderId="2" xfId="49" applyFont="1" applyFill="1" applyBorder="1" applyAlignment="1">
      <alignment horizontal="center" vertical="center"/>
    </xf>
    <xf numFmtId="0" fontId="18" fillId="0" borderId="1"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0" fontId="0" fillId="0" borderId="1" xfId="0" applyFont="1" applyFill="1" applyBorder="1" applyAlignment="1">
      <alignment horizontal="center" vertical="center"/>
    </xf>
    <xf numFmtId="0" fontId="22" fillId="0" borderId="1"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xf>
    <xf numFmtId="0" fontId="0" fillId="0" borderId="0" xfId="0" applyFont="1" applyFill="1" applyAlignment="1">
      <alignment vertical="center"/>
    </xf>
    <xf numFmtId="0" fontId="12" fillId="0" borderId="4"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23" fillId="0" borderId="1" xfId="0" applyFont="1" applyFill="1" applyBorder="1" applyAlignment="1">
      <alignment horizontal="center" vertical="center"/>
    </xf>
    <xf numFmtId="0" fontId="23" fillId="0" borderId="1" xfId="0" applyNumberFormat="1" applyFont="1" applyFill="1" applyBorder="1" applyAlignment="1">
      <alignment horizontal="center" vertical="center"/>
    </xf>
    <xf numFmtId="0" fontId="22" fillId="0" borderId="3" xfId="0" applyFont="1" applyFill="1" applyBorder="1" applyAlignment="1" applyProtection="1">
      <alignment horizontal="center" vertical="center"/>
      <protection locked="0"/>
    </xf>
    <xf numFmtId="179" fontId="12" fillId="0" borderId="1" xfId="0" applyNumberFormat="1" applyFont="1" applyFill="1" applyBorder="1" applyAlignment="1" applyProtection="1">
      <alignment horizontal="center" vertical="center"/>
      <protection locked="0"/>
    </xf>
    <xf numFmtId="180" fontId="1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0" fontId="13" fillId="0" borderId="3" xfId="0" applyFont="1" applyFill="1" applyBorder="1" applyAlignment="1" applyProtection="1">
      <alignment horizontal="center" vertical="center"/>
      <protection locked="0"/>
    </xf>
    <xf numFmtId="0" fontId="25" fillId="0" borderId="0" xfId="0" applyFont="1" applyFill="1" applyBorder="1" applyAlignment="1" applyProtection="1">
      <protection locked="0"/>
    </xf>
    <xf numFmtId="178" fontId="26" fillId="0" borderId="0" xfId="0" applyNumberFormat="1" applyFont="1" applyFill="1" applyBorder="1" applyAlignment="1" applyProtection="1">
      <alignment horizontal="left" vertical="center"/>
      <protection locked="0"/>
    </xf>
    <xf numFmtId="181" fontId="11" fillId="0" borderId="0" xfId="0" applyNumberFormat="1" applyFont="1" applyFill="1" applyBorder="1" applyAlignment="1" applyProtection="1">
      <alignment horizontal="left" vertical="center"/>
      <protection locked="0"/>
    </xf>
    <xf numFmtId="0" fontId="25" fillId="0" borderId="0" xfId="0" applyFont="1" applyFill="1" applyBorder="1" applyAlignment="1" applyProtection="1">
      <alignment horizontal="center"/>
      <protection locked="0"/>
    </xf>
    <xf numFmtId="0" fontId="11" fillId="0" borderId="0" xfId="0" applyFont="1" applyFill="1" applyBorder="1" applyAlignment="1" applyProtection="1">
      <alignment vertical="center"/>
    </xf>
    <xf numFmtId="0" fontId="13"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182" fontId="12" fillId="0" borderId="1" xfId="0" applyNumberFormat="1" applyFont="1" applyFill="1" applyBorder="1" applyAlignment="1" applyProtection="1">
      <alignment horizontal="center" vertical="center"/>
    </xf>
    <xf numFmtId="0" fontId="27" fillId="0" borderId="1" xfId="0" applyFont="1" applyFill="1" applyBorder="1" applyAlignment="1" applyProtection="1">
      <alignment horizontal="center" vertical="center"/>
    </xf>
    <xf numFmtId="0" fontId="28" fillId="0" borderId="1" xfId="0" applyNumberFormat="1" applyFont="1" applyFill="1" applyBorder="1" applyAlignment="1">
      <alignment horizontal="center" vertical="center"/>
    </xf>
    <xf numFmtId="0" fontId="0" fillId="0" borderId="0" xfId="0" applyFont="1" applyFill="1" applyAlignment="1">
      <alignment horizontal="center"/>
    </xf>
    <xf numFmtId="182" fontId="12" fillId="0" borderId="3" xfId="0" applyNumberFormat="1" applyFont="1" applyFill="1" applyBorder="1" applyAlignment="1" applyProtection="1">
      <alignment horizontal="center" vertical="center"/>
    </xf>
    <xf numFmtId="182" fontId="12" fillId="0" borderId="4" xfId="0" applyNumberFormat="1" applyFont="1" applyFill="1" applyBorder="1" applyAlignment="1" applyProtection="1">
      <alignment horizontal="center" vertical="center"/>
    </xf>
    <xf numFmtId="182" fontId="12" fillId="0" borderId="5"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xf>
    <xf numFmtId="182" fontId="9" fillId="0" borderId="3" xfId="0"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182" fontId="9" fillId="0" borderId="4" xfId="0" applyNumberFormat="1" applyFont="1" applyFill="1" applyBorder="1" applyAlignment="1" applyProtection="1">
      <alignment horizontal="center" vertical="center"/>
      <protection locked="0"/>
    </xf>
    <xf numFmtId="182" fontId="9" fillId="0" borderId="5" xfId="0" applyNumberFormat="1" applyFont="1" applyFill="1" applyBorder="1" applyAlignment="1" applyProtection="1">
      <alignment horizontal="center" vertical="center"/>
      <protection locked="0"/>
    </xf>
    <xf numFmtId="0" fontId="29"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2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3" fillId="0" borderId="1" xfId="0" applyFont="1" applyFill="1" applyBorder="1" applyAlignment="1">
      <alignment horizontal="right" vertical="center"/>
    </xf>
    <xf numFmtId="0" fontId="4" fillId="0" borderId="1" xfId="0" applyFont="1" applyFill="1" applyBorder="1" applyAlignment="1">
      <alignment horizontal="right" vertical="center"/>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30" fillId="0" borderId="0" xfId="0" applyFont="1" applyFill="1" applyAlignment="1">
      <alignment horizontal="left" vertical="center"/>
    </xf>
    <xf numFmtId="0" fontId="29" fillId="0" borderId="0" xfId="0" applyFont="1" applyFill="1" applyAlignment="1">
      <alignment horizontal="center" vertical="center" wrapText="1"/>
    </xf>
    <xf numFmtId="0" fontId="29" fillId="0" borderId="1" xfId="0" applyFont="1" applyFill="1" applyBorder="1" applyAlignment="1">
      <alignment horizontal="center" vertical="center" wrapText="1"/>
    </xf>
    <xf numFmtId="0" fontId="13" fillId="0" borderId="1" xfId="0" applyFont="1" applyFill="1" applyBorder="1" applyAlignment="1">
      <alignment wrapText="1"/>
    </xf>
    <xf numFmtId="0" fontId="4" fillId="0" borderId="1" xfId="0" applyFont="1" applyFill="1" applyBorder="1" applyAlignment="1">
      <alignment horizontal="left" vertical="center" wrapText="1"/>
    </xf>
    <xf numFmtId="0" fontId="30" fillId="0" borderId="0" xfId="0" applyFont="1" applyFill="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ont>
        <name val="宋"/>
        <scheme val="none"/>
        <b val="0"/>
        <i val="0"/>
        <strike val="0"/>
        <u val="none"/>
        <sz val="12"/>
        <color rgb="FF9C0006"/>
      </font>
      <fill>
        <patternFill patternType="solid">
          <bgColor rgb="FFFFC7CE"/>
        </patternFill>
      </fill>
    </dxf>
  </dxfs>
  <tableStyles count="0" defaultTableStyle="TableStyleMedium9" defaultPivotStyle="PivotStyleLight16"/>
  <colors>
    <mruColors>
      <color rgb="00FFC000"/>
      <color rgb="00FF0000"/>
      <color rgb="00000000"/>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8.xml"/><Relationship Id="rId13" Type="http://schemas.openxmlformats.org/officeDocument/2006/relationships/externalLink" Target="externalLinks/externalLink7.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22" fmlaLink="$AI$1" max="2099" min="2020" page="10" val="2020"/>
</file>

<file path=xl/ctrlProps/ctrlProp10.xml><?xml version="1.0" encoding="utf-8"?>
<formControlPr xmlns="http://schemas.microsoft.com/office/spreadsheetml/2009/9/main" objectType="Spin" dx="22" fmlaLink="$AM$1" max="2099" min="2020" page="10" val="2020"/>
</file>

<file path=xl/ctrlProps/ctrlProp11.xml><?xml version="1.0" encoding="utf-8"?>
<formControlPr xmlns="http://schemas.microsoft.com/office/spreadsheetml/2009/9/main" objectType="Spin" dx="22" fmlaLink="$AH$1" max="2099" min="2020" page="10" val="2020"/>
</file>

<file path=xl/ctrlProps/ctrlProp12.xml><?xml version="1.0" encoding="utf-8"?>
<formControlPr xmlns="http://schemas.microsoft.com/office/spreadsheetml/2009/9/main" objectType="Spin" dx="22" fmlaLink="$AL$1" max="2099" min="2020" page="10" val="2023"/>
</file>

<file path=xl/ctrlProps/ctrlProp13.xml><?xml version="1.0" encoding="utf-8"?>
<formControlPr xmlns="http://schemas.microsoft.com/office/spreadsheetml/2009/9/main" objectType="Spin" dx="22" fmlaLink="$AM$1" max="12" min="1" page="10" val="1"/>
</file>

<file path=xl/ctrlProps/ctrlProp14.xml><?xml version="1.0" encoding="utf-8"?>
<formControlPr xmlns="http://schemas.microsoft.com/office/spreadsheetml/2009/9/main" objectType="Spin" dx="22" fmlaLink="$AL$1" max="2099" min="2020" page="10" val="2023"/>
</file>

<file path=xl/ctrlProps/ctrlProp15.xml><?xml version="1.0" encoding="utf-8"?>
<formControlPr xmlns="http://schemas.microsoft.com/office/spreadsheetml/2009/9/main" objectType="Spin" dx="22" fmlaLink="$AH$1" max="2099" min="2020" page="10" val="2020"/>
</file>

<file path=xl/ctrlProps/ctrlProp16.xml><?xml version="1.0" encoding="utf-8"?>
<formControlPr xmlns="http://schemas.microsoft.com/office/spreadsheetml/2009/9/main" objectType="Spin" dx="22" fmlaLink="$AL$1" max="2099" min="2020" page="10" val="2023"/>
</file>

<file path=xl/ctrlProps/ctrlProp17.xml><?xml version="1.0" encoding="utf-8"?>
<formControlPr xmlns="http://schemas.microsoft.com/office/spreadsheetml/2009/9/main" objectType="Spin" dx="22" fmlaLink="$AL$1" max="2099" min="2020" page="10" val="2023"/>
</file>

<file path=xl/ctrlProps/ctrlProp18.xml><?xml version="1.0" encoding="utf-8"?>
<formControlPr xmlns="http://schemas.microsoft.com/office/spreadsheetml/2009/9/main" objectType="Spin" dx="22" fmlaLink="$AI$1" max="2099" min="2020" page="10" val="2020"/>
</file>

<file path=xl/ctrlProps/ctrlProp19.xml><?xml version="1.0" encoding="utf-8"?>
<formControlPr xmlns="http://schemas.microsoft.com/office/spreadsheetml/2009/9/main" objectType="Spin" dx="22" fmlaLink="$AN$1" max="12" min="1" page="10" val="3"/>
</file>

<file path=xl/ctrlProps/ctrlProp2.xml><?xml version="1.0" encoding="utf-8"?>
<formControlPr xmlns="http://schemas.microsoft.com/office/spreadsheetml/2009/9/main" objectType="Spin" dx="22" fmlaLink="$AM$1" max="2099" min="2020" page="10" val="2020"/>
</file>

<file path=xl/ctrlProps/ctrlProp20.xml><?xml version="1.0" encoding="utf-8"?>
<formControlPr xmlns="http://schemas.microsoft.com/office/spreadsheetml/2009/9/main" objectType="Spin" dx="22" fmlaLink="$AI$1" max="2099" min="2020" page="10" val="2020"/>
</file>

<file path=xl/ctrlProps/ctrlProp21.xml><?xml version="1.0" encoding="utf-8"?>
<formControlPr xmlns="http://schemas.microsoft.com/office/spreadsheetml/2009/9/main" objectType="Spin" dx="22" fmlaLink="$AM$1" max="2099" min="2020" page="10" val="2020"/>
</file>

<file path=xl/ctrlProps/ctrlProp22.xml><?xml version="1.0" encoding="utf-8"?>
<formControlPr xmlns="http://schemas.microsoft.com/office/spreadsheetml/2009/9/main" objectType="Spin" dx="22" fmlaLink="$AN$1" max="12" min="1" page="10" val="3"/>
</file>

<file path=xl/ctrlProps/ctrlProp23.xml><?xml version="1.0" encoding="utf-8"?>
<formControlPr xmlns="http://schemas.microsoft.com/office/spreadsheetml/2009/9/main" objectType="Spin" dx="22" fmlaLink="$AM$1" max="2099" min="2020" page="10" val="2020"/>
</file>

<file path=xl/ctrlProps/ctrlProp24.xml><?xml version="1.0" encoding="utf-8"?>
<formControlPr xmlns="http://schemas.microsoft.com/office/spreadsheetml/2009/9/main" objectType="Spin" dx="22" fmlaLink="$AI$1" max="2099" min="2020" page="10" val="2020"/>
</file>

<file path=xl/ctrlProps/ctrlProp25.xml><?xml version="1.0" encoding="utf-8"?>
<formControlPr xmlns="http://schemas.microsoft.com/office/spreadsheetml/2009/9/main" objectType="Spin" dx="22" fmlaLink="$AM$1" max="2099" min="2020" page="10" val="2020"/>
</file>

<file path=xl/ctrlProps/ctrlProp26.xml><?xml version="1.0" encoding="utf-8"?>
<formControlPr xmlns="http://schemas.microsoft.com/office/spreadsheetml/2009/9/main" objectType="Spin" dx="22" fmlaLink="$AN$1" max="12" min="1" page="10" val="3"/>
</file>

<file path=xl/ctrlProps/ctrlProp27.xml><?xml version="1.0" encoding="utf-8"?>
<formControlPr xmlns="http://schemas.microsoft.com/office/spreadsheetml/2009/9/main" objectType="Spin" dx="22" fmlaLink="$AM$1" max="2099" min="2020" page="10" val="2020"/>
</file>

<file path=xl/ctrlProps/ctrlProp28.xml><?xml version="1.0" encoding="utf-8"?>
<formControlPr xmlns="http://schemas.microsoft.com/office/spreadsheetml/2009/9/main" objectType="Spin" dx="22" fmlaLink="$AI$1" max="2099" min="2020" page="10" val="2020"/>
</file>

<file path=xl/ctrlProps/ctrlProp29.xml><?xml version="1.0" encoding="utf-8"?>
<formControlPr xmlns="http://schemas.microsoft.com/office/spreadsheetml/2009/9/main" objectType="Spin" dx="22" fmlaLink="$AM$1" max="2099" min="2020" page="10" val="2020"/>
</file>

<file path=xl/ctrlProps/ctrlProp3.xml><?xml version="1.0" encoding="utf-8"?>
<formControlPr xmlns="http://schemas.microsoft.com/office/spreadsheetml/2009/9/main" objectType="Spin" dx="22" fmlaLink="$AN$1" max="12" min="1" page="10" val="3"/>
</file>

<file path=xl/ctrlProps/ctrlProp30.xml><?xml version="1.0" encoding="utf-8"?>
<formControlPr xmlns="http://schemas.microsoft.com/office/spreadsheetml/2009/9/main" objectType="Spin" dx="22" fmlaLink="$AN$1" max="12" min="1" page="10" val="3"/>
</file>

<file path=xl/ctrlProps/ctrlProp31.xml><?xml version="1.0" encoding="utf-8"?>
<formControlPr xmlns="http://schemas.microsoft.com/office/spreadsheetml/2009/9/main" objectType="Spin" dx="22" fmlaLink="$AM$1" max="2099" min="2020" page="10" val="2020"/>
</file>

<file path=xl/ctrlProps/ctrlProp32.xml><?xml version="1.0" encoding="utf-8"?>
<formControlPr xmlns="http://schemas.microsoft.com/office/spreadsheetml/2009/9/main" objectType="Spin" dx="22" fmlaLink="$AI$1" max="2099" min="2020" page="10" val="2020"/>
</file>

<file path=xl/ctrlProps/ctrlProp33.xml><?xml version="1.0" encoding="utf-8"?>
<formControlPr xmlns="http://schemas.microsoft.com/office/spreadsheetml/2009/9/main" objectType="Spin" dx="22" fmlaLink="$AM$1" max="2099" min="2020" page="10" val="2020"/>
</file>

<file path=xl/ctrlProps/ctrlProp34.xml><?xml version="1.0" encoding="utf-8"?>
<formControlPr xmlns="http://schemas.microsoft.com/office/spreadsheetml/2009/9/main" objectType="Spin" dx="22" fmlaLink="$AM$1" max="2099" min="2020" page="10" val="2020"/>
</file>

<file path=xl/ctrlProps/ctrlProp35.xml><?xml version="1.0" encoding="utf-8"?>
<formControlPr xmlns="http://schemas.microsoft.com/office/spreadsheetml/2009/9/main" objectType="Spin" dx="22" fmlaLink="$AH$1" max="2099" min="2020" page="10" val="2020"/>
</file>

<file path=xl/ctrlProps/ctrlProp36.xml><?xml version="1.0" encoding="utf-8"?>
<formControlPr xmlns="http://schemas.microsoft.com/office/spreadsheetml/2009/9/main" objectType="Spin" dx="22" fmlaLink="$AL$1" max="2099" min="2020" page="10" val="2023"/>
</file>

<file path=xl/ctrlProps/ctrlProp37.xml><?xml version="1.0" encoding="utf-8"?>
<formControlPr xmlns="http://schemas.microsoft.com/office/spreadsheetml/2009/9/main" objectType="Spin" dx="22" fmlaLink="$AM$1" max="12" min="1" page="10" val="1"/>
</file>

<file path=xl/ctrlProps/ctrlProp38.xml><?xml version="1.0" encoding="utf-8"?>
<formControlPr xmlns="http://schemas.microsoft.com/office/spreadsheetml/2009/9/main" objectType="Spin" dx="22" fmlaLink="$AL$1" max="2099" min="2020" page="10" val="2023"/>
</file>

<file path=xl/ctrlProps/ctrlProp39.xml><?xml version="1.0" encoding="utf-8"?>
<formControlPr xmlns="http://schemas.microsoft.com/office/spreadsheetml/2009/9/main" objectType="Spin" dx="22" fmlaLink="$AH$1" max="2099" min="2020" page="10" val="2020"/>
</file>

<file path=xl/ctrlProps/ctrlProp4.xml><?xml version="1.0" encoding="utf-8"?>
<formControlPr xmlns="http://schemas.microsoft.com/office/spreadsheetml/2009/9/main" objectType="Spin" dx="22" fmlaLink="$AM$1" max="2099" min="2020" page="10" val="2020"/>
</file>

<file path=xl/ctrlProps/ctrlProp40.xml><?xml version="1.0" encoding="utf-8"?>
<formControlPr xmlns="http://schemas.microsoft.com/office/spreadsheetml/2009/9/main" objectType="Spin" dx="22" fmlaLink="$AL$1" max="2099" min="2020" page="10" val="2023"/>
</file>

<file path=xl/ctrlProps/ctrlProp41.xml><?xml version="1.0" encoding="utf-8"?>
<formControlPr xmlns="http://schemas.microsoft.com/office/spreadsheetml/2009/9/main" objectType="Spin" dx="22" fmlaLink="$AL$1" max="2099" min="2020" page="10" val="2023"/>
</file>

<file path=xl/ctrlProps/ctrlProp42.xml><?xml version="1.0" encoding="utf-8"?>
<formControlPr xmlns="http://schemas.microsoft.com/office/spreadsheetml/2009/9/main" objectType="Spin" dx="22" fmlaLink="$AI$1" max="2099" min="2020" page="10" val="2020"/>
</file>

<file path=xl/ctrlProps/ctrlProp43.xml><?xml version="1.0" encoding="utf-8"?>
<formControlPr xmlns="http://schemas.microsoft.com/office/spreadsheetml/2009/9/main" objectType="Spin" dx="22" fmlaLink="$AN$1" max="12" min="1" page="10" val="3"/>
</file>

<file path=xl/ctrlProps/ctrlProp44.xml><?xml version="1.0" encoding="utf-8"?>
<formControlPr xmlns="http://schemas.microsoft.com/office/spreadsheetml/2009/9/main" objectType="Spin" dx="22" fmlaLink="$AI$1" max="2099" min="2020" page="10" val="2020"/>
</file>

<file path=xl/ctrlProps/ctrlProp45.xml><?xml version="1.0" encoding="utf-8"?>
<formControlPr xmlns="http://schemas.microsoft.com/office/spreadsheetml/2009/9/main" objectType="Spin" dx="22" fmlaLink="$AM$1" max="2099" min="2020" page="10" val="2020"/>
</file>

<file path=xl/ctrlProps/ctrlProp46.xml><?xml version="1.0" encoding="utf-8"?>
<formControlPr xmlns="http://schemas.microsoft.com/office/spreadsheetml/2009/9/main" objectType="Spin" dx="22" fmlaLink="$AN$1" max="12" min="1" page="10" val="3"/>
</file>

<file path=xl/ctrlProps/ctrlProp47.xml><?xml version="1.0" encoding="utf-8"?>
<formControlPr xmlns="http://schemas.microsoft.com/office/spreadsheetml/2009/9/main" objectType="Spin" dx="22" fmlaLink="$AM$1" max="2099" min="2020" page="10" val="2020"/>
</file>

<file path=xl/ctrlProps/ctrlProp48.xml><?xml version="1.0" encoding="utf-8"?>
<formControlPr xmlns="http://schemas.microsoft.com/office/spreadsheetml/2009/9/main" objectType="Spin" dx="22" fmlaLink="$AK$1" max="2099" min="2020" page="10" val="2020"/>
</file>

<file path=xl/ctrlProps/ctrlProp49.xml><?xml version="1.0" encoding="utf-8"?>
<formControlPr xmlns="http://schemas.microsoft.com/office/spreadsheetml/2009/9/main" objectType="Spin" dx="22" fmlaLink="$AM$1" max="12" min="1" page="10" val="1"/>
</file>

<file path=xl/ctrlProps/ctrlProp5.xml><?xml version="1.0" encoding="utf-8"?>
<formControlPr xmlns="http://schemas.microsoft.com/office/spreadsheetml/2009/9/main" objectType="Spin" dx="22" fmlaLink="$AI$1" max="2099" min="2020" page="10" val="2020"/>
</file>

<file path=xl/ctrlProps/ctrlProp50.xml><?xml version="1.0" encoding="utf-8"?>
<formControlPr xmlns="http://schemas.microsoft.com/office/spreadsheetml/2009/9/main" objectType="Spin" dx="22" fmlaLink="$AK$1" max="2100" min="1900" page="10" val="1900"/>
</file>

<file path=xl/ctrlProps/ctrlProp51.xml><?xml version="1.0" encoding="utf-8"?>
<formControlPr xmlns="http://schemas.microsoft.com/office/spreadsheetml/2009/9/main" objectType="Spin" dx="22" fmlaLink="$AI$1" max="2099" min="2020" page="10" val="2020"/>
</file>

<file path=xl/ctrlProps/ctrlProp52.xml><?xml version="1.0" encoding="utf-8"?>
<formControlPr xmlns="http://schemas.microsoft.com/office/spreadsheetml/2009/9/main" objectType="Spin" dx="22" fmlaLink="$AM$1" max="2099" min="2020" page="10" val="2020"/>
</file>

<file path=xl/ctrlProps/ctrlProp53.xml><?xml version="1.0" encoding="utf-8"?>
<formControlPr xmlns="http://schemas.microsoft.com/office/spreadsheetml/2009/9/main" objectType="Spin" dx="22" fmlaLink="$AN$1" max="12" min="1" page="10" val="3"/>
</file>

<file path=xl/ctrlProps/ctrlProp54.xml><?xml version="1.0" encoding="utf-8"?>
<formControlPr xmlns="http://schemas.microsoft.com/office/spreadsheetml/2009/9/main" objectType="Spin" dx="22" fmlaLink="$AM$1" max="2099" min="2020" page="10" val="2020"/>
</file>

<file path=xl/ctrlProps/ctrlProp55.xml><?xml version="1.0" encoding="utf-8"?>
<formControlPr xmlns="http://schemas.microsoft.com/office/spreadsheetml/2009/9/main" objectType="Spin" dx="22" fmlaLink="$AK$1" max="2099" min="2020" page="10" val="2020"/>
</file>

<file path=xl/ctrlProps/ctrlProp56.xml><?xml version="1.0" encoding="utf-8"?>
<formControlPr xmlns="http://schemas.microsoft.com/office/spreadsheetml/2009/9/main" objectType="Spin" dx="22" fmlaLink="$AM$1" max="12" min="1" page="10" val="1"/>
</file>

<file path=xl/ctrlProps/ctrlProp57.xml><?xml version="1.0" encoding="utf-8"?>
<formControlPr xmlns="http://schemas.microsoft.com/office/spreadsheetml/2009/9/main" objectType="Spin" dx="22" fmlaLink="$AK$1" max="2100" min="1900" page="10" val="1900"/>
</file>

<file path=xl/ctrlProps/ctrlProp58.xml><?xml version="1.0" encoding="utf-8"?>
<formControlPr xmlns="http://schemas.microsoft.com/office/spreadsheetml/2009/9/main" objectType="Spin" dx="22" fmlaLink="$AI$1" max="2099" min="2020" page="10" val="2020"/>
</file>

<file path=xl/ctrlProps/ctrlProp59.xml><?xml version="1.0" encoding="utf-8"?>
<formControlPr xmlns="http://schemas.microsoft.com/office/spreadsheetml/2009/9/main" objectType="Spin" dx="22" fmlaLink="$AM$1" max="2099" min="2020" page="10" val="2020"/>
</file>

<file path=xl/ctrlProps/ctrlProp6.xml><?xml version="1.0" encoding="utf-8"?>
<formControlPr xmlns="http://schemas.microsoft.com/office/spreadsheetml/2009/9/main" objectType="Spin" dx="22" fmlaLink="$AM$1" max="2099" min="2020" page="10" val="2020"/>
</file>

<file path=xl/ctrlProps/ctrlProp60.xml><?xml version="1.0" encoding="utf-8"?>
<formControlPr xmlns="http://schemas.microsoft.com/office/spreadsheetml/2009/9/main" objectType="Spin" dx="22" fmlaLink="$AN$1" max="12" min="1" page="10" val="3"/>
</file>

<file path=xl/ctrlProps/ctrlProp61.xml><?xml version="1.0" encoding="utf-8"?>
<formControlPr xmlns="http://schemas.microsoft.com/office/spreadsheetml/2009/9/main" objectType="Spin" dx="22" fmlaLink="$AM$1" max="2099" min="2020" page="10" val="2020"/>
</file>

<file path=xl/ctrlProps/ctrlProp62.xml><?xml version="1.0" encoding="utf-8"?>
<formControlPr xmlns="http://schemas.microsoft.com/office/spreadsheetml/2009/9/main" objectType="Spin" dx="22" fmlaLink="$AL$1" max="2099" min="2020" page="10" val="2023"/>
</file>

<file path=xl/ctrlProps/ctrlProp63.xml><?xml version="1.0" encoding="utf-8"?>
<formControlPr xmlns="http://schemas.microsoft.com/office/spreadsheetml/2009/9/main" objectType="Spin" dx="22" fmlaLink="$AN$1" max="12" min="1" page="10" val="3"/>
</file>

<file path=xl/ctrlProps/ctrlProp64.xml><?xml version="1.0" encoding="utf-8"?>
<formControlPr xmlns="http://schemas.microsoft.com/office/spreadsheetml/2009/9/main" objectType="Spin" dx="22" fmlaLink="$AL$1" max="2100" min="1900" page="10" val="2023"/>
</file>

<file path=xl/ctrlProps/ctrlProp7.xml><?xml version="1.0" encoding="utf-8"?>
<formControlPr xmlns="http://schemas.microsoft.com/office/spreadsheetml/2009/9/main" objectType="Spin" dx="22" fmlaLink="$AM$1" max="2099" min="2020" page="10" val="2020"/>
</file>

<file path=xl/ctrlProps/ctrlProp8.xml><?xml version="1.0" encoding="utf-8"?>
<formControlPr xmlns="http://schemas.microsoft.com/office/spreadsheetml/2009/9/main" objectType="Spin" dx="22" fmlaLink="$AI$1" max="2099" min="2020" page="10" val="2020"/>
</file>

<file path=xl/ctrlProps/ctrlProp9.xml><?xml version="1.0" encoding="utf-8"?>
<formControlPr xmlns="http://schemas.microsoft.com/office/spreadsheetml/2009/9/main" objectType="Spin" dx="22" fmlaLink="$AM$1" max="2099" min="2020" page="10" val="2020"/>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19050</xdr:colOff>
      <xdr:row>31</xdr:row>
      <xdr:rowOff>0</xdr:rowOff>
    </xdr:from>
    <xdr:to>
      <xdr:col>2</xdr:col>
      <xdr:colOff>95250</xdr:colOff>
      <xdr:row>31</xdr:row>
      <xdr:rowOff>171450</xdr:rowOff>
    </xdr:to>
    <xdr:sp>
      <xdr:nvSpPr>
        <xdr:cNvPr id="2" name="Text Box 2"/>
        <xdr:cNvSpPr txBox="1"/>
      </xdr:nvSpPr>
      <xdr:spPr>
        <a:xfrm>
          <a:off x="1685925" y="7340600"/>
          <a:ext cx="76200" cy="171450"/>
        </a:xfrm>
        <a:prstGeom prst="rect">
          <a:avLst/>
        </a:prstGeom>
        <a:noFill/>
        <a:ln w="9525">
          <a:noFill/>
        </a:ln>
      </xdr:spPr>
    </xdr:sp>
    <xdr:clientData/>
  </xdr:twoCellAnchor>
  <xdr:twoCellAnchor editAs="oneCell">
    <xdr:from>
      <xdr:col>2</xdr:col>
      <xdr:colOff>19050</xdr:colOff>
      <xdr:row>31</xdr:row>
      <xdr:rowOff>0</xdr:rowOff>
    </xdr:from>
    <xdr:to>
      <xdr:col>2</xdr:col>
      <xdr:colOff>95250</xdr:colOff>
      <xdr:row>31</xdr:row>
      <xdr:rowOff>171450</xdr:rowOff>
    </xdr:to>
    <xdr:sp>
      <xdr:nvSpPr>
        <xdr:cNvPr id="3" name="Text Box 2"/>
        <xdr:cNvSpPr txBox="1"/>
      </xdr:nvSpPr>
      <xdr:spPr>
        <a:xfrm>
          <a:off x="1685925" y="7340600"/>
          <a:ext cx="76200" cy="171450"/>
        </a:xfrm>
        <a:prstGeom prst="rect">
          <a:avLst/>
        </a:prstGeom>
        <a:noFill/>
        <a:ln w="9525">
          <a:noFill/>
        </a:ln>
      </xdr:spPr>
    </xdr:sp>
    <xdr:clientData/>
  </xdr:twoCellAnchor>
  <xdr:twoCellAnchor editAs="oneCell">
    <xdr:from>
      <xdr:col>2</xdr:col>
      <xdr:colOff>19050</xdr:colOff>
      <xdr:row>31</xdr:row>
      <xdr:rowOff>0</xdr:rowOff>
    </xdr:from>
    <xdr:to>
      <xdr:col>2</xdr:col>
      <xdr:colOff>95250</xdr:colOff>
      <xdr:row>31</xdr:row>
      <xdr:rowOff>171450</xdr:rowOff>
    </xdr:to>
    <xdr:sp>
      <xdr:nvSpPr>
        <xdr:cNvPr id="4" name="Text Box 2"/>
        <xdr:cNvSpPr txBox="1"/>
      </xdr:nvSpPr>
      <xdr:spPr>
        <a:xfrm>
          <a:off x="1685925" y="7340600"/>
          <a:ext cx="76200" cy="17145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19050</xdr:colOff>
      <xdr:row>31</xdr:row>
      <xdr:rowOff>0</xdr:rowOff>
    </xdr:from>
    <xdr:to>
      <xdr:col>2</xdr:col>
      <xdr:colOff>95250</xdr:colOff>
      <xdr:row>31</xdr:row>
      <xdr:rowOff>171450</xdr:rowOff>
    </xdr:to>
    <xdr:sp>
      <xdr:nvSpPr>
        <xdr:cNvPr id="2" name="Text Box 2"/>
        <xdr:cNvSpPr txBox="1"/>
      </xdr:nvSpPr>
      <xdr:spPr>
        <a:xfrm>
          <a:off x="1685925" y="7340600"/>
          <a:ext cx="76200" cy="171450"/>
        </a:xfrm>
        <a:prstGeom prst="rect">
          <a:avLst/>
        </a:prstGeom>
        <a:noFill/>
        <a:ln w="9525">
          <a:noFill/>
        </a:ln>
      </xdr:spPr>
    </xdr:sp>
    <xdr:clientData/>
  </xdr:twoCellAnchor>
  <xdr:twoCellAnchor editAs="oneCell">
    <xdr:from>
      <xdr:col>2</xdr:col>
      <xdr:colOff>19050</xdr:colOff>
      <xdr:row>31</xdr:row>
      <xdr:rowOff>0</xdr:rowOff>
    </xdr:from>
    <xdr:to>
      <xdr:col>2</xdr:col>
      <xdr:colOff>95250</xdr:colOff>
      <xdr:row>31</xdr:row>
      <xdr:rowOff>171450</xdr:rowOff>
    </xdr:to>
    <xdr:sp>
      <xdr:nvSpPr>
        <xdr:cNvPr id="3" name="Text Box 2"/>
        <xdr:cNvSpPr txBox="1"/>
      </xdr:nvSpPr>
      <xdr:spPr>
        <a:xfrm>
          <a:off x="1685925" y="7340600"/>
          <a:ext cx="76200" cy="171450"/>
        </a:xfrm>
        <a:prstGeom prst="rect">
          <a:avLst/>
        </a:prstGeom>
        <a:noFill/>
        <a:ln w="9525">
          <a:noFill/>
        </a:ln>
      </xdr:spPr>
    </xdr:sp>
    <xdr:clientData/>
  </xdr:twoCellAnchor>
  <xdr:twoCellAnchor editAs="oneCell">
    <xdr:from>
      <xdr:col>2</xdr:col>
      <xdr:colOff>19050</xdr:colOff>
      <xdr:row>31</xdr:row>
      <xdr:rowOff>0</xdr:rowOff>
    </xdr:from>
    <xdr:to>
      <xdr:col>2</xdr:col>
      <xdr:colOff>95250</xdr:colOff>
      <xdr:row>31</xdr:row>
      <xdr:rowOff>171450</xdr:rowOff>
    </xdr:to>
    <xdr:sp>
      <xdr:nvSpPr>
        <xdr:cNvPr id="4" name="Text Box 2"/>
        <xdr:cNvSpPr txBox="1"/>
      </xdr:nvSpPr>
      <xdr:spPr>
        <a:xfrm>
          <a:off x="1685925" y="7340600"/>
          <a:ext cx="76200" cy="17145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38" name="Spinner 14" hidden="1">
              <a:extLst>
                <a:ext uri="{63B3BB69-23CF-44E3-9099-C40C66FF867C}">
                  <a14:compatExt spid="_x0000_s1038"/>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39" name="Spinner 15" hidden="1">
              <a:extLst>
                <a:ext uri="{63B3BB69-23CF-44E3-9099-C40C66FF867C}">
                  <a14:compatExt spid="_x0000_s1039"/>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285750</xdr:colOff>
          <xdr:row>0</xdr:row>
          <xdr:rowOff>19050</xdr:rowOff>
        </xdr:from>
        <xdr:to>
          <xdr:col>40</xdr:col>
          <xdr:colOff>0</xdr:colOff>
          <xdr:row>0</xdr:row>
          <xdr:rowOff>267970</xdr:rowOff>
        </xdr:to>
        <xdr:sp>
          <xdr:nvSpPr>
            <xdr:cNvPr id="1040" name="Spinner 16" hidden="1">
              <a:extLst>
                <a:ext uri="{63B3BB69-23CF-44E3-9099-C40C66FF867C}">
                  <a14:compatExt spid="_x0000_s1040"/>
                </a:ext>
              </a:extLst>
            </xdr:cNvPr>
            <xdr:cNvSpPr/>
          </xdr:nvSpPr>
          <xdr:spPr>
            <a:xfrm>
              <a:off x="14996795" y="19050"/>
              <a:ext cx="314960" cy="2362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41" name="Spinner 17" hidden="1">
              <a:extLst>
                <a:ext uri="{63B3BB69-23CF-44E3-9099-C40C66FF867C}">
                  <a14:compatExt spid="_x0000_s1041"/>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42" name="Spinner 18" hidden="1">
              <a:extLst>
                <a:ext uri="{63B3BB69-23CF-44E3-9099-C40C66FF867C}">
                  <a14:compatExt spid="_x0000_s1042"/>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43" name="Spinner 19" hidden="1">
              <a:extLst>
                <a:ext uri="{63B3BB69-23CF-44E3-9099-C40C66FF867C}">
                  <a14:compatExt spid="_x0000_s1043"/>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45" name="Spinner 21" hidden="1">
              <a:extLst>
                <a:ext uri="{63B3BB69-23CF-44E3-9099-C40C66FF867C}">
                  <a14:compatExt spid="_x0000_s1045"/>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46" name="Spinner 22" hidden="1">
              <a:extLst>
                <a:ext uri="{63B3BB69-23CF-44E3-9099-C40C66FF867C}">
                  <a14:compatExt spid="_x0000_s1046"/>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47" name="Spinner 23" hidden="1">
              <a:extLst>
                <a:ext uri="{63B3BB69-23CF-44E3-9099-C40C66FF867C}">
                  <a14:compatExt spid="_x0000_s1047"/>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49" name="Spinner 25" hidden="1">
              <a:extLst>
                <a:ext uri="{63B3BB69-23CF-44E3-9099-C40C66FF867C}">
                  <a14:compatExt spid="_x0000_s1049"/>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628650</xdr:colOff>
          <xdr:row>0</xdr:row>
          <xdr:rowOff>9525</xdr:rowOff>
        </xdr:from>
        <xdr:to>
          <xdr:col>33</xdr:col>
          <xdr:colOff>885825</xdr:colOff>
          <xdr:row>0</xdr:row>
          <xdr:rowOff>257175</xdr:rowOff>
        </xdr:to>
        <xdr:sp>
          <xdr:nvSpPr>
            <xdr:cNvPr id="1050" name="Spinner 26" hidden="1">
              <a:extLst>
                <a:ext uri="{63B3BB69-23CF-44E3-9099-C40C66FF867C}">
                  <a14:compatExt spid="_x0000_s1050"/>
                </a:ext>
              </a:extLst>
            </xdr:cNvPr>
            <xdr:cNvSpPr/>
          </xdr:nvSpPr>
          <xdr:spPr>
            <a:xfrm>
              <a:off x="1149032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51" name="Spinner 27" hidden="1">
              <a:extLst>
                <a:ext uri="{63B3BB69-23CF-44E3-9099-C40C66FF867C}">
                  <a14:compatExt spid="_x0000_s1051"/>
                </a:ext>
              </a:extLst>
            </xdr:cNvPr>
            <xdr:cNvSpPr/>
          </xdr:nvSpPr>
          <xdr:spPr>
            <a:xfrm>
              <a:off x="1391983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419100</xdr:colOff>
          <xdr:row>0</xdr:row>
          <xdr:rowOff>19050</xdr:rowOff>
        </xdr:from>
        <xdr:to>
          <xdr:col>38</xdr:col>
          <xdr:colOff>572135</xdr:colOff>
          <xdr:row>0</xdr:row>
          <xdr:rowOff>248285</xdr:rowOff>
        </xdr:to>
        <xdr:sp>
          <xdr:nvSpPr>
            <xdr:cNvPr id="1052" name="Spinner 28" hidden="1">
              <a:extLst>
                <a:ext uri="{63B3BB69-23CF-44E3-9099-C40C66FF867C}">
                  <a14:compatExt spid="_x0000_s1052"/>
                </a:ext>
              </a:extLst>
            </xdr:cNvPr>
            <xdr:cNvSpPr/>
          </xdr:nvSpPr>
          <xdr:spPr>
            <a:xfrm>
              <a:off x="1433893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53" name="Spinner 29" hidden="1">
              <a:extLst>
                <a:ext uri="{63B3BB69-23CF-44E3-9099-C40C66FF867C}">
                  <a14:compatExt spid="_x0000_s1053"/>
                </a:ext>
              </a:extLst>
            </xdr:cNvPr>
            <xdr:cNvSpPr/>
          </xdr:nvSpPr>
          <xdr:spPr>
            <a:xfrm>
              <a:off x="1391983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628650</xdr:colOff>
          <xdr:row>0</xdr:row>
          <xdr:rowOff>9525</xdr:rowOff>
        </xdr:from>
        <xdr:to>
          <xdr:col>33</xdr:col>
          <xdr:colOff>885825</xdr:colOff>
          <xdr:row>0</xdr:row>
          <xdr:rowOff>257175</xdr:rowOff>
        </xdr:to>
        <xdr:sp>
          <xdr:nvSpPr>
            <xdr:cNvPr id="1054" name="Spinner 30" hidden="1">
              <a:extLst>
                <a:ext uri="{63B3BB69-23CF-44E3-9099-C40C66FF867C}">
                  <a14:compatExt spid="_x0000_s1054"/>
                </a:ext>
              </a:extLst>
            </xdr:cNvPr>
            <xdr:cNvSpPr/>
          </xdr:nvSpPr>
          <xdr:spPr>
            <a:xfrm>
              <a:off x="1149032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55" name="Spinner 31" hidden="1">
              <a:extLst>
                <a:ext uri="{63B3BB69-23CF-44E3-9099-C40C66FF867C}">
                  <a14:compatExt spid="_x0000_s1055"/>
                </a:ext>
              </a:extLst>
            </xdr:cNvPr>
            <xdr:cNvSpPr/>
          </xdr:nvSpPr>
          <xdr:spPr>
            <a:xfrm>
              <a:off x="1391983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56" name="Spinner 32" hidden="1">
              <a:extLst>
                <a:ext uri="{63B3BB69-23CF-44E3-9099-C40C66FF867C}">
                  <a14:compatExt spid="_x0000_s1056"/>
                </a:ext>
              </a:extLst>
            </xdr:cNvPr>
            <xdr:cNvSpPr/>
          </xdr:nvSpPr>
          <xdr:spPr>
            <a:xfrm>
              <a:off x="1391983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57" name="Spinner 33" hidden="1">
              <a:extLst>
                <a:ext uri="{63B3BB69-23CF-44E3-9099-C40C66FF867C}">
                  <a14:compatExt spid="_x0000_s1057"/>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381000</xdr:colOff>
          <xdr:row>0</xdr:row>
          <xdr:rowOff>635</xdr:rowOff>
        </xdr:from>
        <xdr:to>
          <xdr:col>40</xdr:col>
          <xdr:colOff>9525</xdr:colOff>
          <xdr:row>0</xdr:row>
          <xdr:rowOff>248285</xdr:rowOff>
        </xdr:to>
        <xdr:sp>
          <xdr:nvSpPr>
            <xdr:cNvPr id="1058" name="Spinner 34" hidden="1">
              <a:extLst>
                <a:ext uri="{63B3BB69-23CF-44E3-9099-C40C66FF867C}">
                  <a14:compatExt spid="_x0000_s1058"/>
                </a:ext>
              </a:extLst>
            </xdr:cNvPr>
            <xdr:cNvSpPr/>
          </xdr:nvSpPr>
          <xdr:spPr>
            <a:xfrm>
              <a:off x="15092045" y="635"/>
              <a:ext cx="22923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59" name="Spinner 35" hidden="1">
              <a:extLst>
                <a:ext uri="{63B3BB69-23CF-44E3-9099-C40C66FF867C}">
                  <a14:compatExt spid="_x0000_s1059"/>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60" name="Spinner 36" hidden="1">
              <a:extLst>
                <a:ext uri="{63B3BB69-23CF-44E3-9099-C40C66FF867C}">
                  <a14:compatExt spid="_x0000_s1060"/>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061" name="Spinner 37" hidden="1">
              <a:extLst>
                <a:ext uri="{63B3BB69-23CF-44E3-9099-C40C66FF867C}">
                  <a14:compatExt spid="_x0000_s1061"/>
                </a:ext>
              </a:extLst>
            </xdr:cNvPr>
            <xdr:cNvSpPr/>
          </xdr:nvSpPr>
          <xdr:spPr>
            <a:xfrm>
              <a:off x="1513014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62" name="Spinner 38" hidden="1">
              <a:extLst>
                <a:ext uri="{63B3BB69-23CF-44E3-9099-C40C66FF867C}">
                  <a14:compatExt spid="_x0000_s1062"/>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590550</xdr:colOff>
          <xdr:row>0</xdr:row>
          <xdr:rowOff>9525</xdr:rowOff>
        </xdr:from>
        <xdr:to>
          <xdr:col>34</xdr:col>
          <xdr:colOff>590550</xdr:colOff>
          <xdr:row>0</xdr:row>
          <xdr:rowOff>257175</xdr:rowOff>
        </xdr:to>
        <xdr:sp>
          <xdr:nvSpPr>
            <xdr:cNvPr id="1066" name="Spinner 42" hidden="1">
              <a:extLst>
                <a:ext uri="{63B3BB69-23CF-44E3-9099-C40C66FF867C}">
                  <a14:compatExt spid="_x0000_s1066"/>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790575</xdr:colOff>
          <xdr:row>0</xdr:row>
          <xdr:rowOff>257175</xdr:rowOff>
        </xdr:to>
        <xdr:sp>
          <xdr:nvSpPr>
            <xdr:cNvPr id="1067" name="Spinner 43" hidden="1">
              <a:extLst>
                <a:ext uri="{63B3BB69-23CF-44E3-9099-C40C66FF867C}">
                  <a14:compatExt spid="_x0000_s1067"/>
                </a:ext>
              </a:extLst>
            </xdr:cNvPr>
            <xdr:cNvSpPr/>
          </xdr:nvSpPr>
          <xdr:spPr>
            <a:xfrm>
              <a:off x="14548485" y="9525"/>
              <a:ext cx="161925"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068" name="Spinner 44" hidden="1">
              <a:extLst>
                <a:ext uri="{63B3BB69-23CF-44E3-9099-C40C66FF867C}">
                  <a14:compatExt spid="_x0000_s1068"/>
                </a:ext>
              </a:extLst>
            </xdr:cNvPr>
            <xdr:cNvSpPr/>
          </xdr:nvSpPr>
          <xdr:spPr>
            <a:xfrm>
              <a:off x="1513014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790575</xdr:colOff>
          <xdr:row>0</xdr:row>
          <xdr:rowOff>257175</xdr:rowOff>
        </xdr:to>
        <xdr:sp>
          <xdr:nvSpPr>
            <xdr:cNvPr id="1069" name="Spinner 45" hidden="1">
              <a:extLst>
                <a:ext uri="{63B3BB69-23CF-44E3-9099-C40C66FF867C}">
                  <a14:compatExt spid="_x0000_s1069"/>
                </a:ext>
              </a:extLst>
            </xdr:cNvPr>
            <xdr:cNvSpPr/>
          </xdr:nvSpPr>
          <xdr:spPr>
            <a:xfrm>
              <a:off x="14548485" y="9525"/>
              <a:ext cx="161925"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70" name="Spinner 46" hidden="1">
              <a:extLst>
                <a:ext uri="{63B3BB69-23CF-44E3-9099-C40C66FF867C}">
                  <a14:compatExt spid="_x0000_s1070"/>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71" name="Spinner 47" hidden="1">
              <a:extLst>
                <a:ext uri="{63B3BB69-23CF-44E3-9099-C40C66FF867C}">
                  <a14:compatExt spid="_x0000_s1071"/>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333375</xdr:colOff>
          <xdr:row>0</xdr:row>
          <xdr:rowOff>9525</xdr:rowOff>
        </xdr:from>
        <xdr:to>
          <xdr:col>39</xdr:col>
          <xdr:colOff>333375</xdr:colOff>
          <xdr:row>0</xdr:row>
          <xdr:rowOff>258445</xdr:rowOff>
        </xdr:to>
        <xdr:sp>
          <xdr:nvSpPr>
            <xdr:cNvPr id="1072" name="Spinner 48" hidden="1">
              <a:extLst>
                <a:ext uri="{63B3BB69-23CF-44E3-9099-C40C66FF867C}">
                  <a14:compatExt spid="_x0000_s1072"/>
                </a:ext>
              </a:extLst>
            </xdr:cNvPr>
            <xdr:cNvSpPr/>
          </xdr:nvSpPr>
          <xdr:spPr>
            <a:xfrm>
              <a:off x="15044420"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73" name="Spinner 49" hidden="1">
              <a:extLst>
                <a:ext uri="{63B3BB69-23CF-44E3-9099-C40C66FF867C}">
                  <a14:compatExt spid="_x0000_s1073"/>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74" name="Spinner 50" hidden="1">
              <a:extLst>
                <a:ext uri="{63B3BB69-23CF-44E3-9099-C40C66FF867C}">
                  <a14:compatExt spid="_x0000_s1074"/>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75" name="Spinner 51" hidden="1">
              <a:extLst>
                <a:ext uri="{63B3BB69-23CF-44E3-9099-C40C66FF867C}">
                  <a14:compatExt spid="_x0000_s1075"/>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76" name="Spinner 52" hidden="1">
              <a:extLst>
                <a:ext uri="{63B3BB69-23CF-44E3-9099-C40C66FF867C}">
                  <a14:compatExt spid="_x0000_s1076"/>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628650</xdr:colOff>
          <xdr:row>0</xdr:row>
          <xdr:rowOff>9525</xdr:rowOff>
        </xdr:from>
        <xdr:to>
          <xdr:col>33</xdr:col>
          <xdr:colOff>885825</xdr:colOff>
          <xdr:row>0</xdr:row>
          <xdr:rowOff>257175</xdr:rowOff>
        </xdr:to>
        <xdr:sp>
          <xdr:nvSpPr>
            <xdr:cNvPr id="1077" name="Spinner 53" hidden="1">
              <a:extLst>
                <a:ext uri="{63B3BB69-23CF-44E3-9099-C40C66FF867C}">
                  <a14:compatExt spid="_x0000_s1077"/>
                </a:ext>
              </a:extLst>
            </xdr:cNvPr>
            <xdr:cNvSpPr/>
          </xdr:nvSpPr>
          <xdr:spPr>
            <a:xfrm>
              <a:off x="1149032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78" name="Spinner 54" hidden="1">
              <a:extLst>
                <a:ext uri="{63B3BB69-23CF-44E3-9099-C40C66FF867C}">
                  <a14:compatExt spid="_x0000_s1078"/>
                </a:ext>
              </a:extLst>
            </xdr:cNvPr>
            <xdr:cNvSpPr/>
          </xdr:nvSpPr>
          <xdr:spPr>
            <a:xfrm>
              <a:off x="1391983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419100</xdr:colOff>
          <xdr:row>0</xdr:row>
          <xdr:rowOff>19050</xdr:rowOff>
        </xdr:from>
        <xdr:to>
          <xdr:col>38</xdr:col>
          <xdr:colOff>572135</xdr:colOff>
          <xdr:row>0</xdr:row>
          <xdr:rowOff>248285</xdr:rowOff>
        </xdr:to>
        <xdr:sp>
          <xdr:nvSpPr>
            <xdr:cNvPr id="1079" name="Spinner 55" hidden="1">
              <a:extLst>
                <a:ext uri="{63B3BB69-23CF-44E3-9099-C40C66FF867C}">
                  <a14:compatExt spid="_x0000_s1079"/>
                </a:ext>
              </a:extLst>
            </xdr:cNvPr>
            <xdr:cNvSpPr/>
          </xdr:nvSpPr>
          <xdr:spPr>
            <a:xfrm>
              <a:off x="1433893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80" name="Spinner 56" hidden="1">
              <a:extLst>
                <a:ext uri="{63B3BB69-23CF-44E3-9099-C40C66FF867C}">
                  <a14:compatExt spid="_x0000_s1080"/>
                </a:ext>
              </a:extLst>
            </xdr:cNvPr>
            <xdr:cNvSpPr/>
          </xdr:nvSpPr>
          <xdr:spPr>
            <a:xfrm>
              <a:off x="1391983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628650</xdr:colOff>
          <xdr:row>0</xdr:row>
          <xdr:rowOff>9525</xdr:rowOff>
        </xdr:from>
        <xdr:to>
          <xdr:col>33</xdr:col>
          <xdr:colOff>885825</xdr:colOff>
          <xdr:row>0</xdr:row>
          <xdr:rowOff>257175</xdr:rowOff>
        </xdr:to>
        <xdr:sp>
          <xdr:nvSpPr>
            <xdr:cNvPr id="1081" name="Spinner 57" hidden="1">
              <a:extLst>
                <a:ext uri="{63B3BB69-23CF-44E3-9099-C40C66FF867C}">
                  <a14:compatExt spid="_x0000_s1081"/>
                </a:ext>
              </a:extLst>
            </xdr:cNvPr>
            <xdr:cNvSpPr/>
          </xdr:nvSpPr>
          <xdr:spPr>
            <a:xfrm>
              <a:off x="1149032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82" name="Spinner 58" hidden="1">
              <a:extLst>
                <a:ext uri="{63B3BB69-23CF-44E3-9099-C40C66FF867C}">
                  <a14:compatExt spid="_x0000_s1082"/>
                </a:ext>
              </a:extLst>
            </xdr:cNvPr>
            <xdr:cNvSpPr/>
          </xdr:nvSpPr>
          <xdr:spPr>
            <a:xfrm>
              <a:off x="1391983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628650</xdr:colOff>
          <xdr:row>0</xdr:row>
          <xdr:rowOff>9525</xdr:rowOff>
        </xdr:from>
        <xdr:to>
          <xdr:col>37</xdr:col>
          <xdr:colOff>885825</xdr:colOff>
          <xdr:row>0</xdr:row>
          <xdr:rowOff>257175</xdr:rowOff>
        </xdr:to>
        <xdr:sp>
          <xdr:nvSpPr>
            <xdr:cNvPr id="1083" name="Spinner 59" hidden="1">
              <a:extLst>
                <a:ext uri="{63B3BB69-23CF-44E3-9099-C40C66FF867C}">
                  <a14:compatExt spid="_x0000_s1083"/>
                </a:ext>
              </a:extLst>
            </xdr:cNvPr>
            <xdr:cNvSpPr/>
          </xdr:nvSpPr>
          <xdr:spPr>
            <a:xfrm>
              <a:off x="1391983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84" name="Spinner 60" hidden="1">
              <a:extLst>
                <a:ext uri="{63B3BB69-23CF-44E3-9099-C40C66FF867C}">
                  <a14:compatExt spid="_x0000_s1084"/>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381000</xdr:colOff>
          <xdr:row>0</xdr:row>
          <xdr:rowOff>635</xdr:rowOff>
        </xdr:from>
        <xdr:to>
          <xdr:col>39</xdr:col>
          <xdr:colOff>381000</xdr:colOff>
          <xdr:row>0</xdr:row>
          <xdr:rowOff>248285</xdr:rowOff>
        </xdr:to>
        <xdr:sp>
          <xdr:nvSpPr>
            <xdr:cNvPr id="1085" name="Spinner 61" hidden="1">
              <a:extLst>
                <a:ext uri="{63B3BB69-23CF-44E3-9099-C40C66FF867C}">
                  <a14:compatExt spid="_x0000_s1085"/>
                </a:ext>
              </a:extLst>
            </xdr:cNvPr>
            <xdr:cNvSpPr/>
          </xdr:nvSpPr>
          <xdr:spPr>
            <a:xfrm>
              <a:off x="15092045" y="63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086" name="Spinner 62" hidden="1">
              <a:extLst>
                <a:ext uri="{63B3BB69-23CF-44E3-9099-C40C66FF867C}">
                  <a14:compatExt spid="_x0000_s1086"/>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87" name="Spinner 63" hidden="1">
              <a:extLst>
                <a:ext uri="{63B3BB69-23CF-44E3-9099-C40C66FF867C}">
                  <a14:compatExt spid="_x0000_s1087"/>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088" name="Spinner 64" hidden="1">
              <a:extLst>
                <a:ext uri="{63B3BB69-23CF-44E3-9099-C40C66FF867C}">
                  <a14:compatExt spid="_x0000_s1088"/>
                </a:ext>
              </a:extLst>
            </xdr:cNvPr>
            <xdr:cNvSpPr/>
          </xdr:nvSpPr>
          <xdr:spPr>
            <a:xfrm>
              <a:off x="1513014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089" name="Spinner 65" hidden="1">
              <a:extLst>
                <a:ext uri="{63B3BB69-23CF-44E3-9099-C40C66FF867C}">
                  <a14:compatExt spid="_x0000_s1089"/>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628650</xdr:colOff>
          <xdr:row>0</xdr:row>
          <xdr:rowOff>9525</xdr:rowOff>
        </xdr:from>
        <xdr:to>
          <xdr:col>36</xdr:col>
          <xdr:colOff>628650</xdr:colOff>
          <xdr:row>0</xdr:row>
          <xdr:rowOff>285750</xdr:rowOff>
        </xdr:to>
        <xdr:sp>
          <xdr:nvSpPr>
            <xdr:cNvPr id="1090" name="Spinner 66" hidden="1">
              <a:extLst>
                <a:ext uri="{63B3BB69-23CF-44E3-9099-C40C66FF867C}">
                  <a14:compatExt spid="_x0000_s1090"/>
                </a:ext>
              </a:extLst>
            </xdr:cNvPr>
            <xdr:cNvSpPr/>
          </xdr:nvSpPr>
          <xdr:spPr>
            <a:xfrm>
              <a:off x="1350073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647065</xdr:colOff>
          <xdr:row>0</xdr:row>
          <xdr:rowOff>9525</xdr:rowOff>
        </xdr:from>
        <xdr:to>
          <xdr:col>38</xdr:col>
          <xdr:colOff>904875</xdr:colOff>
          <xdr:row>0</xdr:row>
          <xdr:rowOff>285750</xdr:rowOff>
        </xdr:to>
        <xdr:sp>
          <xdr:nvSpPr>
            <xdr:cNvPr id="1091" name="Spinner 67" hidden="1">
              <a:extLst>
                <a:ext uri="{63B3BB69-23CF-44E3-9099-C40C66FF867C}">
                  <a14:compatExt spid="_x0000_s1091"/>
                </a:ext>
              </a:extLst>
            </xdr:cNvPr>
            <xdr:cNvSpPr/>
          </xdr:nvSpPr>
          <xdr:spPr>
            <a:xfrm>
              <a:off x="14566900" y="9525"/>
              <a:ext cx="144145"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266700</xdr:colOff>
          <xdr:row>0</xdr:row>
          <xdr:rowOff>0</xdr:rowOff>
        </xdr:from>
        <xdr:to>
          <xdr:col>38</xdr:col>
          <xdr:colOff>8890</xdr:colOff>
          <xdr:row>0</xdr:row>
          <xdr:rowOff>276225</xdr:rowOff>
        </xdr:to>
        <xdr:sp>
          <xdr:nvSpPr>
            <xdr:cNvPr id="1092" name="Spinner 68" hidden="1">
              <a:extLst>
                <a:ext uri="{63B3BB69-23CF-44E3-9099-C40C66FF867C}">
                  <a14:compatExt spid="_x0000_s1092"/>
                </a:ext>
              </a:extLst>
            </xdr:cNvPr>
            <xdr:cNvSpPr/>
          </xdr:nvSpPr>
          <xdr:spPr>
            <a:xfrm>
              <a:off x="13767435" y="0"/>
              <a:ext cx="161290" cy="2552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628650</xdr:colOff>
          <xdr:row>0</xdr:row>
          <xdr:rowOff>9525</xdr:rowOff>
        </xdr:from>
        <xdr:to>
          <xdr:col>34</xdr:col>
          <xdr:colOff>885825</xdr:colOff>
          <xdr:row>0</xdr:row>
          <xdr:rowOff>257175</xdr:rowOff>
        </xdr:to>
        <xdr:sp>
          <xdr:nvSpPr>
            <xdr:cNvPr id="1105" name="Spinner 81" hidden="1">
              <a:extLst>
                <a:ext uri="{63B3BB69-23CF-44E3-9099-C40C66FF867C}">
                  <a14:compatExt spid="_x0000_s1105"/>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106" name="Spinner 82" hidden="1">
              <a:extLst>
                <a:ext uri="{63B3BB69-23CF-44E3-9099-C40C66FF867C}">
                  <a14:compatExt spid="_x0000_s1106"/>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107" name="Spinner 83" hidden="1">
              <a:extLst>
                <a:ext uri="{63B3BB69-23CF-44E3-9099-C40C66FF867C}">
                  <a14:compatExt spid="_x0000_s1107"/>
                </a:ext>
              </a:extLst>
            </xdr:cNvPr>
            <xdr:cNvSpPr/>
          </xdr:nvSpPr>
          <xdr:spPr>
            <a:xfrm>
              <a:off x="1513014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885825</xdr:colOff>
          <xdr:row>0</xdr:row>
          <xdr:rowOff>257175</xdr:rowOff>
        </xdr:to>
        <xdr:sp>
          <xdr:nvSpPr>
            <xdr:cNvPr id="1108" name="Spinner 84" hidden="1">
              <a:extLst>
                <a:ext uri="{63B3BB69-23CF-44E3-9099-C40C66FF867C}">
                  <a14:compatExt spid="_x0000_s1108"/>
                </a:ext>
              </a:extLst>
            </xdr:cNvPr>
            <xdr:cNvSpPr/>
          </xdr:nvSpPr>
          <xdr:spPr>
            <a:xfrm>
              <a:off x="14548485" y="9525"/>
              <a:ext cx="16256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628650</xdr:colOff>
          <xdr:row>0</xdr:row>
          <xdr:rowOff>8255</xdr:rowOff>
        </xdr:from>
        <xdr:to>
          <xdr:col>36</xdr:col>
          <xdr:colOff>628650</xdr:colOff>
          <xdr:row>0</xdr:row>
          <xdr:rowOff>284480</xdr:rowOff>
        </xdr:to>
        <xdr:sp>
          <xdr:nvSpPr>
            <xdr:cNvPr id="1109" name="Spinner 85" hidden="1">
              <a:extLst>
                <a:ext uri="{63B3BB69-23CF-44E3-9099-C40C66FF867C}">
                  <a14:compatExt spid="_x0000_s1109"/>
                </a:ext>
              </a:extLst>
            </xdr:cNvPr>
            <xdr:cNvSpPr/>
          </xdr:nvSpPr>
          <xdr:spPr>
            <a:xfrm>
              <a:off x="13500735" y="8255"/>
              <a:ext cx="0" cy="2470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647065</xdr:colOff>
          <xdr:row>0</xdr:row>
          <xdr:rowOff>8255</xdr:rowOff>
        </xdr:from>
        <xdr:to>
          <xdr:col>38</xdr:col>
          <xdr:colOff>904875</xdr:colOff>
          <xdr:row>0</xdr:row>
          <xdr:rowOff>284480</xdr:rowOff>
        </xdr:to>
        <xdr:sp>
          <xdr:nvSpPr>
            <xdr:cNvPr id="1110" name="Spinner 86" hidden="1">
              <a:extLst>
                <a:ext uri="{63B3BB69-23CF-44E3-9099-C40C66FF867C}">
                  <a14:compatExt spid="_x0000_s1110"/>
                </a:ext>
              </a:extLst>
            </xdr:cNvPr>
            <xdr:cNvSpPr/>
          </xdr:nvSpPr>
          <xdr:spPr>
            <a:xfrm>
              <a:off x="14566900" y="8255"/>
              <a:ext cx="144145" cy="2470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266700</xdr:colOff>
          <xdr:row>0</xdr:row>
          <xdr:rowOff>0</xdr:rowOff>
        </xdr:from>
        <xdr:to>
          <xdr:col>38</xdr:col>
          <xdr:colOff>8890</xdr:colOff>
          <xdr:row>0</xdr:row>
          <xdr:rowOff>276225</xdr:rowOff>
        </xdr:to>
        <xdr:sp>
          <xdr:nvSpPr>
            <xdr:cNvPr id="1111" name="Spinner 87" hidden="1">
              <a:extLst>
                <a:ext uri="{63B3BB69-23CF-44E3-9099-C40C66FF867C}">
                  <a14:compatExt spid="_x0000_s1111"/>
                </a:ext>
              </a:extLst>
            </xdr:cNvPr>
            <xdr:cNvSpPr/>
          </xdr:nvSpPr>
          <xdr:spPr>
            <a:xfrm>
              <a:off x="13767435" y="0"/>
              <a:ext cx="161290" cy="2552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590550</xdr:colOff>
          <xdr:row>0</xdr:row>
          <xdr:rowOff>9525</xdr:rowOff>
        </xdr:from>
        <xdr:to>
          <xdr:col>34</xdr:col>
          <xdr:colOff>590550</xdr:colOff>
          <xdr:row>0</xdr:row>
          <xdr:rowOff>257175</xdr:rowOff>
        </xdr:to>
        <xdr:sp>
          <xdr:nvSpPr>
            <xdr:cNvPr id="1112" name="Spinner 88" hidden="1">
              <a:extLst>
                <a:ext uri="{63B3BB69-23CF-44E3-9099-C40C66FF867C}">
                  <a14:compatExt spid="_x0000_s1112"/>
                </a:ext>
              </a:extLst>
            </xdr:cNvPr>
            <xdr:cNvSpPr/>
          </xdr:nvSpPr>
          <xdr:spPr>
            <a:xfrm>
              <a:off x="1208087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790575</xdr:colOff>
          <xdr:row>0</xdr:row>
          <xdr:rowOff>257175</xdr:rowOff>
        </xdr:to>
        <xdr:sp>
          <xdr:nvSpPr>
            <xdr:cNvPr id="1113" name="Spinner 89" hidden="1">
              <a:extLst>
                <a:ext uri="{63B3BB69-23CF-44E3-9099-C40C66FF867C}">
                  <a14:compatExt spid="_x0000_s1113"/>
                </a:ext>
              </a:extLst>
            </xdr:cNvPr>
            <xdr:cNvSpPr/>
          </xdr:nvSpPr>
          <xdr:spPr>
            <a:xfrm>
              <a:off x="14548485" y="9525"/>
              <a:ext cx="161925"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419100</xdr:colOff>
          <xdr:row>0</xdr:row>
          <xdr:rowOff>19050</xdr:rowOff>
        </xdr:from>
        <xdr:to>
          <xdr:col>39</xdr:col>
          <xdr:colOff>572135</xdr:colOff>
          <xdr:row>0</xdr:row>
          <xdr:rowOff>248285</xdr:rowOff>
        </xdr:to>
        <xdr:sp>
          <xdr:nvSpPr>
            <xdr:cNvPr id="1114" name="Spinner 90" hidden="1">
              <a:extLst>
                <a:ext uri="{63B3BB69-23CF-44E3-9099-C40C66FF867C}">
                  <a14:compatExt spid="_x0000_s1114"/>
                </a:ext>
              </a:extLst>
            </xdr:cNvPr>
            <xdr:cNvSpPr/>
          </xdr:nvSpPr>
          <xdr:spPr>
            <a:xfrm>
              <a:off x="15130145" y="19050"/>
              <a:ext cx="153035" cy="2292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628650</xdr:colOff>
          <xdr:row>0</xdr:row>
          <xdr:rowOff>9525</xdr:rowOff>
        </xdr:from>
        <xdr:to>
          <xdr:col>38</xdr:col>
          <xdr:colOff>790575</xdr:colOff>
          <xdr:row>0</xdr:row>
          <xdr:rowOff>257175</xdr:rowOff>
        </xdr:to>
        <xdr:sp>
          <xdr:nvSpPr>
            <xdr:cNvPr id="1115" name="Spinner 91" hidden="1">
              <a:extLst>
                <a:ext uri="{63B3BB69-23CF-44E3-9099-C40C66FF867C}">
                  <a14:compatExt spid="_x0000_s1115"/>
                </a:ext>
              </a:extLst>
            </xdr:cNvPr>
            <xdr:cNvSpPr/>
          </xdr:nvSpPr>
          <xdr:spPr>
            <a:xfrm>
              <a:off x="14548485" y="9525"/>
              <a:ext cx="161925"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0</xdr:row>
          <xdr:rowOff>9525</xdr:rowOff>
        </xdr:from>
        <xdr:to>
          <xdr:col>38</xdr:col>
          <xdr:colOff>0</xdr:colOff>
          <xdr:row>1</xdr:row>
          <xdr:rowOff>0</xdr:rowOff>
        </xdr:to>
        <xdr:sp>
          <xdr:nvSpPr>
            <xdr:cNvPr id="1117" name="Spinner 93" hidden="1">
              <a:extLst>
                <a:ext uri="{63B3BB69-23CF-44E3-9099-C40C66FF867C}">
                  <a14:compatExt spid="_x0000_s1117"/>
                </a:ext>
              </a:extLst>
            </xdr:cNvPr>
            <xdr:cNvSpPr/>
          </xdr:nvSpPr>
          <xdr:spPr>
            <a:xfrm>
              <a:off x="1391983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0</xdr:colOff>
          <xdr:row>0</xdr:row>
          <xdr:rowOff>9525</xdr:rowOff>
        </xdr:from>
        <xdr:to>
          <xdr:col>40</xdr:col>
          <xdr:colOff>0</xdr:colOff>
          <xdr:row>1</xdr:row>
          <xdr:rowOff>0</xdr:rowOff>
        </xdr:to>
        <xdr:sp>
          <xdr:nvSpPr>
            <xdr:cNvPr id="1118" name="Spinner 94" hidden="1">
              <a:extLst>
                <a:ext uri="{63B3BB69-23CF-44E3-9099-C40C66FF867C}">
                  <a14:compatExt spid="_x0000_s1118"/>
                </a:ext>
              </a:extLst>
            </xdr:cNvPr>
            <xdr:cNvSpPr/>
          </xdr:nvSpPr>
          <xdr:spPr>
            <a:xfrm>
              <a:off x="15311755" y="9525"/>
              <a:ext cx="0" cy="2457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266700</xdr:colOff>
          <xdr:row>0</xdr:row>
          <xdr:rowOff>0</xdr:rowOff>
        </xdr:from>
        <xdr:to>
          <xdr:col>39</xdr:col>
          <xdr:colOff>9525</xdr:colOff>
          <xdr:row>1</xdr:row>
          <xdr:rowOff>0</xdr:rowOff>
        </xdr:to>
        <xdr:sp>
          <xdr:nvSpPr>
            <xdr:cNvPr id="1119" name="Spinner 95" hidden="1">
              <a:extLst>
                <a:ext uri="{63B3BB69-23CF-44E3-9099-C40C66FF867C}">
                  <a14:compatExt spid="_x0000_s1119"/>
                </a:ext>
              </a:extLst>
            </xdr:cNvPr>
            <xdr:cNvSpPr/>
          </xdr:nvSpPr>
          <xdr:spPr>
            <a:xfrm>
              <a:off x="14186535" y="0"/>
              <a:ext cx="534035" cy="255270"/>
            </a:xfrm>
            <a:prstGeom prst="rect">
              <a:avLst/>
            </a:prstGeom>
          </xdr:spPr>
        </xdr:sp>
        <xdr:clientData/>
      </xdr:twoCellAnchor>
    </mc:Choice>
    <mc:Fallback/>
  </mc:AlternateContent>
  <xdr:twoCellAnchor editAs="oneCell">
    <xdr:from>
      <xdr:col>0</xdr:col>
      <xdr:colOff>17145</xdr:colOff>
      <xdr:row>0</xdr:row>
      <xdr:rowOff>0</xdr:rowOff>
    </xdr:from>
    <xdr:to>
      <xdr:col>0</xdr:col>
      <xdr:colOff>93345</xdr:colOff>
      <xdr:row>0</xdr:row>
      <xdr:rowOff>166370</xdr:rowOff>
    </xdr:to>
    <xdr:sp>
      <xdr:nvSpPr>
        <xdr:cNvPr id="5"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6"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7"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8"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9"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10"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11"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12"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13"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14"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15"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16"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17"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18"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19"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20"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21"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22"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23"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24"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25"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26"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27"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28"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29"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30"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31"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32"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33"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34"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35"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36"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37"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38"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39"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40"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41"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42"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43"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44"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45"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46"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47"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48"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49"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50"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51"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52"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53"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54"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55"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56"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57"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58"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59"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60"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61"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62"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63"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64"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65"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66"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67" name="Text Box 2"/>
        <xdr:cNvSpPr txBox="1"/>
      </xdr:nvSpPr>
      <xdr:spPr>
        <a:xfrm>
          <a:off x="17145" y="0"/>
          <a:ext cx="76200" cy="166370"/>
        </a:xfrm>
        <a:prstGeom prst="rect">
          <a:avLst/>
        </a:prstGeom>
        <a:noFill/>
        <a:ln w="9525">
          <a:noFill/>
        </a:ln>
      </xdr:spPr>
    </xdr:sp>
    <xdr:clientData/>
  </xdr:twoCellAnchor>
  <xdr:twoCellAnchor editAs="oneCell">
    <xdr:from>
      <xdr:col>0</xdr:col>
      <xdr:colOff>17145</xdr:colOff>
      <xdr:row>0</xdr:row>
      <xdr:rowOff>0</xdr:rowOff>
    </xdr:from>
    <xdr:to>
      <xdr:col>0</xdr:col>
      <xdr:colOff>93345</xdr:colOff>
      <xdr:row>0</xdr:row>
      <xdr:rowOff>166370</xdr:rowOff>
    </xdr:to>
    <xdr:sp>
      <xdr:nvSpPr>
        <xdr:cNvPr id="68" name="Text Box 2"/>
        <xdr:cNvSpPr txBox="1"/>
      </xdr:nvSpPr>
      <xdr:spPr>
        <a:xfrm>
          <a:off x="17145" y="0"/>
          <a:ext cx="76200" cy="16637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heyong\AppData\Roaming\kingsoft\office6\backup\&#27880;&#22609;9&#26376;&#32771;&#21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1103;&#21496;&#26426;%20-\&#32771;&#21220;\&#24231;&#26885;&#32771;&#21220;&#65288;4&#2637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idandan\AppData\Roaming\kingsoft\office6\backup\&#24231;&#26885;&#27491;&#21496;&#26426;&#32771;&#21220;&#65288;21&#24180;7&#2637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10331&#26700;&#38754;&#25991;&#20214;&#22791;&#20221;\&#26032;&#24314;&#25991;&#20214;&#22841;\&#24231;&#26885;&#32771;&#21220;(21&#24180;3&#26376;&#32771;&#21220;&#27491;&#24335;&#2925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37325;&#21345;\&#21103;&#21496;&#26426;\&#32771;&#21220;\&#24231;&#26885;&#32771;&#21220;&#65288;4&#2637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WeChat%20Files\wxid_q8j8b0zqugwi22\FileStorage\File\2023-04\&#28938;&#25509;&#36710;&#38388;5&#26376;&#32771;&#21220;&#34920;&#21171;&#2115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Public.Public-PC\Desktop\3&#26376;&#20221;&#32771;&#21220;\&#24231;&#26885;&#27491;&#21496;&#26426;&#32771;&#21220;&#65288;21&#24180;7&#2637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WeChat%20Files\wxid_q8j8b0zqugwi22\FileStorage\File\2023-04\2023&#28938;&#25509;&#36710;&#38388;3&#26376;&#32771;&#21220;&#34920;(6)(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车间考勤表模板"/>
      <sheetName val="后勤考勤表模板"/>
      <sheetName val="数据源"/>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缝纫工资明细"/>
      <sheetName val="裁剪工资明细"/>
      <sheetName val="正司机考勤表（7月）"/>
      <sheetName val="出勤异动申请表"/>
      <sheetName val="数据源"/>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H6线"/>
      <sheetName val="正司机"/>
      <sheetName val="副司机"/>
      <sheetName val="B40线"/>
      <sheetName val="数据源"/>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车间考勤表模板"/>
      <sheetName val="后勤考勤表模板"/>
      <sheetName val="数据源"/>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车间考勤表模板"/>
      <sheetName val="Sheet1"/>
      <sheetName val="数据源"/>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缝纫工资明细"/>
      <sheetName val="裁剪工资明细"/>
      <sheetName val="正司机考勤表（7月）"/>
      <sheetName val="出勤异动申请表"/>
      <sheetName val="数据源"/>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车间考勤表模板"/>
      <sheetName val="劳务工"/>
      <sheetName val="临时工"/>
      <sheetName val="数据源"/>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6.xml"/><Relationship Id="rId8" Type="http://schemas.openxmlformats.org/officeDocument/2006/relationships/ctrlProp" Target="../ctrlProps/ctrlProp5.xml"/><Relationship Id="rId7" Type="http://schemas.openxmlformats.org/officeDocument/2006/relationships/ctrlProp" Target="../ctrlProps/ctrlProp4.xml"/><Relationship Id="rId67" Type="http://schemas.openxmlformats.org/officeDocument/2006/relationships/ctrlProp" Target="../ctrlProps/ctrlProp64.xml"/><Relationship Id="rId66" Type="http://schemas.openxmlformats.org/officeDocument/2006/relationships/ctrlProp" Target="../ctrlProps/ctrlProp63.xml"/><Relationship Id="rId65" Type="http://schemas.openxmlformats.org/officeDocument/2006/relationships/ctrlProp" Target="../ctrlProps/ctrlProp62.xml"/><Relationship Id="rId64" Type="http://schemas.openxmlformats.org/officeDocument/2006/relationships/ctrlProp" Target="../ctrlProps/ctrlProp61.xml"/><Relationship Id="rId63" Type="http://schemas.openxmlformats.org/officeDocument/2006/relationships/ctrlProp" Target="../ctrlProps/ctrlProp60.xml"/><Relationship Id="rId62" Type="http://schemas.openxmlformats.org/officeDocument/2006/relationships/ctrlProp" Target="../ctrlProps/ctrlProp59.xml"/><Relationship Id="rId61" Type="http://schemas.openxmlformats.org/officeDocument/2006/relationships/ctrlProp" Target="../ctrlProps/ctrlProp58.xml"/><Relationship Id="rId60" Type="http://schemas.openxmlformats.org/officeDocument/2006/relationships/ctrlProp" Target="../ctrlProps/ctrlProp57.xml"/><Relationship Id="rId6" Type="http://schemas.openxmlformats.org/officeDocument/2006/relationships/ctrlProp" Target="../ctrlProps/ctrlProp3.xml"/><Relationship Id="rId59" Type="http://schemas.openxmlformats.org/officeDocument/2006/relationships/ctrlProp" Target="../ctrlProps/ctrlProp56.xml"/><Relationship Id="rId58" Type="http://schemas.openxmlformats.org/officeDocument/2006/relationships/ctrlProp" Target="../ctrlProps/ctrlProp55.xml"/><Relationship Id="rId57" Type="http://schemas.openxmlformats.org/officeDocument/2006/relationships/ctrlProp" Target="../ctrlProps/ctrlProp54.xml"/><Relationship Id="rId56" Type="http://schemas.openxmlformats.org/officeDocument/2006/relationships/ctrlProp" Target="../ctrlProps/ctrlProp53.xml"/><Relationship Id="rId55" Type="http://schemas.openxmlformats.org/officeDocument/2006/relationships/ctrlProp" Target="../ctrlProps/ctrlProp52.xml"/><Relationship Id="rId54" Type="http://schemas.openxmlformats.org/officeDocument/2006/relationships/ctrlProp" Target="../ctrlProps/ctrlProp51.xml"/><Relationship Id="rId53" Type="http://schemas.openxmlformats.org/officeDocument/2006/relationships/ctrlProp" Target="../ctrlProps/ctrlProp50.xml"/><Relationship Id="rId52" Type="http://schemas.openxmlformats.org/officeDocument/2006/relationships/ctrlProp" Target="../ctrlProps/ctrlProp49.xml"/><Relationship Id="rId51" Type="http://schemas.openxmlformats.org/officeDocument/2006/relationships/ctrlProp" Target="../ctrlProps/ctrlProp48.xml"/><Relationship Id="rId50" Type="http://schemas.openxmlformats.org/officeDocument/2006/relationships/ctrlProp" Target="../ctrlProps/ctrlProp47.xml"/><Relationship Id="rId5" Type="http://schemas.openxmlformats.org/officeDocument/2006/relationships/ctrlProp" Target="../ctrlProps/ctrlProp2.xml"/><Relationship Id="rId49" Type="http://schemas.openxmlformats.org/officeDocument/2006/relationships/ctrlProp" Target="../ctrlProps/ctrlProp46.xml"/><Relationship Id="rId48" Type="http://schemas.openxmlformats.org/officeDocument/2006/relationships/ctrlProp" Target="../ctrlProps/ctrlProp45.xml"/><Relationship Id="rId47" Type="http://schemas.openxmlformats.org/officeDocument/2006/relationships/ctrlProp" Target="../ctrlProps/ctrlProp44.xml"/><Relationship Id="rId46" Type="http://schemas.openxmlformats.org/officeDocument/2006/relationships/ctrlProp" Target="../ctrlProps/ctrlProp43.xml"/><Relationship Id="rId45" Type="http://schemas.openxmlformats.org/officeDocument/2006/relationships/ctrlProp" Target="../ctrlProps/ctrlProp42.xml"/><Relationship Id="rId44" Type="http://schemas.openxmlformats.org/officeDocument/2006/relationships/ctrlProp" Target="../ctrlProps/ctrlProp41.xml"/><Relationship Id="rId43" Type="http://schemas.openxmlformats.org/officeDocument/2006/relationships/ctrlProp" Target="../ctrlProps/ctrlProp40.xml"/><Relationship Id="rId42" Type="http://schemas.openxmlformats.org/officeDocument/2006/relationships/ctrlProp" Target="../ctrlProps/ctrlProp39.xml"/><Relationship Id="rId41" Type="http://schemas.openxmlformats.org/officeDocument/2006/relationships/ctrlProp" Target="../ctrlProps/ctrlProp38.xml"/><Relationship Id="rId40" Type="http://schemas.openxmlformats.org/officeDocument/2006/relationships/ctrlProp" Target="../ctrlProps/ctrlProp37.xml"/><Relationship Id="rId4" Type="http://schemas.openxmlformats.org/officeDocument/2006/relationships/ctrlProp" Target="../ctrlProps/ctrlProp1.xml"/><Relationship Id="rId39" Type="http://schemas.openxmlformats.org/officeDocument/2006/relationships/ctrlProp" Target="../ctrlProps/ctrlProp36.xml"/><Relationship Id="rId38" Type="http://schemas.openxmlformats.org/officeDocument/2006/relationships/ctrlProp" Target="../ctrlProps/ctrlProp35.xml"/><Relationship Id="rId37" Type="http://schemas.openxmlformats.org/officeDocument/2006/relationships/ctrlProp" Target="../ctrlProps/ctrlProp34.xml"/><Relationship Id="rId36" Type="http://schemas.openxmlformats.org/officeDocument/2006/relationships/ctrlProp" Target="../ctrlProps/ctrlProp33.xml"/><Relationship Id="rId35" Type="http://schemas.openxmlformats.org/officeDocument/2006/relationships/ctrlProp" Target="../ctrlProps/ctrlProp32.xml"/><Relationship Id="rId34" Type="http://schemas.openxmlformats.org/officeDocument/2006/relationships/ctrlProp" Target="../ctrlProps/ctrlProp31.xml"/><Relationship Id="rId33" Type="http://schemas.openxmlformats.org/officeDocument/2006/relationships/ctrlProp" Target="../ctrlProps/ctrlProp30.xml"/><Relationship Id="rId32" Type="http://schemas.openxmlformats.org/officeDocument/2006/relationships/ctrlProp" Target="../ctrlProps/ctrlProp29.xml"/><Relationship Id="rId31" Type="http://schemas.openxmlformats.org/officeDocument/2006/relationships/ctrlProp" Target="../ctrlProps/ctrlProp28.xml"/><Relationship Id="rId30" Type="http://schemas.openxmlformats.org/officeDocument/2006/relationships/ctrlProp" Target="../ctrlProps/ctrlProp27.xml"/><Relationship Id="rId3" Type="http://schemas.openxmlformats.org/officeDocument/2006/relationships/vmlDrawing" Target="../drawings/vmlDrawing1.vml"/><Relationship Id="rId29" Type="http://schemas.openxmlformats.org/officeDocument/2006/relationships/ctrlProp" Target="../ctrlProps/ctrlProp26.xml"/><Relationship Id="rId28" Type="http://schemas.openxmlformats.org/officeDocument/2006/relationships/ctrlProp" Target="../ctrlProps/ctrlProp25.xml"/><Relationship Id="rId27" Type="http://schemas.openxmlformats.org/officeDocument/2006/relationships/ctrlProp" Target="../ctrlProps/ctrlProp24.xml"/><Relationship Id="rId26" Type="http://schemas.openxmlformats.org/officeDocument/2006/relationships/ctrlProp" Target="../ctrlProps/ctrlProp23.xml"/><Relationship Id="rId25" Type="http://schemas.openxmlformats.org/officeDocument/2006/relationships/ctrlProp" Target="../ctrlProps/ctrlProp22.xml"/><Relationship Id="rId24" Type="http://schemas.openxmlformats.org/officeDocument/2006/relationships/ctrlProp" Target="../ctrlProps/ctrlProp21.xml"/><Relationship Id="rId23" Type="http://schemas.openxmlformats.org/officeDocument/2006/relationships/ctrlProp" Target="../ctrlProps/ctrlProp20.xml"/><Relationship Id="rId22" Type="http://schemas.openxmlformats.org/officeDocument/2006/relationships/ctrlProp" Target="../ctrlProps/ctrlProp19.xml"/><Relationship Id="rId21" Type="http://schemas.openxmlformats.org/officeDocument/2006/relationships/ctrlProp" Target="../ctrlProps/ctrlProp18.xml"/><Relationship Id="rId20" Type="http://schemas.openxmlformats.org/officeDocument/2006/relationships/ctrlProp" Target="../ctrlProps/ctrlProp17.xml"/><Relationship Id="rId2" Type="http://schemas.openxmlformats.org/officeDocument/2006/relationships/drawing" Target="../drawings/drawing3.xml"/><Relationship Id="rId19" Type="http://schemas.openxmlformats.org/officeDocument/2006/relationships/ctrlProp" Target="../ctrlProps/ctrlProp16.xml"/><Relationship Id="rId18" Type="http://schemas.openxmlformats.org/officeDocument/2006/relationships/ctrlProp" Target="../ctrlProps/ctrlProp15.xml"/><Relationship Id="rId17" Type="http://schemas.openxmlformats.org/officeDocument/2006/relationships/ctrlProp" Target="../ctrlProps/ctrlProp14.xml"/><Relationship Id="rId16" Type="http://schemas.openxmlformats.org/officeDocument/2006/relationships/ctrlProp" Target="../ctrlProps/ctrlProp13.xml"/><Relationship Id="rId15" Type="http://schemas.openxmlformats.org/officeDocument/2006/relationships/ctrlProp" Target="../ctrlProps/ctrlProp12.xml"/><Relationship Id="rId14" Type="http://schemas.openxmlformats.org/officeDocument/2006/relationships/ctrlProp" Target="../ctrlProps/ctrlProp11.xml"/><Relationship Id="rId13" Type="http://schemas.openxmlformats.org/officeDocument/2006/relationships/ctrlProp" Target="../ctrlProps/ctrlProp10.xml"/><Relationship Id="rId12" Type="http://schemas.openxmlformats.org/officeDocument/2006/relationships/ctrlProp" Target="../ctrlProps/ctrlProp9.xml"/><Relationship Id="rId11" Type="http://schemas.openxmlformats.org/officeDocument/2006/relationships/ctrlProp" Target="../ctrlProps/ctrlProp8.xml"/><Relationship Id="rId10" Type="http://schemas.openxmlformats.org/officeDocument/2006/relationships/ctrlProp" Target="../ctrlProps/ctrlProp7.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abSelected="1" workbookViewId="0">
      <selection activeCell="Q18" sqref="Q18"/>
    </sheetView>
  </sheetViews>
  <sheetFormatPr defaultColWidth="9" defaultRowHeight="18" customHeight="1"/>
  <cols>
    <col min="1" max="1" width="5" style="75" customWidth="1"/>
    <col min="2" max="2" width="16.875" style="76" customWidth="1"/>
    <col min="3" max="3" width="14" style="76" customWidth="1"/>
    <col min="4" max="4" width="11" style="76" customWidth="1"/>
    <col min="5" max="5" width="8.375" style="76" customWidth="1"/>
    <col min="6" max="8" width="9" style="76" customWidth="1"/>
    <col min="9" max="9" width="6.5" style="76" customWidth="1"/>
    <col min="10" max="10" width="7.5" style="76" customWidth="1"/>
    <col min="11" max="11" width="10.875" style="76" customWidth="1"/>
    <col min="12" max="12" width="9" style="76" customWidth="1"/>
    <col min="13" max="13" width="6.875" style="76" customWidth="1"/>
    <col min="14" max="14" width="9" style="76" customWidth="1"/>
    <col min="15" max="15" width="20" style="77" customWidth="1"/>
    <col min="16" max="16384" width="9" style="76"/>
  </cols>
  <sheetData>
    <row r="1" customHeight="1" spans="1:15">
      <c r="A1" s="74" t="s">
        <v>0</v>
      </c>
      <c r="B1" s="74"/>
      <c r="C1" s="74"/>
      <c r="D1" s="74"/>
      <c r="E1" s="74"/>
      <c r="F1" s="74"/>
      <c r="G1" s="74"/>
      <c r="H1" s="74"/>
      <c r="I1" s="74"/>
      <c r="J1" s="74"/>
      <c r="K1" s="74"/>
      <c r="L1" s="74"/>
      <c r="M1" s="74"/>
      <c r="N1" s="74"/>
      <c r="O1" s="85"/>
    </row>
    <row r="2" s="74" customFormat="1" ht="28" customHeight="1" spans="1:15">
      <c r="A2" s="78" t="s">
        <v>1</v>
      </c>
      <c r="B2" s="78" t="s">
        <v>2</v>
      </c>
      <c r="C2" s="78" t="s">
        <v>3</v>
      </c>
      <c r="D2" s="78" t="s">
        <v>4</v>
      </c>
      <c r="E2" s="78" t="s">
        <v>5</v>
      </c>
      <c r="F2" s="78" t="s">
        <v>6</v>
      </c>
      <c r="G2" s="78" t="s">
        <v>7</v>
      </c>
      <c r="H2" s="78" t="s">
        <v>8</v>
      </c>
      <c r="I2" s="78" t="s">
        <v>9</v>
      </c>
      <c r="J2" s="78" t="s">
        <v>10</v>
      </c>
      <c r="K2" s="78" t="s">
        <v>11</v>
      </c>
      <c r="L2" s="78" t="s">
        <v>12</v>
      </c>
      <c r="M2" s="78" t="s">
        <v>13</v>
      </c>
      <c r="N2" s="78" t="s">
        <v>14</v>
      </c>
      <c r="O2" s="86" t="s">
        <v>15</v>
      </c>
    </row>
    <row r="3" s="9" customFormat="1" customHeight="1" spans="1:15">
      <c r="A3" s="79">
        <v>1</v>
      </c>
      <c r="B3" s="1" t="s">
        <v>16</v>
      </c>
      <c r="C3" s="2" t="s">
        <v>17</v>
      </c>
      <c r="D3" s="2" t="s">
        <v>18</v>
      </c>
      <c r="E3" s="80">
        <v>25</v>
      </c>
      <c r="F3" s="80">
        <v>329</v>
      </c>
      <c r="G3" s="80">
        <v>19.5</v>
      </c>
      <c r="H3" s="81"/>
      <c r="I3" s="80"/>
      <c r="J3" s="80">
        <v>0</v>
      </c>
      <c r="K3" s="80">
        <v>97</v>
      </c>
      <c r="L3" s="81">
        <v>6512.5</v>
      </c>
      <c r="M3" s="81">
        <v>125</v>
      </c>
      <c r="N3" s="81">
        <v>6637.5</v>
      </c>
      <c r="O3" s="87" t="s">
        <v>19</v>
      </c>
    </row>
    <row r="4" s="9" customFormat="1" customHeight="1" spans="1:15">
      <c r="A4" s="79"/>
      <c r="B4" s="1" t="s">
        <v>16</v>
      </c>
      <c r="C4" s="2" t="s">
        <v>20</v>
      </c>
      <c r="D4" s="2" t="s">
        <v>18</v>
      </c>
      <c r="E4" s="80">
        <v>24.5</v>
      </c>
      <c r="F4" s="80">
        <v>367</v>
      </c>
      <c r="G4" s="80">
        <v>19.5</v>
      </c>
      <c r="H4" s="81"/>
      <c r="I4" s="80"/>
      <c r="J4" s="80">
        <v>-30</v>
      </c>
      <c r="K4" s="80">
        <v>102</v>
      </c>
      <c r="L4" s="81">
        <v>7228.5</v>
      </c>
      <c r="M4" s="81">
        <v>122.5</v>
      </c>
      <c r="N4" s="81">
        <v>7351</v>
      </c>
      <c r="O4" s="87" t="s">
        <v>21</v>
      </c>
    </row>
    <row r="5" s="9" customFormat="1" customHeight="1" spans="1:15">
      <c r="A5" s="79"/>
      <c r="B5" s="1" t="s">
        <v>22</v>
      </c>
      <c r="C5" s="4" t="s">
        <v>23</v>
      </c>
      <c r="D5" s="4" t="s">
        <v>24</v>
      </c>
      <c r="E5" s="80">
        <v>7</v>
      </c>
      <c r="F5" s="80">
        <v>76</v>
      </c>
      <c r="G5" s="80">
        <v>18</v>
      </c>
      <c r="H5" s="81"/>
      <c r="I5" s="80"/>
      <c r="J5" s="80">
        <v>0</v>
      </c>
      <c r="K5" s="80">
        <v>0</v>
      </c>
      <c r="L5" s="81">
        <v>1368</v>
      </c>
      <c r="M5" s="81">
        <v>35</v>
      </c>
      <c r="N5" s="81">
        <v>1403</v>
      </c>
      <c r="O5" s="87" t="s">
        <v>19</v>
      </c>
    </row>
    <row r="6" s="9" customFormat="1" customHeight="1" spans="1:15">
      <c r="A6" s="79"/>
      <c r="B6" s="1" t="s">
        <v>25</v>
      </c>
      <c r="C6" s="3" t="s">
        <v>26</v>
      </c>
      <c r="D6" s="1" t="s">
        <v>18</v>
      </c>
      <c r="E6" s="80">
        <v>15</v>
      </c>
      <c r="F6" s="80">
        <v>161.5</v>
      </c>
      <c r="G6" s="80">
        <v>18.5</v>
      </c>
      <c r="H6" s="81"/>
      <c r="I6" s="80"/>
      <c r="J6" s="80">
        <v>-40</v>
      </c>
      <c r="K6" s="80">
        <v>27</v>
      </c>
      <c r="L6" s="81">
        <v>2974.75</v>
      </c>
      <c r="M6" s="81">
        <v>75</v>
      </c>
      <c r="N6" s="81">
        <v>3049.75</v>
      </c>
      <c r="O6" s="87" t="s">
        <v>27</v>
      </c>
    </row>
    <row r="7" s="9" customFormat="1" customHeight="1" spans="1:15">
      <c r="A7" s="79"/>
      <c r="B7" s="1" t="s">
        <v>16</v>
      </c>
      <c r="C7" s="3" t="s">
        <v>28</v>
      </c>
      <c r="D7" s="1" t="s">
        <v>18</v>
      </c>
      <c r="E7" s="80">
        <v>21.5</v>
      </c>
      <c r="F7" s="80">
        <v>265</v>
      </c>
      <c r="G7" s="80">
        <v>19.5</v>
      </c>
      <c r="H7" s="81"/>
      <c r="I7" s="80"/>
      <c r="J7" s="80">
        <v>-30</v>
      </c>
      <c r="K7" s="80">
        <v>67</v>
      </c>
      <c r="L7" s="81">
        <v>5204.5</v>
      </c>
      <c r="M7" s="81">
        <v>107.5</v>
      </c>
      <c r="N7" s="81">
        <v>5312</v>
      </c>
      <c r="O7" s="87" t="s">
        <v>21</v>
      </c>
    </row>
    <row r="8" s="9" customFormat="1" customHeight="1" spans="1:15">
      <c r="A8" s="79"/>
      <c r="B8" s="1" t="s">
        <v>16</v>
      </c>
      <c r="C8" s="3" t="s">
        <v>29</v>
      </c>
      <c r="D8" s="1" t="s">
        <v>18</v>
      </c>
      <c r="E8" s="80">
        <v>18</v>
      </c>
      <c r="F8" s="80">
        <v>186</v>
      </c>
      <c r="G8" s="80">
        <v>19.5</v>
      </c>
      <c r="H8" s="81"/>
      <c r="I8" s="80"/>
      <c r="J8" s="80">
        <v>0</v>
      </c>
      <c r="K8" s="80">
        <v>42</v>
      </c>
      <c r="L8" s="81">
        <v>3669</v>
      </c>
      <c r="M8" s="81">
        <v>90</v>
      </c>
      <c r="N8" s="81">
        <v>3759</v>
      </c>
      <c r="O8" s="87" t="s">
        <v>19</v>
      </c>
    </row>
    <row r="9" s="9" customFormat="1" customHeight="1" spans="1:15">
      <c r="A9" s="79"/>
      <c r="B9" s="1" t="s">
        <v>16</v>
      </c>
      <c r="C9" s="3" t="s">
        <v>30</v>
      </c>
      <c r="D9" s="1" t="s">
        <v>18</v>
      </c>
      <c r="E9" s="80">
        <v>16</v>
      </c>
      <c r="F9" s="80">
        <v>167</v>
      </c>
      <c r="G9" s="80">
        <v>19.5</v>
      </c>
      <c r="H9" s="81"/>
      <c r="I9" s="80"/>
      <c r="J9" s="80">
        <v>-50</v>
      </c>
      <c r="K9" s="80">
        <v>34</v>
      </c>
      <c r="L9" s="81">
        <v>3240.5</v>
      </c>
      <c r="M9" s="81">
        <v>80</v>
      </c>
      <c r="N9" s="81">
        <v>3320.5</v>
      </c>
      <c r="O9" s="87" t="s">
        <v>31</v>
      </c>
    </row>
    <row r="10" s="9" customFormat="1" customHeight="1" spans="1:15">
      <c r="A10" s="79"/>
      <c r="B10" s="1" t="s">
        <v>16</v>
      </c>
      <c r="C10" s="3" t="s">
        <v>32</v>
      </c>
      <c r="D10" s="1" t="s">
        <v>18</v>
      </c>
      <c r="E10" s="80">
        <v>22</v>
      </c>
      <c r="F10" s="80">
        <v>241</v>
      </c>
      <c r="G10" s="80">
        <v>19.5</v>
      </c>
      <c r="H10" s="81"/>
      <c r="I10" s="80"/>
      <c r="J10" s="80">
        <v>0</v>
      </c>
      <c r="K10" s="80">
        <v>65</v>
      </c>
      <c r="L10" s="81">
        <v>4764.5</v>
      </c>
      <c r="M10" s="81">
        <v>110</v>
      </c>
      <c r="N10" s="81">
        <v>4874.5</v>
      </c>
      <c r="O10" s="87" t="s">
        <v>19</v>
      </c>
    </row>
    <row r="11" s="9" customFormat="1" customHeight="1" spans="1:15">
      <c r="A11" s="79"/>
      <c r="B11" s="1" t="s">
        <v>16</v>
      </c>
      <c r="C11" s="3" t="s">
        <v>33</v>
      </c>
      <c r="D11" s="1" t="s">
        <v>18</v>
      </c>
      <c r="E11" s="80">
        <v>21</v>
      </c>
      <c r="F11" s="80">
        <v>218.5</v>
      </c>
      <c r="G11" s="80">
        <v>19.5</v>
      </c>
      <c r="H11" s="81"/>
      <c r="I11" s="80"/>
      <c r="J11" s="80">
        <v>0</v>
      </c>
      <c r="K11" s="80">
        <v>50.5</v>
      </c>
      <c r="L11" s="81">
        <v>4311.25</v>
      </c>
      <c r="M11" s="81">
        <v>105</v>
      </c>
      <c r="N11" s="81">
        <v>4416.25</v>
      </c>
      <c r="O11" s="87" t="s">
        <v>19</v>
      </c>
    </row>
    <row r="12" s="9" customFormat="1" customHeight="1" spans="1:15">
      <c r="A12" s="79"/>
      <c r="B12" s="1" t="s">
        <v>16</v>
      </c>
      <c r="C12" s="3" t="s">
        <v>34</v>
      </c>
      <c r="D12" s="1" t="s">
        <v>18</v>
      </c>
      <c r="E12" s="80">
        <v>22</v>
      </c>
      <c r="F12" s="80">
        <v>244</v>
      </c>
      <c r="G12" s="80">
        <v>19.5</v>
      </c>
      <c r="H12" s="81"/>
      <c r="I12" s="80"/>
      <c r="J12" s="80">
        <v>0</v>
      </c>
      <c r="K12" s="80">
        <v>68</v>
      </c>
      <c r="L12" s="81">
        <v>4826</v>
      </c>
      <c r="M12" s="81">
        <v>110</v>
      </c>
      <c r="N12" s="81">
        <v>4936</v>
      </c>
      <c r="O12" s="87" t="s">
        <v>19</v>
      </c>
    </row>
    <row r="13" s="9" customFormat="1" customHeight="1" spans="1:15">
      <c r="A13" s="79"/>
      <c r="B13" s="1" t="s">
        <v>16</v>
      </c>
      <c r="C13" s="3" t="s">
        <v>35</v>
      </c>
      <c r="D13" s="1" t="s">
        <v>18</v>
      </c>
      <c r="E13" s="80">
        <v>22</v>
      </c>
      <c r="F13" s="80">
        <v>231.5</v>
      </c>
      <c r="G13" s="80">
        <v>19.5</v>
      </c>
      <c r="H13" s="81"/>
      <c r="I13" s="80"/>
      <c r="J13" s="80">
        <v>0</v>
      </c>
      <c r="K13" s="80">
        <v>55.5</v>
      </c>
      <c r="L13" s="81">
        <v>4569.75</v>
      </c>
      <c r="M13" s="81">
        <v>110</v>
      </c>
      <c r="N13" s="81">
        <v>4679.75</v>
      </c>
      <c r="O13" s="87" t="s">
        <v>19</v>
      </c>
    </row>
    <row r="14" s="9" customFormat="1" customHeight="1" spans="1:15">
      <c r="A14" s="79"/>
      <c r="B14" s="1" t="s">
        <v>16</v>
      </c>
      <c r="C14" s="3" t="s">
        <v>36</v>
      </c>
      <c r="D14" s="1" t="s">
        <v>18</v>
      </c>
      <c r="E14" s="80">
        <v>13</v>
      </c>
      <c r="F14" s="80">
        <v>157</v>
      </c>
      <c r="G14" s="80">
        <v>19.5</v>
      </c>
      <c r="H14" s="81"/>
      <c r="I14" s="80"/>
      <c r="J14" s="80">
        <v>0</v>
      </c>
      <c r="K14" s="80">
        <v>45</v>
      </c>
      <c r="L14" s="81">
        <v>3106.5</v>
      </c>
      <c r="M14" s="81">
        <v>65</v>
      </c>
      <c r="N14" s="81">
        <v>3171.5</v>
      </c>
      <c r="O14" s="87" t="s">
        <v>19</v>
      </c>
    </row>
    <row r="15" s="9" customFormat="1" customHeight="1" spans="1:15">
      <c r="A15" s="79"/>
      <c r="B15" s="1" t="s">
        <v>16</v>
      </c>
      <c r="C15" s="3" t="s">
        <v>37</v>
      </c>
      <c r="D15" s="1" t="s">
        <v>18</v>
      </c>
      <c r="E15" s="80">
        <v>13</v>
      </c>
      <c r="F15" s="80">
        <v>162.5</v>
      </c>
      <c r="G15" s="80">
        <v>19.5</v>
      </c>
      <c r="H15" s="81"/>
      <c r="I15" s="80"/>
      <c r="J15" s="80">
        <v>0</v>
      </c>
      <c r="K15" s="80">
        <v>46.5</v>
      </c>
      <c r="L15" s="81">
        <v>3215.25</v>
      </c>
      <c r="M15" s="81">
        <v>65</v>
      </c>
      <c r="N15" s="81">
        <v>3280.25</v>
      </c>
      <c r="O15" s="87" t="s">
        <v>19</v>
      </c>
    </row>
    <row r="16" s="9" customFormat="1" customHeight="1" spans="1:15">
      <c r="A16" s="79"/>
      <c r="B16" s="1" t="s">
        <v>16</v>
      </c>
      <c r="C16" s="3" t="s">
        <v>38</v>
      </c>
      <c r="D16" s="1" t="s">
        <v>18</v>
      </c>
      <c r="E16" s="80">
        <v>12.5</v>
      </c>
      <c r="F16" s="80">
        <v>182</v>
      </c>
      <c r="G16" s="80">
        <v>19.5</v>
      </c>
      <c r="H16" s="81"/>
      <c r="I16" s="80"/>
      <c r="J16" s="80">
        <v>0</v>
      </c>
      <c r="K16" s="80">
        <v>62</v>
      </c>
      <c r="L16" s="81">
        <v>3611</v>
      </c>
      <c r="M16" s="81">
        <v>62.5</v>
      </c>
      <c r="N16" s="81">
        <v>3673.5</v>
      </c>
      <c r="O16" s="87" t="s">
        <v>19</v>
      </c>
    </row>
    <row r="17" s="9" customFormat="1" customHeight="1" spans="1:15">
      <c r="A17" s="79"/>
      <c r="B17" s="1" t="s">
        <v>16</v>
      </c>
      <c r="C17" s="4" t="s">
        <v>39</v>
      </c>
      <c r="D17" s="4" t="s">
        <v>18</v>
      </c>
      <c r="E17" s="80">
        <v>3</v>
      </c>
      <c r="F17" s="80">
        <v>34.5</v>
      </c>
      <c r="G17" s="80">
        <v>19.5</v>
      </c>
      <c r="H17" s="81"/>
      <c r="I17" s="80"/>
      <c r="J17" s="80">
        <v>0</v>
      </c>
      <c r="K17" s="80">
        <v>10.5</v>
      </c>
      <c r="L17" s="81">
        <v>683.25</v>
      </c>
      <c r="M17" s="81">
        <v>15</v>
      </c>
      <c r="N17" s="81">
        <v>698.25</v>
      </c>
      <c r="O17" s="87" t="s">
        <v>19</v>
      </c>
    </row>
    <row r="18" s="9" customFormat="1" customHeight="1" spans="1:15">
      <c r="A18" s="79"/>
      <c r="B18" s="1" t="s">
        <v>40</v>
      </c>
      <c r="C18" s="3" t="s">
        <v>41</v>
      </c>
      <c r="D18" s="1" t="s">
        <v>42</v>
      </c>
      <c r="E18" s="80">
        <v>16</v>
      </c>
      <c r="F18" s="80">
        <v>180.5</v>
      </c>
      <c r="G18" s="80">
        <v>18</v>
      </c>
      <c r="H18" s="81"/>
      <c r="I18" s="80"/>
      <c r="J18" s="80">
        <v>0</v>
      </c>
      <c r="K18" s="80">
        <v>0</v>
      </c>
      <c r="L18" s="81">
        <v>3249</v>
      </c>
      <c r="M18" s="81">
        <v>80</v>
      </c>
      <c r="N18" s="81">
        <v>3329</v>
      </c>
      <c r="O18" s="87" t="s">
        <v>19</v>
      </c>
    </row>
    <row r="19" s="9" customFormat="1" customHeight="1" spans="1:15">
      <c r="A19" s="79"/>
      <c r="B19" s="1" t="s">
        <v>40</v>
      </c>
      <c r="C19" s="3" t="s">
        <v>43</v>
      </c>
      <c r="D19" s="1" t="s">
        <v>42</v>
      </c>
      <c r="E19" s="80">
        <v>18</v>
      </c>
      <c r="F19" s="80">
        <v>210.5</v>
      </c>
      <c r="G19" s="80">
        <v>18</v>
      </c>
      <c r="H19" s="81"/>
      <c r="I19" s="80"/>
      <c r="J19" s="80">
        <v>-30</v>
      </c>
      <c r="K19" s="80">
        <v>0</v>
      </c>
      <c r="L19" s="81">
        <v>3759</v>
      </c>
      <c r="M19" s="81">
        <v>90</v>
      </c>
      <c r="N19" s="81">
        <v>3849</v>
      </c>
      <c r="O19" s="87" t="s">
        <v>21</v>
      </c>
    </row>
    <row r="20" s="9" customFormat="1" customHeight="1" spans="1:15">
      <c r="A20" s="79"/>
      <c r="B20" s="1" t="s">
        <v>40</v>
      </c>
      <c r="C20" s="3" t="s">
        <v>44</v>
      </c>
      <c r="D20" s="1" t="s">
        <v>42</v>
      </c>
      <c r="E20" s="80">
        <v>18</v>
      </c>
      <c r="F20" s="80">
        <v>212</v>
      </c>
      <c r="G20" s="80">
        <v>18</v>
      </c>
      <c r="H20" s="81"/>
      <c r="I20" s="80"/>
      <c r="J20" s="80">
        <v>0</v>
      </c>
      <c r="K20" s="80">
        <v>0</v>
      </c>
      <c r="L20" s="81">
        <v>3816</v>
      </c>
      <c r="M20" s="81">
        <v>90</v>
      </c>
      <c r="N20" s="81">
        <v>3906</v>
      </c>
      <c r="O20" s="87" t="s">
        <v>19</v>
      </c>
    </row>
    <row r="21" s="9" customFormat="1" customHeight="1" spans="1:15">
      <c r="A21" s="79"/>
      <c r="B21" s="1" t="s">
        <v>40</v>
      </c>
      <c r="C21" s="4" t="s">
        <v>45</v>
      </c>
      <c r="D21" s="4" t="s">
        <v>42</v>
      </c>
      <c r="E21" s="80">
        <v>10</v>
      </c>
      <c r="F21" s="80">
        <v>122.5</v>
      </c>
      <c r="G21" s="80">
        <v>18</v>
      </c>
      <c r="H21" s="81"/>
      <c r="I21" s="80"/>
      <c r="J21" s="80">
        <v>0</v>
      </c>
      <c r="K21" s="80">
        <v>0</v>
      </c>
      <c r="L21" s="81">
        <v>2205</v>
      </c>
      <c r="M21" s="81">
        <v>50</v>
      </c>
      <c r="N21" s="81">
        <v>2255</v>
      </c>
      <c r="O21" s="87" t="s">
        <v>19</v>
      </c>
    </row>
    <row r="22" s="9" customFormat="1" customHeight="1" spans="1:15">
      <c r="A22" s="79"/>
      <c r="B22" s="1" t="s">
        <v>40</v>
      </c>
      <c r="C22" s="4" t="s">
        <v>46</v>
      </c>
      <c r="D22" s="4" t="s">
        <v>42</v>
      </c>
      <c r="E22" s="80">
        <v>10</v>
      </c>
      <c r="F22" s="80">
        <v>113.5</v>
      </c>
      <c r="G22" s="80">
        <v>18</v>
      </c>
      <c r="H22" s="81"/>
      <c r="I22" s="80"/>
      <c r="J22" s="80">
        <v>0</v>
      </c>
      <c r="K22" s="80">
        <v>0</v>
      </c>
      <c r="L22" s="81">
        <v>2043</v>
      </c>
      <c r="M22" s="81">
        <v>50</v>
      </c>
      <c r="N22" s="81">
        <v>2093</v>
      </c>
      <c r="O22" s="87" t="s">
        <v>19</v>
      </c>
    </row>
    <row r="23" s="9" customFormat="1" customHeight="1" spans="1:15">
      <c r="A23" s="79"/>
      <c r="B23" s="4" t="s">
        <v>22</v>
      </c>
      <c r="C23" s="4" t="s">
        <v>47</v>
      </c>
      <c r="D23" s="4" t="s">
        <v>24</v>
      </c>
      <c r="E23" s="80">
        <v>0</v>
      </c>
      <c r="F23" s="80">
        <v>0</v>
      </c>
      <c r="G23" s="80">
        <v>18</v>
      </c>
      <c r="H23" s="81"/>
      <c r="I23" s="80"/>
      <c r="J23" s="80">
        <v>0</v>
      </c>
      <c r="K23" s="80">
        <v>0</v>
      </c>
      <c r="L23" s="81">
        <v>0</v>
      </c>
      <c r="M23" s="81">
        <v>0</v>
      </c>
      <c r="N23" s="81">
        <v>0</v>
      </c>
      <c r="O23" s="87" t="s">
        <v>19</v>
      </c>
    </row>
    <row r="24" s="9" customFormat="1" customHeight="1" spans="1:15">
      <c r="A24" s="79"/>
      <c r="B24" s="1" t="s">
        <v>40</v>
      </c>
      <c r="C24" s="2" t="s">
        <v>48</v>
      </c>
      <c r="D24" s="1" t="s">
        <v>42</v>
      </c>
      <c r="E24" s="80">
        <v>8</v>
      </c>
      <c r="F24" s="80">
        <v>103.5</v>
      </c>
      <c r="G24" s="80">
        <v>18</v>
      </c>
      <c r="H24" s="81"/>
      <c r="I24" s="80"/>
      <c r="J24" s="80">
        <v>0</v>
      </c>
      <c r="K24" s="80">
        <v>0</v>
      </c>
      <c r="L24" s="81">
        <v>1863</v>
      </c>
      <c r="M24" s="81">
        <v>40</v>
      </c>
      <c r="N24" s="81">
        <v>1903</v>
      </c>
      <c r="O24" s="87" t="s">
        <v>19</v>
      </c>
    </row>
    <row r="25" s="9" customFormat="1" customHeight="1" spans="1:15">
      <c r="A25" s="79"/>
      <c r="B25" s="1" t="s">
        <v>40</v>
      </c>
      <c r="C25" s="3" t="s">
        <v>49</v>
      </c>
      <c r="D25" s="1" t="s">
        <v>42</v>
      </c>
      <c r="E25" s="80">
        <v>15</v>
      </c>
      <c r="F25" s="80">
        <v>163</v>
      </c>
      <c r="G25" s="80">
        <v>18</v>
      </c>
      <c r="H25" s="81"/>
      <c r="I25" s="80"/>
      <c r="J25" s="80">
        <v>0</v>
      </c>
      <c r="K25" s="80">
        <v>0</v>
      </c>
      <c r="L25" s="81">
        <v>2934</v>
      </c>
      <c r="M25" s="81">
        <v>75</v>
      </c>
      <c r="N25" s="81">
        <v>3009</v>
      </c>
      <c r="O25" s="87" t="s">
        <v>19</v>
      </c>
    </row>
    <row r="26" s="9" customFormat="1" customHeight="1" spans="1:15">
      <c r="A26" s="79"/>
      <c r="B26" s="1" t="s">
        <v>40</v>
      </c>
      <c r="C26" s="3" t="s">
        <v>50</v>
      </c>
      <c r="D26" s="1" t="s">
        <v>42</v>
      </c>
      <c r="E26" s="80">
        <v>16</v>
      </c>
      <c r="F26" s="80">
        <v>174</v>
      </c>
      <c r="G26" s="80">
        <v>18</v>
      </c>
      <c r="H26" s="81"/>
      <c r="I26" s="80"/>
      <c r="J26" s="80">
        <v>0</v>
      </c>
      <c r="K26" s="80">
        <v>0</v>
      </c>
      <c r="L26" s="81">
        <v>3132</v>
      </c>
      <c r="M26" s="81">
        <v>80</v>
      </c>
      <c r="N26" s="81">
        <v>3212</v>
      </c>
      <c r="O26" s="87" t="s">
        <v>19</v>
      </c>
    </row>
    <row r="27" s="9" customFormat="1" customHeight="1" spans="1:15">
      <c r="A27" s="79"/>
      <c r="B27" s="1" t="s">
        <v>51</v>
      </c>
      <c r="C27" s="2" t="s">
        <v>52</v>
      </c>
      <c r="D27" s="2" t="s">
        <v>53</v>
      </c>
      <c r="E27" s="80">
        <v>30</v>
      </c>
      <c r="F27" s="80">
        <v>344</v>
      </c>
      <c r="G27" s="80">
        <v>18</v>
      </c>
      <c r="H27" s="81"/>
      <c r="I27" s="80"/>
      <c r="J27" s="80">
        <v>380</v>
      </c>
      <c r="K27" s="80">
        <v>0</v>
      </c>
      <c r="L27" s="81">
        <v>6572</v>
      </c>
      <c r="M27" s="81">
        <v>150</v>
      </c>
      <c r="N27" s="81">
        <v>6722</v>
      </c>
      <c r="O27" s="87" t="s">
        <v>54</v>
      </c>
    </row>
    <row r="28" ht="21" customHeight="1" spans="1:15">
      <c r="A28" s="79" t="s">
        <v>55</v>
      </c>
      <c r="B28" s="82"/>
      <c r="C28" s="82"/>
      <c r="D28" s="83"/>
      <c r="E28" s="81">
        <v>396.5</v>
      </c>
      <c r="F28" s="81">
        <v>4646</v>
      </c>
      <c r="G28" s="81">
        <v>470</v>
      </c>
      <c r="H28" s="81">
        <v>0</v>
      </c>
      <c r="I28" s="81">
        <v>0</v>
      </c>
      <c r="J28" s="81">
        <v>200</v>
      </c>
      <c r="K28" s="81">
        <v>772</v>
      </c>
      <c r="L28" s="81">
        <v>88858.25</v>
      </c>
      <c r="M28" s="81">
        <v>1982.5</v>
      </c>
      <c r="N28" s="81">
        <v>90840.75</v>
      </c>
      <c r="O28" s="88"/>
    </row>
    <row r="29" ht="21" customHeight="1" spans="1:15">
      <c r="A29" s="75" t="s">
        <v>56</v>
      </c>
      <c r="B29" s="75"/>
      <c r="C29" s="75">
        <v>96291.2</v>
      </c>
      <c r="D29" s="75"/>
      <c r="E29" s="75"/>
      <c r="F29" s="75"/>
      <c r="G29" s="75"/>
      <c r="H29" s="75"/>
      <c r="I29" s="75"/>
      <c r="J29" s="75"/>
      <c r="K29" s="75"/>
      <c r="L29" s="75"/>
      <c r="M29" s="75"/>
      <c r="N29" s="75"/>
      <c r="O29" s="75"/>
    </row>
    <row r="30" ht="22" customHeight="1" spans="1:15">
      <c r="A30" s="84" t="s">
        <v>57</v>
      </c>
      <c r="B30" s="84"/>
      <c r="C30" s="84"/>
      <c r="D30" s="84"/>
      <c r="E30" s="84"/>
      <c r="F30" s="84"/>
      <c r="G30" s="84"/>
      <c r="H30" s="84"/>
      <c r="I30" s="84"/>
      <c r="J30" s="84"/>
      <c r="K30" s="84"/>
      <c r="L30" s="84"/>
      <c r="M30" s="84"/>
      <c r="N30" s="84"/>
      <c r="O30" s="89"/>
    </row>
  </sheetData>
  <autoFilter ref="A2:O30">
    <extLst/>
  </autoFilter>
  <mergeCells count="4">
    <mergeCell ref="A1:O1"/>
    <mergeCell ref="A29:B29"/>
    <mergeCell ref="C29:O29"/>
    <mergeCell ref="A30:O30"/>
  </mergeCells>
  <conditionalFormatting sqref="C3">
    <cfRule type="duplicateValues" dxfId="0" priority="214"/>
    <cfRule type="duplicateValues" dxfId="0" priority="212"/>
    <cfRule type="duplicateValues" dxfId="0" priority="210"/>
    <cfRule type="duplicateValues" dxfId="0" priority="208"/>
    <cfRule type="duplicateValues" dxfId="0" priority="206"/>
    <cfRule type="duplicateValues" dxfId="0" priority="204"/>
    <cfRule type="duplicateValues" dxfId="0" priority="202"/>
    <cfRule type="duplicateValues" dxfId="0" priority="200"/>
    <cfRule type="duplicateValues" dxfId="0" priority="198"/>
    <cfRule type="duplicateValues" dxfId="0" priority="196"/>
    <cfRule type="duplicateValues" dxfId="0" priority="194"/>
    <cfRule type="duplicateValues" dxfId="0" priority="192"/>
    <cfRule type="duplicateValues" dxfId="0" priority="190"/>
    <cfRule type="duplicateValues" dxfId="0" priority="188"/>
    <cfRule type="duplicateValues" dxfId="0" priority="186"/>
    <cfRule type="duplicateValues" dxfId="0" priority="184"/>
    <cfRule type="duplicateValues" dxfId="0" priority="182"/>
    <cfRule type="duplicateValues" dxfId="0" priority="180"/>
    <cfRule type="duplicateValues" dxfId="0" priority="178"/>
    <cfRule type="duplicateValues" dxfId="0" priority="176"/>
    <cfRule type="duplicateValues" dxfId="0" priority="174"/>
    <cfRule type="duplicateValues" dxfId="0" priority="172"/>
    <cfRule type="duplicateValues" dxfId="0" priority="170"/>
    <cfRule type="duplicateValues" dxfId="0" priority="168"/>
    <cfRule type="duplicateValues" dxfId="0" priority="166"/>
    <cfRule type="duplicateValues" dxfId="0" priority="164"/>
    <cfRule type="duplicateValues" dxfId="0" priority="162"/>
    <cfRule type="duplicateValues" dxfId="0" priority="160"/>
    <cfRule type="duplicateValues" dxfId="0" priority="158"/>
    <cfRule type="duplicateValues" dxfId="0" priority="156"/>
    <cfRule type="duplicateValues" dxfId="0" priority="154"/>
    <cfRule type="duplicateValues" dxfId="0" priority="152"/>
    <cfRule type="duplicateValues" dxfId="0" priority="150"/>
    <cfRule type="duplicateValues" dxfId="0" priority="148"/>
    <cfRule type="duplicateValues" dxfId="0" priority="146"/>
    <cfRule type="duplicateValues" dxfId="0" priority="144"/>
    <cfRule type="duplicateValues" dxfId="0" priority="142"/>
    <cfRule type="duplicateValues" dxfId="0" priority="140"/>
    <cfRule type="duplicateValues" dxfId="0" priority="138"/>
    <cfRule type="duplicateValues" dxfId="0" priority="136"/>
    <cfRule type="duplicateValues" dxfId="0" priority="134"/>
    <cfRule type="duplicateValues" dxfId="0" priority="132"/>
    <cfRule type="duplicateValues" dxfId="0" priority="130"/>
    <cfRule type="duplicateValues" dxfId="0" priority="128"/>
    <cfRule type="duplicateValues" dxfId="0" priority="126"/>
    <cfRule type="duplicateValues" dxfId="0" priority="124"/>
    <cfRule type="duplicateValues" dxfId="0" priority="122"/>
    <cfRule type="duplicateValues" dxfId="0" priority="120"/>
    <cfRule type="duplicateValues" dxfId="0" priority="118"/>
    <cfRule type="duplicateValues" dxfId="0" priority="116"/>
    <cfRule type="duplicateValues" dxfId="0" priority="114"/>
  </conditionalFormatting>
  <conditionalFormatting sqref="C4">
    <cfRule type="duplicateValues" dxfId="0" priority="213"/>
    <cfRule type="duplicateValues" dxfId="0" priority="211"/>
    <cfRule type="duplicateValues" dxfId="0" priority="209"/>
    <cfRule type="duplicateValues" dxfId="0" priority="207"/>
    <cfRule type="duplicateValues" dxfId="0" priority="205"/>
    <cfRule type="duplicateValues" dxfId="0" priority="203"/>
    <cfRule type="duplicateValues" dxfId="0" priority="201"/>
    <cfRule type="duplicateValues" dxfId="0" priority="199"/>
    <cfRule type="duplicateValues" dxfId="0" priority="197"/>
    <cfRule type="duplicateValues" dxfId="0" priority="195"/>
    <cfRule type="duplicateValues" dxfId="0" priority="193"/>
    <cfRule type="duplicateValues" dxfId="0" priority="191"/>
    <cfRule type="duplicateValues" dxfId="0" priority="189"/>
    <cfRule type="duplicateValues" dxfId="0" priority="187"/>
    <cfRule type="duplicateValues" dxfId="0" priority="185"/>
    <cfRule type="duplicateValues" dxfId="0" priority="183"/>
    <cfRule type="duplicateValues" dxfId="0" priority="181"/>
    <cfRule type="duplicateValues" dxfId="0" priority="179"/>
    <cfRule type="duplicateValues" dxfId="0" priority="177"/>
    <cfRule type="duplicateValues" dxfId="0" priority="175"/>
    <cfRule type="duplicateValues" dxfId="0" priority="173"/>
    <cfRule type="duplicateValues" dxfId="0" priority="171"/>
    <cfRule type="duplicateValues" dxfId="0" priority="169"/>
    <cfRule type="duplicateValues" dxfId="0" priority="167"/>
    <cfRule type="duplicateValues" dxfId="0" priority="165"/>
    <cfRule type="duplicateValues" dxfId="0" priority="163"/>
    <cfRule type="duplicateValues" dxfId="0" priority="161"/>
    <cfRule type="duplicateValues" dxfId="0" priority="159"/>
    <cfRule type="duplicateValues" dxfId="0" priority="157"/>
    <cfRule type="duplicateValues" dxfId="0" priority="155"/>
    <cfRule type="duplicateValues" dxfId="0" priority="153"/>
    <cfRule type="duplicateValues" dxfId="0" priority="151"/>
    <cfRule type="duplicateValues" dxfId="0" priority="149"/>
    <cfRule type="duplicateValues" dxfId="0" priority="147"/>
    <cfRule type="duplicateValues" dxfId="0" priority="145"/>
    <cfRule type="duplicateValues" dxfId="0" priority="143"/>
    <cfRule type="duplicateValues" dxfId="0" priority="141"/>
    <cfRule type="duplicateValues" dxfId="0" priority="139"/>
    <cfRule type="duplicateValues" dxfId="0" priority="137"/>
    <cfRule type="duplicateValues" dxfId="0" priority="135"/>
    <cfRule type="duplicateValues" dxfId="0" priority="133"/>
    <cfRule type="duplicateValues" dxfId="0" priority="131"/>
    <cfRule type="duplicateValues" dxfId="0" priority="129"/>
    <cfRule type="duplicateValues" dxfId="0" priority="127"/>
    <cfRule type="duplicateValues" dxfId="0" priority="125"/>
    <cfRule type="duplicateValues" dxfId="0" priority="123"/>
    <cfRule type="duplicateValues" dxfId="0" priority="121"/>
    <cfRule type="duplicateValues" dxfId="0" priority="119"/>
    <cfRule type="duplicateValues" dxfId="0" priority="117"/>
    <cfRule type="duplicateValues" dxfId="0" priority="115"/>
    <cfRule type="duplicateValues" dxfId="0" priority="113"/>
  </conditionalFormatting>
  <conditionalFormatting sqref="C24">
    <cfRule type="duplicateValues" dxfId="0" priority="111"/>
    <cfRule type="duplicateValues" dxfId="0" priority="110"/>
    <cfRule type="duplicateValues" dxfId="0" priority="109"/>
    <cfRule type="duplicateValues" dxfId="0" priority="108"/>
    <cfRule type="duplicateValues" dxfId="0" priority="107"/>
    <cfRule type="duplicateValues" dxfId="0" priority="106"/>
    <cfRule type="duplicateValues" dxfId="0" priority="105"/>
    <cfRule type="duplicateValues" dxfId="0" priority="104"/>
    <cfRule type="duplicateValues" dxfId="0" priority="103"/>
    <cfRule type="duplicateValues" dxfId="0" priority="102"/>
    <cfRule type="duplicateValues" dxfId="0" priority="101"/>
    <cfRule type="duplicateValues" dxfId="0" priority="100"/>
    <cfRule type="duplicateValues" dxfId="0" priority="99"/>
    <cfRule type="duplicateValues" dxfId="0" priority="98"/>
    <cfRule type="duplicateValues" dxfId="0" priority="97"/>
    <cfRule type="duplicateValues" dxfId="0" priority="96"/>
    <cfRule type="duplicateValues" dxfId="0" priority="95"/>
    <cfRule type="duplicateValues" dxfId="0" priority="94"/>
    <cfRule type="duplicateValues" dxfId="0" priority="93"/>
    <cfRule type="duplicateValues" dxfId="0" priority="92"/>
    <cfRule type="duplicateValues" dxfId="0" priority="91"/>
    <cfRule type="duplicateValues" dxfId="0" priority="90"/>
    <cfRule type="duplicateValues" dxfId="0" priority="89"/>
    <cfRule type="duplicateValues" dxfId="0" priority="88"/>
    <cfRule type="duplicateValues" dxfId="0" priority="87"/>
    <cfRule type="duplicateValues" dxfId="0" priority="86"/>
    <cfRule type="duplicateValues" dxfId="0" priority="85"/>
    <cfRule type="duplicateValues" dxfId="0" priority="84"/>
    <cfRule type="duplicateValues" dxfId="0" priority="83"/>
    <cfRule type="duplicateValues" dxfId="0" priority="82"/>
    <cfRule type="duplicateValues" dxfId="0" priority="81"/>
    <cfRule type="duplicateValues" dxfId="0" priority="80"/>
    <cfRule type="duplicateValues" dxfId="0" priority="79"/>
    <cfRule type="duplicateValues" dxfId="0" priority="78"/>
    <cfRule type="duplicateValues" dxfId="0" priority="77"/>
    <cfRule type="duplicateValues" dxfId="0" priority="76"/>
    <cfRule type="duplicateValues" dxfId="0" priority="75"/>
    <cfRule type="duplicateValues" dxfId="0" priority="74"/>
    <cfRule type="duplicateValues" dxfId="0" priority="73"/>
    <cfRule type="duplicateValues" dxfId="0" priority="72"/>
    <cfRule type="duplicateValues" dxfId="0" priority="71"/>
    <cfRule type="duplicateValues" dxfId="0" priority="70"/>
    <cfRule type="duplicateValues" dxfId="0" priority="69"/>
    <cfRule type="duplicateValues" dxfId="0" priority="68"/>
    <cfRule type="duplicateValues" dxfId="0" priority="67"/>
    <cfRule type="duplicateValues" dxfId="0" priority="66"/>
    <cfRule type="duplicateValues" dxfId="0" priority="65"/>
    <cfRule type="duplicateValues" dxfId="0" priority="64"/>
    <cfRule type="duplicateValues" dxfId="0" priority="63"/>
    <cfRule type="duplicateValues" dxfId="0" priority="62"/>
    <cfRule type="duplicateValues" dxfId="0" priority="61"/>
  </conditionalFormatting>
  <conditionalFormatting sqref="C27">
    <cfRule type="duplicateValues" dxfId="0" priority="55"/>
    <cfRule type="duplicateValues" dxfId="0" priority="54"/>
    <cfRule type="duplicateValues" dxfId="0" priority="53"/>
    <cfRule type="duplicateValues" dxfId="0" priority="52"/>
    <cfRule type="duplicateValues" dxfId="0" priority="51"/>
    <cfRule type="duplicateValues" dxfId="0" priority="50"/>
    <cfRule type="duplicateValues" dxfId="0" priority="49"/>
    <cfRule type="duplicateValues" dxfId="0" priority="48"/>
    <cfRule type="duplicateValues" dxfId="0" priority="47"/>
    <cfRule type="duplicateValues" dxfId="0" priority="46"/>
    <cfRule type="duplicateValues" dxfId="0" priority="45"/>
    <cfRule type="duplicateValues" dxfId="0" priority="44"/>
    <cfRule type="duplicateValues" dxfId="0" priority="43"/>
    <cfRule type="duplicateValues" dxfId="0" priority="42"/>
    <cfRule type="duplicateValues" dxfId="0" priority="41"/>
    <cfRule type="duplicateValues" dxfId="0" priority="40"/>
    <cfRule type="duplicateValues" dxfId="0" priority="39"/>
    <cfRule type="duplicateValues" dxfId="0" priority="38"/>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fRule type="duplicateValues" dxfId="0" priority="27"/>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C3:C26">
    <cfRule type="duplicateValues" dxfId="0" priority="60"/>
    <cfRule type="duplicateValues" dxfId="0" priority="59"/>
    <cfRule type="duplicateValues" dxfId="0" priority="58"/>
    <cfRule type="duplicateValues" dxfId="0" priority="57"/>
    <cfRule type="duplicateValues" dxfId="0" priority="56"/>
  </conditionalFormatting>
  <conditionalFormatting sqref="C5:C22">
    <cfRule type="duplicateValues" dxfId="0" priority="112"/>
  </conditionalFormatting>
  <conditionalFormatting sqref="C1:C2 C28:C1048576">
    <cfRule type="duplicateValues" dxfId="0" priority="220"/>
    <cfRule type="duplicateValues" dxfId="0" priority="219"/>
    <cfRule type="duplicateValues" dxfId="0" priority="218"/>
    <cfRule type="duplicateValues" dxfId="0" priority="217"/>
    <cfRule type="duplicateValues" dxfId="0" priority="216"/>
    <cfRule type="duplicateValues" dxfId="0" priority="215"/>
  </conditionalFormatting>
  <pageMargins left="0.590277777777778" right="0.590277777777778" top="0.118055555555556" bottom="0.354166666666667" header="0.118055555555556" footer="0.156944444444444"/>
  <pageSetup paperSize="9" scale="9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P1" sqref="P$1:P$1048576"/>
    </sheetView>
  </sheetViews>
  <sheetFormatPr defaultColWidth="9" defaultRowHeight="18" customHeight="1"/>
  <cols>
    <col min="1" max="1" width="5" style="75" customWidth="1"/>
    <col min="2" max="2" width="16.875" style="76" customWidth="1"/>
    <col min="3" max="3" width="14" style="76" customWidth="1"/>
    <col min="4" max="4" width="11" style="76" customWidth="1"/>
    <col min="5" max="5" width="8.375" style="76" customWidth="1"/>
    <col min="6" max="8" width="9" style="76" customWidth="1"/>
    <col min="9" max="9" width="6.5" style="76" customWidth="1"/>
    <col min="10" max="10" width="7.5" style="76" customWidth="1"/>
    <col min="11" max="11" width="10.875" style="76" customWidth="1"/>
    <col min="12" max="12" width="9" style="76" customWidth="1"/>
    <col min="13" max="13" width="6.875" style="76" customWidth="1"/>
    <col min="14" max="14" width="9" style="76" customWidth="1"/>
    <col min="15" max="15" width="20" style="77" customWidth="1"/>
    <col min="16" max="16384" width="9" style="76"/>
  </cols>
  <sheetData>
    <row r="1" customHeight="1" spans="1:15">
      <c r="A1" s="74" t="s">
        <v>0</v>
      </c>
      <c r="B1" s="74"/>
      <c r="C1" s="74"/>
      <c r="D1" s="74"/>
      <c r="E1" s="74"/>
      <c r="F1" s="74"/>
      <c r="G1" s="74"/>
      <c r="H1" s="74"/>
      <c r="I1" s="74"/>
      <c r="J1" s="74"/>
      <c r="K1" s="74"/>
      <c r="L1" s="74"/>
      <c r="M1" s="74"/>
      <c r="N1" s="74"/>
      <c r="O1" s="85"/>
    </row>
    <row r="2" s="74" customFormat="1" ht="28" customHeight="1" spans="1:15">
      <c r="A2" s="78" t="s">
        <v>1</v>
      </c>
      <c r="B2" s="78" t="s">
        <v>2</v>
      </c>
      <c r="C2" s="78" t="s">
        <v>3</v>
      </c>
      <c r="D2" s="78" t="s">
        <v>4</v>
      </c>
      <c r="E2" s="78" t="s">
        <v>5</v>
      </c>
      <c r="F2" s="78" t="s">
        <v>6</v>
      </c>
      <c r="G2" s="78" t="s">
        <v>7</v>
      </c>
      <c r="H2" s="78" t="s">
        <v>8</v>
      </c>
      <c r="I2" s="78" t="s">
        <v>9</v>
      </c>
      <c r="J2" s="78" t="s">
        <v>10</v>
      </c>
      <c r="K2" s="78" t="s">
        <v>11</v>
      </c>
      <c r="L2" s="78" t="s">
        <v>12</v>
      </c>
      <c r="M2" s="78" t="s">
        <v>13</v>
      </c>
      <c r="N2" s="78" t="s">
        <v>14</v>
      </c>
      <c r="O2" s="86" t="s">
        <v>15</v>
      </c>
    </row>
    <row r="3" s="9" customFormat="1" customHeight="1" spans="1:15">
      <c r="A3" s="79">
        <v>1</v>
      </c>
      <c r="B3" s="1" t="s">
        <v>16</v>
      </c>
      <c r="C3" s="2" t="s">
        <v>17</v>
      </c>
      <c r="D3" s="2" t="s">
        <v>18</v>
      </c>
      <c r="E3" s="80">
        <f>VLOOKUP(C3,考勤!$A:$AI,35,0)</f>
        <v>25</v>
      </c>
      <c r="F3" s="80">
        <f>VLOOKUP(C3,考勤!$A:$AM,39,0)</f>
        <v>329</v>
      </c>
      <c r="G3" s="80">
        <v>19.5</v>
      </c>
      <c r="H3" s="81"/>
      <c r="I3" s="80"/>
      <c r="J3" s="80">
        <f>IFERROR(VLOOKUP(C3,其他!B:D,3,0),0)</f>
        <v>0</v>
      </c>
      <c r="K3" s="80">
        <f>IFERROR(VLOOKUP(C3,车间扣款!B:C,2,0),0)</f>
        <v>97</v>
      </c>
      <c r="L3" s="81">
        <f>H3*15+(F3-H3-I3)*G3+I3*G3*80%+J3+K3</f>
        <v>6512.5</v>
      </c>
      <c r="M3" s="81">
        <f>E3*5</f>
        <v>125</v>
      </c>
      <c r="N3" s="81">
        <f>L3+M3</f>
        <v>6637.5</v>
      </c>
      <c r="O3" s="87" t="str">
        <f>IFERROR(VLOOKUP(C3,其他!B:E,2,0),"")</f>
        <v/>
      </c>
    </row>
    <row r="4" s="9" customFormat="1" customHeight="1" spans="1:15">
      <c r="A4" s="79"/>
      <c r="B4" s="1" t="s">
        <v>16</v>
      </c>
      <c r="C4" s="2" t="s">
        <v>20</v>
      </c>
      <c r="D4" s="2" t="s">
        <v>18</v>
      </c>
      <c r="E4" s="80">
        <f>VLOOKUP(C4,考勤!$A:$AI,35,0)</f>
        <v>24.5</v>
      </c>
      <c r="F4" s="80">
        <f>VLOOKUP(C4,考勤!$A:$AM,39,0)</f>
        <v>367</v>
      </c>
      <c r="G4" s="80">
        <v>19.5</v>
      </c>
      <c r="H4" s="81"/>
      <c r="I4" s="80"/>
      <c r="J4" s="80">
        <f>IFERROR(VLOOKUP(C4,其他!B:D,3,0),0)</f>
        <v>-30</v>
      </c>
      <c r="K4" s="80">
        <f>IFERROR(VLOOKUP(C4,车间扣款!B:C,2,0),0)</f>
        <v>102</v>
      </c>
      <c r="L4" s="81">
        <f t="shared" ref="L4:L27" si="0">H4*15+(F4-H4-I4)*G4+I4*G4*80%+J4+K4</f>
        <v>7228.5</v>
      </c>
      <c r="M4" s="81">
        <f t="shared" ref="M4:M27" si="1">E4*5</f>
        <v>122.5</v>
      </c>
      <c r="N4" s="81">
        <f t="shared" ref="N4:N27" si="2">L4+M4</f>
        <v>7351</v>
      </c>
      <c r="O4" s="87" t="str">
        <f>IFERROR(VLOOKUP(C4,其他!B:E,2,0),"")</f>
        <v>漏打卡</v>
      </c>
    </row>
    <row r="5" s="9" customFormat="1" customHeight="1" spans="1:15">
      <c r="A5" s="79"/>
      <c r="B5" s="1" t="s">
        <v>22</v>
      </c>
      <c r="C5" s="4" t="s">
        <v>23</v>
      </c>
      <c r="D5" s="4" t="s">
        <v>24</v>
      </c>
      <c r="E5" s="80">
        <f>VLOOKUP(C5,考勤!$A:$AI,35,0)</f>
        <v>7</v>
      </c>
      <c r="F5" s="80">
        <f>VLOOKUP(C5,考勤!$A:$AM,39,0)</f>
        <v>76</v>
      </c>
      <c r="G5" s="80">
        <v>18</v>
      </c>
      <c r="H5" s="81"/>
      <c r="I5" s="80"/>
      <c r="J5" s="80">
        <f>IFERROR(VLOOKUP(C5,其他!B:D,3,0),0)</f>
        <v>0</v>
      </c>
      <c r="K5" s="80">
        <f>IFERROR(VLOOKUP(C5,车间扣款!B:C,2,0),0)</f>
        <v>0</v>
      </c>
      <c r="L5" s="81">
        <f t="shared" si="0"/>
        <v>1368</v>
      </c>
      <c r="M5" s="81">
        <f t="shared" si="1"/>
        <v>35</v>
      </c>
      <c r="N5" s="81">
        <f t="shared" si="2"/>
        <v>1403</v>
      </c>
      <c r="O5" s="87" t="str">
        <f>IFERROR(VLOOKUP(C5,其他!B:E,2,0),"")</f>
        <v/>
      </c>
    </row>
    <row r="6" s="9" customFormat="1" customHeight="1" spans="1:15">
      <c r="A6" s="79"/>
      <c r="B6" s="1" t="s">
        <v>25</v>
      </c>
      <c r="C6" s="3" t="s">
        <v>26</v>
      </c>
      <c r="D6" s="1" t="s">
        <v>18</v>
      </c>
      <c r="E6" s="80">
        <f>VLOOKUP(C6,考勤!$A:$AI,35,0)</f>
        <v>15</v>
      </c>
      <c r="F6" s="80">
        <f>VLOOKUP(C6,考勤!$A:$AM,39,0)</f>
        <v>161.5</v>
      </c>
      <c r="G6" s="80">
        <v>18.5</v>
      </c>
      <c r="H6" s="81"/>
      <c r="I6" s="80"/>
      <c r="J6" s="80">
        <f>IFERROR(VLOOKUP(C6,其他!B:D,3,0),0)</f>
        <v>-40</v>
      </c>
      <c r="K6" s="80">
        <f>IFERROR(VLOOKUP(C6,车间扣款!B:C,2,0),0)</f>
        <v>27</v>
      </c>
      <c r="L6" s="81">
        <f t="shared" si="0"/>
        <v>2974.75</v>
      </c>
      <c r="M6" s="81">
        <f t="shared" si="1"/>
        <v>75</v>
      </c>
      <c r="N6" s="81">
        <f t="shared" si="2"/>
        <v>3049.75</v>
      </c>
      <c r="O6" s="87" t="str">
        <f>IFERROR(VLOOKUP(C6,其他!B:E,2,0),"")</f>
        <v>螺栓未紧固、漏打卡</v>
      </c>
    </row>
    <row r="7" s="9" customFormat="1" customHeight="1" spans="1:15">
      <c r="A7" s="79"/>
      <c r="B7" s="1" t="s">
        <v>16</v>
      </c>
      <c r="C7" s="3" t="s">
        <v>28</v>
      </c>
      <c r="D7" s="1" t="s">
        <v>18</v>
      </c>
      <c r="E7" s="80">
        <f>VLOOKUP(C7,考勤!$A:$AI,35,0)</f>
        <v>21.5</v>
      </c>
      <c r="F7" s="80">
        <f>VLOOKUP(C7,考勤!$A:$AM,39,0)</f>
        <v>265</v>
      </c>
      <c r="G7" s="80">
        <v>19.5</v>
      </c>
      <c r="H7" s="81"/>
      <c r="I7" s="80"/>
      <c r="J7" s="80">
        <f>IFERROR(VLOOKUP(C7,其他!B:D,3,0),0)</f>
        <v>-30</v>
      </c>
      <c r="K7" s="80">
        <f>IFERROR(VLOOKUP(C7,车间扣款!B:C,2,0),0)</f>
        <v>67</v>
      </c>
      <c r="L7" s="81">
        <f t="shared" si="0"/>
        <v>5204.5</v>
      </c>
      <c r="M7" s="81">
        <f t="shared" si="1"/>
        <v>107.5</v>
      </c>
      <c r="N7" s="81">
        <f t="shared" si="2"/>
        <v>5312</v>
      </c>
      <c r="O7" s="87" t="str">
        <f>IFERROR(VLOOKUP(C7,其他!B:E,2,0),"")</f>
        <v>漏打卡</v>
      </c>
    </row>
    <row r="8" s="9" customFormat="1" customHeight="1" spans="1:15">
      <c r="A8" s="79"/>
      <c r="B8" s="1" t="s">
        <v>16</v>
      </c>
      <c r="C8" s="3" t="s">
        <v>29</v>
      </c>
      <c r="D8" s="1" t="s">
        <v>18</v>
      </c>
      <c r="E8" s="80">
        <f>VLOOKUP(C8,考勤!$A:$AI,35,0)</f>
        <v>18</v>
      </c>
      <c r="F8" s="80">
        <f>VLOOKUP(C8,考勤!$A:$AM,39,0)</f>
        <v>186</v>
      </c>
      <c r="G8" s="80">
        <v>19.5</v>
      </c>
      <c r="H8" s="81"/>
      <c r="I8" s="80"/>
      <c r="J8" s="80">
        <f>IFERROR(VLOOKUP(C8,其他!B:D,3,0),0)</f>
        <v>0</v>
      </c>
      <c r="K8" s="80">
        <f>IFERROR(VLOOKUP(C8,车间扣款!B:C,2,0),0)</f>
        <v>42</v>
      </c>
      <c r="L8" s="81">
        <f t="shared" si="0"/>
        <v>3669</v>
      </c>
      <c r="M8" s="81">
        <f t="shared" si="1"/>
        <v>90</v>
      </c>
      <c r="N8" s="81">
        <f t="shared" si="2"/>
        <v>3759</v>
      </c>
      <c r="O8" s="87" t="str">
        <f>IFERROR(VLOOKUP(C8,其他!B:E,2,0),"")</f>
        <v/>
      </c>
    </row>
    <row r="9" s="9" customFormat="1" customHeight="1" spans="1:15">
      <c r="A9" s="79"/>
      <c r="B9" s="1" t="s">
        <v>16</v>
      </c>
      <c r="C9" s="3" t="s">
        <v>30</v>
      </c>
      <c r="D9" s="1" t="s">
        <v>18</v>
      </c>
      <c r="E9" s="80">
        <f>VLOOKUP(C9,考勤!$A:$AI,35,0)</f>
        <v>16</v>
      </c>
      <c r="F9" s="80">
        <f>VLOOKUP(C9,考勤!$A:$AM,39,0)</f>
        <v>167</v>
      </c>
      <c r="G9" s="80">
        <v>19.5</v>
      </c>
      <c r="H9" s="81"/>
      <c r="I9" s="80"/>
      <c r="J9" s="80">
        <f>IFERROR(VLOOKUP(C9,其他!B:D,3,0),0)</f>
        <v>-50</v>
      </c>
      <c r="K9" s="80">
        <f>IFERROR(VLOOKUP(C9,车间扣款!B:C,2,0),0)</f>
        <v>34</v>
      </c>
      <c r="L9" s="81">
        <f t="shared" si="0"/>
        <v>3240.5</v>
      </c>
      <c r="M9" s="81">
        <f t="shared" si="1"/>
        <v>80</v>
      </c>
      <c r="N9" s="81">
        <f t="shared" si="2"/>
        <v>3320.5</v>
      </c>
      <c r="O9" s="87" t="str">
        <f>IFERROR(VLOOKUP(C9,其他!B:E,2,0),"")</f>
        <v>违反公司制度</v>
      </c>
    </row>
    <row r="10" s="9" customFormat="1" customHeight="1" spans="1:15">
      <c r="A10" s="79"/>
      <c r="B10" s="1" t="s">
        <v>16</v>
      </c>
      <c r="C10" s="3" t="s">
        <v>32</v>
      </c>
      <c r="D10" s="1" t="s">
        <v>18</v>
      </c>
      <c r="E10" s="80">
        <f>VLOOKUP(C10,考勤!$A:$AI,35,0)</f>
        <v>22</v>
      </c>
      <c r="F10" s="80">
        <f>VLOOKUP(C10,考勤!$A:$AM,39,0)</f>
        <v>241</v>
      </c>
      <c r="G10" s="80">
        <v>19.5</v>
      </c>
      <c r="H10" s="81"/>
      <c r="I10" s="80"/>
      <c r="J10" s="80">
        <f>IFERROR(VLOOKUP(C10,其他!B:D,3,0),0)</f>
        <v>0</v>
      </c>
      <c r="K10" s="80">
        <f>IFERROR(VLOOKUP(C10,车间扣款!B:C,2,0),0)</f>
        <v>65</v>
      </c>
      <c r="L10" s="81">
        <f t="shared" si="0"/>
        <v>4764.5</v>
      </c>
      <c r="M10" s="81">
        <f t="shared" si="1"/>
        <v>110</v>
      </c>
      <c r="N10" s="81">
        <f t="shared" si="2"/>
        <v>4874.5</v>
      </c>
      <c r="O10" s="87" t="str">
        <f>IFERROR(VLOOKUP(C10,其他!B:E,2,0),"")</f>
        <v/>
      </c>
    </row>
    <row r="11" s="9" customFormat="1" customHeight="1" spans="1:15">
      <c r="A11" s="79"/>
      <c r="B11" s="1" t="s">
        <v>16</v>
      </c>
      <c r="C11" s="3" t="s">
        <v>33</v>
      </c>
      <c r="D11" s="1" t="s">
        <v>18</v>
      </c>
      <c r="E11" s="80">
        <f>VLOOKUP(C11,考勤!$A:$AI,35,0)</f>
        <v>21</v>
      </c>
      <c r="F11" s="80">
        <f>VLOOKUP(C11,考勤!$A:$AM,39,0)</f>
        <v>218.5</v>
      </c>
      <c r="G11" s="80">
        <v>19.5</v>
      </c>
      <c r="H11" s="81"/>
      <c r="I11" s="80"/>
      <c r="J11" s="80">
        <f>IFERROR(VLOOKUP(C11,其他!B:D,3,0),0)</f>
        <v>0</v>
      </c>
      <c r="K11" s="80">
        <f>IFERROR(VLOOKUP(C11,车间扣款!B:C,2,0),0)</f>
        <v>50.5</v>
      </c>
      <c r="L11" s="81">
        <f t="shared" si="0"/>
        <v>4311.25</v>
      </c>
      <c r="M11" s="81">
        <f t="shared" si="1"/>
        <v>105</v>
      </c>
      <c r="N11" s="81">
        <f t="shared" si="2"/>
        <v>4416.25</v>
      </c>
      <c r="O11" s="87" t="str">
        <f>IFERROR(VLOOKUP(C11,其他!B:E,2,0),"")</f>
        <v/>
      </c>
    </row>
    <row r="12" s="9" customFormat="1" customHeight="1" spans="1:15">
      <c r="A12" s="79"/>
      <c r="B12" s="1" t="s">
        <v>16</v>
      </c>
      <c r="C12" s="3" t="s">
        <v>34</v>
      </c>
      <c r="D12" s="1" t="s">
        <v>18</v>
      </c>
      <c r="E12" s="80">
        <f>VLOOKUP(C12,考勤!$A:$AI,35,0)</f>
        <v>22</v>
      </c>
      <c r="F12" s="80">
        <f>VLOOKUP(C12,考勤!$A:$AM,39,0)</f>
        <v>244</v>
      </c>
      <c r="G12" s="80">
        <v>19.5</v>
      </c>
      <c r="H12" s="81"/>
      <c r="I12" s="80"/>
      <c r="J12" s="80">
        <f>IFERROR(VLOOKUP(C12,其他!B:D,3,0),0)</f>
        <v>0</v>
      </c>
      <c r="K12" s="80">
        <f>IFERROR(VLOOKUP(C12,车间扣款!B:C,2,0),0)</f>
        <v>68</v>
      </c>
      <c r="L12" s="81">
        <f t="shared" si="0"/>
        <v>4826</v>
      </c>
      <c r="M12" s="81">
        <f t="shared" si="1"/>
        <v>110</v>
      </c>
      <c r="N12" s="81">
        <f t="shared" si="2"/>
        <v>4936</v>
      </c>
      <c r="O12" s="87" t="str">
        <f>IFERROR(VLOOKUP(C12,其他!B:E,2,0),"")</f>
        <v/>
      </c>
    </row>
    <row r="13" s="9" customFormat="1" customHeight="1" spans="1:15">
      <c r="A13" s="79"/>
      <c r="B13" s="1" t="s">
        <v>16</v>
      </c>
      <c r="C13" s="3" t="s">
        <v>35</v>
      </c>
      <c r="D13" s="1" t="s">
        <v>18</v>
      </c>
      <c r="E13" s="80">
        <f>VLOOKUP(C13,考勤!$A:$AI,35,0)</f>
        <v>22</v>
      </c>
      <c r="F13" s="80">
        <f>VLOOKUP(C13,考勤!$A:$AM,39,0)</f>
        <v>231.5</v>
      </c>
      <c r="G13" s="80">
        <v>19.5</v>
      </c>
      <c r="H13" s="81"/>
      <c r="I13" s="80"/>
      <c r="J13" s="80">
        <f>IFERROR(VLOOKUP(C13,其他!B:D,3,0),0)</f>
        <v>0</v>
      </c>
      <c r="K13" s="80">
        <f>IFERROR(VLOOKUP(C13,车间扣款!B:C,2,0),0)</f>
        <v>55.5</v>
      </c>
      <c r="L13" s="81">
        <f t="shared" si="0"/>
        <v>4569.75</v>
      </c>
      <c r="M13" s="81">
        <f t="shared" si="1"/>
        <v>110</v>
      </c>
      <c r="N13" s="81">
        <f t="shared" si="2"/>
        <v>4679.75</v>
      </c>
      <c r="O13" s="87" t="str">
        <f>IFERROR(VLOOKUP(C13,其他!B:E,2,0),"")</f>
        <v/>
      </c>
    </row>
    <row r="14" s="9" customFormat="1" customHeight="1" spans="1:15">
      <c r="A14" s="79"/>
      <c r="B14" s="1" t="s">
        <v>16</v>
      </c>
      <c r="C14" s="3" t="s">
        <v>36</v>
      </c>
      <c r="D14" s="1" t="s">
        <v>18</v>
      </c>
      <c r="E14" s="80">
        <f>VLOOKUP(C14,考勤!$A:$AI,35,0)</f>
        <v>13</v>
      </c>
      <c r="F14" s="80">
        <f>VLOOKUP(C14,考勤!$A:$AM,39,0)</f>
        <v>157</v>
      </c>
      <c r="G14" s="80">
        <v>19.5</v>
      </c>
      <c r="H14" s="81"/>
      <c r="I14" s="80"/>
      <c r="J14" s="80">
        <f>IFERROR(VLOOKUP(C14,其他!B:D,3,0),0)</f>
        <v>0</v>
      </c>
      <c r="K14" s="80">
        <f>IFERROR(VLOOKUP(C14,车间扣款!B:C,2,0),0)</f>
        <v>45</v>
      </c>
      <c r="L14" s="81">
        <f t="shared" si="0"/>
        <v>3106.5</v>
      </c>
      <c r="M14" s="81">
        <f t="shared" si="1"/>
        <v>65</v>
      </c>
      <c r="N14" s="81">
        <f t="shared" si="2"/>
        <v>3171.5</v>
      </c>
      <c r="O14" s="87" t="str">
        <f>IFERROR(VLOOKUP(C14,其他!B:E,2,0),"")</f>
        <v/>
      </c>
    </row>
    <row r="15" s="9" customFormat="1" customHeight="1" spans="1:15">
      <c r="A15" s="79"/>
      <c r="B15" s="1" t="s">
        <v>16</v>
      </c>
      <c r="C15" s="3" t="s">
        <v>37</v>
      </c>
      <c r="D15" s="1" t="s">
        <v>18</v>
      </c>
      <c r="E15" s="80">
        <f>VLOOKUP(C15,考勤!$A:$AI,35,0)</f>
        <v>13</v>
      </c>
      <c r="F15" s="80">
        <f>VLOOKUP(C15,考勤!$A:$AM,39,0)</f>
        <v>162.5</v>
      </c>
      <c r="G15" s="80">
        <v>19.5</v>
      </c>
      <c r="H15" s="81"/>
      <c r="I15" s="80"/>
      <c r="J15" s="80">
        <f>IFERROR(VLOOKUP(C15,其他!B:D,3,0),0)</f>
        <v>0</v>
      </c>
      <c r="K15" s="80">
        <f>IFERROR(VLOOKUP(C15,车间扣款!B:C,2,0),0)</f>
        <v>46.5</v>
      </c>
      <c r="L15" s="81">
        <f t="shared" si="0"/>
        <v>3215.25</v>
      </c>
      <c r="M15" s="81">
        <f t="shared" si="1"/>
        <v>65</v>
      </c>
      <c r="N15" s="81">
        <f t="shared" si="2"/>
        <v>3280.25</v>
      </c>
      <c r="O15" s="87" t="str">
        <f>IFERROR(VLOOKUP(C15,其他!B:E,2,0),"")</f>
        <v/>
      </c>
    </row>
    <row r="16" s="9" customFormat="1" customHeight="1" spans="1:15">
      <c r="A16" s="79"/>
      <c r="B16" s="1" t="s">
        <v>16</v>
      </c>
      <c r="C16" s="3" t="s">
        <v>38</v>
      </c>
      <c r="D16" s="1" t="s">
        <v>18</v>
      </c>
      <c r="E16" s="80">
        <f>VLOOKUP(C16,考勤!$A:$AI,35,0)</f>
        <v>12.5</v>
      </c>
      <c r="F16" s="80">
        <f>VLOOKUP(C16,考勤!$A:$AM,39,0)</f>
        <v>182</v>
      </c>
      <c r="G16" s="80">
        <v>19.5</v>
      </c>
      <c r="H16" s="81"/>
      <c r="I16" s="80"/>
      <c r="J16" s="80">
        <f>IFERROR(VLOOKUP(C16,其他!B:D,3,0),0)</f>
        <v>0</v>
      </c>
      <c r="K16" s="80">
        <f>IFERROR(VLOOKUP(C16,车间扣款!B:C,2,0),0)</f>
        <v>62</v>
      </c>
      <c r="L16" s="81">
        <f t="shared" si="0"/>
        <v>3611</v>
      </c>
      <c r="M16" s="81">
        <f t="shared" si="1"/>
        <v>62.5</v>
      </c>
      <c r="N16" s="81">
        <f t="shared" si="2"/>
        <v>3673.5</v>
      </c>
      <c r="O16" s="87" t="str">
        <f>IFERROR(VLOOKUP(C16,其他!B:E,2,0),"")</f>
        <v/>
      </c>
    </row>
    <row r="17" s="9" customFormat="1" customHeight="1" spans="1:15">
      <c r="A17" s="79"/>
      <c r="B17" s="1" t="s">
        <v>16</v>
      </c>
      <c r="C17" s="4" t="s">
        <v>39</v>
      </c>
      <c r="D17" s="4" t="s">
        <v>18</v>
      </c>
      <c r="E17" s="80">
        <f>VLOOKUP(C17,考勤!$A:$AI,35,0)</f>
        <v>3</v>
      </c>
      <c r="F17" s="80">
        <f>VLOOKUP(C17,考勤!$A:$AM,39,0)</f>
        <v>34.5</v>
      </c>
      <c r="G17" s="80">
        <v>19.5</v>
      </c>
      <c r="H17" s="81"/>
      <c r="I17" s="80"/>
      <c r="J17" s="80">
        <f>IFERROR(VLOOKUP(C17,其他!B:D,3,0),0)</f>
        <v>0</v>
      </c>
      <c r="K17" s="80">
        <f>IFERROR(VLOOKUP(C17,车间扣款!B:C,2,0),0)</f>
        <v>10.5</v>
      </c>
      <c r="L17" s="81">
        <f t="shared" si="0"/>
        <v>683.25</v>
      </c>
      <c r="M17" s="81">
        <f t="shared" si="1"/>
        <v>15</v>
      </c>
      <c r="N17" s="81">
        <f t="shared" si="2"/>
        <v>698.25</v>
      </c>
      <c r="O17" s="87" t="str">
        <f>IFERROR(VLOOKUP(C17,其他!B:E,2,0),"")</f>
        <v/>
      </c>
    </row>
    <row r="18" s="9" customFormat="1" customHeight="1" spans="1:15">
      <c r="A18" s="79"/>
      <c r="B18" s="1" t="s">
        <v>40</v>
      </c>
      <c r="C18" s="3" t="s">
        <v>41</v>
      </c>
      <c r="D18" s="1" t="s">
        <v>42</v>
      </c>
      <c r="E18" s="80">
        <f>VLOOKUP(C18,考勤!$A:$AI,35,0)</f>
        <v>16</v>
      </c>
      <c r="F18" s="80">
        <f>VLOOKUP(C18,考勤!$A:$AM,39,0)</f>
        <v>180.5</v>
      </c>
      <c r="G18" s="80">
        <v>18</v>
      </c>
      <c r="H18" s="81"/>
      <c r="I18" s="80"/>
      <c r="J18" s="80">
        <f>IFERROR(VLOOKUP(C18,其他!B:D,3,0),0)</f>
        <v>0</v>
      </c>
      <c r="K18" s="80">
        <f>IFERROR(VLOOKUP(C18,车间扣款!B:C,2,0),0)</f>
        <v>0</v>
      </c>
      <c r="L18" s="81">
        <f t="shared" si="0"/>
        <v>3249</v>
      </c>
      <c r="M18" s="81">
        <f t="shared" si="1"/>
        <v>80</v>
      </c>
      <c r="N18" s="81">
        <f t="shared" si="2"/>
        <v>3329</v>
      </c>
      <c r="O18" s="87" t="str">
        <f>IFERROR(VLOOKUP(C18,其他!B:E,2,0),"")</f>
        <v/>
      </c>
    </row>
    <row r="19" s="9" customFormat="1" customHeight="1" spans="1:15">
      <c r="A19" s="79"/>
      <c r="B19" s="1" t="s">
        <v>40</v>
      </c>
      <c r="C19" s="3" t="s">
        <v>43</v>
      </c>
      <c r="D19" s="1" t="s">
        <v>42</v>
      </c>
      <c r="E19" s="80">
        <f>VLOOKUP(C19,考勤!$A:$AI,35,0)</f>
        <v>18</v>
      </c>
      <c r="F19" s="80">
        <f>VLOOKUP(C19,考勤!$A:$AM,39,0)</f>
        <v>210.5</v>
      </c>
      <c r="G19" s="80">
        <v>18</v>
      </c>
      <c r="H19" s="81"/>
      <c r="I19" s="80"/>
      <c r="J19" s="80">
        <f>IFERROR(VLOOKUP(C19,其他!B:D,3,0),0)</f>
        <v>-30</v>
      </c>
      <c r="K19" s="80">
        <f>IFERROR(VLOOKUP(C19,车间扣款!B:C,2,0),0)</f>
        <v>0</v>
      </c>
      <c r="L19" s="81">
        <f t="shared" si="0"/>
        <v>3759</v>
      </c>
      <c r="M19" s="81">
        <f t="shared" si="1"/>
        <v>90</v>
      </c>
      <c r="N19" s="81">
        <f t="shared" si="2"/>
        <v>3849</v>
      </c>
      <c r="O19" s="87" t="str">
        <f>IFERROR(VLOOKUP(C19,其他!B:E,2,0),"")</f>
        <v>漏打卡</v>
      </c>
    </row>
    <row r="20" s="9" customFormat="1" customHeight="1" spans="1:15">
      <c r="A20" s="79"/>
      <c r="B20" s="1" t="s">
        <v>40</v>
      </c>
      <c r="C20" s="3" t="s">
        <v>44</v>
      </c>
      <c r="D20" s="1" t="s">
        <v>42</v>
      </c>
      <c r="E20" s="80">
        <f>VLOOKUP(C20,考勤!$A:$AI,35,0)</f>
        <v>18</v>
      </c>
      <c r="F20" s="80">
        <f>VLOOKUP(C20,考勤!$A:$AM,39,0)</f>
        <v>212</v>
      </c>
      <c r="G20" s="80">
        <v>18</v>
      </c>
      <c r="H20" s="81"/>
      <c r="I20" s="80"/>
      <c r="J20" s="80">
        <f>IFERROR(VLOOKUP(C20,其他!B:D,3,0),0)</f>
        <v>0</v>
      </c>
      <c r="K20" s="80">
        <f>IFERROR(VLOOKUP(C20,车间扣款!B:C,2,0),0)</f>
        <v>0</v>
      </c>
      <c r="L20" s="81">
        <f t="shared" si="0"/>
        <v>3816</v>
      </c>
      <c r="M20" s="81">
        <f t="shared" si="1"/>
        <v>90</v>
      </c>
      <c r="N20" s="81">
        <f t="shared" si="2"/>
        <v>3906</v>
      </c>
      <c r="O20" s="87" t="str">
        <f>IFERROR(VLOOKUP(C20,其他!B:E,2,0),"")</f>
        <v/>
      </c>
    </row>
    <row r="21" s="9" customFormat="1" customHeight="1" spans="1:15">
      <c r="A21" s="79"/>
      <c r="B21" s="1" t="s">
        <v>40</v>
      </c>
      <c r="C21" s="4" t="s">
        <v>45</v>
      </c>
      <c r="D21" s="4" t="s">
        <v>42</v>
      </c>
      <c r="E21" s="80">
        <f>VLOOKUP(C21,考勤!$A:$AI,35,0)</f>
        <v>10</v>
      </c>
      <c r="F21" s="80">
        <f>VLOOKUP(C21,考勤!$A:$AM,39,0)</f>
        <v>122.5</v>
      </c>
      <c r="G21" s="80">
        <v>18</v>
      </c>
      <c r="H21" s="81"/>
      <c r="I21" s="80"/>
      <c r="J21" s="80">
        <f>IFERROR(VLOOKUP(C21,其他!B:D,3,0),0)</f>
        <v>0</v>
      </c>
      <c r="K21" s="80">
        <f>IFERROR(VLOOKUP(C21,车间扣款!B:C,2,0),0)</f>
        <v>0</v>
      </c>
      <c r="L21" s="81">
        <f t="shared" si="0"/>
        <v>2205</v>
      </c>
      <c r="M21" s="81">
        <f t="shared" si="1"/>
        <v>50</v>
      </c>
      <c r="N21" s="81">
        <f t="shared" si="2"/>
        <v>2255</v>
      </c>
      <c r="O21" s="87" t="str">
        <f>IFERROR(VLOOKUP(C21,其他!B:E,2,0),"")</f>
        <v/>
      </c>
    </row>
    <row r="22" s="9" customFormat="1" customHeight="1" spans="1:15">
      <c r="A22" s="79"/>
      <c r="B22" s="1" t="s">
        <v>40</v>
      </c>
      <c r="C22" s="4" t="s">
        <v>46</v>
      </c>
      <c r="D22" s="4" t="s">
        <v>42</v>
      </c>
      <c r="E22" s="80">
        <f>VLOOKUP(C22,考勤!$A:$AI,35,0)</f>
        <v>10</v>
      </c>
      <c r="F22" s="80">
        <f>VLOOKUP(C22,考勤!$A:$AM,39,0)</f>
        <v>113.5</v>
      </c>
      <c r="G22" s="80">
        <v>18</v>
      </c>
      <c r="H22" s="81"/>
      <c r="I22" s="80"/>
      <c r="J22" s="80">
        <f>IFERROR(VLOOKUP(C22,其他!B:D,3,0),0)</f>
        <v>0</v>
      </c>
      <c r="K22" s="80">
        <f>IFERROR(VLOOKUP(C22,车间扣款!B:C,2,0),0)</f>
        <v>0</v>
      </c>
      <c r="L22" s="81">
        <f t="shared" si="0"/>
        <v>2043</v>
      </c>
      <c r="M22" s="81">
        <f t="shared" si="1"/>
        <v>50</v>
      </c>
      <c r="N22" s="81">
        <f t="shared" si="2"/>
        <v>2093</v>
      </c>
      <c r="O22" s="87" t="str">
        <f>IFERROR(VLOOKUP(C22,其他!B:E,2,0),"")</f>
        <v/>
      </c>
    </row>
    <row r="23" s="9" customFormat="1" customHeight="1" spans="1:15">
      <c r="A23" s="79"/>
      <c r="B23" s="4" t="s">
        <v>22</v>
      </c>
      <c r="C23" s="4" t="s">
        <v>47</v>
      </c>
      <c r="D23" s="4" t="s">
        <v>24</v>
      </c>
      <c r="E23" s="80">
        <v>0</v>
      </c>
      <c r="F23" s="80">
        <v>0</v>
      </c>
      <c r="G23" s="80">
        <v>18</v>
      </c>
      <c r="H23" s="81"/>
      <c r="I23" s="80"/>
      <c r="J23" s="80">
        <f>IFERROR(VLOOKUP(C23,其他!B:D,3,0),0)</f>
        <v>0</v>
      </c>
      <c r="K23" s="80">
        <f>IFERROR(VLOOKUP(C23,车间扣款!B:C,2,0),0)</f>
        <v>0</v>
      </c>
      <c r="L23" s="81">
        <f t="shared" si="0"/>
        <v>0</v>
      </c>
      <c r="M23" s="81">
        <f t="shared" si="1"/>
        <v>0</v>
      </c>
      <c r="N23" s="81">
        <f t="shared" si="2"/>
        <v>0</v>
      </c>
      <c r="O23" s="87" t="str">
        <f>IFERROR(VLOOKUP(C23,其他!B:E,2,0),"")</f>
        <v/>
      </c>
    </row>
    <row r="24" s="9" customFormat="1" customHeight="1" spans="1:15">
      <c r="A24" s="79"/>
      <c r="B24" s="1" t="s">
        <v>40</v>
      </c>
      <c r="C24" s="2" t="s">
        <v>48</v>
      </c>
      <c r="D24" s="1" t="s">
        <v>42</v>
      </c>
      <c r="E24" s="80">
        <f>VLOOKUP(C24,考勤!$A:$AI,35,0)</f>
        <v>8</v>
      </c>
      <c r="F24" s="80">
        <f>VLOOKUP(C24,考勤!$A:$AM,39,0)</f>
        <v>103.5</v>
      </c>
      <c r="G24" s="80">
        <v>18</v>
      </c>
      <c r="H24" s="81"/>
      <c r="I24" s="80"/>
      <c r="J24" s="80">
        <f>IFERROR(VLOOKUP(C24,其他!B:D,3,0),0)</f>
        <v>0</v>
      </c>
      <c r="K24" s="80">
        <f>IFERROR(VLOOKUP(C24,车间扣款!B:C,2,0),0)</f>
        <v>0</v>
      </c>
      <c r="L24" s="81">
        <f t="shared" si="0"/>
        <v>1863</v>
      </c>
      <c r="M24" s="81">
        <f t="shared" si="1"/>
        <v>40</v>
      </c>
      <c r="N24" s="81">
        <f t="shared" si="2"/>
        <v>1903</v>
      </c>
      <c r="O24" s="87" t="str">
        <f>IFERROR(VLOOKUP(C24,其他!B:E,2,0),"")</f>
        <v/>
      </c>
    </row>
    <row r="25" s="9" customFormat="1" customHeight="1" spans="1:15">
      <c r="A25" s="79"/>
      <c r="B25" s="1" t="s">
        <v>40</v>
      </c>
      <c r="C25" s="3" t="s">
        <v>49</v>
      </c>
      <c r="D25" s="1" t="s">
        <v>42</v>
      </c>
      <c r="E25" s="80">
        <f>VLOOKUP(C25,考勤!$A:$AI,35,0)</f>
        <v>15</v>
      </c>
      <c r="F25" s="80">
        <f>VLOOKUP(C25,考勤!$A:$AM,39,0)</f>
        <v>163</v>
      </c>
      <c r="G25" s="80">
        <v>18</v>
      </c>
      <c r="H25" s="81"/>
      <c r="I25" s="80"/>
      <c r="J25" s="80">
        <f>IFERROR(VLOOKUP(C25,其他!B:D,3,0),0)</f>
        <v>0</v>
      </c>
      <c r="K25" s="80">
        <f>IFERROR(VLOOKUP(C25,车间扣款!B:C,2,0),0)</f>
        <v>0</v>
      </c>
      <c r="L25" s="81">
        <f t="shared" si="0"/>
        <v>2934</v>
      </c>
      <c r="M25" s="81">
        <f t="shared" si="1"/>
        <v>75</v>
      </c>
      <c r="N25" s="81">
        <f t="shared" si="2"/>
        <v>3009</v>
      </c>
      <c r="O25" s="87" t="str">
        <f>IFERROR(VLOOKUP(C25,其他!B:E,2,0),"")</f>
        <v/>
      </c>
    </row>
    <row r="26" s="9" customFormat="1" customHeight="1" spans="1:15">
      <c r="A26" s="79"/>
      <c r="B26" s="1" t="s">
        <v>40</v>
      </c>
      <c r="C26" s="3" t="s">
        <v>50</v>
      </c>
      <c r="D26" s="1" t="s">
        <v>42</v>
      </c>
      <c r="E26" s="80">
        <f>VLOOKUP(C26,考勤!$A:$AI,35,0)</f>
        <v>16</v>
      </c>
      <c r="F26" s="80">
        <f>VLOOKUP(C26,考勤!$A:$AM,39,0)</f>
        <v>174</v>
      </c>
      <c r="G26" s="80">
        <v>18</v>
      </c>
      <c r="H26" s="81"/>
      <c r="I26" s="80"/>
      <c r="J26" s="80">
        <f>IFERROR(VLOOKUP(C26,其他!B:D,3,0),0)</f>
        <v>0</v>
      </c>
      <c r="K26" s="80">
        <f>IFERROR(VLOOKUP(C26,车间扣款!B:C,2,0),0)</f>
        <v>0</v>
      </c>
      <c r="L26" s="81">
        <f t="shared" si="0"/>
        <v>3132</v>
      </c>
      <c r="M26" s="81">
        <f t="shared" si="1"/>
        <v>80</v>
      </c>
      <c r="N26" s="81">
        <f t="shared" si="2"/>
        <v>3212</v>
      </c>
      <c r="O26" s="87" t="str">
        <f>IFERROR(VLOOKUP(C26,其他!B:E,2,0),"")</f>
        <v/>
      </c>
    </row>
    <row r="27" s="9" customFormat="1" customHeight="1" spans="1:15">
      <c r="A27" s="79"/>
      <c r="B27" s="1" t="s">
        <v>51</v>
      </c>
      <c r="C27" s="2" t="s">
        <v>52</v>
      </c>
      <c r="D27" s="2" t="s">
        <v>53</v>
      </c>
      <c r="E27" s="80">
        <f>VLOOKUP(C27,考勤!$A:$AI,35,0)</f>
        <v>30</v>
      </c>
      <c r="F27" s="80">
        <f>VLOOKUP(C27,考勤!$A:$AM,39,0)</f>
        <v>344</v>
      </c>
      <c r="G27" s="80">
        <v>18</v>
      </c>
      <c r="H27" s="81"/>
      <c r="I27" s="80"/>
      <c r="J27" s="80">
        <f>IFERROR(VLOOKUP(C27,其他!B:D,3,0),0)</f>
        <v>380</v>
      </c>
      <c r="K27" s="80">
        <f>IFERROR(VLOOKUP(C27,车间扣款!B:C,2,0),0)</f>
        <v>0</v>
      </c>
      <c r="L27" s="81">
        <f t="shared" si="0"/>
        <v>6572</v>
      </c>
      <c r="M27" s="81">
        <f t="shared" si="1"/>
        <v>150</v>
      </c>
      <c r="N27" s="81">
        <f t="shared" si="2"/>
        <v>6722</v>
      </c>
      <c r="O27" s="87" t="str">
        <f>IFERROR(VLOOKUP(C27,其他!B:E,2,0),"")</f>
        <v>19个夜班</v>
      </c>
    </row>
    <row r="28" ht="21" customHeight="1" spans="1:15">
      <c r="A28" s="79" t="s">
        <v>55</v>
      </c>
      <c r="B28" s="82"/>
      <c r="C28" s="82"/>
      <c r="D28" s="83"/>
      <c r="E28" s="81">
        <f>SUM(E3:E27)</f>
        <v>396.5</v>
      </c>
      <c r="F28" s="81">
        <f t="shared" ref="F28:N28" si="3">SUM(F3:F27)</f>
        <v>4646</v>
      </c>
      <c r="G28" s="81">
        <f t="shared" si="3"/>
        <v>470</v>
      </c>
      <c r="H28" s="81">
        <f t="shared" si="3"/>
        <v>0</v>
      </c>
      <c r="I28" s="81">
        <f t="shared" si="3"/>
        <v>0</v>
      </c>
      <c r="J28" s="81">
        <f t="shared" si="3"/>
        <v>200</v>
      </c>
      <c r="K28" s="81">
        <f t="shared" si="3"/>
        <v>772</v>
      </c>
      <c r="L28" s="81">
        <f t="shared" si="3"/>
        <v>88858.25</v>
      </c>
      <c r="M28" s="81">
        <f t="shared" si="3"/>
        <v>1982.5</v>
      </c>
      <c r="N28" s="81">
        <f t="shared" si="3"/>
        <v>90840.75</v>
      </c>
      <c r="O28" s="88"/>
    </row>
    <row r="29" ht="21" customHeight="1" spans="1:15">
      <c r="A29" s="75" t="s">
        <v>56</v>
      </c>
      <c r="B29" s="75"/>
      <c r="C29" s="75">
        <f>ROUND(N28*1.06,2)</f>
        <v>96291.2</v>
      </c>
      <c r="D29" s="75"/>
      <c r="E29" s="75"/>
      <c r="F29" s="75"/>
      <c r="G29" s="75"/>
      <c r="H29" s="75"/>
      <c r="I29" s="75"/>
      <c r="J29" s="75"/>
      <c r="K29" s="75"/>
      <c r="L29" s="75"/>
      <c r="M29" s="75"/>
      <c r="N29" s="75"/>
      <c r="O29" s="75"/>
    </row>
    <row r="30" ht="22" customHeight="1" spans="1:15">
      <c r="A30" s="84" t="s">
        <v>57</v>
      </c>
      <c r="B30" s="84"/>
      <c r="C30" s="84"/>
      <c r="D30" s="84"/>
      <c r="E30" s="84"/>
      <c r="F30" s="84"/>
      <c r="G30" s="84"/>
      <c r="H30" s="84"/>
      <c r="I30" s="84"/>
      <c r="J30" s="84"/>
      <c r="K30" s="84"/>
      <c r="L30" s="84"/>
      <c r="M30" s="84"/>
      <c r="N30" s="84"/>
      <c r="O30" s="89"/>
    </row>
  </sheetData>
  <autoFilter ref="A2:O30">
    <extLst/>
  </autoFilter>
  <sortState ref="B3:O30">
    <sortCondition ref="B3:B30"/>
  </sortState>
  <mergeCells count="4">
    <mergeCell ref="A1:O1"/>
    <mergeCell ref="A29:B29"/>
    <mergeCell ref="C29:O29"/>
    <mergeCell ref="A30:O30"/>
  </mergeCells>
  <conditionalFormatting sqref="C3">
    <cfRule type="duplicateValues" dxfId="0" priority="214"/>
    <cfRule type="duplicateValues" dxfId="0" priority="212"/>
    <cfRule type="duplicateValues" dxfId="0" priority="210"/>
    <cfRule type="duplicateValues" dxfId="0" priority="208"/>
    <cfRule type="duplicateValues" dxfId="0" priority="206"/>
    <cfRule type="duplicateValues" dxfId="0" priority="204"/>
    <cfRule type="duplicateValues" dxfId="0" priority="202"/>
    <cfRule type="duplicateValues" dxfId="0" priority="200"/>
    <cfRule type="duplicateValues" dxfId="0" priority="198"/>
    <cfRule type="duplicateValues" dxfId="0" priority="196"/>
    <cfRule type="duplicateValues" dxfId="0" priority="194"/>
    <cfRule type="duplicateValues" dxfId="0" priority="192"/>
    <cfRule type="duplicateValues" dxfId="0" priority="190"/>
    <cfRule type="duplicateValues" dxfId="0" priority="188"/>
    <cfRule type="duplicateValues" dxfId="0" priority="186"/>
    <cfRule type="duplicateValues" dxfId="0" priority="184"/>
    <cfRule type="duplicateValues" dxfId="0" priority="182"/>
    <cfRule type="duplicateValues" dxfId="0" priority="180"/>
    <cfRule type="duplicateValues" dxfId="0" priority="178"/>
    <cfRule type="duplicateValues" dxfId="0" priority="176"/>
    <cfRule type="duplicateValues" dxfId="0" priority="174"/>
    <cfRule type="duplicateValues" dxfId="0" priority="172"/>
    <cfRule type="duplicateValues" dxfId="0" priority="170"/>
    <cfRule type="duplicateValues" dxfId="0" priority="168"/>
    <cfRule type="duplicateValues" dxfId="0" priority="166"/>
    <cfRule type="duplicateValues" dxfId="0" priority="164"/>
    <cfRule type="duplicateValues" dxfId="0" priority="162"/>
    <cfRule type="duplicateValues" dxfId="0" priority="160"/>
    <cfRule type="duplicateValues" dxfId="0" priority="158"/>
    <cfRule type="duplicateValues" dxfId="0" priority="156"/>
    <cfRule type="duplicateValues" dxfId="0" priority="154"/>
    <cfRule type="duplicateValues" dxfId="0" priority="152"/>
    <cfRule type="duplicateValues" dxfId="0" priority="150"/>
    <cfRule type="duplicateValues" dxfId="0" priority="148"/>
    <cfRule type="duplicateValues" dxfId="0" priority="146"/>
    <cfRule type="duplicateValues" dxfId="0" priority="144"/>
    <cfRule type="duplicateValues" dxfId="0" priority="142"/>
    <cfRule type="duplicateValues" dxfId="0" priority="140"/>
    <cfRule type="duplicateValues" dxfId="0" priority="138"/>
    <cfRule type="duplicateValues" dxfId="0" priority="136"/>
    <cfRule type="duplicateValues" dxfId="0" priority="134"/>
    <cfRule type="duplicateValues" dxfId="0" priority="132"/>
    <cfRule type="duplicateValues" dxfId="0" priority="130"/>
    <cfRule type="duplicateValues" dxfId="0" priority="128"/>
    <cfRule type="duplicateValues" dxfId="0" priority="126"/>
    <cfRule type="duplicateValues" dxfId="0" priority="124"/>
    <cfRule type="duplicateValues" dxfId="0" priority="122"/>
    <cfRule type="duplicateValues" dxfId="0" priority="120"/>
    <cfRule type="duplicateValues" dxfId="0" priority="118"/>
    <cfRule type="duplicateValues" dxfId="0" priority="116"/>
    <cfRule type="duplicateValues" dxfId="0" priority="114"/>
  </conditionalFormatting>
  <conditionalFormatting sqref="C4">
    <cfRule type="duplicateValues" dxfId="0" priority="213"/>
    <cfRule type="duplicateValues" dxfId="0" priority="211"/>
    <cfRule type="duplicateValues" dxfId="0" priority="209"/>
    <cfRule type="duplicateValues" dxfId="0" priority="207"/>
    <cfRule type="duplicateValues" dxfId="0" priority="205"/>
    <cfRule type="duplicateValues" dxfId="0" priority="203"/>
    <cfRule type="duplicateValues" dxfId="0" priority="201"/>
    <cfRule type="duplicateValues" dxfId="0" priority="199"/>
    <cfRule type="duplicateValues" dxfId="0" priority="197"/>
    <cfRule type="duplicateValues" dxfId="0" priority="195"/>
    <cfRule type="duplicateValues" dxfId="0" priority="193"/>
    <cfRule type="duplicateValues" dxfId="0" priority="191"/>
    <cfRule type="duplicateValues" dxfId="0" priority="189"/>
    <cfRule type="duplicateValues" dxfId="0" priority="187"/>
    <cfRule type="duplicateValues" dxfId="0" priority="185"/>
    <cfRule type="duplicateValues" dxfId="0" priority="183"/>
    <cfRule type="duplicateValues" dxfId="0" priority="181"/>
    <cfRule type="duplicateValues" dxfId="0" priority="179"/>
    <cfRule type="duplicateValues" dxfId="0" priority="177"/>
    <cfRule type="duplicateValues" dxfId="0" priority="175"/>
    <cfRule type="duplicateValues" dxfId="0" priority="173"/>
    <cfRule type="duplicateValues" dxfId="0" priority="171"/>
    <cfRule type="duplicateValues" dxfId="0" priority="169"/>
    <cfRule type="duplicateValues" dxfId="0" priority="167"/>
    <cfRule type="duplicateValues" dxfId="0" priority="165"/>
    <cfRule type="duplicateValues" dxfId="0" priority="163"/>
    <cfRule type="duplicateValues" dxfId="0" priority="161"/>
    <cfRule type="duplicateValues" dxfId="0" priority="159"/>
    <cfRule type="duplicateValues" dxfId="0" priority="157"/>
    <cfRule type="duplicateValues" dxfId="0" priority="155"/>
    <cfRule type="duplicateValues" dxfId="0" priority="153"/>
    <cfRule type="duplicateValues" dxfId="0" priority="151"/>
    <cfRule type="duplicateValues" dxfId="0" priority="149"/>
    <cfRule type="duplicateValues" dxfId="0" priority="147"/>
    <cfRule type="duplicateValues" dxfId="0" priority="145"/>
    <cfRule type="duplicateValues" dxfId="0" priority="143"/>
    <cfRule type="duplicateValues" dxfId="0" priority="141"/>
    <cfRule type="duplicateValues" dxfId="0" priority="139"/>
    <cfRule type="duplicateValues" dxfId="0" priority="137"/>
    <cfRule type="duplicateValues" dxfId="0" priority="135"/>
    <cfRule type="duplicateValues" dxfId="0" priority="133"/>
    <cfRule type="duplicateValues" dxfId="0" priority="131"/>
    <cfRule type="duplicateValues" dxfId="0" priority="129"/>
    <cfRule type="duplicateValues" dxfId="0" priority="127"/>
    <cfRule type="duplicateValues" dxfId="0" priority="125"/>
    <cfRule type="duplicateValues" dxfId="0" priority="123"/>
    <cfRule type="duplicateValues" dxfId="0" priority="121"/>
    <cfRule type="duplicateValues" dxfId="0" priority="119"/>
    <cfRule type="duplicateValues" dxfId="0" priority="117"/>
    <cfRule type="duplicateValues" dxfId="0" priority="115"/>
    <cfRule type="duplicateValues" dxfId="0" priority="113"/>
  </conditionalFormatting>
  <conditionalFormatting sqref="C24">
    <cfRule type="duplicateValues" dxfId="0" priority="111"/>
    <cfRule type="duplicateValues" dxfId="0" priority="110"/>
    <cfRule type="duplicateValues" dxfId="0" priority="109"/>
    <cfRule type="duplicateValues" dxfId="0" priority="108"/>
    <cfRule type="duplicateValues" dxfId="0" priority="107"/>
    <cfRule type="duplicateValues" dxfId="0" priority="106"/>
    <cfRule type="duplicateValues" dxfId="0" priority="105"/>
    <cfRule type="duplicateValues" dxfId="0" priority="104"/>
    <cfRule type="duplicateValues" dxfId="0" priority="103"/>
    <cfRule type="duplicateValues" dxfId="0" priority="102"/>
    <cfRule type="duplicateValues" dxfId="0" priority="101"/>
    <cfRule type="duplicateValues" dxfId="0" priority="100"/>
    <cfRule type="duplicateValues" dxfId="0" priority="99"/>
    <cfRule type="duplicateValues" dxfId="0" priority="98"/>
    <cfRule type="duplicateValues" dxfId="0" priority="97"/>
    <cfRule type="duplicateValues" dxfId="0" priority="96"/>
    <cfRule type="duplicateValues" dxfId="0" priority="95"/>
    <cfRule type="duplicateValues" dxfId="0" priority="94"/>
    <cfRule type="duplicateValues" dxfId="0" priority="93"/>
    <cfRule type="duplicateValues" dxfId="0" priority="92"/>
    <cfRule type="duplicateValues" dxfId="0" priority="91"/>
    <cfRule type="duplicateValues" dxfId="0" priority="90"/>
    <cfRule type="duplicateValues" dxfId="0" priority="89"/>
    <cfRule type="duplicateValues" dxfId="0" priority="88"/>
    <cfRule type="duplicateValues" dxfId="0" priority="87"/>
    <cfRule type="duplicateValues" dxfId="0" priority="86"/>
    <cfRule type="duplicateValues" dxfId="0" priority="85"/>
    <cfRule type="duplicateValues" dxfId="0" priority="84"/>
    <cfRule type="duplicateValues" dxfId="0" priority="83"/>
    <cfRule type="duplicateValues" dxfId="0" priority="82"/>
    <cfRule type="duplicateValues" dxfId="0" priority="81"/>
    <cfRule type="duplicateValues" dxfId="0" priority="80"/>
    <cfRule type="duplicateValues" dxfId="0" priority="79"/>
    <cfRule type="duplicateValues" dxfId="0" priority="78"/>
    <cfRule type="duplicateValues" dxfId="0" priority="77"/>
    <cfRule type="duplicateValues" dxfId="0" priority="76"/>
    <cfRule type="duplicateValues" dxfId="0" priority="75"/>
    <cfRule type="duplicateValues" dxfId="0" priority="74"/>
    <cfRule type="duplicateValues" dxfId="0" priority="73"/>
    <cfRule type="duplicateValues" dxfId="0" priority="72"/>
    <cfRule type="duplicateValues" dxfId="0" priority="71"/>
    <cfRule type="duplicateValues" dxfId="0" priority="70"/>
    <cfRule type="duplicateValues" dxfId="0" priority="69"/>
    <cfRule type="duplicateValues" dxfId="0" priority="68"/>
    <cfRule type="duplicateValues" dxfId="0" priority="67"/>
    <cfRule type="duplicateValues" dxfId="0" priority="66"/>
    <cfRule type="duplicateValues" dxfId="0" priority="65"/>
    <cfRule type="duplicateValues" dxfId="0" priority="64"/>
    <cfRule type="duplicateValues" dxfId="0" priority="63"/>
    <cfRule type="duplicateValues" dxfId="0" priority="62"/>
    <cfRule type="duplicateValues" dxfId="0" priority="61"/>
  </conditionalFormatting>
  <conditionalFormatting sqref="C27">
    <cfRule type="duplicateValues" dxfId="0" priority="55"/>
    <cfRule type="duplicateValues" dxfId="0" priority="54"/>
    <cfRule type="duplicateValues" dxfId="0" priority="53"/>
    <cfRule type="duplicateValues" dxfId="0" priority="52"/>
    <cfRule type="duplicateValues" dxfId="0" priority="51"/>
    <cfRule type="duplicateValues" dxfId="0" priority="50"/>
    <cfRule type="duplicateValues" dxfId="0" priority="49"/>
    <cfRule type="duplicateValues" dxfId="0" priority="48"/>
    <cfRule type="duplicateValues" dxfId="0" priority="47"/>
    <cfRule type="duplicateValues" dxfId="0" priority="46"/>
    <cfRule type="duplicateValues" dxfId="0" priority="45"/>
    <cfRule type="duplicateValues" dxfId="0" priority="44"/>
    <cfRule type="duplicateValues" dxfId="0" priority="43"/>
    <cfRule type="duplicateValues" dxfId="0" priority="42"/>
    <cfRule type="duplicateValues" dxfId="0" priority="41"/>
    <cfRule type="duplicateValues" dxfId="0" priority="40"/>
    <cfRule type="duplicateValues" dxfId="0" priority="39"/>
    <cfRule type="duplicateValues" dxfId="0" priority="38"/>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fRule type="duplicateValues" dxfId="0" priority="27"/>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C3:C26">
    <cfRule type="duplicateValues" dxfId="0" priority="56"/>
    <cfRule type="duplicateValues" dxfId="0" priority="57"/>
    <cfRule type="duplicateValues" dxfId="0" priority="58"/>
    <cfRule type="duplicateValues" dxfId="0" priority="59"/>
    <cfRule type="duplicateValues" dxfId="0" priority="60"/>
  </conditionalFormatting>
  <conditionalFormatting sqref="C5:C22">
    <cfRule type="duplicateValues" dxfId="0" priority="112"/>
  </conditionalFormatting>
  <conditionalFormatting sqref="C1:C2 C28:C1048576">
    <cfRule type="duplicateValues" dxfId="0" priority="215"/>
    <cfRule type="duplicateValues" dxfId="0" priority="434"/>
    <cfRule type="duplicateValues" dxfId="0" priority="444"/>
    <cfRule type="duplicateValues" dxfId="0" priority="620"/>
    <cfRule type="duplicateValues" dxfId="0" priority="633"/>
    <cfRule type="duplicateValues" dxfId="0" priority="650"/>
  </conditionalFormatting>
  <pageMargins left="0.590277777777778" right="0.590277777777778" top="0.118055555555556" bottom="0.354166666666667" header="0.118055555555556" footer="0.156944444444444"/>
  <pageSetup paperSize="9" scale="9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97"/>
  <sheetViews>
    <sheetView workbookViewId="0">
      <pane xSplit="2" ySplit="4" topLeftCell="C47" activePane="bottomRight" state="frozen"/>
      <selection/>
      <selection pane="topRight"/>
      <selection pane="bottomLeft"/>
      <selection pane="bottomRight" activeCell="X61" sqref="X61"/>
    </sheetView>
  </sheetViews>
  <sheetFormatPr defaultColWidth="9" defaultRowHeight="13.5"/>
  <cols>
    <col min="1" max="2" width="6.63333333333333" style="15" customWidth="1"/>
    <col min="3" max="33" width="4.275" style="15" customWidth="1"/>
    <col min="34" max="34" width="5" style="15" customWidth="1"/>
    <col min="35" max="35" width="7.75" style="15" customWidth="1"/>
    <col min="36" max="36" width="11" style="15" customWidth="1"/>
    <col min="37" max="37" width="7.63333333333333" style="15" customWidth="1"/>
    <col min="38" max="38" width="5.5" style="15" customWidth="1"/>
    <col min="39" max="39" width="10.3833333333333" style="15" customWidth="1"/>
    <col min="40" max="40" width="7.88333333333333" style="15" customWidth="1"/>
    <col min="41" max="41" width="8" style="16" customWidth="1"/>
    <col min="42" max="55" width="9" style="15" customWidth="1"/>
    <col min="56" max="16381" width="9" style="15"/>
    <col min="16382" max="16384" width="9" style="13"/>
  </cols>
  <sheetData>
    <row r="1" s="13" customFormat="1" ht="20.1" customHeight="1" spans="1:40">
      <c r="A1" s="17" t="s">
        <v>58</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54"/>
      <c r="AK1" s="54"/>
      <c r="AL1" s="55">
        <v>2023</v>
      </c>
      <c r="AM1" s="55"/>
      <c r="AN1" s="56">
        <v>3</v>
      </c>
    </row>
    <row r="2" s="13" customFormat="1" ht="20.1" customHeight="1" spans="1:40">
      <c r="A2" s="18" t="s">
        <v>59</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57" t="s">
        <v>60</v>
      </c>
      <c r="AK2" s="57"/>
      <c r="AL2" s="57"/>
      <c r="AM2" s="18" t="s">
        <v>61</v>
      </c>
      <c r="AN2" s="58"/>
    </row>
    <row r="3" s="13" customFormat="1" ht="20.1" customHeight="1" spans="1:40">
      <c r="A3" s="19" t="s">
        <v>62</v>
      </c>
      <c r="B3" s="19" t="s">
        <v>63</v>
      </c>
      <c r="C3" s="19" t="s">
        <v>64</v>
      </c>
      <c r="D3" s="20">
        <v>44986</v>
      </c>
      <c r="E3" s="20">
        <v>44987</v>
      </c>
      <c r="F3" s="20">
        <v>44988</v>
      </c>
      <c r="G3" s="20">
        <v>44989</v>
      </c>
      <c r="H3" s="20">
        <v>44990</v>
      </c>
      <c r="I3" s="20">
        <v>44991</v>
      </c>
      <c r="J3" s="20">
        <v>44992</v>
      </c>
      <c r="K3" s="20">
        <v>44993</v>
      </c>
      <c r="L3" s="20">
        <v>44994</v>
      </c>
      <c r="M3" s="20">
        <v>44995</v>
      </c>
      <c r="N3" s="20">
        <v>44996</v>
      </c>
      <c r="O3" s="20">
        <v>44997</v>
      </c>
      <c r="P3" s="20">
        <v>44998</v>
      </c>
      <c r="Q3" s="20">
        <v>44999</v>
      </c>
      <c r="R3" s="20">
        <v>45000</v>
      </c>
      <c r="S3" s="20">
        <v>45001</v>
      </c>
      <c r="T3" s="20">
        <v>45002</v>
      </c>
      <c r="U3" s="20">
        <v>45003</v>
      </c>
      <c r="V3" s="20">
        <v>45004</v>
      </c>
      <c r="W3" s="20">
        <v>45005</v>
      </c>
      <c r="X3" s="20">
        <v>45006</v>
      </c>
      <c r="Y3" s="20">
        <v>45007</v>
      </c>
      <c r="Z3" s="20">
        <v>45008</v>
      </c>
      <c r="AA3" s="20">
        <v>45009</v>
      </c>
      <c r="AB3" s="20">
        <v>45010</v>
      </c>
      <c r="AC3" s="20">
        <v>45011</v>
      </c>
      <c r="AD3" s="20">
        <v>45012</v>
      </c>
      <c r="AE3" s="20">
        <v>45013</v>
      </c>
      <c r="AF3" s="20">
        <v>45014</v>
      </c>
      <c r="AG3" s="20">
        <v>45015</v>
      </c>
      <c r="AH3" s="20">
        <v>45016</v>
      </c>
      <c r="AI3" s="59" t="s">
        <v>65</v>
      </c>
      <c r="AJ3" s="60" t="s">
        <v>66</v>
      </c>
      <c r="AK3" s="60" t="s">
        <v>67</v>
      </c>
      <c r="AL3" s="60"/>
      <c r="AM3" s="60" t="s">
        <v>68</v>
      </c>
      <c r="AN3" s="19" t="s">
        <v>69</v>
      </c>
    </row>
    <row r="4" s="13" customFormat="1" ht="27.75" customHeight="1" spans="1:63">
      <c r="A4" s="19" t="s">
        <v>3</v>
      </c>
      <c r="B4" s="19"/>
      <c r="C4" s="19"/>
      <c r="D4" s="21" t="s">
        <v>70</v>
      </c>
      <c r="E4" s="21" t="s">
        <v>71</v>
      </c>
      <c r="F4" s="21" t="s">
        <v>72</v>
      </c>
      <c r="G4" s="21" t="s">
        <v>73</v>
      </c>
      <c r="H4" s="21" t="s">
        <v>74</v>
      </c>
      <c r="I4" s="21" t="s">
        <v>75</v>
      </c>
      <c r="J4" s="21" t="s">
        <v>76</v>
      </c>
      <c r="K4" s="21" t="s">
        <v>70</v>
      </c>
      <c r="L4" s="21" t="s">
        <v>71</v>
      </c>
      <c r="M4" s="21" t="s">
        <v>72</v>
      </c>
      <c r="N4" s="21" t="s">
        <v>73</v>
      </c>
      <c r="O4" s="21" t="s">
        <v>74</v>
      </c>
      <c r="P4" s="21" t="s">
        <v>75</v>
      </c>
      <c r="Q4" s="21" t="s">
        <v>76</v>
      </c>
      <c r="R4" s="21" t="s">
        <v>70</v>
      </c>
      <c r="S4" s="21" t="s">
        <v>71</v>
      </c>
      <c r="T4" s="21" t="s">
        <v>72</v>
      </c>
      <c r="U4" s="21" t="s">
        <v>73</v>
      </c>
      <c r="V4" s="21" t="s">
        <v>74</v>
      </c>
      <c r="W4" s="21" t="s">
        <v>75</v>
      </c>
      <c r="X4" s="21" t="s">
        <v>76</v>
      </c>
      <c r="Y4" s="21" t="s">
        <v>70</v>
      </c>
      <c r="Z4" s="21" t="s">
        <v>71</v>
      </c>
      <c r="AA4" s="21" t="s">
        <v>72</v>
      </c>
      <c r="AB4" s="21" t="s">
        <v>73</v>
      </c>
      <c r="AC4" s="21" t="s">
        <v>74</v>
      </c>
      <c r="AD4" s="21" t="s">
        <v>75</v>
      </c>
      <c r="AE4" s="21" t="s">
        <v>76</v>
      </c>
      <c r="AF4" s="21" t="s">
        <v>70</v>
      </c>
      <c r="AG4" s="21" t="s">
        <v>71</v>
      </c>
      <c r="AH4" s="21" t="s">
        <v>72</v>
      </c>
      <c r="AI4" s="59"/>
      <c r="AJ4" s="60"/>
      <c r="AK4" s="60" t="s">
        <v>77</v>
      </c>
      <c r="AL4" s="60" t="s">
        <v>78</v>
      </c>
      <c r="AM4" s="60"/>
      <c r="AN4" s="19"/>
      <c r="AO4" s="64">
        <v>9</v>
      </c>
      <c r="AP4" s="64">
        <v>10</v>
      </c>
      <c r="AQ4" s="64">
        <v>11</v>
      </c>
      <c r="AR4" s="64">
        <v>12</v>
      </c>
      <c r="AS4" s="64">
        <v>13</v>
      </c>
      <c r="AT4" s="64">
        <v>14</v>
      </c>
      <c r="AU4" s="64">
        <v>15</v>
      </c>
      <c r="AV4" s="64">
        <v>16</v>
      </c>
      <c r="AW4" s="64">
        <v>17</v>
      </c>
      <c r="AX4" s="64">
        <v>18</v>
      </c>
      <c r="AY4" s="64">
        <v>19</v>
      </c>
      <c r="AZ4" s="64">
        <v>20</v>
      </c>
      <c r="BA4" s="64">
        <v>21</v>
      </c>
      <c r="BB4" s="64">
        <v>22</v>
      </c>
      <c r="BC4" s="64">
        <v>23</v>
      </c>
      <c r="BD4" s="64">
        <v>24</v>
      </c>
      <c r="BE4" s="64">
        <v>25</v>
      </c>
      <c r="BF4" s="64">
        <v>26</v>
      </c>
      <c r="BG4" s="64">
        <v>27</v>
      </c>
      <c r="BH4" s="64">
        <v>28</v>
      </c>
      <c r="BI4" s="64">
        <v>29</v>
      </c>
      <c r="BJ4" s="64">
        <v>30</v>
      </c>
      <c r="BK4" s="64">
        <v>31</v>
      </c>
    </row>
    <row r="5" s="13" customFormat="1" ht="16.5" spans="1:64">
      <c r="A5" s="22" t="s">
        <v>26</v>
      </c>
      <c r="B5" s="23" t="s">
        <v>79</v>
      </c>
      <c r="C5" s="22" t="s">
        <v>80</v>
      </c>
      <c r="D5" s="24">
        <v>0</v>
      </c>
      <c r="E5" s="24">
        <v>0</v>
      </c>
      <c r="F5" s="24">
        <v>0</v>
      </c>
      <c r="G5" s="24">
        <v>0</v>
      </c>
      <c r="H5" s="24">
        <v>0</v>
      </c>
      <c r="I5" s="24">
        <v>0</v>
      </c>
      <c r="J5" s="24">
        <v>0</v>
      </c>
      <c r="K5" s="24">
        <v>0</v>
      </c>
      <c r="L5" s="24">
        <v>0</v>
      </c>
      <c r="M5" s="24">
        <v>0</v>
      </c>
      <c r="N5" s="24">
        <v>0</v>
      </c>
      <c r="O5" s="24">
        <v>0</v>
      </c>
      <c r="P5" s="24">
        <v>4</v>
      </c>
      <c r="Q5" s="24">
        <v>4</v>
      </c>
      <c r="R5" s="24">
        <v>4</v>
      </c>
      <c r="S5" s="24">
        <v>4</v>
      </c>
      <c r="T5" s="24">
        <v>0</v>
      </c>
      <c r="U5" s="24">
        <v>2</v>
      </c>
      <c r="V5" s="24">
        <v>3</v>
      </c>
      <c r="W5" s="24">
        <v>4</v>
      </c>
      <c r="X5" s="24">
        <v>0</v>
      </c>
      <c r="Y5" s="24">
        <v>4</v>
      </c>
      <c r="Z5" s="24">
        <v>3</v>
      </c>
      <c r="AA5" s="24">
        <v>4</v>
      </c>
      <c r="AB5" s="24">
        <v>4</v>
      </c>
      <c r="AC5" s="24">
        <v>4</v>
      </c>
      <c r="AD5" s="24">
        <v>0</v>
      </c>
      <c r="AE5" s="24">
        <v>4</v>
      </c>
      <c r="AF5" s="24">
        <v>4</v>
      </c>
      <c r="AG5" s="24">
        <v>4</v>
      </c>
      <c r="AH5" s="24">
        <v>4</v>
      </c>
      <c r="AI5" s="61">
        <f>IF(A2="","",COUNTIF(D5:AH6,"&gt;2")/2)</f>
        <v>15</v>
      </c>
      <c r="AJ5" s="61">
        <f>SUMPRODUCT(IFERROR((IFERROR(WEEKDAY($D$3:$AH$3,2),999)&lt;6)*D5:AH6,0))</f>
        <v>93.5</v>
      </c>
      <c r="AK5" s="61">
        <f>SUMPRODUCT((IFERROR(WEEKDAY($D$3:$AH$3,2),999)&lt;6)*D7:AH7)</f>
        <v>35</v>
      </c>
      <c r="AL5" s="61">
        <f>SUMPRODUCT(IFERROR((IFERROR(WEEKDAY($D$3:$AH$3,2),0)&gt;5)*D5:AH7,0))</f>
        <v>33</v>
      </c>
      <c r="AM5" s="61">
        <f>IFERROR(SUM(AJ5:AL7),"")</f>
        <v>161.5</v>
      </c>
      <c r="AN5" s="62" t="s">
        <v>81</v>
      </c>
      <c r="AO5" s="65">
        <f>SUMPRODUCT((IFERROR((L5:AH5+L6:AH6+L7:AH7),0)&gt;8)*1,IFERROR((L5:AH5+L6:AH6+L7:AH7-8),0))</f>
        <v>27</v>
      </c>
      <c r="AP5" s="61"/>
      <c r="AQ5" s="61"/>
      <c r="AR5" s="61"/>
      <c r="AS5" s="61"/>
      <c r="AT5" s="61"/>
      <c r="AU5" s="61"/>
      <c r="AV5" s="61"/>
      <c r="AW5" s="61"/>
      <c r="AX5" s="61"/>
      <c r="AY5" s="61"/>
      <c r="AZ5" s="61"/>
      <c r="BA5" s="61"/>
      <c r="BB5" s="61"/>
      <c r="BC5" s="61"/>
      <c r="BD5" s="61"/>
      <c r="BE5" s="61"/>
      <c r="BF5" s="61"/>
      <c r="BG5" s="61"/>
      <c r="BH5" s="61"/>
      <c r="BI5" s="61"/>
      <c r="BJ5" s="61"/>
      <c r="BK5" s="61"/>
      <c r="BL5" s="64"/>
    </row>
    <row r="6" s="13" customFormat="1" ht="16.5" spans="1:64">
      <c r="A6" s="22"/>
      <c r="B6" s="23"/>
      <c r="C6" s="22" t="s">
        <v>82</v>
      </c>
      <c r="D6" s="24">
        <v>0</v>
      </c>
      <c r="E6" s="24">
        <v>0</v>
      </c>
      <c r="F6" s="24">
        <v>0</v>
      </c>
      <c r="G6" s="24">
        <v>0</v>
      </c>
      <c r="H6" s="24">
        <v>0</v>
      </c>
      <c r="I6" s="24">
        <v>0</v>
      </c>
      <c r="J6" s="24">
        <v>0</v>
      </c>
      <c r="K6" s="24">
        <v>0</v>
      </c>
      <c r="L6" s="24">
        <v>0</v>
      </c>
      <c r="M6" s="24">
        <v>0</v>
      </c>
      <c r="N6" s="24">
        <v>0</v>
      </c>
      <c r="O6" s="24">
        <v>0</v>
      </c>
      <c r="P6" s="24">
        <v>4</v>
      </c>
      <c r="Q6" s="24">
        <v>4</v>
      </c>
      <c r="R6" s="24">
        <v>4</v>
      </c>
      <c r="S6" s="24">
        <v>4</v>
      </c>
      <c r="T6" s="24">
        <v>1.5</v>
      </c>
      <c r="U6" s="24">
        <v>3</v>
      </c>
      <c r="V6" s="24">
        <v>4</v>
      </c>
      <c r="W6" s="24">
        <v>2</v>
      </c>
      <c r="X6" s="24">
        <v>3</v>
      </c>
      <c r="Y6" s="24">
        <v>4</v>
      </c>
      <c r="Z6" s="24">
        <v>4</v>
      </c>
      <c r="AA6" s="24">
        <v>4</v>
      </c>
      <c r="AB6" s="24">
        <v>4</v>
      </c>
      <c r="AC6" s="24">
        <v>4</v>
      </c>
      <c r="AD6" s="24"/>
      <c r="AE6" s="24">
        <v>4</v>
      </c>
      <c r="AF6" s="24">
        <v>4</v>
      </c>
      <c r="AG6" s="24">
        <v>0</v>
      </c>
      <c r="AH6" s="24">
        <v>4</v>
      </c>
      <c r="AI6" s="61"/>
      <c r="AJ6" s="61"/>
      <c r="AK6" s="61"/>
      <c r="AL6" s="61"/>
      <c r="AM6" s="61"/>
      <c r="AN6" s="62"/>
      <c r="AO6" s="66"/>
      <c r="AP6" s="61"/>
      <c r="AQ6" s="61"/>
      <c r="AR6" s="61"/>
      <c r="AS6" s="61"/>
      <c r="AT6" s="61"/>
      <c r="AU6" s="61"/>
      <c r="AV6" s="61"/>
      <c r="AW6" s="61"/>
      <c r="AX6" s="61"/>
      <c r="AY6" s="61"/>
      <c r="AZ6" s="61"/>
      <c r="BA6" s="61"/>
      <c r="BB6" s="61"/>
      <c r="BC6" s="61"/>
      <c r="BD6" s="61"/>
      <c r="BE6" s="61"/>
      <c r="BF6" s="61"/>
      <c r="BG6" s="61"/>
      <c r="BH6" s="61"/>
      <c r="BI6" s="61"/>
      <c r="BJ6" s="61"/>
      <c r="BK6" s="61"/>
      <c r="BL6" s="64"/>
    </row>
    <row r="7" s="13" customFormat="1" ht="16.5" spans="1:64">
      <c r="A7" s="22"/>
      <c r="B7" s="23"/>
      <c r="C7" s="22" t="s">
        <v>83</v>
      </c>
      <c r="D7" s="24">
        <v>0</v>
      </c>
      <c r="E7" s="24">
        <v>0</v>
      </c>
      <c r="F7" s="24">
        <v>0</v>
      </c>
      <c r="G7" s="24">
        <v>0</v>
      </c>
      <c r="H7" s="24">
        <v>0</v>
      </c>
      <c r="I7" s="24">
        <v>0</v>
      </c>
      <c r="J7" s="24">
        <v>0</v>
      </c>
      <c r="K7" s="24">
        <v>0</v>
      </c>
      <c r="L7" s="24">
        <v>0</v>
      </c>
      <c r="M7" s="24">
        <v>0</v>
      </c>
      <c r="N7" s="24">
        <v>0</v>
      </c>
      <c r="O7" s="24">
        <v>0</v>
      </c>
      <c r="P7" s="24">
        <v>1.5</v>
      </c>
      <c r="Q7" s="24">
        <v>2.5</v>
      </c>
      <c r="R7" s="24">
        <v>2.5</v>
      </c>
      <c r="S7" s="51">
        <v>0</v>
      </c>
      <c r="T7" s="24">
        <v>8</v>
      </c>
      <c r="U7" s="24">
        <v>0</v>
      </c>
      <c r="V7" s="24">
        <v>2.5</v>
      </c>
      <c r="W7" s="24">
        <v>3.5</v>
      </c>
      <c r="X7" s="24">
        <v>2.5</v>
      </c>
      <c r="Y7" s="24">
        <v>2.5</v>
      </c>
      <c r="Z7" s="24">
        <v>3.5</v>
      </c>
      <c r="AA7" s="24">
        <v>2.5</v>
      </c>
      <c r="AB7" s="24">
        <v>2.5</v>
      </c>
      <c r="AC7" s="24"/>
      <c r="AD7" s="24"/>
      <c r="AE7" s="24">
        <v>3.5</v>
      </c>
      <c r="AF7" s="24">
        <v>2.5</v>
      </c>
      <c r="AG7" s="24"/>
      <c r="AH7" s="24"/>
      <c r="AI7" s="61"/>
      <c r="AJ7" s="61"/>
      <c r="AK7" s="61"/>
      <c r="AL7" s="61"/>
      <c r="AM7" s="61"/>
      <c r="AN7" s="62"/>
      <c r="AO7" s="67"/>
      <c r="AP7" s="61"/>
      <c r="AQ7" s="61"/>
      <c r="AR7" s="61"/>
      <c r="AS7" s="61"/>
      <c r="AT7" s="61"/>
      <c r="AU7" s="61"/>
      <c r="AV7" s="61"/>
      <c r="AW7" s="61"/>
      <c r="AX7" s="61"/>
      <c r="AY7" s="61"/>
      <c r="AZ7" s="61"/>
      <c r="BA7" s="61"/>
      <c r="BB7" s="61"/>
      <c r="BC7" s="61"/>
      <c r="BD7" s="61"/>
      <c r="BE7" s="61"/>
      <c r="BF7" s="61"/>
      <c r="BG7" s="61"/>
      <c r="BH7" s="61"/>
      <c r="BI7" s="61"/>
      <c r="BJ7" s="61"/>
      <c r="BK7" s="61"/>
      <c r="BL7" s="64"/>
    </row>
    <row r="8" s="13" customFormat="1" ht="16.5" spans="1:64">
      <c r="A8" s="25" t="s">
        <v>48</v>
      </c>
      <c r="B8" s="26" t="s">
        <v>84</v>
      </c>
      <c r="C8" s="26" t="s">
        <v>80</v>
      </c>
      <c r="D8" s="27">
        <v>4</v>
      </c>
      <c r="E8" s="27">
        <v>4</v>
      </c>
      <c r="F8" s="27"/>
      <c r="G8" s="27"/>
      <c r="H8" s="27">
        <v>4</v>
      </c>
      <c r="I8" s="27">
        <v>4</v>
      </c>
      <c r="J8" s="26">
        <v>4</v>
      </c>
      <c r="K8" s="26">
        <v>4</v>
      </c>
      <c r="L8" s="26">
        <v>4</v>
      </c>
      <c r="M8" s="26">
        <v>4</v>
      </c>
      <c r="N8" s="26" t="s">
        <v>85</v>
      </c>
      <c r="O8" s="26"/>
      <c r="P8" s="26"/>
      <c r="Q8" s="26"/>
      <c r="R8" s="26"/>
      <c r="S8" s="26"/>
      <c r="T8" s="26"/>
      <c r="U8" s="26"/>
      <c r="V8" s="26"/>
      <c r="W8" s="26"/>
      <c r="X8" s="26"/>
      <c r="Y8" s="26"/>
      <c r="Z8" s="26"/>
      <c r="AA8" s="26"/>
      <c r="AB8" s="26"/>
      <c r="AC8" s="26"/>
      <c r="AD8" s="26"/>
      <c r="AE8" s="26"/>
      <c r="AF8" s="26"/>
      <c r="AG8" s="26"/>
      <c r="AH8" s="26"/>
      <c r="AI8" s="61">
        <f>IF(A5="","",COUNTIF(D8:AH9,"&gt;2")/2)</f>
        <v>8</v>
      </c>
      <c r="AJ8" s="61">
        <f>SUMPRODUCT(IFERROR((IFERROR(WEEKDAY($D$3:$AH$3,2),999)&lt;6)*D8:AH9,0))</f>
        <v>56</v>
      </c>
      <c r="AK8" s="61">
        <f>SUMPRODUCT((IFERROR(WEEKDAY($D$3:$AH$3,2),999)&lt;6)*D10:AH10)</f>
        <v>36</v>
      </c>
      <c r="AL8" s="61">
        <f>SUMPRODUCT(IFERROR((IFERROR(WEEKDAY($D$3:$AH$3,2),0)&gt;5)*D8:AH10,0))</f>
        <v>11.5</v>
      </c>
      <c r="AM8" s="61">
        <f>IFERROR(SUM(AJ8:AL10),"")</f>
        <v>103.5</v>
      </c>
      <c r="AN8" s="62" t="s">
        <v>81</v>
      </c>
      <c r="AO8" s="65">
        <f>SUMPRODUCT((IFERROR((L8:AH8+L9:AH9+L10:AH10),0)&gt;8)*1,IFERROR((L8:AH8+L9:AH9+L10:AH10-8),0))</f>
        <v>10.5</v>
      </c>
      <c r="AP8" s="61"/>
      <c r="AQ8" s="61"/>
      <c r="AR8" s="61"/>
      <c r="AS8" s="61"/>
      <c r="AT8" s="61"/>
      <c r="AU8" s="61"/>
      <c r="AV8" s="61"/>
      <c r="AW8" s="61"/>
      <c r="AX8" s="61"/>
      <c r="AY8" s="61"/>
      <c r="AZ8" s="61"/>
      <c r="BA8" s="61"/>
      <c r="BB8" s="61"/>
      <c r="BC8" s="61"/>
      <c r="BD8" s="61"/>
      <c r="BE8" s="61"/>
      <c r="BF8" s="61"/>
      <c r="BG8" s="61"/>
      <c r="BH8" s="61"/>
      <c r="BI8" s="61"/>
      <c r="BJ8" s="61"/>
      <c r="BK8" s="61"/>
      <c r="BL8" s="64"/>
    </row>
    <row r="9" s="13" customFormat="1" ht="16.5" spans="1:64">
      <c r="A9" s="28"/>
      <c r="B9" s="26"/>
      <c r="C9" s="26" t="s">
        <v>82</v>
      </c>
      <c r="D9" s="27">
        <v>4</v>
      </c>
      <c r="E9" s="27">
        <v>4</v>
      </c>
      <c r="F9" s="27"/>
      <c r="G9" s="27"/>
      <c r="H9" s="27">
        <v>4</v>
      </c>
      <c r="I9" s="27">
        <v>4</v>
      </c>
      <c r="J9" s="26">
        <v>4</v>
      </c>
      <c r="K9" s="26">
        <v>4</v>
      </c>
      <c r="L9" s="26">
        <v>4</v>
      </c>
      <c r="M9" s="26">
        <v>4</v>
      </c>
      <c r="N9" s="26"/>
      <c r="O9" s="26"/>
      <c r="P9" s="26"/>
      <c r="Q9" s="26"/>
      <c r="R9" s="26"/>
      <c r="S9" s="26"/>
      <c r="T9" s="26"/>
      <c r="U9" s="26"/>
      <c r="V9" s="26"/>
      <c r="W9" s="26"/>
      <c r="X9" s="26"/>
      <c r="Y9" s="26"/>
      <c r="Z9" s="26"/>
      <c r="AA9" s="26"/>
      <c r="AB9" s="26"/>
      <c r="AC9" s="26"/>
      <c r="AD9" s="26"/>
      <c r="AE9" s="26"/>
      <c r="AF9" s="26"/>
      <c r="AG9" s="26"/>
      <c r="AH9" s="26"/>
      <c r="AI9" s="61"/>
      <c r="AJ9" s="61"/>
      <c r="AK9" s="61"/>
      <c r="AL9" s="61"/>
      <c r="AM9" s="61"/>
      <c r="AN9" s="62"/>
      <c r="AO9" s="66"/>
      <c r="AP9" s="61"/>
      <c r="AQ9" s="61"/>
      <c r="AR9" s="61"/>
      <c r="AS9" s="61"/>
      <c r="AT9" s="61"/>
      <c r="AU9" s="61"/>
      <c r="AV9" s="61"/>
      <c r="AW9" s="61"/>
      <c r="AX9" s="61"/>
      <c r="AY9" s="61"/>
      <c r="AZ9" s="61"/>
      <c r="BA9" s="61"/>
      <c r="BB9" s="61"/>
      <c r="BC9" s="61"/>
      <c r="BD9" s="61"/>
      <c r="BE9" s="61"/>
      <c r="BF9" s="61"/>
      <c r="BG9" s="61"/>
      <c r="BH9" s="61"/>
      <c r="BI9" s="61"/>
      <c r="BJ9" s="61"/>
      <c r="BK9" s="61"/>
      <c r="BL9" s="64"/>
    </row>
    <row r="10" s="13" customFormat="1" ht="16.5" spans="1:64">
      <c r="A10" s="28"/>
      <c r="B10" s="26"/>
      <c r="C10" s="26" t="s">
        <v>83</v>
      </c>
      <c r="D10" s="27">
        <v>4.5</v>
      </c>
      <c r="E10" s="27">
        <v>5.5</v>
      </c>
      <c r="F10" s="27"/>
      <c r="G10" s="27"/>
      <c r="H10" s="27">
        <v>3.5</v>
      </c>
      <c r="I10" s="27">
        <v>7</v>
      </c>
      <c r="J10" s="26">
        <v>4.5</v>
      </c>
      <c r="K10" s="26">
        <v>4</v>
      </c>
      <c r="L10" s="26">
        <v>6.5</v>
      </c>
      <c r="M10" s="26">
        <v>4</v>
      </c>
      <c r="N10" s="26"/>
      <c r="O10" s="26"/>
      <c r="P10" s="26"/>
      <c r="Q10" s="26"/>
      <c r="R10" s="26"/>
      <c r="S10" s="26"/>
      <c r="T10" s="26"/>
      <c r="U10" s="26"/>
      <c r="V10" s="26"/>
      <c r="W10" s="26"/>
      <c r="X10" s="26"/>
      <c r="Y10" s="26"/>
      <c r="Z10" s="26"/>
      <c r="AA10" s="26"/>
      <c r="AB10" s="26"/>
      <c r="AC10" s="26"/>
      <c r="AD10" s="26"/>
      <c r="AE10" s="26"/>
      <c r="AF10" s="26"/>
      <c r="AG10" s="26"/>
      <c r="AH10" s="26"/>
      <c r="AI10" s="61"/>
      <c r="AJ10" s="61"/>
      <c r="AK10" s="61"/>
      <c r="AL10" s="61"/>
      <c r="AM10" s="61"/>
      <c r="AN10" s="62"/>
      <c r="AO10" s="67"/>
      <c r="AP10" s="61"/>
      <c r="AQ10" s="61"/>
      <c r="AR10" s="61"/>
      <c r="AS10" s="61"/>
      <c r="AT10" s="61"/>
      <c r="AU10" s="61"/>
      <c r="AV10" s="61"/>
      <c r="AW10" s="61"/>
      <c r="AX10" s="61"/>
      <c r="AY10" s="61"/>
      <c r="AZ10" s="61"/>
      <c r="BA10" s="61"/>
      <c r="BB10" s="61"/>
      <c r="BC10" s="61"/>
      <c r="BD10" s="61"/>
      <c r="BE10" s="61"/>
      <c r="BF10" s="61"/>
      <c r="BG10" s="61"/>
      <c r="BH10" s="61"/>
      <c r="BI10" s="61"/>
      <c r="BJ10" s="61"/>
      <c r="BK10" s="61"/>
      <c r="BL10" s="64"/>
    </row>
    <row r="11" s="13" customFormat="1" spans="1:64">
      <c r="A11" s="29" t="s">
        <v>50</v>
      </c>
      <c r="B11" s="26" t="s">
        <v>84</v>
      </c>
      <c r="C11" s="26" t="s">
        <v>80</v>
      </c>
      <c r="D11" s="26"/>
      <c r="E11" s="26"/>
      <c r="F11" s="26"/>
      <c r="G11" s="26"/>
      <c r="H11" s="26"/>
      <c r="I11" s="26"/>
      <c r="J11" s="26"/>
      <c r="K11" s="26"/>
      <c r="L11" s="26"/>
      <c r="M11" s="26"/>
      <c r="N11" s="26"/>
      <c r="O11" s="26"/>
      <c r="P11" s="26">
        <v>4</v>
      </c>
      <c r="Q11" s="26">
        <v>4</v>
      </c>
      <c r="R11" s="26">
        <v>4</v>
      </c>
      <c r="S11" s="26">
        <v>4</v>
      </c>
      <c r="T11" s="26">
        <v>4</v>
      </c>
      <c r="U11" s="26">
        <v>4</v>
      </c>
      <c r="V11" s="26">
        <v>4</v>
      </c>
      <c r="W11" s="26">
        <v>4</v>
      </c>
      <c r="X11" s="26">
        <v>4</v>
      </c>
      <c r="Y11" s="26">
        <v>4</v>
      </c>
      <c r="Z11" s="26">
        <v>4</v>
      </c>
      <c r="AA11" s="26">
        <v>4</v>
      </c>
      <c r="AB11" s="26">
        <v>4</v>
      </c>
      <c r="AC11" s="26">
        <v>4</v>
      </c>
      <c r="AD11" s="26">
        <v>4</v>
      </c>
      <c r="AE11" s="26">
        <v>4</v>
      </c>
      <c r="AF11" s="26"/>
      <c r="AG11" s="26"/>
      <c r="AH11" s="26"/>
      <c r="AI11" s="61">
        <f>IF(A8="","",COUNTIF(D11:AH12,"&gt;2")/2)</f>
        <v>16</v>
      </c>
      <c r="AJ11" s="61">
        <f>SUMPRODUCT(IFERROR((IFERROR(WEEKDAY($D$3:$AH$3,2),999)&lt;6)*D11:AH12,0))</f>
        <v>96</v>
      </c>
      <c r="AK11" s="61">
        <f>SUMPRODUCT((IFERROR(WEEKDAY($D$3:$AH$3,2),999)&lt;6)*D13:AH13)</f>
        <v>34</v>
      </c>
      <c r="AL11" s="61">
        <f>SUMPRODUCT(IFERROR((IFERROR(WEEKDAY($D$3:$AH$3,2),0)&gt;5)*D11:AH13,0))</f>
        <v>44</v>
      </c>
      <c r="AM11" s="61">
        <f>IFERROR(SUM(AJ11:AL13),"")</f>
        <v>174</v>
      </c>
      <c r="AN11" s="62" t="s">
        <v>81</v>
      </c>
      <c r="AO11" s="65">
        <f>SUMPRODUCT((IFERROR((L11:AH11+L12:AH12+L13:AH13),0)&gt;8)*1,IFERROR((L11:AH11+L12:AH12+L13:AH13-8),0))</f>
        <v>46</v>
      </c>
      <c r="AP11" s="61"/>
      <c r="AQ11" s="61"/>
      <c r="AR11" s="61"/>
      <c r="AS11" s="61"/>
      <c r="AT11" s="61"/>
      <c r="AU11" s="61"/>
      <c r="AV11" s="61"/>
      <c r="AW11" s="61"/>
      <c r="AX11" s="61"/>
      <c r="AY11" s="61"/>
      <c r="AZ11" s="61"/>
      <c r="BA11" s="61"/>
      <c r="BB11" s="61"/>
      <c r="BC11" s="61"/>
      <c r="BD11" s="61"/>
      <c r="BE11" s="61"/>
      <c r="BF11" s="61"/>
      <c r="BG11" s="61"/>
      <c r="BH11" s="61"/>
      <c r="BI11" s="61"/>
      <c r="BJ11" s="61"/>
      <c r="BK11" s="61"/>
      <c r="BL11" s="64"/>
    </row>
    <row r="12" s="13" customFormat="1" spans="1:64">
      <c r="A12" s="29"/>
      <c r="B12" s="26"/>
      <c r="C12" s="26" t="s">
        <v>82</v>
      </c>
      <c r="D12" s="26"/>
      <c r="E12" s="26"/>
      <c r="F12" s="26"/>
      <c r="G12" s="26"/>
      <c r="H12" s="26"/>
      <c r="I12" s="26"/>
      <c r="J12" s="26"/>
      <c r="K12" s="26"/>
      <c r="L12" s="26"/>
      <c r="M12" s="26"/>
      <c r="N12" s="26"/>
      <c r="O12" s="26"/>
      <c r="P12" s="26">
        <v>4</v>
      </c>
      <c r="Q12" s="26">
        <v>4</v>
      </c>
      <c r="R12" s="26">
        <v>4</v>
      </c>
      <c r="S12" s="26">
        <v>4</v>
      </c>
      <c r="T12" s="26">
        <v>4</v>
      </c>
      <c r="U12" s="26">
        <v>4</v>
      </c>
      <c r="V12" s="26">
        <v>4</v>
      </c>
      <c r="W12" s="26">
        <v>4</v>
      </c>
      <c r="X12" s="26">
        <v>4</v>
      </c>
      <c r="Y12" s="26">
        <v>4</v>
      </c>
      <c r="Z12" s="26">
        <v>4</v>
      </c>
      <c r="AA12" s="26">
        <v>4</v>
      </c>
      <c r="AB12" s="26">
        <v>4</v>
      </c>
      <c r="AC12" s="26">
        <v>4</v>
      </c>
      <c r="AD12" s="26">
        <v>4</v>
      </c>
      <c r="AE12" s="26">
        <v>4</v>
      </c>
      <c r="AF12" s="26"/>
      <c r="AG12" s="26"/>
      <c r="AH12" s="26"/>
      <c r="AI12" s="61"/>
      <c r="AJ12" s="61"/>
      <c r="AK12" s="61"/>
      <c r="AL12" s="61"/>
      <c r="AM12" s="61"/>
      <c r="AN12" s="62"/>
      <c r="AO12" s="66"/>
      <c r="AP12" s="61"/>
      <c r="AQ12" s="61"/>
      <c r="AR12" s="61"/>
      <c r="AS12" s="61"/>
      <c r="AT12" s="61"/>
      <c r="AU12" s="61"/>
      <c r="AV12" s="61"/>
      <c r="AW12" s="61"/>
      <c r="AX12" s="61"/>
      <c r="AY12" s="61"/>
      <c r="AZ12" s="61"/>
      <c r="BA12" s="61"/>
      <c r="BB12" s="61"/>
      <c r="BC12" s="61"/>
      <c r="BD12" s="61"/>
      <c r="BE12" s="61"/>
      <c r="BF12" s="61"/>
      <c r="BG12" s="61"/>
      <c r="BH12" s="61"/>
      <c r="BI12" s="61"/>
      <c r="BJ12" s="61"/>
      <c r="BK12" s="61"/>
      <c r="BL12" s="64"/>
    </row>
    <row r="13" s="13" customFormat="1" spans="1:64">
      <c r="A13" s="29"/>
      <c r="B13" s="26"/>
      <c r="C13" s="26" t="s">
        <v>83</v>
      </c>
      <c r="D13" s="26"/>
      <c r="E13" s="26"/>
      <c r="F13" s="26"/>
      <c r="G13" s="26"/>
      <c r="H13" s="26"/>
      <c r="I13" s="26"/>
      <c r="J13" s="26"/>
      <c r="K13" s="26"/>
      <c r="L13" s="26"/>
      <c r="M13" s="26"/>
      <c r="N13" s="26"/>
      <c r="O13" s="26"/>
      <c r="P13" s="26">
        <v>3</v>
      </c>
      <c r="Q13" s="26">
        <v>3</v>
      </c>
      <c r="R13" s="26">
        <v>3</v>
      </c>
      <c r="S13" s="26">
        <v>3</v>
      </c>
      <c r="T13" s="26">
        <v>3</v>
      </c>
      <c r="U13" s="26">
        <v>3</v>
      </c>
      <c r="V13" s="26">
        <v>3</v>
      </c>
      <c r="W13" s="26">
        <v>3</v>
      </c>
      <c r="X13" s="26">
        <v>3</v>
      </c>
      <c r="Y13" s="26">
        <v>3</v>
      </c>
      <c r="Z13" s="26">
        <v>3</v>
      </c>
      <c r="AA13" s="26">
        <v>3</v>
      </c>
      <c r="AB13" s="26">
        <v>3</v>
      </c>
      <c r="AC13" s="26">
        <v>3</v>
      </c>
      <c r="AD13" s="26">
        <v>1</v>
      </c>
      <c r="AE13" s="26">
        <v>3</v>
      </c>
      <c r="AF13" s="26"/>
      <c r="AG13" s="26"/>
      <c r="AH13" s="26"/>
      <c r="AI13" s="61"/>
      <c r="AJ13" s="61"/>
      <c r="AK13" s="61"/>
      <c r="AL13" s="61"/>
      <c r="AM13" s="61"/>
      <c r="AN13" s="62"/>
      <c r="AO13" s="67"/>
      <c r="AP13" s="61"/>
      <c r="AQ13" s="61"/>
      <c r="AR13" s="61"/>
      <c r="AS13" s="61"/>
      <c r="AT13" s="61"/>
      <c r="AU13" s="61"/>
      <c r="AV13" s="61"/>
      <c r="AW13" s="61"/>
      <c r="AX13" s="61"/>
      <c r="AY13" s="61"/>
      <c r="AZ13" s="61"/>
      <c r="BA13" s="61"/>
      <c r="BB13" s="61"/>
      <c r="BC13" s="61"/>
      <c r="BD13" s="61"/>
      <c r="BE13" s="61"/>
      <c r="BF13" s="61"/>
      <c r="BG13" s="61"/>
      <c r="BH13" s="61"/>
      <c r="BI13" s="61"/>
      <c r="BJ13" s="61"/>
      <c r="BK13" s="61"/>
      <c r="BL13" s="64"/>
    </row>
    <row r="14" s="13" customFormat="1" spans="1:64">
      <c r="A14" s="29" t="s">
        <v>49</v>
      </c>
      <c r="B14" s="26" t="s">
        <v>84</v>
      </c>
      <c r="C14" s="26" t="s">
        <v>80</v>
      </c>
      <c r="D14" s="26"/>
      <c r="E14" s="26"/>
      <c r="F14" s="26"/>
      <c r="G14" s="26"/>
      <c r="H14" s="26"/>
      <c r="I14" s="26"/>
      <c r="J14" s="26"/>
      <c r="K14" s="26"/>
      <c r="L14" s="26"/>
      <c r="M14" s="26"/>
      <c r="N14" s="26"/>
      <c r="O14" s="26"/>
      <c r="P14" s="26">
        <v>4</v>
      </c>
      <c r="Q14" s="26">
        <v>4</v>
      </c>
      <c r="R14" s="26">
        <v>4</v>
      </c>
      <c r="S14" s="26">
        <v>4</v>
      </c>
      <c r="T14" s="26">
        <v>4</v>
      </c>
      <c r="U14" s="26">
        <v>4</v>
      </c>
      <c r="V14" s="26">
        <v>4</v>
      </c>
      <c r="W14" s="26">
        <v>4</v>
      </c>
      <c r="X14" s="26">
        <v>4</v>
      </c>
      <c r="Y14" s="26">
        <v>4</v>
      </c>
      <c r="Z14" s="26">
        <v>4</v>
      </c>
      <c r="AA14" s="26">
        <v>4</v>
      </c>
      <c r="AB14" s="26">
        <v>4</v>
      </c>
      <c r="AC14" s="26"/>
      <c r="AD14" s="26">
        <v>4</v>
      </c>
      <c r="AE14" s="26">
        <v>4</v>
      </c>
      <c r="AF14" s="26"/>
      <c r="AG14" s="26"/>
      <c r="AH14" s="26"/>
      <c r="AI14" s="61">
        <f>IF(A11="","",COUNTIF(D14:AH15,"&gt;2")/2)</f>
        <v>15</v>
      </c>
      <c r="AJ14" s="61">
        <f>SUMPRODUCT(IFERROR((IFERROR(WEEKDAY($D$3:$AH$3,2),999)&lt;6)*D14:AH15,0))</f>
        <v>96</v>
      </c>
      <c r="AK14" s="61">
        <f>SUMPRODUCT((IFERROR(WEEKDAY($D$3:$AH$3,2),999)&lt;6)*D16:AH16)</f>
        <v>34</v>
      </c>
      <c r="AL14" s="61">
        <f>SUMPRODUCT(IFERROR((IFERROR(WEEKDAY($D$3:$AH$3,2),0)&gt;5)*D14:AH16,0))</f>
        <v>33</v>
      </c>
      <c r="AM14" s="61">
        <f>IFERROR(SUM(AJ14:AL16),"")</f>
        <v>163</v>
      </c>
      <c r="AN14" s="62" t="s">
        <v>81</v>
      </c>
      <c r="AO14" s="65">
        <f>SUMPRODUCT((IFERROR((L14:AH14+L15:AH15+L16:AH16),0)&gt;8)*1,IFERROR((L14:AH14+L15:AH15+L16:AH16-8),0))</f>
        <v>43</v>
      </c>
      <c r="AP14" s="61"/>
      <c r="AQ14" s="61"/>
      <c r="AR14" s="61"/>
      <c r="AS14" s="61"/>
      <c r="AT14" s="61"/>
      <c r="AU14" s="61"/>
      <c r="AV14" s="61"/>
      <c r="AW14" s="61"/>
      <c r="AX14" s="61"/>
      <c r="AY14" s="61"/>
      <c r="AZ14" s="61"/>
      <c r="BA14" s="61"/>
      <c r="BB14" s="61"/>
      <c r="BC14" s="61"/>
      <c r="BD14" s="61"/>
      <c r="BE14" s="61"/>
      <c r="BF14" s="61"/>
      <c r="BG14" s="61"/>
      <c r="BH14" s="61"/>
      <c r="BI14" s="61"/>
      <c r="BJ14" s="61"/>
      <c r="BK14" s="61"/>
      <c r="BL14" s="64"/>
    </row>
    <row r="15" s="13" customFormat="1" spans="1:64">
      <c r="A15" s="29"/>
      <c r="B15" s="26"/>
      <c r="C15" s="26" t="s">
        <v>82</v>
      </c>
      <c r="D15" s="26"/>
      <c r="E15" s="26"/>
      <c r="F15" s="26"/>
      <c r="G15" s="26"/>
      <c r="H15" s="26"/>
      <c r="I15" s="26"/>
      <c r="J15" s="26"/>
      <c r="K15" s="26"/>
      <c r="L15" s="26"/>
      <c r="M15" s="26"/>
      <c r="N15" s="26"/>
      <c r="O15" s="26"/>
      <c r="P15" s="26">
        <v>4</v>
      </c>
      <c r="Q15" s="26">
        <v>4</v>
      </c>
      <c r="R15" s="26">
        <v>4</v>
      </c>
      <c r="S15" s="26">
        <v>4</v>
      </c>
      <c r="T15" s="26">
        <v>4</v>
      </c>
      <c r="U15" s="26">
        <v>4</v>
      </c>
      <c r="V15" s="26">
        <v>4</v>
      </c>
      <c r="W15" s="26">
        <v>4</v>
      </c>
      <c r="X15" s="26">
        <v>4</v>
      </c>
      <c r="Y15" s="26">
        <v>4</v>
      </c>
      <c r="Z15" s="26">
        <v>4</v>
      </c>
      <c r="AA15" s="26">
        <v>4</v>
      </c>
      <c r="AB15" s="26">
        <v>4</v>
      </c>
      <c r="AC15" s="26"/>
      <c r="AD15" s="26">
        <v>4</v>
      </c>
      <c r="AE15" s="26">
        <v>4</v>
      </c>
      <c r="AF15" s="26"/>
      <c r="AG15" s="26"/>
      <c r="AH15" s="26"/>
      <c r="AI15" s="61"/>
      <c r="AJ15" s="61"/>
      <c r="AK15" s="61"/>
      <c r="AL15" s="61"/>
      <c r="AM15" s="61"/>
      <c r="AN15" s="62"/>
      <c r="AO15" s="66"/>
      <c r="AP15" s="61"/>
      <c r="AQ15" s="61"/>
      <c r="AR15" s="61"/>
      <c r="AS15" s="61"/>
      <c r="AT15" s="61"/>
      <c r="AU15" s="61"/>
      <c r="AV15" s="61"/>
      <c r="AW15" s="61"/>
      <c r="AX15" s="61"/>
      <c r="AY15" s="61"/>
      <c r="AZ15" s="61"/>
      <c r="BA15" s="61"/>
      <c r="BB15" s="61"/>
      <c r="BC15" s="61"/>
      <c r="BD15" s="61"/>
      <c r="BE15" s="61"/>
      <c r="BF15" s="61"/>
      <c r="BG15" s="61"/>
      <c r="BH15" s="61"/>
      <c r="BI15" s="61"/>
      <c r="BJ15" s="61"/>
      <c r="BK15" s="61"/>
      <c r="BL15" s="64"/>
    </row>
    <row r="16" s="13" customFormat="1" spans="1:64">
      <c r="A16" s="29"/>
      <c r="B16" s="26"/>
      <c r="C16" s="26" t="s">
        <v>83</v>
      </c>
      <c r="D16" s="26"/>
      <c r="E16" s="26"/>
      <c r="F16" s="26"/>
      <c r="G16" s="26"/>
      <c r="H16" s="26"/>
      <c r="I16" s="26"/>
      <c r="J16" s="26"/>
      <c r="K16" s="26"/>
      <c r="L16" s="26"/>
      <c r="M16" s="26"/>
      <c r="N16" s="26"/>
      <c r="O16" s="26"/>
      <c r="P16" s="26">
        <v>3</v>
      </c>
      <c r="Q16" s="26">
        <v>3</v>
      </c>
      <c r="R16" s="26">
        <v>1</v>
      </c>
      <c r="S16" s="26">
        <v>3</v>
      </c>
      <c r="T16" s="26">
        <v>3</v>
      </c>
      <c r="U16" s="26">
        <v>3</v>
      </c>
      <c r="V16" s="26">
        <v>3</v>
      </c>
      <c r="W16" s="26">
        <v>3</v>
      </c>
      <c r="X16" s="26">
        <v>3</v>
      </c>
      <c r="Y16" s="26">
        <v>3</v>
      </c>
      <c r="Z16" s="26">
        <v>3</v>
      </c>
      <c r="AA16" s="26">
        <v>3</v>
      </c>
      <c r="AB16" s="26">
        <v>3</v>
      </c>
      <c r="AC16" s="26"/>
      <c r="AD16" s="26">
        <v>3</v>
      </c>
      <c r="AE16" s="26">
        <v>3</v>
      </c>
      <c r="AF16" s="26"/>
      <c r="AG16" s="26"/>
      <c r="AH16" s="26"/>
      <c r="AI16" s="61"/>
      <c r="AJ16" s="61"/>
      <c r="AK16" s="61"/>
      <c r="AL16" s="61"/>
      <c r="AM16" s="61"/>
      <c r="AN16" s="62"/>
      <c r="AO16" s="67"/>
      <c r="AP16" s="61"/>
      <c r="AQ16" s="61"/>
      <c r="AR16" s="61"/>
      <c r="AS16" s="61"/>
      <c r="AT16" s="61"/>
      <c r="AU16" s="61"/>
      <c r="AV16" s="61"/>
      <c r="AW16" s="61"/>
      <c r="AX16" s="61"/>
      <c r="AY16" s="61"/>
      <c r="AZ16" s="61"/>
      <c r="BA16" s="61"/>
      <c r="BB16" s="61"/>
      <c r="BC16" s="61"/>
      <c r="BD16" s="61"/>
      <c r="BE16" s="61"/>
      <c r="BF16" s="61"/>
      <c r="BG16" s="61"/>
      <c r="BH16" s="61"/>
      <c r="BI16" s="61"/>
      <c r="BJ16" s="61"/>
      <c r="BK16" s="61"/>
      <c r="BL16" s="64"/>
    </row>
    <row r="17" s="13" customFormat="1" spans="1:64">
      <c r="A17" s="30" t="s">
        <v>43</v>
      </c>
      <c r="B17" s="26" t="s">
        <v>84</v>
      </c>
      <c r="C17" s="26" t="s">
        <v>80</v>
      </c>
      <c r="D17" s="26"/>
      <c r="E17" s="26"/>
      <c r="F17" s="26"/>
      <c r="G17" s="26"/>
      <c r="H17" s="26"/>
      <c r="I17" s="26"/>
      <c r="J17" s="26"/>
      <c r="K17" s="46"/>
      <c r="L17" s="46"/>
      <c r="M17" s="47"/>
      <c r="N17" s="46"/>
      <c r="O17" s="47"/>
      <c r="P17" s="48"/>
      <c r="Q17" s="26">
        <v>4</v>
      </c>
      <c r="R17" s="26">
        <v>4</v>
      </c>
      <c r="S17" s="26">
        <v>4</v>
      </c>
      <c r="T17" s="26">
        <v>4</v>
      </c>
      <c r="U17" s="26">
        <v>4</v>
      </c>
      <c r="V17" s="48">
        <v>4</v>
      </c>
      <c r="W17" s="48">
        <v>4</v>
      </c>
      <c r="X17" s="46">
        <v>4</v>
      </c>
      <c r="Y17" s="48">
        <v>4</v>
      </c>
      <c r="Z17" s="48">
        <v>4</v>
      </c>
      <c r="AA17" s="48">
        <v>4</v>
      </c>
      <c r="AB17" s="48">
        <v>4</v>
      </c>
      <c r="AC17" s="48">
        <v>4</v>
      </c>
      <c r="AD17" s="48">
        <v>4</v>
      </c>
      <c r="AE17" s="39">
        <v>4</v>
      </c>
      <c r="AF17" s="39">
        <v>4</v>
      </c>
      <c r="AG17" s="26">
        <v>4</v>
      </c>
      <c r="AH17" s="26">
        <v>4</v>
      </c>
      <c r="AI17" s="61">
        <f>IF(A14="","",COUNTIF(D17:AH18,"&gt;2")/2)</f>
        <v>18</v>
      </c>
      <c r="AJ17" s="61">
        <f>SUMPRODUCT(IFERROR((IFERROR(WEEKDAY($D$3:$AH$3,2),999)&lt;6)*D17:AH18,0))</f>
        <v>112</v>
      </c>
      <c r="AK17" s="61">
        <f>SUMPRODUCT((IFERROR(WEEKDAY($D$3:$AH$3,2),999)&lt;6)*D19:AH19)</f>
        <v>51.5</v>
      </c>
      <c r="AL17" s="61">
        <f>SUMPRODUCT(IFERROR((IFERROR(WEEKDAY($D$3:$AH$3,2),0)&gt;5)*D17:AH19,0))</f>
        <v>47</v>
      </c>
      <c r="AM17" s="61">
        <f>IFERROR(SUM(AJ17:AL19),"")</f>
        <v>210.5</v>
      </c>
      <c r="AN17" s="62" t="s">
        <v>81</v>
      </c>
      <c r="AO17" s="65">
        <f>SUMPRODUCT((IFERROR((L17:AH17+L18:AH18+L19:AH19),0)&gt;8)*1,IFERROR((L17:AH17+L18:AH18+L19:AH19-8),0))</f>
        <v>66.5</v>
      </c>
      <c r="AP17" s="61"/>
      <c r="AQ17" s="61"/>
      <c r="AR17" s="61"/>
      <c r="AS17" s="61"/>
      <c r="AT17" s="61"/>
      <c r="AU17" s="61"/>
      <c r="AV17" s="61"/>
      <c r="AW17" s="61"/>
      <c r="AX17" s="61"/>
      <c r="AY17" s="61"/>
      <c r="AZ17" s="61"/>
      <c r="BA17" s="61"/>
      <c r="BB17" s="61"/>
      <c r="BC17" s="61"/>
      <c r="BD17" s="61"/>
      <c r="BE17" s="61"/>
      <c r="BF17" s="61"/>
      <c r="BG17" s="61"/>
      <c r="BH17" s="61"/>
      <c r="BI17" s="61"/>
      <c r="BJ17" s="61"/>
      <c r="BK17" s="61"/>
      <c r="BL17" s="64"/>
    </row>
    <row r="18" s="13" customFormat="1" ht="16.5" spans="1:64">
      <c r="A18" s="30"/>
      <c r="B18" s="26"/>
      <c r="C18" s="26" t="s">
        <v>82</v>
      </c>
      <c r="D18" s="26"/>
      <c r="E18" s="26"/>
      <c r="F18" s="26"/>
      <c r="G18" s="26"/>
      <c r="H18" s="26"/>
      <c r="I18" s="26"/>
      <c r="J18" s="26"/>
      <c r="K18" s="46"/>
      <c r="L18" s="26"/>
      <c r="M18" s="46"/>
      <c r="N18" s="46"/>
      <c r="O18" s="46"/>
      <c r="P18" s="48"/>
      <c r="Q18" s="26">
        <v>4</v>
      </c>
      <c r="R18" s="26">
        <v>4</v>
      </c>
      <c r="S18" s="26">
        <v>4</v>
      </c>
      <c r="T18" s="26">
        <v>4</v>
      </c>
      <c r="U18" s="26">
        <v>4</v>
      </c>
      <c r="V18" s="52">
        <v>4</v>
      </c>
      <c r="W18" s="52">
        <v>4</v>
      </c>
      <c r="X18" s="46">
        <v>4</v>
      </c>
      <c r="Y18" s="46">
        <v>4</v>
      </c>
      <c r="Z18" s="52">
        <v>4</v>
      </c>
      <c r="AA18" s="46">
        <v>4</v>
      </c>
      <c r="AB18" s="48">
        <v>4</v>
      </c>
      <c r="AC18" s="52">
        <v>4</v>
      </c>
      <c r="AD18" s="52">
        <v>4</v>
      </c>
      <c r="AE18" s="27">
        <v>4</v>
      </c>
      <c r="AF18" s="27">
        <v>4</v>
      </c>
      <c r="AG18" s="26">
        <v>4</v>
      </c>
      <c r="AH18" s="26">
        <v>4</v>
      </c>
      <c r="AI18" s="61"/>
      <c r="AJ18" s="61"/>
      <c r="AK18" s="61"/>
      <c r="AL18" s="61"/>
      <c r="AM18" s="61"/>
      <c r="AN18" s="62"/>
      <c r="AO18" s="66"/>
      <c r="AP18" s="61"/>
      <c r="AQ18" s="61"/>
      <c r="AR18" s="61"/>
      <c r="AS18" s="61"/>
      <c r="AT18" s="61"/>
      <c r="AU18" s="61"/>
      <c r="AV18" s="61"/>
      <c r="AW18" s="61"/>
      <c r="AX18" s="61"/>
      <c r="AY18" s="61"/>
      <c r="AZ18" s="61"/>
      <c r="BA18" s="61"/>
      <c r="BB18" s="61"/>
      <c r="BC18" s="61"/>
      <c r="BD18" s="61"/>
      <c r="BE18" s="61"/>
      <c r="BF18" s="61"/>
      <c r="BG18" s="61"/>
      <c r="BH18" s="61"/>
      <c r="BI18" s="61"/>
      <c r="BJ18" s="61"/>
      <c r="BK18" s="61"/>
      <c r="BL18" s="64"/>
    </row>
    <row r="19" s="13" customFormat="1" ht="16.5" spans="1:64">
      <c r="A19" s="30"/>
      <c r="B19" s="26"/>
      <c r="C19" s="26" t="s">
        <v>83</v>
      </c>
      <c r="D19" s="26"/>
      <c r="E19" s="26"/>
      <c r="F19" s="26"/>
      <c r="G19" s="26"/>
      <c r="H19" s="26"/>
      <c r="I19" s="26"/>
      <c r="J19" s="26"/>
      <c r="K19" s="47"/>
      <c r="L19" s="46"/>
      <c r="M19" s="27"/>
      <c r="N19" s="48"/>
      <c r="O19" s="27"/>
      <c r="P19" s="48"/>
      <c r="Q19" s="26">
        <v>4</v>
      </c>
      <c r="R19" s="26">
        <v>4</v>
      </c>
      <c r="S19" s="26">
        <v>3</v>
      </c>
      <c r="T19" s="26">
        <v>4</v>
      </c>
      <c r="U19" s="26">
        <v>4</v>
      </c>
      <c r="V19" s="48">
        <v>3</v>
      </c>
      <c r="W19" s="48">
        <v>4.5</v>
      </c>
      <c r="X19" s="26">
        <v>4</v>
      </c>
      <c r="Y19" s="48">
        <v>4</v>
      </c>
      <c r="Z19" s="48">
        <v>4.5</v>
      </c>
      <c r="AA19" s="48">
        <v>4</v>
      </c>
      <c r="AB19" s="48">
        <v>5</v>
      </c>
      <c r="AC19" s="48">
        <v>3</v>
      </c>
      <c r="AD19" s="48">
        <v>3.5</v>
      </c>
      <c r="AE19" s="27">
        <v>3</v>
      </c>
      <c r="AF19" s="27">
        <v>3</v>
      </c>
      <c r="AG19" s="26">
        <v>3</v>
      </c>
      <c r="AH19" s="26">
        <v>3</v>
      </c>
      <c r="AI19" s="61"/>
      <c r="AJ19" s="61"/>
      <c r="AK19" s="61"/>
      <c r="AL19" s="61"/>
      <c r="AM19" s="61"/>
      <c r="AN19" s="62"/>
      <c r="AO19" s="67"/>
      <c r="AP19" s="61"/>
      <c r="AQ19" s="61"/>
      <c r="AR19" s="61"/>
      <c r="AS19" s="61"/>
      <c r="AT19" s="61"/>
      <c r="AU19" s="61"/>
      <c r="AV19" s="61"/>
      <c r="AW19" s="61"/>
      <c r="AX19" s="61"/>
      <c r="AY19" s="61"/>
      <c r="AZ19" s="61"/>
      <c r="BA19" s="61"/>
      <c r="BB19" s="61"/>
      <c r="BC19" s="61"/>
      <c r="BD19" s="61"/>
      <c r="BE19" s="61"/>
      <c r="BF19" s="61"/>
      <c r="BG19" s="61"/>
      <c r="BH19" s="61"/>
      <c r="BI19" s="61"/>
      <c r="BJ19" s="61"/>
      <c r="BK19" s="61"/>
      <c r="BL19" s="64"/>
    </row>
    <row r="20" s="13" customFormat="1" spans="1:64">
      <c r="A20" s="30" t="s">
        <v>44</v>
      </c>
      <c r="B20" s="26" t="s">
        <v>84</v>
      </c>
      <c r="C20" s="26" t="s">
        <v>80</v>
      </c>
      <c r="D20" s="26"/>
      <c r="E20" s="26"/>
      <c r="F20" s="26"/>
      <c r="G20" s="26"/>
      <c r="H20" s="26"/>
      <c r="I20" s="26"/>
      <c r="J20" s="26"/>
      <c r="K20" s="26"/>
      <c r="L20" s="46"/>
      <c r="M20" s="26"/>
      <c r="N20" s="48"/>
      <c r="O20" s="47"/>
      <c r="P20" s="48"/>
      <c r="Q20" s="26">
        <v>4</v>
      </c>
      <c r="R20" s="26">
        <v>4</v>
      </c>
      <c r="S20" s="26">
        <v>4</v>
      </c>
      <c r="T20" s="26">
        <v>4</v>
      </c>
      <c r="U20" s="26">
        <v>4</v>
      </c>
      <c r="V20" s="48">
        <v>4</v>
      </c>
      <c r="W20" s="48">
        <v>3.5</v>
      </c>
      <c r="X20" s="26">
        <v>4</v>
      </c>
      <c r="Y20" s="48">
        <v>4</v>
      </c>
      <c r="Z20" s="48">
        <v>4</v>
      </c>
      <c r="AA20" s="48">
        <v>4</v>
      </c>
      <c r="AB20" s="26">
        <v>4</v>
      </c>
      <c r="AC20" s="48">
        <v>4</v>
      </c>
      <c r="AD20" s="48">
        <v>4</v>
      </c>
      <c r="AE20" s="48">
        <v>4</v>
      </c>
      <c r="AF20" s="39">
        <v>4</v>
      </c>
      <c r="AG20" s="39">
        <v>4</v>
      </c>
      <c r="AH20" s="39">
        <v>4</v>
      </c>
      <c r="AI20" s="61">
        <f>IF(A17="","",COUNTIF(D20:AH21,"&gt;2")/2)</f>
        <v>18</v>
      </c>
      <c r="AJ20" s="61">
        <f>SUMPRODUCT(IFERROR((IFERROR(WEEKDAY($D$3:$AH$3,2),999)&lt;6)*D20:AH21,0))</f>
        <v>111.5</v>
      </c>
      <c r="AK20" s="61">
        <f>SUMPRODUCT((IFERROR(WEEKDAY($D$3:$AH$3,2),999)&lt;6)*D22:AH22)</f>
        <v>54</v>
      </c>
      <c r="AL20" s="61">
        <f>SUMPRODUCT(IFERROR((IFERROR(WEEKDAY($D$3:$AH$3,2),0)&gt;5)*D20:AH22,0))</f>
        <v>46.5</v>
      </c>
      <c r="AM20" s="61">
        <f>IFERROR(SUM(AJ20:AL22),"")</f>
        <v>212</v>
      </c>
      <c r="AN20" s="62" t="s">
        <v>81</v>
      </c>
      <c r="AO20" s="65">
        <f>SUMPRODUCT((IFERROR((L20:AH20+L21:AH21+L22:AH22),0)&gt;8)*1,IFERROR((L20:AH20+L21:AH21+L22:AH22-8),0))</f>
        <v>68</v>
      </c>
      <c r="AP20" s="61"/>
      <c r="AQ20" s="61"/>
      <c r="AR20" s="61"/>
      <c r="AS20" s="61"/>
      <c r="AT20" s="61"/>
      <c r="AU20" s="61"/>
      <c r="AV20" s="61"/>
      <c r="AW20" s="61"/>
      <c r="AX20" s="61"/>
      <c r="AY20" s="61"/>
      <c r="AZ20" s="61"/>
      <c r="BA20" s="61"/>
      <c r="BB20" s="61"/>
      <c r="BC20" s="61"/>
      <c r="BD20" s="61"/>
      <c r="BE20" s="61"/>
      <c r="BF20" s="61"/>
      <c r="BG20" s="61"/>
      <c r="BH20" s="61"/>
      <c r="BI20" s="61"/>
      <c r="BJ20" s="61"/>
      <c r="BK20" s="61"/>
      <c r="BL20" s="64"/>
    </row>
    <row r="21" s="13" customFormat="1" ht="16.5" spans="1:64">
      <c r="A21" s="30"/>
      <c r="B21" s="26"/>
      <c r="C21" s="26" t="s">
        <v>82</v>
      </c>
      <c r="D21" s="26"/>
      <c r="E21" s="26"/>
      <c r="F21" s="26"/>
      <c r="G21" s="26"/>
      <c r="H21" s="26"/>
      <c r="I21" s="26"/>
      <c r="J21" s="26"/>
      <c r="K21" s="26"/>
      <c r="L21" s="46"/>
      <c r="M21" s="26"/>
      <c r="N21" s="46"/>
      <c r="O21" s="46"/>
      <c r="P21" s="48"/>
      <c r="Q21" s="26">
        <v>4</v>
      </c>
      <c r="R21" s="26">
        <v>4</v>
      </c>
      <c r="S21" s="26">
        <v>4</v>
      </c>
      <c r="T21" s="26">
        <v>4</v>
      </c>
      <c r="U21" s="26">
        <v>4</v>
      </c>
      <c r="V21" s="52">
        <v>4</v>
      </c>
      <c r="W21" s="52">
        <v>4</v>
      </c>
      <c r="X21" s="26">
        <v>4</v>
      </c>
      <c r="Y21" s="48">
        <v>4</v>
      </c>
      <c r="Z21" s="52">
        <v>4</v>
      </c>
      <c r="AA21" s="46">
        <v>4</v>
      </c>
      <c r="AB21" s="26">
        <v>4</v>
      </c>
      <c r="AC21" s="52">
        <v>4</v>
      </c>
      <c r="AD21" s="52">
        <v>4</v>
      </c>
      <c r="AE21" s="52">
        <v>4</v>
      </c>
      <c r="AF21" s="27">
        <v>4</v>
      </c>
      <c r="AG21" s="27">
        <v>4</v>
      </c>
      <c r="AH21" s="27">
        <v>4</v>
      </c>
      <c r="AI21" s="61"/>
      <c r="AJ21" s="61"/>
      <c r="AK21" s="61"/>
      <c r="AL21" s="61"/>
      <c r="AM21" s="61"/>
      <c r="AN21" s="62"/>
      <c r="AO21" s="66"/>
      <c r="AP21" s="61"/>
      <c r="AQ21" s="61"/>
      <c r="AR21" s="61"/>
      <c r="AS21" s="61"/>
      <c r="AT21" s="61"/>
      <c r="AU21" s="61"/>
      <c r="AV21" s="61"/>
      <c r="AW21" s="61"/>
      <c r="AX21" s="61"/>
      <c r="AY21" s="61"/>
      <c r="AZ21" s="61"/>
      <c r="BA21" s="61"/>
      <c r="BB21" s="61"/>
      <c r="BC21" s="61"/>
      <c r="BD21" s="61"/>
      <c r="BE21" s="61"/>
      <c r="BF21" s="61"/>
      <c r="BG21" s="61"/>
      <c r="BH21" s="61"/>
      <c r="BI21" s="61"/>
      <c r="BJ21" s="61"/>
      <c r="BK21" s="61"/>
      <c r="BL21" s="64"/>
    </row>
    <row r="22" s="13" customFormat="1" ht="16.5" spans="1:64">
      <c r="A22" s="30"/>
      <c r="B22" s="26"/>
      <c r="C22" s="26" t="s">
        <v>83</v>
      </c>
      <c r="D22" s="26"/>
      <c r="E22" s="26"/>
      <c r="F22" s="26"/>
      <c r="G22" s="26"/>
      <c r="H22" s="26"/>
      <c r="I22" s="26"/>
      <c r="J22" s="26"/>
      <c r="K22" s="26"/>
      <c r="L22" s="46"/>
      <c r="M22" s="26"/>
      <c r="N22" s="48"/>
      <c r="O22" s="27"/>
      <c r="P22" s="48"/>
      <c r="Q22" s="26">
        <v>4</v>
      </c>
      <c r="R22" s="26">
        <v>4</v>
      </c>
      <c r="S22" s="26">
        <v>3</v>
      </c>
      <c r="T22" s="26">
        <v>4</v>
      </c>
      <c r="U22" s="26">
        <v>4</v>
      </c>
      <c r="V22" s="48">
        <v>3</v>
      </c>
      <c r="W22" s="48">
        <v>4.5</v>
      </c>
      <c r="X22" s="26">
        <v>4</v>
      </c>
      <c r="Y22" s="48">
        <v>4</v>
      </c>
      <c r="Z22" s="48">
        <v>4.5</v>
      </c>
      <c r="AA22" s="48">
        <v>4</v>
      </c>
      <c r="AB22" s="26">
        <v>3.5</v>
      </c>
      <c r="AC22" s="48">
        <v>4</v>
      </c>
      <c r="AD22" s="48">
        <v>4</v>
      </c>
      <c r="AE22" s="48">
        <v>5</v>
      </c>
      <c r="AF22" s="27">
        <v>3</v>
      </c>
      <c r="AG22" s="27">
        <v>3</v>
      </c>
      <c r="AH22" s="27">
        <v>3</v>
      </c>
      <c r="AI22" s="61"/>
      <c r="AJ22" s="61"/>
      <c r="AK22" s="61"/>
      <c r="AL22" s="61"/>
      <c r="AM22" s="61"/>
      <c r="AN22" s="62"/>
      <c r="AO22" s="67"/>
      <c r="AP22" s="61"/>
      <c r="AQ22" s="61"/>
      <c r="AR22" s="61"/>
      <c r="AS22" s="61"/>
      <c r="AT22" s="61"/>
      <c r="AU22" s="61"/>
      <c r="AV22" s="61"/>
      <c r="AW22" s="61"/>
      <c r="AX22" s="61"/>
      <c r="AY22" s="61"/>
      <c r="AZ22" s="61"/>
      <c r="BA22" s="61"/>
      <c r="BB22" s="61"/>
      <c r="BC22" s="61"/>
      <c r="BD22" s="61"/>
      <c r="BE22" s="61"/>
      <c r="BF22" s="61"/>
      <c r="BG22" s="61"/>
      <c r="BH22" s="61"/>
      <c r="BI22" s="61"/>
      <c r="BJ22" s="61"/>
      <c r="BK22" s="61"/>
      <c r="BL22" s="64"/>
    </row>
    <row r="23" s="13" customFormat="1" spans="1:64">
      <c r="A23" s="30" t="s">
        <v>41</v>
      </c>
      <c r="B23" s="26" t="s">
        <v>84</v>
      </c>
      <c r="C23" s="26" t="s">
        <v>80</v>
      </c>
      <c r="D23" s="26"/>
      <c r="E23" s="26"/>
      <c r="F23" s="26"/>
      <c r="G23" s="26"/>
      <c r="H23" s="26"/>
      <c r="I23" s="26"/>
      <c r="J23" s="26"/>
      <c r="K23" s="26"/>
      <c r="L23" s="26"/>
      <c r="M23" s="26"/>
      <c r="N23" s="26"/>
      <c r="O23" s="26"/>
      <c r="P23" s="26"/>
      <c r="Q23" s="46">
        <v>4</v>
      </c>
      <c r="R23" s="26">
        <v>4</v>
      </c>
      <c r="S23" s="26">
        <v>4</v>
      </c>
      <c r="T23" s="26">
        <v>4</v>
      </c>
      <c r="U23" s="26">
        <v>4</v>
      </c>
      <c r="V23" s="26">
        <v>4</v>
      </c>
      <c r="W23" s="26">
        <v>4</v>
      </c>
      <c r="X23" s="26">
        <v>4</v>
      </c>
      <c r="Y23" s="26">
        <v>4</v>
      </c>
      <c r="Z23" s="26">
        <v>4</v>
      </c>
      <c r="AA23" s="26">
        <v>4</v>
      </c>
      <c r="AB23" s="26">
        <v>4</v>
      </c>
      <c r="AC23" s="26">
        <v>4</v>
      </c>
      <c r="AD23" s="26">
        <v>4</v>
      </c>
      <c r="AE23" s="26">
        <v>4</v>
      </c>
      <c r="AF23" s="26">
        <v>4</v>
      </c>
      <c r="AG23" s="26"/>
      <c r="AH23" s="26"/>
      <c r="AI23" s="61">
        <f>IF(A20="","",COUNTIF(D23:AH24,"&gt;2")/2)</f>
        <v>16</v>
      </c>
      <c r="AJ23" s="61">
        <f>SUMPRODUCT(IFERROR((IFERROR(WEEKDAY($D$3:$AH$3,2),999)&lt;6)*D23:AH24,0))</f>
        <v>96</v>
      </c>
      <c r="AK23" s="61">
        <f>SUMPRODUCT((IFERROR(WEEKDAY($D$3:$AH$3,2),999)&lt;6)*D25:AH25)</f>
        <v>39</v>
      </c>
      <c r="AL23" s="61">
        <f>SUMPRODUCT(IFERROR((IFERROR(WEEKDAY($D$3:$AH$3,2),0)&gt;5)*D23:AH25,0))</f>
        <v>45.5</v>
      </c>
      <c r="AM23" s="61">
        <f>IFERROR(SUM(AJ23:AL25),"")</f>
        <v>180.5</v>
      </c>
      <c r="AN23" s="62" t="s">
        <v>81</v>
      </c>
      <c r="AO23" s="65">
        <f>SUMPRODUCT((IFERROR((L23:AH23+L24:AH24+L25:AH25),0)&gt;8)*1,IFERROR((L23:AH23+L24:AH24+L25:AH25-8),0))</f>
        <v>52.5</v>
      </c>
      <c r="AP23" s="61"/>
      <c r="AQ23" s="61"/>
      <c r="AR23" s="61"/>
      <c r="AS23" s="61"/>
      <c r="AT23" s="61"/>
      <c r="AU23" s="61"/>
      <c r="AV23" s="61"/>
      <c r="AW23" s="61"/>
      <c r="AX23" s="61"/>
      <c r="AY23" s="61"/>
      <c r="AZ23" s="61"/>
      <c r="BA23" s="61"/>
      <c r="BB23" s="61"/>
      <c r="BC23" s="61"/>
      <c r="BD23" s="61"/>
      <c r="BE23" s="61"/>
      <c r="BF23" s="61"/>
      <c r="BG23" s="61"/>
      <c r="BH23" s="61"/>
      <c r="BI23" s="61"/>
      <c r="BJ23" s="61"/>
      <c r="BK23" s="61"/>
      <c r="BL23" s="64"/>
    </row>
    <row r="24" s="13" customFormat="1" spans="1:64">
      <c r="A24" s="30"/>
      <c r="B24" s="26"/>
      <c r="C24" s="26" t="s">
        <v>82</v>
      </c>
      <c r="D24" s="26"/>
      <c r="E24" s="26"/>
      <c r="F24" s="26"/>
      <c r="G24" s="26"/>
      <c r="H24" s="26"/>
      <c r="I24" s="26"/>
      <c r="J24" s="26"/>
      <c r="K24" s="26"/>
      <c r="L24" s="26"/>
      <c r="M24" s="26"/>
      <c r="N24" s="26"/>
      <c r="O24" s="26"/>
      <c r="P24" s="26"/>
      <c r="Q24" s="46">
        <v>4</v>
      </c>
      <c r="R24" s="26">
        <v>4</v>
      </c>
      <c r="S24" s="26">
        <v>4</v>
      </c>
      <c r="T24" s="26">
        <v>4</v>
      </c>
      <c r="U24" s="26">
        <v>4</v>
      </c>
      <c r="V24" s="26">
        <v>4</v>
      </c>
      <c r="W24" s="26">
        <v>4</v>
      </c>
      <c r="X24" s="26">
        <v>4</v>
      </c>
      <c r="Y24" s="26">
        <v>4</v>
      </c>
      <c r="Z24" s="26">
        <v>4</v>
      </c>
      <c r="AA24" s="26">
        <v>4</v>
      </c>
      <c r="AB24" s="26">
        <v>4</v>
      </c>
      <c r="AC24" s="26">
        <v>4</v>
      </c>
      <c r="AD24" s="26">
        <v>4</v>
      </c>
      <c r="AE24" s="26">
        <v>4</v>
      </c>
      <c r="AF24" s="26">
        <v>4</v>
      </c>
      <c r="AG24" s="26"/>
      <c r="AH24" s="26"/>
      <c r="AI24" s="61"/>
      <c r="AJ24" s="61"/>
      <c r="AK24" s="61"/>
      <c r="AL24" s="61"/>
      <c r="AM24" s="61"/>
      <c r="AN24" s="62"/>
      <c r="AO24" s="66"/>
      <c r="AP24" s="61"/>
      <c r="AQ24" s="61"/>
      <c r="AR24" s="61"/>
      <c r="AS24" s="61"/>
      <c r="AT24" s="61"/>
      <c r="AU24" s="61"/>
      <c r="AV24" s="61"/>
      <c r="AW24" s="61"/>
      <c r="AX24" s="61"/>
      <c r="AY24" s="61"/>
      <c r="AZ24" s="61"/>
      <c r="BA24" s="61"/>
      <c r="BB24" s="61"/>
      <c r="BC24" s="61"/>
      <c r="BD24" s="61"/>
      <c r="BE24" s="61"/>
      <c r="BF24" s="61"/>
      <c r="BG24" s="61"/>
      <c r="BH24" s="61"/>
      <c r="BI24" s="61"/>
      <c r="BJ24" s="61"/>
      <c r="BK24" s="61"/>
      <c r="BL24" s="64"/>
    </row>
    <row r="25" s="13" customFormat="1" spans="1:64">
      <c r="A25" s="30"/>
      <c r="B25" s="26"/>
      <c r="C25" s="26" t="s">
        <v>83</v>
      </c>
      <c r="D25" s="26"/>
      <c r="E25" s="26"/>
      <c r="F25" s="26"/>
      <c r="G25" s="26"/>
      <c r="H25" s="26"/>
      <c r="I25" s="26"/>
      <c r="J25" s="26"/>
      <c r="K25" s="26"/>
      <c r="L25" s="26"/>
      <c r="M25" s="26"/>
      <c r="N25" s="26"/>
      <c r="O25" s="26"/>
      <c r="P25" s="26"/>
      <c r="Q25" s="47">
        <v>4</v>
      </c>
      <c r="R25" s="26">
        <v>3</v>
      </c>
      <c r="S25" s="26">
        <v>3</v>
      </c>
      <c r="T25" s="26">
        <v>3</v>
      </c>
      <c r="U25" s="26">
        <v>3</v>
      </c>
      <c r="V25" s="26">
        <v>3</v>
      </c>
      <c r="W25" s="26">
        <v>3</v>
      </c>
      <c r="X25" s="26">
        <v>3.5</v>
      </c>
      <c r="Y25" s="26">
        <v>3.5</v>
      </c>
      <c r="Z25" s="26">
        <v>3.5</v>
      </c>
      <c r="AA25" s="26">
        <v>3</v>
      </c>
      <c r="AB25" s="26">
        <v>3.5</v>
      </c>
      <c r="AC25" s="26">
        <v>4</v>
      </c>
      <c r="AD25" s="26">
        <v>3.5</v>
      </c>
      <c r="AE25" s="26">
        <v>3</v>
      </c>
      <c r="AF25" s="26">
        <v>3</v>
      </c>
      <c r="AG25" s="26"/>
      <c r="AH25" s="26"/>
      <c r="AI25" s="61"/>
      <c r="AJ25" s="61"/>
      <c r="AK25" s="61"/>
      <c r="AL25" s="61"/>
      <c r="AM25" s="61"/>
      <c r="AN25" s="62"/>
      <c r="AO25" s="67"/>
      <c r="AP25" s="61"/>
      <c r="AQ25" s="61"/>
      <c r="AR25" s="61"/>
      <c r="AS25" s="61"/>
      <c r="AT25" s="61"/>
      <c r="AU25" s="61"/>
      <c r="AV25" s="61"/>
      <c r="AW25" s="61"/>
      <c r="AX25" s="61"/>
      <c r="AY25" s="61"/>
      <c r="AZ25" s="61"/>
      <c r="BA25" s="61"/>
      <c r="BB25" s="61"/>
      <c r="BC25" s="61"/>
      <c r="BD25" s="61"/>
      <c r="BE25" s="61"/>
      <c r="BF25" s="61"/>
      <c r="BG25" s="61"/>
      <c r="BH25" s="61"/>
      <c r="BI25" s="61"/>
      <c r="BJ25" s="61"/>
      <c r="BK25" s="61"/>
      <c r="BL25" s="64"/>
    </row>
    <row r="26" s="13" customFormat="1" ht="14.25" spans="1:64">
      <c r="A26" s="31" t="s">
        <v>46</v>
      </c>
      <c r="B26" s="29" t="s">
        <v>84</v>
      </c>
      <c r="C26" s="29" t="s">
        <v>80</v>
      </c>
      <c r="D26" s="32"/>
      <c r="E26" s="32"/>
      <c r="F26" s="32"/>
      <c r="G26" s="32"/>
      <c r="H26" s="32"/>
      <c r="I26" s="32"/>
      <c r="J26" s="32"/>
      <c r="K26" s="32"/>
      <c r="L26" s="32"/>
      <c r="M26" s="32"/>
      <c r="N26" s="32"/>
      <c r="O26" s="32"/>
      <c r="P26" s="32"/>
      <c r="Q26" s="32"/>
      <c r="R26" s="32"/>
      <c r="S26" s="32"/>
      <c r="T26" s="32"/>
      <c r="U26" s="32"/>
      <c r="V26" s="32"/>
      <c r="W26" s="32"/>
      <c r="X26" s="32"/>
      <c r="Y26" s="32">
        <v>4</v>
      </c>
      <c r="Z26" s="32">
        <v>4</v>
      </c>
      <c r="AA26" s="32">
        <v>4</v>
      </c>
      <c r="AB26" s="32">
        <v>4</v>
      </c>
      <c r="AC26" s="32">
        <v>4</v>
      </c>
      <c r="AD26" s="32">
        <v>4</v>
      </c>
      <c r="AE26" s="32">
        <v>4</v>
      </c>
      <c r="AF26" s="32">
        <v>4</v>
      </c>
      <c r="AG26" s="32">
        <v>4</v>
      </c>
      <c r="AH26" s="32">
        <v>4</v>
      </c>
      <c r="AI26" s="61">
        <f>IF(A23="","",COUNTIF(D26:AH27,"&gt;2")/2)</f>
        <v>10</v>
      </c>
      <c r="AJ26" s="61">
        <f>SUMPRODUCT(IFERROR((IFERROR(WEEKDAY($D$3:$AH$3,2),999)&lt;6)*D26:AH27,0))</f>
        <v>64</v>
      </c>
      <c r="AK26" s="61">
        <f>SUMPRODUCT((IFERROR(WEEKDAY($D$3:$AH$3,2),999)&lt;6)*D28:AH28)</f>
        <v>26.5</v>
      </c>
      <c r="AL26" s="61">
        <f>SUMPRODUCT(IFERROR((IFERROR(WEEKDAY($D$3:$AH$3,2),0)&gt;5)*D26:AH28,0))</f>
        <v>23</v>
      </c>
      <c r="AM26" s="61">
        <f>IFERROR(SUM(AJ26:AL28),"")</f>
        <v>113.5</v>
      </c>
      <c r="AN26" s="62" t="s">
        <v>81</v>
      </c>
      <c r="AO26" s="65">
        <f>SUMPRODUCT((IFERROR((L26:AH26+L27:AH27+L28:AH28),0)&gt;8)*1,IFERROR((L26:AH26+L27:AH27+L28:AH28-8),0))</f>
        <v>33.5</v>
      </c>
      <c r="AP26" s="61"/>
      <c r="AQ26" s="61"/>
      <c r="AR26" s="61"/>
      <c r="AS26" s="61"/>
      <c r="AT26" s="61"/>
      <c r="AU26" s="61"/>
      <c r="AV26" s="61"/>
      <c r="AW26" s="61"/>
      <c r="AX26" s="61"/>
      <c r="AY26" s="61"/>
      <c r="AZ26" s="61"/>
      <c r="BA26" s="61"/>
      <c r="BB26" s="61"/>
      <c r="BC26" s="61"/>
      <c r="BD26" s="61"/>
      <c r="BE26" s="61"/>
      <c r="BF26" s="61"/>
      <c r="BG26" s="61"/>
      <c r="BH26" s="61"/>
      <c r="BI26" s="61"/>
      <c r="BJ26" s="61"/>
      <c r="BK26" s="61"/>
      <c r="BL26" s="64"/>
    </row>
    <row r="27" s="13" customFormat="1" ht="14.25" spans="1:64">
      <c r="A27" s="33"/>
      <c r="B27" s="29"/>
      <c r="C27" s="29" t="s">
        <v>82</v>
      </c>
      <c r="D27" s="32"/>
      <c r="E27" s="32"/>
      <c r="F27" s="32"/>
      <c r="G27" s="32"/>
      <c r="H27" s="32"/>
      <c r="I27" s="32"/>
      <c r="J27" s="32"/>
      <c r="K27" s="32"/>
      <c r="L27" s="32"/>
      <c r="M27" s="32"/>
      <c r="N27" s="32"/>
      <c r="O27" s="32"/>
      <c r="P27" s="32"/>
      <c r="Q27" s="32"/>
      <c r="R27" s="32"/>
      <c r="S27" s="32"/>
      <c r="T27" s="32"/>
      <c r="U27" s="32"/>
      <c r="V27" s="32"/>
      <c r="W27" s="32"/>
      <c r="X27" s="32"/>
      <c r="Y27" s="32">
        <v>4</v>
      </c>
      <c r="Z27" s="32">
        <v>4</v>
      </c>
      <c r="AA27" s="32">
        <v>4</v>
      </c>
      <c r="AB27" s="32">
        <v>4</v>
      </c>
      <c r="AC27" s="32">
        <v>4</v>
      </c>
      <c r="AD27" s="32">
        <v>4</v>
      </c>
      <c r="AE27" s="32">
        <v>4</v>
      </c>
      <c r="AF27" s="32">
        <v>4</v>
      </c>
      <c r="AG27" s="32">
        <v>4</v>
      </c>
      <c r="AH27" s="32">
        <v>4</v>
      </c>
      <c r="AI27" s="61"/>
      <c r="AJ27" s="61"/>
      <c r="AK27" s="61"/>
      <c r="AL27" s="61"/>
      <c r="AM27" s="61"/>
      <c r="AN27" s="62"/>
      <c r="AO27" s="66"/>
      <c r="AP27" s="61"/>
      <c r="AQ27" s="61"/>
      <c r="AR27" s="61"/>
      <c r="AS27" s="61"/>
      <c r="AT27" s="61"/>
      <c r="AU27" s="61"/>
      <c r="AV27" s="61"/>
      <c r="AW27" s="61"/>
      <c r="AX27" s="61"/>
      <c r="AY27" s="61"/>
      <c r="AZ27" s="61"/>
      <c r="BA27" s="61"/>
      <c r="BB27" s="61"/>
      <c r="BC27" s="61"/>
      <c r="BD27" s="61"/>
      <c r="BE27" s="61"/>
      <c r="BF27" s="61"/>
      <c r="BG27" s="61"/>
      <c r="BH27" s="61"/>
      <c r="BI27" s="61"/>
      <c r="BJ27" s="61"/>
      <c r="BK27" s="61"/>
      <c r="BL27" s="64"/>
    </row>
    <row r="28" s="13" customFormat="1" ht="14.25" spans="1:64">
      <c r="A28" s="34"/>
      <c r="B28" s="29"/>
      <c r="C28" s="29" t="s">
        <v>83</v>
      </c>
      <c r="D28" s="32"/>
      <c r="E28" s="32"/>
      <c r="F28" s="32"/>
      <c r="G28" s="32"/>
      <c r="H28" s="32"/>
      <c r="I28" s="32"/>
      <c r="J28" s="32"/>
      <c r="K28" s="32"/>
      <c r="L28" s="32"/>
      <c r="M28" s="32"/>
      <c r="N28" s="32"/>
      <c r="O28" s="32"/>
      <c r="P28" s="32"/>
      <c r="Q28" s="32"/>
      <c r="R28" s="32"/>
      <c r="S28" s="32"/>
      <c r="T28" s="32"/>
      <c r="U28" s="32"/>
      <c r="V28" s="32"/>
      <c r="W28" s="32"/>
      <c r="X28" s="32"/>
      <c r="Y28" s="32">
        <v>3</v>
      </c>
      <c r="Z28" s="32">
        <v>4.5</v>
      </c>
      <c r="AA28" s="32">
        <v>4</v>
      </c>
      <c r="AB28" s="32">
        <v>3.5</v>
      </c>
      <c r="AC28" s="32">
        <v>3.5</v>
      </c>
      <c r="AD28" s="32">
        <v>1</v>
      </c>
      <c r="AE28" s="32">
        <v>3.5</v>
      </c>
      <c r="AF28" s="32">
        <v>3.5</v>
      </c>
      <c r="AG28" s="32">
        <v>4</v>
      </c>
      <c r="AH28" s="32">
        <v>3</v>
      </c>
      <c r="AI28" s="61"/>
      <c r="AJ28" s="61"/>
      <c r="AK28" s="61"/>
      <c r="AL28" s="61"/>
      <c r="AM28" s="61"/>
      <c r="AN28" s="62"/>
      <c r="AO28" s="67"/>
      <c r="AP28" s="61"/>
      <c r="AQ28" s="61"/>
      <c r="AR28" s="61"/>
      <c r="AS28" s="61"/>
      <c r="AT28" s="61"/>
      <c r="AU28" s="61"/>
      <c r="AV28" s="61"/>
      <c r="AW28" s="61"/>
      <c r="AX28" s="61"/>
      <c r="AY28" s="61"/>
      <c r="AZ28" s="61"/>
      <c r="BA28" s="61"/>
      <c r="BB28" s="61"/>
      <c r="BC28" s="61"/>
      <c r="BD28" s="61"/>
      <c r="BE28" s="61"/>
      <c r="BF28" s="61"/>
      <c r="BG28" s="61"/>
      <c r="BH28" s="61"/>
      <c r="BI28" s="61"/>
      <c r="BJ28" s="61"/>
      <c r="BK28" s="61"/>
      <c r="BL28" s="64"/>
    </row>
    <row r="29" s="13" customFormat="1" spans="1:64">
      <c r="A29" s="35" t="s">
        <v>45</v>
      </c>
      <c r="B29" s="26" t="s">
        <v>84</v>
      </c>
      <c r="C29" s="26" t="s">
        <v>80</v>
      </c>
      <c r="D29" s="26"/>
      <c r="E29" s="26"/>
      <c r="F29" s="26"/>
      <c r="G29" s="26"/>
      <c r="H29" s="26"/>
      <c r="I29" s="26"/>
      <c r="J29" s="26"/>
      <c r="K29" s="26"/>
      <c r="L29" s="26"/>
      <c r="M29" s="26"/>
      <c r="N29" s="26"/>
      <c r="O29" s="26"/>
      <c r="P29" s="26"/>
      <c r="Q29" s="26"/>
      <c r="R29" s="26"/>
      <c r="S29" s="26"/>
      <c r="T29" s="26"/>
      <c r="U29" s="26"/>
      <c r="V29" s="26"/>
      <c r="W29" s="26"/>
      <c r="X29" s="26"/>
      <c r="Y29" s="26">
        <v>4</v>
      </c>
      <c r="Z29" s="26">
        <v>4</v>
      </c>
      <c r="AA29" s="26">
        <v>4</v>
      </c>
      <c r="AB29" s="26">
        <v>4</v>
      </c>
      <c r="AC29" s="26">
        <v>4</v>
      </c>
      <c r="AD29" s="26">
        <v>4</v>
      </c>
      <c r="AE29" s="26">
        <v>4</v>
      </c>
      <c r="AF29" s="26">
        <v>4</v>
      </c>
      <c r="AG29" s="26">
        <v>4</v>
      </c>
      <c r="AH29" s="26">
        <v>4</v>
      </c>
      <c r="AI29" s="61">
        <f>IF(A26="","",COUNTIF(D29:AH30,"&gt;2")/2)</f>
        <v>10</v>
      </c>
      <c r="AJ29" s="61">
        <f>SUMPRODUCT(IFERROR((IFERROR(WEEKDAY($D$3:$AH$3,2),999)&lt;6)*D29:AH30,0))</f>
        <v>64</v>
      </c>
      <c r="AK29" s="61">
        <f>SUMPRODUCT((IFERROR(WEEKDAY($D$3:$AH$3,2),999)&lt;6)*D31:AH31)</f>
        <v>32.5</v>
      </c>
      <c r="AL29" s="61">
        <f>SUMPRODUCT(IFERROR((IFERROR(WEEKDAY($D$3:$AH$3,2),0)&gt;5)*D29:AH31,0))</f>
        <v>26</v>
      </c>
      <c r="AM29" s="61">
        <f>IFERROR(SUM(AJ29:AL31),"")</f>
        <v>122.5</v>
      </c>
      <c r="AN29" s="62" t="s">
        <v>81</v>
      </c>
      <c r="AO29" s="65">
        <f>SUMPRODUCT((IFERROR((L29:AH29+L30:AH30+L31:AH31),0)&gt;8)*1,IFERROR((L29:AH29+L30:AH30+L31:AH31-8),0))</f>
        <v>42.5</v>
      </c>
      <c r="AP29" s="61"/>
      <c r="AQ29" s="61"/>
      <c r="AR29" s="61"/>
      <c r="AS29" s="61"/>
      <c r="AT29" s="61"/>
      <c r="AU29" s="61"/>
      <c r="AV29" s="61"/>
      <c r="AW29" s="61"/>
      <c r="AX29" s="61"/>
      <c r="AY29" s="61"/>
      <c r="AZ29" s="61"/>
      <c r="BA29" s="61"/>
      <c r="BB29" s="61"/>
      <c r="BC29" s="61"/>
      <c r="BD29" s="61"/>
      <c r="BE29" s="61"/>
      <c r="BF29" s="61"/>
      <c r="BG29" s="61"/>
      <c r="BH29" s="61"/>
      <c r="BI29" s="61"/>
      <c r="BJ29" s="61"/>
      <c r="BK29" s="61"/>
      <c r="BL29" s="64"/>
    </row>
    <row r="30" s="13" customFormat="1" spans="1:64">
      <c r="A30" s="36"/>
      <c r="B30" s="26"/>
      <c r="C30" s="26" t="s">
        <v>82</v>
      </c>
      <c r="D30" s="26"/>
      <c r="E30" s="26"/>
      <c r="F30" s="26"/>
      <c r="G30" s="26"/>
      <c r="H30" s="26"/>
      <c r="I30" s="26"/>
      <c r="J30" s="26"/>
      <c r="K30" s="26"/>
      <c r="L30" s="26"/>
      <c r="M30" s="26"/>
      <c r="N30" s="26"/>
      <c r="O30" s="26"/>
      <c r="P30" s="26"/>
      <c r="Q30" s="26"/>
      <c r="R30" s="26"/>
      <c r="S30" s="26"/>
      <c r="T30" s="26"/>
      <c r="U30" s="26"/>
      <c r="V30" s="26"/>
      <c r="W30" s="26"/>
      <c r="X30" s="26"/>
      <c r="Y30" s="26">
        <v>4</v>
      </c>
      <c r="Z30" s="26">
        <v>4</v>
      </c>
      <c r="AA30" s="26">
        <v>4</v>
      </c>
      <c r="AB30" s="26">
        <v>4</v>
      </c>
      <c r="AC30" s="26">
        <v>4</v>
      </c>
      <c r="AD30" s="26">
        <v>4</v>
      </c>
      <c r="AE30" s="26">
        <v>4</v>
      </c>
      <c r="AF30" s="26">
        <v>4</v>
      </c>
      <c r="AG30" s="26">
        <v>4</v>
      </c>
      <c r="AH30" s="26">
        <v>4</v>
      </c>
      <c r="AI30" s="61"/>
      <c r="AJ30" s="61"/>
      <c r="AK30" s="61"/>
      <c r="AL30" s="61"/>
      <c r="AM30" s="61"/>
      <c r="AN30" s="62"/>
      <c r="AO30" s="66"/>
      <c r="AP30" s="61"/>
      <c r="AQ30" s="61"/>
      <c r="AR30" s="61"/>
      <c r="AS30" s="61"/>
      <c r="AT30" s="61"/>
      <c r="AU30" s="61"/>
      <c r="AV30" s="61"/>
      <c r="AW30" s="61"/>
      <c r="AX30" s="61"/>
      <c r="AY30" s="61"/>
      <c r="AZ30" s="61"/>
      <c r="BA30" s="61"/>
      <c r="BB30" s="61"/>
      <c r="BC30" s="61"/>
      <c r="BD30" s="61"/>
      <c r="BE30" s="61"/>
      <c r="BF30" s="61"/>
      <c r="BG30" s="61"/>
      <c r="BH30" s="61"/>
      <c r="BI30" s="61"/>
      <c r="BJ30" s="61"/>
      <c r="BK30" s="61"/>
      <c r="BL30" s="64"/>
    </row>
    <row r="31" s="13" customFormat="1" spans="1:64">
      <c r="A31" s="37"/>
      <c r="B31" s="26"/>
      <c r="C31" s="26" t="s">
        <v>83</v>
      </c>
      <c r="D31" s="26"/>
      <c r="E31" s="26"/>
      <c r="F31" s="26"/>
      <c r="G31" s="26"/>
      <c r="H31" s="26"/>
      <c r="I31" s="26"/>
      <c r="J31" s="26"/>
      <c r="K31" s="26"/>
      <c r="L31" s="26"/>
      <c r="M31" s="26"/>
      <c r="N31" s="26"/>
      <c r="O31" s="26"/>
      <c r="P31" s="26"/>
      <c r="Q31" s="26"/>
      <c r="R31" s="26"/>
      <c r="S31" s="26"/>
      <c r="T31" s="26"/>
      <c r="U31" s="26"/>
      <c r="V31" s="26"/>
      <c r="W31" s="26"/>
      <c r="X31" s="26"/>
      <c r="Y31" s="26">
        <v>4</v>
      </c>
      <c r="Z31" s="26">
        <v>4.5</v>
      </c>
      <c r="AA31" s="26">
        <v>4</v>
      </c>
      <c r="AB31" s="26">
        <v>5</v>
      </c>
      <c r="AC31" s="26">
        <v>5</v>
      </c>
      <c r="AD31" s="26">
        <v>5.5</v>
      </c>
      <c r="AE31" s="26">
        <v>4</v>
      </c>
      <c r="AF31" s="26">
        <v>3</v>
      </c>
      <c r="AG31" s="26">
        <v>3</v>
      </c>
      <c r="AH31" s="26">
        <v>4.5</v>
      </c>
      <c r="AI31" s="61"/>
      <c r="AJ31" s="61"/>
      <c r="AK31" s="61"/>
      <c r="AL31" s="61"/>
      <c r="AM31" s="61"/>
      <c r="AN31" s="62"/>
      <c r="AO31" s="67"/>
      <c r="AP31" s="61"/>
      <c r="AQ31" s="61"/>
      <c r="AR31" s="61"/>
      <c r="AS31" s="61"/>
      <c r="AT31" s="61"/>
      <c r="AU31" s="61"/>
      <c r="AV31" s="61"/>
      <c r="AW31" s="61"/>
      <c r="AX31" s="61"/>
      <c r="AY31" s="61"/>
      <c r="AZ31" s="61"/>
      <c r="BA31" s="61"/>
      <c r="BB31" s="61"/>
      <c r="BC31" s="61"/>
      <c r="BD31" s="61"/>
      <c r="BE31" s="61"/>
      <c r="BF31" s="61"/>
      <c r="BG31" s="61"/>
      <c r="BH31" s="61"/>
      <c r="BI31" s="61"/>
      <c r="BJ31" s="61"/>
      <c r="BK31" s="61"/>
      <c r="BL31" s="64"/>
    </row>
    <row r="32" s="13" customFormat="1" spans="1:64">
      <c r="A32" s="38" t="s">
        <v>23</v>
      </c>
      <c r="B32" s="26" t="s">
        <v>86</v>
      </c>
      <c r="C32" s="26" t="s">
        <v>80</v>
      </c>
      <c r="D32" s="26"/>
      <c r="E32" s="26"/>
      <c r="F32" s="26"/>
      <c r="G32" s="26"/>
      <c r="H32" s="26"/>
      <c r="I32" s="26"/>
      <c r="J32" s="26"/>
      <c r="K32" s="26"/>
      <c r="L32" s="26"/>
      <c r="M32" s="26"/>
      <c r="N32" s="26"/>
      <c r="O32" s="26"/>
      <c r="P32" s="26"/>
      <c r="Q32" s="26"/>
      <c r="R32" s="26"/>
      <c r="S32" s="26"/>
      <c r="T32" s="26"/>
      <c r="U32" s="26"/>
      <c r="V32" s="26"/>
      <c r="W32" s="26"/>
      <c r="X32" s="26"/>
      <c r="Y32" s="26"/>
      <c r="Z32" s="26"/>
      <c r="AA32" s="26">
        <v>4</v>
      </c>
      <c r="AB32" s="26">
        <v>4</v>
      </c>
      <c r="AC32" s="26">
        <v>4</v>
      </c>
      <c r="AD32" s="26">
        <v>4</v>
      </c>
      <c r="AE32" s="26">
        <v>4</v>
      </c>
      <c r="AF32" s="26">
        <v>4</v>
      </c>
      <c r="AG32" s="26">
        <v>4</v>
      </c>
      <c r="AH32" s="26">
        <v>0</v>
      </c>
      <c r="AI32" s="61">
        <f>IF(A29="","",COUNTIF(D32:AH33,"&gt;2")/2)</f>
        <v>7</v>
      </c>
      <c r="AJ32" s="61">
        <f>SUMPRODUCT(IFERROR((IFERROR(WEEKDAY($D$3:$AH$3,2),999)&lt;6)*D32:AH33,0))</f>
        <v>40</v>
      </c>
      <c r="AK32" s="61">
        <f>SUMPRODUCT((IFERROR(WEEKDAY($D$3:$AH$3,2),999)&lt;6)*D34:AH34)</f>
        <v>14.5</v>
      </c>
      <c r="AL32" s="61">
        <f>SUMPRODUCT(IFERROR((IFERROR(WEEKDAY($D$3:$AH$3,2),0)&gt;5)*D32:AH34,0))</f>
        <v>21.5</v>
      </c>
      <c r="AM32" s="61">
        <f>IFERROR(SUM(AJ32:AL34),"")</f>
        <v>76</v>
      </c>
      <c r="AN32" s="62" t="s">
        <v>81</v>
      </c>
      <c r="AO32" s="65">
        <f>SUMPRODUCT((IFERROR((L32:AH32+L33:AH33+L34:AH34),0)&gt;8)*1,IFERROR((L32:AH32+L33:AH33+L34:AH34-8),0))</f>
        <v>20</v>
      </c>
      <c r="AP32" s="61"/>
      <c r="AQ32" s="61"/>
      <c r="AR32" s="61"/>
      <c r="AS32" s="61"/>
      <c r="AT32" s="61"/>
      <c r="AU32" s="61"/>
      <c r="AV32" s="61"/>
      <c r="AW32" s="61"/>
      <c r="AX32" s="61"/>
      <c r="AY32" s="61"/>
      <c r="AZ32" s="61"/>
      <c r="BA32" s="61"/>
      <c r="BB32" s="61"/>
      <c r="BC32" s="61"/>
      <c r="BD32" s="61"/>
      <c r="BE32" s="61"/>
      <c r="BF32" s="61"/>
      <c r="BG32" s="61"/>
      <c r="BH32" s="61"/>
      <c r="BI32" s="61"/>
      <c r="BJ32" s="61"/>
      <c r="BK32" s="61"/>
      <c r="BL32" s="64"/>
    </row>
    <row r="33" s="13" customFormat="1" spans="1:64">
      <c r="A33" s="38"/>
      <c r="B33" s="26"/>
      <c r="C33" s="26" t="s">
        <v>82</v>
      </c>
      <c r="D33" s="26"/>
      <c r="E33" s="26"/>
      <c r="F33" s="26"/>
      <c r="G33" s="26"/>
      <c r="H33" s="26"/>
      <c r="I33" s="26"/>
      <c r="J33" s="26"/>
      <c r="K33" s="26"/>
      <c r="L33" s="26"/>
      <c r="M33" s="26"/>
      <c r="N33" s="26"/>
      <c r="O33" s="26"/>
      <c r="P33" s="26"/>
      <c r="Q33" s="26"/>
      <c r="R33" s="26"/>
      <c r="S33" s="26"/>
      <c r="T33" s="26"/>
      <c r="U33" s="26"/>
      <c r="V33" s="26"/>
      <c r="W33" s="26"/>
      <c r="X33" s="26"/>
      <c r="Y33" s="26"/>
      <c r="Z33" s="26"/>
      <c r="AA33" s="26">
        <v>4</v>
      </c>
      <c r="AB33" s="26">
        <v>4</v>
      </c>
      <c r="AC33" s="26">
        <v>4</v>
      </c>
      <c r="AD33" s="26">
        <v>4</v>
      </c>
      <c r="AE33" s="26">
        <v>4</v>
      </c>
      <c r="AF33" s="26">
        <v>4</v>
      </c>
      <c r="AG33" s="26">
        <v>4</v>
      </c>
      <c r="AH33" s="26"/>
      <c r="AI33" s="61"/>
      <c r="AJ33" s="61"/>
      <c r="AK33" s="61"/>
      <c r="AL33" s="61"/>
      <c r="AM33" s="61"/>
      <c r="AN33" s="62"/>
      <c r="AO33" s="66"/>
      <c r="AP33" s="61"/>
      <c r="AQ33" s="61"/>
      <c r="AR33" s="61"/>
      <c r="AS33" s="61"/>
      <c r="AT33" s="61"/>
      <c r="AU33" s="61"/>
      <c r="AV33" s="61"/>
      <c r="AW33" s="61"/>
      <c r="AX33" s="61"/>
      <c r="AY33" s="61"/>
      <c r="AZ33" s="61"/>
      <c r="BA33" s="61"/>
      <c r="BB33" s="61"/>
      <c r="BC33" s="61"/>
      <c r="BD33" s="61"/>
      <c r="BE33" s="61"/>
      <c r="BF33" s="61"/>
      <c r="BG33" s="61"/>
      <c r="BH33" s="61"/>
      <c r="BI33" s="61"/>
      <c r="BJ33" s="61"/>
      <c r="BK33" s="61"/>
      <c r="BL33" s="64"/>
    </row>
    <row r="34" s="13" customFormat="1" spans="1:64">
      <c r="A34" s="38"/>
      <c r="B34" s="26"/>
      <c r="C34" s="26" t="s">
        <v>83</v>
      </c>
      <c r="D34" s="26"/>
      <c r="E34" s="26"/>
      <c r="F34" s="26"/>
      <c r="G34" s="26"/>
      <c r="H34" s="26"/>
      <c r="I34" s="26"/>
      <c r="J34" s="26"/>
      <c r="K34" s="26"/>
      <c r="L34" s="26"/>
      <c r="M34" s="26"/>
      <c r="N34" s="26"/>
      <c r="O34" s="26"/>
      <c r="P34" s="26"/>
      <c r="Q34" s="26"/>
      <c r="R34" s="26"/>
      <c r="S34" s="26"/>
      <c r="T34" s="26"/>
      <c r="U34" s="26"/>
      <c r="V34" s="26"/>
      <c r="W34" s="26"/>
      <c r="X34" s="26"/>
      <c r="Y34" s="26"/>
      <c r="Z34" s="26"/>
      <c r="AA34" s="26">
        <v>2.5</v>
      </c>
      <c r="AB34" s="26">
        <v>2.5</v>
      </c>
      <c r="AC34" s="26">
        <v>3</v>
      </c>
      <c r="AD34" s="26">
        <v>3</v>
      </c>
      <c r="AE34" s="26">
        <v>3</v>
      </c>
      <c r="AF34" s="26">
        <v>3</v>
      </c>
      <c r="AG34" s="26">
        <v>3</v>
      </c>
      <c r="AH34" s="26"/>
      <c r="AI34" s="61"/>
      <c r="AJ34" s="61"/>
      <c r="AK34" s="61"/>
      <c r="AL34" s="61"/>
      <c r="AM34" s="61"/>
      <c r="AN34" s="62"/>
      <c r="AO34" s="67"/>
      <c r="AP34" s="61"/>
      <c r="AQ34" s="61"/>
      <c r="AR34" s="61"/>
      <c r="AS34" s="61"/>
      <c r="AT34" s="61"/>
      <c r="AU34" s="61"/>
      <c r="AV34" s="61"/>
      <c r="AW34" s="61"/>
      <c r="AX34" s="61"/>
      <c r="AY34" s="61"/>
      <c r="AZ34" s="61"/>
      <c r="BA34" s="61"/>
      <c r="BB34" s="61"/>
      <c r="BC34" s="61"/>
      <c r="BD34" s="61"/>
      <c r="BE34" s="61"/>
      <c r="BF34" s="61"/>
      <c r="BG34" s="61"/>
      <c r="BH34" s="61"/>
      <c r="BI34" s="61"/>
      <c r="BJ34" s="61"/>
      <c r="BK34" s="61"/>
      <c r="BL34" s="64"/>
    </row>
    <row r="35" s="13" customFormat="1" spans="1:64">
      <c r="A35" s="26" t="s">
        <v>33</v>
      </c>
      <c r="B35" s="26" t="s">
        <v>87</v>
      </c>
      <c r="C35" s="26" t="s">
        <v>80</v>
      </c>
      <c r="D35" s="39"/>
      <c r="E35" s="39"/>
      <c r="F35" s="40"/>
      <c r="G35" s="40"/>
      <c r="H35" s="40"/>
      <c r="I35" s="40"/>
      <c r="J35" s="40"/>
      <c r="K35" s="40"/>
      <c r="L35" s="40"/>
      <c r="M35" s="49">
        <v>4</v>
      </c>
      <c r="N35" s="49">
        <v>4</v>
      </c>
      <c r="O35" s="49">
        <v>4</v>
      </c>
      <c r="P35" s="49">
        <v>4</v>
      </c>
      <c r="Q35" s="40">
        <v>4</v>
      </c>
      <c r="R35" s="40">
        <v>4</v>
      </c>
      <c r="S35" s="26">
        <v>4</v>
      </c>
      <c r="T35" s="39">
        <v>4</v>
      </c>
      <c r="U35" s="26">
        <v>0</v>
      </c>
      <c r="V35" s="40">
        <v>4</v>
      </c>
      <c r="W35" s="39">
        <v>4</v>
      </c>
      <c r="X35" s="39">
        <v>4</v>
      </c>
      <c r="Y35" s="39">
        <v>4</v>
      </c>
      <c r="Z35" s="39">
        <v>4</v>
      </c>
      <c r="AA35" s="39">
        <v>4</v>
      </c>
      <c r="AB35" s="39">
        <v>4</v>
      </c>
      <c r="AC35" s="39">
        <v>4</v>
      </c>
      <c r="AD35" s="39">
        <v>4</v>
      </c>
      <c r="AE35" s="40">
        <v>4</v>
      </c>
      <c r="AF35" s="40">
        <v>4</v>
      </c>
      <c r="AG35" s="39">
        <v>4</v>
      </c>
      <c r="AH35" s="26">
        <v>4</v>
      </c>
      <c r="AI35" s="61">
        <f>IF(A32="","",COUNTIF(D35:AH36,"&gt;2")/2)</f>
        <v>21</v>
      </c>
      <c r="AJ35" s="61">
        <f>SUMPRODUCT(IFERROR((IFERROR(WEEKDAY($D$3:$AH$3,2),999)&lt;6)*D35:AH36,0))</f>
        <v>128</v>
      </c>
      <c r="AK35" s="61">
        <f>SUMPRODUCT((IFERROR(WEEKDAY($D$3:$AH$3,2),999)&lt;6)*D37:AH37)</f>
        <v>38</v>
      </c>
      <c r="AL35" s="61">
        <f>SUMPRODUCT(IFERROR((IFERROR(WEEKDAY($D$3:$AH$3,2),0)&gt;5)*D35:AH37,0))</f>
        <v>52.5</v>
      </c>
      <c r="AM35" s="61">
        <f>IFERROR(SUM(AJ35:AL37),"")</f>
        <v>218.5</v>
      </c>
      <c r="AN35" s="62" t="s">
        <v>81</v>
      </c>
      <c r="AO35" s="65">
        <f>SUMPRODUCT((IFERROR((L35:AH35+L36:AH36+L37:AH37),0)&gt;8)*1,IFERROR((L35:AH35+L36:AH36+L37:AH37-8),0))</f>
        <v>50.5</v>
      </c>
      <c r="AP35" s="61"/>
      <c r="AQ35" s="61"/>
      <c r="AR35" s="61"/>
      <c r="AS35" s="61"/>
      <c r="AT35" s="61"/>
      <c r="AU35" s="61"/>
      <c r="AV35" s="61"/>
      <c r="AW35" s="61"/>
      <c r="AX35" s="61"/>
      <c r="AY35" s="61"/>
      <c r="AZ35" s="61"/>
      <c r="BA35" s="61"/>
      <c r="BB35" s="61"/>
      <c r="BC35" s="61"/>
      <c r="BD35" s="61"/>
      <c r="BE35" s="61"/>
      <c r="BF35" s="61"/>
      <c r="BG35" s="61"/>
      <c r="BH35" s="61"/>
      <c r="BI35" s="61"/>
      <c r="BJ35" s="61"/>
      <c r="BK35" s="61"/>
      <c r="BL35" s="64"/>
    </row>
    <row r="36" s="13" customFormat="1" spans="1:64">
      <c r="A36" s="26"/>
      <c r="B36" s="26"/>
      <c r="C36" s="26" t="s">
        <v>82</v>
      </c>
      <c r="D36" s="39"/>
      <c r="E36" s="39"/>
      <c r="F36" s="40"/>
      <c r="G36" s="40"/>
      <c r="H36" s="40"/>
      <c r="I36" s="40"/>
      <c r="J36" s="40"/>
      <c r="K36" s="40"/>
      <c r="L36" s="40"/>
      <c r="M36" s="49">
        <v>4</v>
      </c>
      <c r="N36" s="49">
        <v>4</v>
      </c>
      <c r="O36" s="49">
        <v>4</v>
      </c>
      <c r="P36" s="49">
        <v>4</v>
      </c>
      <c r="Q36" s="40">
        <v>4</v>
      </c>
      <c r="R36" s="40">
        <v>4</v>
      </c>
      <c r="S36" s="26">
        <v>4</v>
      </c>
      <c r="T36" s="39">
        <v>4</v>
      </c>
      <c r="U36" s="26">
        <v>0</v>
      </c>
      <c r="V36" s="40">
        <v>4</v>
      </c>
      <c r="W36" s="39">
        <v>4</v>
      </c>
      <c r="X36" s="39">
        <v>4</v>
      </c>
      <c r="Y36" s="39">
        <v>4</v>
      </c>
      <c r="Z36" s="39">
        <v>4</v>
      </c>
      <c r="AA36" s="39">
        <v>4</v>
      </c>
      <c r="AB36" s="39">
        <v>4</v>
      </c>
      <c r="AC36" s="39">
        <v>4</v>
      </c>
      <c r="AD36" s="39">
        <v>4</v>
      </c>
      <c r="AE36" s="40">
        <v>4</v>
      </c>
      <c r="AF36" s="40">
        <v>4</v>
      </c>
      <c r="AG36" s="39">
        <v>4</v>
      </c>
      <c r="AH36" s="26">
        <v>4</v>
      </c>
      <c r="AI36" s="61"/>
      <c r="AJ36" s="61"/>
      <c r="AK36" s="61"/>
      <c r="AL36" s="61"/>
      <c r="AM36" s="61"/>
      <c r="AN36" s="62"/>
      <c r="AO36" s="66"/>
      <c r="AP36" s="61"/>
      <c r="AQ36" s="61"/>
      <c r="AR36" s="61"/>
      <c r="AS36" s="61"/>
      <c r="AT36" s="61"/>
      <c r="AU36" s="61"/>
      <c r="AV36" s="61"/>
      <c r="AW36" s="61"/>
      <c r="AX36" s="61"/>
      <c r="AY36" s="61"/>
      <c r="AZ36" s="61"/>
      <c r="BA36" s="61"/>
      <c r="BB36" s="61"/>
      <c r="BC36" s="61"/>
      <c r="BD36" s="61"/>
      <c r="BE36" s="61"/>
      <c r="BF36" s="61"/>
      <c r="BG36" s="61"/>
      <c r="BH36" s="61"/>
      <c r="BI36" s="61"/>
      <c r="BJ36" s="61"/>
      <c r="BK36" s="61"/>
      <c r="BL36" s="64"/>
    </row>
    <row r="37" s="13" customFormat="1" spans="1:64">
      <c r="A37" s="26"/>
      <c r="B37" s="26"/>
      <c r="C37" s="41" t="s">
        <v>83</v>
      </c>
      <c r="D37" s="39"/>
      <c r="E37" s="39"/>
      <c r="F37" s="40"/>
      <c r="G37" s="40"/>
      <c r="H37" s="40"/>
      <c r="I37" s="40"/>
      <c r="J37" s="40"/>
      <c r="K37" s="40"/>
      <c r="L37" s="40"/>
      <c r="M37" s="49">
        <v>2.5</v>
      </c>
      <c r="N37" s="49">
        <v>2.5</v>
      </c>
      <c r="O37" s="49">
        <v>2.5</v>
      </c>
      <c r="P37" s="49">
        <v>2.5</v>
      </c>
      <c r="Q37" s="40">
        <v>2.5</v>
      </c>
      <c r="R37" s="40">
        <v>2.5</v>
      </c>
      <c r="S37" s="26">
        <v>2.5</v>
      </c>
      <c r="T37" s="39">
        <v>2.5</v>
      </c>
      <c r="U37" s="26"/>
      <c r="V37" s="40">
        <v>2.5</v>
      </c>
      <c r="W37" s="39">
        <v>2.5</v>
      </c>
      <c r="X37" s="39">
        <v>2.5</v>
      </c>
      <c r="Y37" s="39">
        <v>2.5</v>
      </c>
      <c r="Z37" s="39">
        <v>2.5</v>
      </c>
      <c r="AA37" s="39">
        <v>2.5</v>
      </c>
      <c r="AB37" s="39">
        <v>2.5</v>
      </c>
      <c r="AC37" s="39">
        <v>2.5</v>
      </c>
      <c r="AD37" s="39">
        <v>2.5</v>
      </c>
      <c r="AE37" s="40">
        <v>2.5</v>
      </c>
      <c r="AF37" s="40">
        <v>2.5</v>
      </c>
      <c r="AG37" s="39">
        <v>2.5</v>
      </c>
      <c r="AH37" s="26">
        <v>0.5</v>
      </c>
      <c r="AI37" s="61"/>
      <c r="AJ37" s="61"/>
      <c r="AK37" s="61"/>
      <c r="AL37" s="61"/>
      <c r="AM37" s="61"/>
      <c r="AN37" s="62"/>
      <c r="AO37" s="67"/>
      <c r="AP37" s="61"/>
      <c r="AQ37" s="61"/>
      <c r="AR37" s="61"/>
      <c r="AS37" s="61"/>
      <c r="AT37" s="61"/>
      <c r="AU37" s="61"/>
      <c r="AV37" s="61"/>
      <c r="AW37" s="61"/>
      <c r="AX37" s="61"/>
      <c r="AY37" s="61"/>
      <c r="AZ37" s="61"/>
      <c r="BA37" s="61"/>
      <c r="BB37" s="61"/>
      <c r="BC37" s="61"/>
      <c r="BD37" s="61"/>
      <c r="BE37" s="61"/>
      <c r="BF37" s="61"/>
      <c r="BG37" s="61"/>
      <c r="BH37" s="61"/>
      <c r="BI37" s="61"/>
      <c r="BJ37" s="61"/>
      <c r="BK37" s="61"/>
      <c r="BL37" s="64"/>
    </row>
    <row r="38" s="13" customFormat="1" spans="1:64">
      <c r="A38" s="26" t="s">
        <v>30</v>
      </c>
      <c r="B38" s="26" t="s">
        <v>87</v>
      </c>
      <c r="C38" s="26" t="s">
        <v>80</v>
      </c>
      <c r="D38" s="39"/>
      <c r="E38" s="39"/>
      <c r="F38" s="40"/>
      <c r="G38" s="40"/>
      <c r="H38" s="40"/>
      <c r="I38" s="40"/>
      <c r="J38" s="40"/>
      <c r="K38" s="40"/>
      <c r="L38" s="40"/>
      <c r="M38" s="49">
        <v>4</v>
      </c>
      <c r="N38" s="49">
        <v>4</v>
      </c>
      <c r="O38" s="40">
        <v>0</v>
      </c>
      <c r="P38" s="40">
        <v>0</v>
      </c>
      <c r="Q38" s="40">
        <v>0</v>
      </c>
      <c r="R38" s="49">
        <v>4</v>
      </c>
      <c r="S38" s="26">
        <v>4</v>
      </c>
      <c r="T38" s="39">
        <v>4</v>
      </c>
      <c r="U38" s="39">
        <v>4</v>
      </c>
      <c r="V38" s="40">
        <v>0</v>
      </c>
      <c r="W38" s="39">
        <v>4</v>
      </c>
      <c r="X38" s="39">
        <v>4</v>
      </c>
      <c r="Y38" s="39">
        <v>4</v>
      </c>
      <c r="Z38" s="39">
        <v>4</v>
      </c>
      <c r="AA38" s="39">
        <v>4</v>
      </c>
      <c r="AB38" s="40">
        <v>0</v>
      </c>
      <c r="AC38" s="39">
        <v>4</v>
      </c>
      <c r="AD38" s="40">
        <v>4</v>
      </c>
      <c r="AE38" s="40">
        <v>4</v>
      </c>
      <c r="AF38" s="26">
        <v>0</v>
      </c>
      <c r="AG38" s="26">
        <v>4</v>
      </c>
      <c r="AH38" s="26">
        <v>4</v>
      </c>
      <c r="AI38" s="61">
        <f>IF(A35="","",COUNTIF(D38:AH39,"&gt;2")/2)</f>
        <v>16</v>
      </c>
      <c r="AJ38" s="61">
        <f>SUMPRODUCT(IFERROR((IFERROR(WEEKDAY($D$3:$AH$3,2),999)&lt;6)*D38:AH39,0))</f>
        <v>100</v>
      </c>
      <c r="AK38" s="61">
        <f>SUMPRODUCT((IFERROR(WEEKDAY($D$3:$AH$3,2),999)&lt;6)*D40:AH40)</f>
        <v>29</v>
      </c>
      <c r="AL38" s="61">
        <f>SUMPRODUCT(IFERROR((IFERROR(WEEKDAY($D$3:$AH$3,2),0)&gt;5)*D38:AH40,0))</f>
        <v>38</v>
      </c>
      <c r="AM38" s="61">
        <f>IFERROR(SUM(AJ38:AL40),"")</f>
        <v>167</v>
      </c>
      <c r="AN38" s="62" t="s">
        <v>81</v>
      </c>
      <c r="AO38" s="65">
        <f>SUMPRODUCT((IFERROR((L38:AH38+L39:AH39+L40:AH40),0)&gt;8)*1,IFERROR((L38:AH38+L39:AH39+L40:AH40-8),0))</f>
        <v>34</v>
      </c>
      <c r="AP38" s="61"/>
      <c r="AQ38" s="61"/>
      <c r="AR38" s="61"/>
      <c r="AS38" s="61"/>
      <c r="AT38" s="61"/>
      <c r="AU38" s="61"/>
      <c r="AV38" s="61"/>
      <c r="AW38" s="61"/>
      <c r="AX38" s="61"/>
      <c r="AY38" s="61"/>
      <c r="AZ38" s="61"/>
      <c r="BA38" s="61"/>
      <c r="BB38" s="61"/>
      <c r="BC38" s="61"/>
      <c r="BD38" s="61"/>
      <c r="BE38" s="61"/>
      <c r="BF38" s="61"/>
      <c r="BG38" s="61"/>
      <c r="BH38" s="61"/>
      <c r="BI38" s="61"/>
      <c r="BJ38" s="61"/>
      <c r="BK38" s="61"/>
      <c r="BL38" s="64"/>
    </row>
    <row r="39" s="13" customFormat="1" spans="1:64">
      <c r="A39" s="26"/>
      <c r="B39" s="26"/>
      <c r="C39" s="26" t="s">
        <v>82</v>
      </c>
      <c r="D39" s="39"/>
      <c r="E39" s="39"/>
      <c r="F39" s="40"/>
      <c r="G39" s="40"/>
      <c r="H39" s="40"/>
      <c r="I39" s="40"/>
      <c r="J39" s="40"/>
      <c r="K39" s="40"/>
      <c r="L39" s="40"/>
      <c r="M39" s="49">
        <v>4</v>
      </c>
      <c r="N39" s="49">
        <v>4</v>
      </c>
      <c r="O39" s="40">
        <v>0</v>
      </c>
      <c r="P39" s="40">
        <v>0</v>
      </c>
      <c r="Q39" s="40">
        <v>0</v>
      </c>
      <c r="R39" s="49">
        <v>4</v>
      </c>
      <c r="S39" s="26">
        <v>4</v>
      </c>
      <c r="T39" s="39">
        <v>4</v>
      </c>
      <c r="U39" s="39">
        <v>4</v>
      </c>
      <c r="V39" s="40">
        <v>0</v>
      </c>
      <c r="W39" s="39">
        <v>4</v>
      </c>
      <c r="X39" s="26">
        <v>0</v>
      </c>
      <c r="Y39" s="39">
        <v>4</v>
      </c>
      <c r="Z39" s="39">
        <v>4</v>
      </c>
      <c r="AA39" s="39">
        <v>4</v>
      </c>
      <c r="AB39" s="39">
        <v>4</v>
      </c>
      <c r="AC39" s="39">
        <v>4</v>
      </c>
      <c r="AD39" s="40">
        <v>4</v>
      </c>
      <c r="AE39" s="26">
        <v>0</v>
      </c>
      <c r="AF39" s="26">
        <v>4</v>
      </c>
      <c r="AG39" s="26">
        <v>4</v>
      </c>
      <c r="AH39" s="26">
        <v>4</v>
      </c>
      <c r="AI39" s="61"/>
      <c r="AJ39" s="61"/>
      <c r="AK39" s="61"/>
      <c r="AL39" s="61"/>
      <c r="AM39" s="61"/>
      <c r="AN39" s="62"/>
      <c r="AO39" s="66"/>
      <c r="AP39" s="61"/>
      <c r="AQ39" s="61"/>
      <c r="AR39" s="61"/>
      <c r="AS39" s="61"/>
      <c r="AT39" s="61"/>
      <c r="AU39" s="61"/>
      <c r="AV39" s="61"/>
      <c r="AW39" s="61"/>
      <c r="AX39" s="61"/>
      <c r="AY39" s="61"/>
      <c r="AZ39" s="61"/>
      <c r="BA39" s="61"/>
      <c r="BB39" s="61"/>
      <c r="BC39" s="61"/>
      <c r="BD39" s="61"/>
      <c r="BE39" s="61"/>
      <c r="BF39" s="61"/>
      <c r="BG39" s="61"/>
      <c r="BH39" s="61"/>
      <c r="BI39" s="61"/>
      <c r="BJ39" s="61"/>
      <c r="BK39" s="61"/>
      <c r="BL39" s="64"/>
    </row>
    <row r="40" s="13" customFormat="1" spans="1:64">
      <c r="A40" s="26"/>
      <c r="B40" s="26"/>
      <c r="C40" s="41" t="s">
        <v>83</v>
      </c>
      <c r="D40" s="39"/>
      <c r="E40" s="39"/>
      <c r="F40" s="40"/>
      <c r="G40" s="40"/>
      <c r="H40" s="40"/>
      <c r="I40" s="40"/>
      <c r="J40" s="40"/>
      <c r="K40" s="40"/>
      <c r="L40" s="40"/>
      <c r="M40" s="49">
        <v>2.5</v>
      </c>
      <c r="N40" s="49">
        <v>2.5</v>
      </c>
      <c r="O40" s="50"/>
      <c r="P40" s="50"/>
      <c r="Q40" s="50"/>
      <c r="R40" s="49">
        <v>2.5</v>
      </c>
      <c r="S40" s="26">
        <v>1.5</v>
      </c>
      <c r="T40" s="39">
        <v>2.5</v>
      </c>
      <c r="U40" s="39">
        <v>2.5</v>
      </c>
      <c r="V40" s="40"/>
      <c r="W40" s="39">
        <v>2.5</v>
      </c>
      <c r="X40" s="26"/>
      <c r="Y40" s="39">
        <v>5.5</v>
      </c>
      <c r="Z40" s="39">
        <v>3.5</v>
      </c>
      <c r="AA40" s="39">
        <v>2.5</v>
      </c>
      <c r="AB40" s="39">
        <v>2.5</v>
      </c>
      <c r="AC40" s="39">
        <v>2.5</v>
      </c>
      <c r="AD40" s="40">
        <v>0.5</v>
      </c>
      <c r="AE40" s="26"/>
      <c r="AF40" s="26">
        <v>2.5</v>
      </c>
      <c r="AG40" s="26">
        <v>2.5</v>
      </c>
      <c r="AH40" s="26">
        <v>0.5</v>
      </c>
      <c r="AI40" s="61"/>
      <c r="AJ40" s="61"/>
      <c r="AK40" s="61"/>
      <c r="AL40" s="61"/>
      <c r="AM40" s="61"/>
      <c r="AN40" s="62"/>
      <c r="AO40" s="67"/>
      <c r="AP40" s="61"/>
      <c r="AQ40" s="61"/>
      <c r="AR40" s="61"/>
      <c r="AS40" s="61"/>
      <c r="AT40" s="61"/>
      <c r="AU40" s="61"/>
      <c r="AV40" s="61"/>
      <c r="AW40" s="61"/>
      <c r="AX40" s="61"/>
      <c r="AY40" s="61"/>
      <c r="AZ40" s="61"/>
      <c r="BA40" s="61"/>
      <c r="BB40" s="61"/>
      <c r="BC40" s="61"/>
      <c r="BD40" s="61"/>
      <c r="BE40" s="61"/>
      <c r="BF40" s="61"/>
      <c r="BG40" s="61"/>
      <c r="BH40" s="61"/>
      <c r="BI40" s="61"/>
      <c r="BJ40" s="61"/>
      <c r="BK40" s="61"/>
      <c r="BL40" s="64"/>
    </row>
    <row r="41" s="13" customFormat="1" spans="1:64">
      <c r="A41" s="26" t="s">
        <v>29</v>
      </c>
      <c r="B41" s="26" t="s">
        <v>87</v>
      </c>
      <c r="C41" s="26" t="s">
        <v>80</v>
      </c>
      <c r="D41" s="39"/>
      <c r="E41" s="39"/>
      <c r="F41" s="40"/>
      <c r="G41" s="40"/>
      <c r="H41" s="40"/>
      <c r="I41" s="40"/>
      <c r="J41" s="40"/>
      <c r="K41" s="40"/>
      <c r="L41" s="40"/>
      <c r="M41" s="49">
        <v>4</v>
      </c>
      <c r="N41" s="49">
        <v>4</v>
      </c>
      <c r="O41" s="49">
        <v>4</v>
      </c>
      <c r="P41" s="49">
        <v>4</v>
      </c>
      <c r="Q41" s="40">
        <v>0</v>
      </c>
      <c r="R41" s="53">
        <v>0</v>
      </c>
      <c r="S41" s="26">
        <v>0</v>
      </c>
      <c r="T41" s="39">
        <v>4</v>
      </c>
      <c r="U41" s="39">
        <v>4</v>
      </c>
      <c r="V41" s="40">
        <v>4</v>
      </c>
      <c r="W41" s="39">
        <v>4</v>
      </c>
      <c r="X41" s="39">
        <v>4</v>
      </c>
      <c r="Y41" s="39">
        <v>4</v>
      </c>
      <c r="Z41" s="39">
        <v>4</v>
      </c>
      <c r="AA41" s="39">
        <v>4</v>
      </c>
      <c r="AB41" s="39">
        <v>4</v>
      </c>
      <c r="AC41" s="39">
        <v>4</v>
      </c>
      <c r="AD41" s="40">
        <v>4</v>
      </c>
      <c r="AE41" s="40">
        <v>4</v>
      </c>
      <c r="AF41" s="40">
        <v>4</v>
      </c>
      <c r="AG41" s="26">
        <v>4</v>
      </c>
      <c r="AH41" s="26"/>
      <c r="AI41" s="61">
        <f>IF(A38="","",COUNTIF(D41:AH42,"&gt;2")/2)</f>
        <v>18</v>
      </c>
      <c r="AJ41" s="61">
        <f>SUMPRODUCT(IFERROR((IFERROR(WEEKDAY($D$3:$AH$3,2),999)&lt;6)*D41:AH42,0))</f>
        <v>96</v>
      </c>
      <c r="AK41" s="61">
        <f>SUMPRODUCT((IFERROR(WEEKDAY($D$3:$AH$3,2),999)&lt;6)*D43:AH43)</f>
        <v>29</v>
      </c>
      <c r="AL41" s="61">
        <f>SUMPRODUCT(IFERROR((IFERROR(WEEKDAY($D$3:$AH$3,2),0)&gt;5)*D41:AH43,0))</f>
        <v>61</v>
      </c>
      <c r="AM41" s="61">
        <f>IFERROR(SUM(AJ41:AL43),"")</f>
        <v>186</v>
      </c>
      <c r="AN41" s="62" t="s">
        <v>81</v>
      </c>
      <c r="AO41" s="65">
        <f>SUMPRODUCT((IFERROR((L41:AH41+L42:AH42+L43:AH43),0)&gt;8)*1,IFERROR((L41:AH41+L42:AH42+L43:AH43-8),0))</f>
        <v>42</v>
      </c>
      <c r="AP41" s="61"/>
      <c r="AQ41" s="61"/>
      <c r="AR41" s="61"/>
      <c r="AS41" s="61"/>
      <c r="AT41" s="61"/>
      <c r="AU41" s="61"/>
      <c r="AV41" s="61"/>
      <c r="AW41" s="61"/>
      <c r="AX41" s="61"/>
      <c r="AY41" s="61"/>
      <c r="AZ41" s="61"/>
      <c r="BA41" s="61"/>
      <c r="BB41" s="61"/>
      <c r="BC41" s="61"/>
      <c r="BD41" s="61"/>
      <c r="BE41" s="61"/>
      <c r="BF41" s="61"/>
      <c r="BG41" s="61"/>
      <c r="BH41" s="61"/>
      <c r="BI41" s="61"/>
      <c r="BJ41" s="61"/>
      <c r="BK41" s="61"/>
      <c r="BL41" s="64"/>
    </row>
    <row r="42" s="13" customFormat="1" spans="1:64">
      <c r="A42" s="26"/>
      <c r="B42" s="26"/>
      <c r="C42" s="26" t="s">
        <v>82</v>
      </c>
      <c r="D42" s="39"/>
      <c r="E42" s="39"/>
      <c r="F42" s="40"/>
      <c r="G42" s="40"/>
      <c r="H42" s="40"/>
      <c r="I42" s="40"/>
      <c r="J42" s="40"/>
      <c r="K42" s="40"/>
      <c r="L42" s="40"/>
      <c r="M42" s="49">
        <v>4</v>
      </c>
      <c r="N42" s="49">
        <v>4</v>
      </c>
      <c r="O42" s="49">
        <v>4</v>
      </c>
      <c r="P42" s="49">
        <v>4</v>
      </c>
      <c r="Q42" s="40">
        <v>0</v>
      </c>
      <c r="R42" s="53">
        <v>0</v>
      </c>
      <c r="S42" s="26">
        <v>0</v>
      </c>
      <c r="T42" s="39">
        <v>4</v>
      </c>
      <c r="U42" s="39">
        <v>4</v>
      </c>
      <c r="V42" s="40">
        <v>4</v>
      </c>
      <c r="W42" s="39">
        <v>4</v>
      </c>
      <c r="X42" s="39">
        <v>4</v>
      </c>
      <c r="Y42" s="39">
        <v>4</v>
      </c>
      <c r="Z42" s="39">
        <v>4</v>
      </c>
      <c r="AA42" s="39">
        <v>4</v>
      </c>
      <c r="AB42" s="39">
        <v>4</v>
      </c>
      <c r="AC42" s="39">
        <v>4</v>
      </c>
      <c r="AD42" s="40">
        <v>4</v>
      </c>
      <c r="AE42" s="40">
        <v>4</v>
      </c>
      <c r="AF42" s="40">
        <v>4</v>
      </c>
      <c r="AG42" s="26">
        <v>4</v>
      </c>
      <c r="AH42" s="26" t="s">
        <v>85</v>
      </c>
      <c r="AI42" s="61"/>
      <c r="AJ42" s="61"/>
      <c r="AK42" s="61"/>
      <c r="AL42" s="61"/>
      <c r="AM42" s="61"/>
      <c r="AN42" s="62"/>
      <c r="AO42" s="66"/>
      <c r="AP42" s="61"/>
      <c r="AQ42" s="61"/>
      <c r="AR42" s="61"/>
      <c r="AS42" s="61"/>
      <c r="AT42" s="61"/>
      <c r="AU42" s="61"/>
      <c r="AV42" s="61"/>
      <c r="AW42" s="61"/>
      <c r="AX42" s="61"/>
      <c r="AY42" s="61"/>
      <c r="AZ42" s="61"/>
      <c r="BA42" s="61"/>
      <c r="BB42" s="61"/>
      <c r="BC42" s="61"/>
      <c r="BD42" s="61"/>
      <c r="BE42" s="61"/>
      <c r="BF42" s="61"/>
      <c r="BG42" s="61"/>
      <c r="BH42" s="61"/>
      <c r="BI42" s="61"/>
      <c r="BJ42" s="61"/>
      <c r="BK42" s="61"/>
      <c r="BL42" s="64"/>
    </row>
    <row r="43" s="13" customFormat="1" spans="1:64">
      <c r="A43" s="26"/>
      <c r="B43" s="26"/>
      <c r="C43" s="41" t="s">
        <v>83</v>
      </c>
      <c r="D43" s="39"/>
      <c r="E43" s="39"/>
      <c r="F43" s="40"/>
      <c r="G43" s="40"/>
      <c r="H43" s="40"/>
      <c r="I43" s="40"/>
      <c r="J43" s="40"/>
      <c r="K43" s="40"/>
      <c r="L43" s="40"/>
      <c r="M43" s="49">
        <v>0.5</v>
      </c>
      <c r="N43" s="49">
        <v>2.5</v>
      </c>
      <c r="O43" s="49">
        <v>2.5</v>
      </c>
      <c r="P43" s="49">
        <v>2.5</v>
      </c>
      <c r="Q43" s="50"/>
      <c r="R43" s="49"/>
      <c r="S43" s="26"/>
      <c r="T43" s="39">
        <v>2.5</v>
      </c>
      <c r="U43" s="39">
        <v>2.5</v>
      </c>
      <c r="V43" s="40">
        <v>2.5</v>
      </c>
      <c r="W43" s="39">
        <v>2.5</v>
      </c>
      <c r="X43" s="39">
        <v>2.5</v>
      </c>
      <c r="Y43" s="39">
        <v>5.5</v>
      </c>
      <c r="Z43" s="39">
        <v>2.5</v>
      </c>
      <c r="AA43" s="39">
        <v>2.5</v>
      </c>
      <c r="AB43" s="39">
        <v>0.5</v>
      </c>
      <c r="AC43" s="39">
        <v>2.5</v>
      </c>
      <c r="AD43" s="40">
        <v>2.5</v>
      </c>
      <c r="AE43" s="40">
        <v>2.5</v>
      </c>
      <c r="AF43" s="40">
        <v>2.5</v>
      </c>
      <c r="AG43" s="26">
        <v>0.5</v>
      </c>
      <c r="AH43" s="26"/>
      <c r="AI43" s="61"/>
      <c r="AJ43" s="61"/>
      <c r="AK43" s="61"/>
      <c r="AL43" s="61"/>
      <c r="AM43" s="61"/>
      <c r="AN43" s="62"/>
      <c r="AO43" s="67"/>
      <c r="AP43" s="61"/>
      <c r="AQ43" s="61"/>
      <c r="AR43" s="61"/>
      <c r="AS43" s="61"/>
      <c r="AT43" s="61"/>
      <c r="AU43" s="61"/>
      <c r="AV43" s="61"/>
      <c r="AW43" s="61"/>
      <c r="AX43" s="61"/>
      <c r="AY43" s="61"/>
      <c r="AZ43" s="61"/>
      <c r="BA43" s="61"/>
      <c r="BB43" s="61"/>
      <c r="BC43" s="61"/>
      <c r="BD43" s="61"/>
      <c r="BE43" s="61"/>
      <c r="BF43" s="61"/>
      <c r="BG43" s="61"/>
      <c r="BH43" s="61"/>
      <c r="BI43" s="61"/>
      <c r="BJ43" s="61"/>
      <c r="BK43" s="61"/>
      <c r="BL43" s="64"/>
    </row>
    <row r="44" s="13" customFormat="1" ht="16.5" spans="1:64">
      <c r="A44" s="26" t="s">
        <v>17</v>
      </c>
      <c r="B44" s="26" t="s">
        <v>88</v>
      </c>
      <c r="C44" s="26" t="s">
        <v>80</v>
      </c>
      <c r="D44" s="42">
        <v>4</v>
      </c>
      <c r="E44" s="42">
        <v>2</v>
      </c>
      <c r="F44" s="42">
        <v>4</v>
      </c>
      <c r="G44" s="42">
        <v>4</v>
      </c>
      <c r="H44" s="26">
        <v>0</v>
      </c>
      <c r="I44" s="26">
        <v>0</v>
      </c>
      <c r="J44" s="26">
        <v>0</v>
      </c>
      <c r="K44" s="26">
        <v>2</v>
      </c>
      <c r="L44" s="26">
        <v>3.5</v>
      </c>
      <c r="M44" s="26">
        <v>4</v>
      </c>
      <c r="N44" s="26">
        <v>4</v>
      </c>
      <c r="O44" s="26">
        <v>4</v>
      </c>
      <c r="P44" s="26">
        <v>4</v>
      </c>
      <c r="Q44" s="42">
        <v>4</v>
      </c>
      <c r="R44" s="26">
        <v>4</v>
      </c>
      <c r="S44" s="42">
        <v>4</v>
      </c>
      <c r="T44" s="26">
        <v>4</v>
      </c>
      <c r="U44" s="26">
        <v>4</v>
      </c>
      <c r="V44" s="26">
        <v>0</v>
      </c>
      <c r="W44" s="26">
        <v>4</v>
      </c>
      <c r="X44" s="42">
        <v>4</v>
      </c>
      <c r="Y44" s="26">
        <v>4</v>
      </c>
      <c r="Z44" s="42">
        <v>2</v>
      </c>
      <c r="AA44" s="42">
        <v>4</v>
      </c>
      <c r="AB44" s="26">
        <v>4</v>
      </c>
      <c r="AC44" s="26">
        <v>4</v>
      </c>
      <c r="AD44" s="42">
        <v>4</v>
      </c>
      <c r="AE44" s="42">
        <v>3</v>
      </c>
      <c r="AF44" s="42">
        <v>4</v>
      </c>
      <c r="AG44" s="42">
        <v>2</v>
      </c>
      <c r="AH44" s="26">
        <v>4</v>
      </c>
      <c r="AI44" s="61">
        <f>IF(A41="","",COUNTIF(D44:AH45,"&gt;2")/2)</f>
        <v>25</v>
      </c>
      <c r="AJ44" s="61">
        <f>SUMPRODUCT(IFERROR((IFERROR(WEEKDAY($D$3:$AH$3,2),999)&lt;6)*D44:AH45,0))</f>
        <v>158.5</v>
      </c>
      <c r="AK44" s="61">
        <f>SUMPRODUCT((IFERROR(WEEKDAY($D$3:$AH$3,2),999)&lt;6)*D46:AH46)</f>
        <v>99.5</v>
      </c>
      <c r="AL44" s="61">
        <f>SUMPRODUCT(IFERROR((IFERROR(WEEKDAY($D$3:$AH$3,2),0)&gt;5)*D44:AH46,0))</f>
        <v>71</v>
      </c>
      <c r="AM44" s="61">
        <f>IFERROR(SUM(AJ44:AL46),"")</f>
        <v>329</v>
      </c>
      <c r="AN44" s="62" t="s">
        <v>81</v>
      </c>
      <c r="AO44" s="65">
        <f>SUMPRODUCT((IFERROR((L44:AH44+L45:AH45+L46:AH46),0)&gt;8)*1,IFERROR((L44:AH44+L45:AH45+L46:AH46-8),0))</f>
        <v>97</v>
      </c>
      <c r="AP44" s="61"/>
      <c r="AQ44" s="61"/>
      <c r="AR44" s="61"/>
      <c r="AS44" s="61"/>
      <c r="AT44" s="61"/>
      <c r="AU44" s="61"/>
      <c r="AV44" s="61"/>
      <c r="AW44" s="61"/>
      <c r="AX44" s="61"/>
      <c r="AY44" s="61"/>
      <c r="AZ44" s="61"/>
      <c r="BA44" s="61"/>
      <c r="BB44" s="61"/>
      <c r="BC44" s="61"/>
      <c r="BD44" s="61"/>
      <c r="BE44" s="61"/>
      <c r="BF44" s="61"/>
      <c r="BG44" s="61"/>
      <c r="BH44" s="61"/>
      <c r="BI44" s="61"/>
      <c r="BJ44" s="61"/>
      <c r="BK44" s="61"/>
      <c r="BL44" s="64"/>
    </row>
    <row r="45" s="13" customFormat="1" ht="16.5" spans="1:64">
      <c r="A45" s="26"/>
      <c r="B45" s="26"/>
      <c r="C45" s="26" t="s">
        <v>82</v>
      </c>
      <c r="D45" s="42">
        <v>4</v>
      </c>
      <c r="E45" s="42">
        <v>4</v>
      </c>
      <c r="F45" s="42">
        <v>4</v>
      </c>
      <c r="G45" s="42">
        <v>4</v>
      </c>
      <c r="H45" s="26">
        <v>0</v>
      </c>
      <c r="I45" s="26">
        <v>0</v>
      </c>
      <c r="J45" s="26">
        <v>0</v>
      </c>
      <c r="K45" s="26">
        <v>4</v>
      </c>
      <c r="L45" s="26">
        <v>4</v>
      </c>
      <c r="M45" s="26">
        <v>4</v>
      </c>
      <c r="N45" s="26">
        <v>4</v>
      </c>
      <c r="O45" s="26">
        <v>4</v>
      </c>
      <c r="P45" s="26">
        <v>4</v>
      </c>
      <c r="Q45" s="42">
        <v>4</v>
      </c>
      <c r="R45" s="26">
        <v>4</v>
      </c>
      <c r="S45" s="42">
        <v>4</v>
      </c>
      <c r="T45" s="26">
        <v>4</v>
      </c>
      <c r="U45" s="26">
        <v>4</v>
      </c>
      <c r="V45" s="26">
        <v>0</v>
      </c>
      <c r="W45" s="26">
        <v>4</v>
      </c>
      <c r="X45" s="42">
        <v>4</v>
      </c>
      <c r="Y45" s="42">
        <v>4</v>
      </c>
      <c r="Z45" s="42">
        <v>4</v>
      </c>
      <c r="AA45" s="42">
        <v>4</v>
      </c>
      <c r="AB45" s="26">
        <v>4</v>
      </c>
      <c r="AC45" s="42">
        <v>4</v>
      </c>
      <c r="AD45" s="42">
        <v>4</v>
      </c>
      <c r="AE45" s="42">
        <v>4</v>
      </c>
      <c r="AF45" s="42">
        <v>4</v>
      </c>
      <c r="AG45" s="42">
        <v>4</v>
      </c>
      <c r="AH45" s="26">
        <v>4</v>
      </c>
      <c r="AI45" s="61"/>
      <c r="AJ45" s="61"/>
      <c r="AK45" s="61"/>
      <c r="AL45" s="61"/>
      <c r="AM45" s="61"/>
      <c r="AN45" s="62"/>
      <c r="AO45" s="66"/>
      <c r="AP45" s="61"/>
      <c r="AQ45" s="61"/>
      <c r="AR45" s="61"/>
      <c r="AS45" s="61"/>
      <c r="AT45" s="61"/>
      <c r="AU45" s="61"/>
      <c r="AV45" s="61"/>
      <c r="AW45" s="61"/>
      <c r="AX45" s="61"/>
      <c r="AY45" s="61"/>
      <c r="AZ45" s="61"/>
      <c r="BA45" s="61"/>
      <c r="BB45" s="61"/>
      <c r="BC45" s="61"/>
      <c r="BD45" s="61"/>
      <c r="BE45" s="61"/>
      <c r="BF45" s="61"/>
      <c r="BG45" s="61"/>
      <c r="BH45" s="61"/>
      <c r="BI45" s="61"/>
      <c r="BJ45" s="61"/>
      <c r="BK45" s="61"/>
      <c r="BL45" s="64"/>
    </row>
    <row r="46" s="13" customFormat="1" ht="16.5" spans="1:64">
      <c r="A46" s="26"/>
      <c r="B46" s="26"/>
      <c r="C46" s="26" t="s">
        <v>83</v>
      </c>
      <c r="D46" s="42">
        <v>7.5</v>
      </c>
      <c r="E46" s="42">
        <v>7.5</v>
      </c>
      <c r="F46" s="42">
        <v>2</v>
      </c>
      <c r="G46" s="42">
        <v>0.5</v>
      </c>
      <c r="H46" s="42"/>
      <c r="I46" s="42"/>
      <c r="J46" s="42"/>
      <c r="K46" s="42">
        <v>2.5</v>
      </c>
      <c r="L46" s="26">
        <v>4.5</v>
      </c>
      <c r="M46" s="26">
        <v>4.5</v>
      </c>
      <c r="N46" s="26">
        <v>4</v>
      </c>
      <c r="O46" s="26">
        <v>5</v>
      </c>
      <c r="P46" s="26">
        <v>6.5</v>
      </c>
      <c r="Q46" s="42">
        <v>3.5</v>
      </c>
      <c r="R46" s="26">
        <v>3</v>
      </c>
      <c r="S46" s="42">
        <v>3.5</v>
      </c>
      <c r="T46" s="26">
        <v>4.5</v>
      </c>
      <c r="U46" s="42">
        <v>8.5</v>
      </c>
      <c r="V46" s="42"/>
      <c r="W46" s="42">
        <v>4.5</v>
      </c>
      <c r="X46" s="42">
        <v>4.5</v>
      </c>
      <c r="Y46" s="42">
        <v>3.5</v>
      </c>
      <c r="Z46" s="42">
        <v>5.5</v>
      </c>
      <c r="AA46" s="42">
        <v>6</v>
      </c>
      <c r="AB46" s="26">
        <v>4.5</v>
      </c>
      <c r="AC46" s="42">
        <v>0.5</v>
      </c>
      <c r="AD46" s="42">
        <v>6</v>
      </c>
      <c r="AE46" s="42">
        <v>6.5</v>
      </c>
      <c r="AF46" s="42">
        <v>6</v>
      </c>
      <c r="AG46" s="42">
        <v>4.5</v>
      </c>
      <c r="AH46" s="26">
        <v>3</v>
      </c>
      <c r="AI46" s="61"/>
      <c r="AJ46" s="61"/>
      <c r="AK46" s="61"/>
      <c r="AL46" s="61"/>
      <c r="AM46" s="61"/>
      <c r="AN46" s="62"/>
      <c r="AO46" s="67"/>
      <c r="AP46" s="61"/>
      <c r="AQ46" s="61"/>
      <c r="AR46" s="61"/>
      <c r="AS46" s="61"/>
      <c r="AT46" s="61"/>
      <c r="AU46" s="61"/>
      <c r="AV46" s="61"/>
      <c r="AW46" s="61"/>
      <c r="AX46" s="61"/>
      <c r="AY46" s="61"/>
      <c r="AZ46" s="61"/>
      <c r="BA46" s="61"/>
      <c r="BB46" s="61"/>
      <c r="BC46" s="61"/>
      <c r="BD46" s="61"/>
      <c r="BE46" s="61"/>
      <c r="BF46" s="61"/>
      <c r="BG46" s="61"/>
      <c r="BH46" s="61"/>
      <c r="BI46" s="61"/>
      <c r="BJ46" s="61"/>
      <c r="BK46" s="61"/>
      <c r="BL46" s="64"/>
    </row>
    <row r="47" s="13" customFormat="1" spans="1:64">
      <c r="A47" s="26" t="s">
        <v>28</v>
      </c>
      <c r="B47" s="41" t="s">
        <v>89</v>
      </c>
      <c r="C47" s="26" t="s">
        <v>80</v>
      </c>
      <c r="D47" s="43"/>
      <c r="E47" s="26"/>
      <c r="F47" s="26"/>
      <c r="G47" s="26">
        <v>3.5</v>
      </c>
      <c r="H47" s="26">
        <v>3.5</v>
      </c>
      <c r="I47" s="26">
        <v>4</v>
      </c>
      <c r="J47" s="26">
        <v>4</v>
      </c>
      <c r="K47" s="39">
        <v>0</v>
      </c>
      <c r="L47" s="26">
        <v>4</v>
      </c>
      <c r="M47" s="26">
        <v>0</v>
      </c>
      <c r="N47" s="26">
        <v>3.5</v>
      </c>
      <c r="O47" s="26">
        <v>3.5</v>
      </c>
      <c r="P47" s="48">
        <v>3.5</v>
      </c>
      <c r="Q47" s="46">
        <v>0</v>
      </c>
      <c r="R47" s="46">
        <v>3.5</v>
      </c>
      <c r="S47" s="26">
        <v>4</v>
      </c>
      <c r="T47" s="46">
        <v>0</v>
      </c>
      <c r="U47" s="46">
        <v>4</v>
      </c>
      <c r="V47" s="26">
        <v>0</v>
      </c>
      <c r="W47" s="26">
        <v>4</v>
      </c>
      <c r="X47" s="26">
        <v>3</v>
      </c>
      <c r="Y47" s="26">
        <v>0</v>
      </c>
      <c r="Z47" s="26">
        <v>4</v>
      </c>
      <c r="AA47" s="26">
        <v>0</v>
      </c>
      <c r="AB47" s="26">
        <v>4</v>
      </c>
      <c r="AC47" s="26">
        <v>4</v>
      </c>
      <c r="AD47" s="48">
        <v>3.5</v>
      </c>
      <c r="AE47" s="26">
        <v>0</v>
      </c>
      <c r="AF47" s="48">
        <v>4</v>
      </c>
      <c r="AG47" s="48">
        <v>0</v>
      </c>
      <c r="AH47" s="26">
        <v>3</v>
      </c>
      <c r="AI47" s="61">
        <f>IF(A44="","",COUNTIF(D47:AH48,"&gt;2")/2)</f>
        <v>21.5</v>
      </c>
      <c r="AJ47" s="61">
        <f>SUMPRODUCT(IFERROR((IFERROR(WEEKDAY($D$3:$AH$3,2),999)&lt;6)*D47:AH48,0))</f>
        <v>111.5</v>
      </c>
      <c r="AK47" s="61">
        <f>SUMPRODUCT((IFERROR(WEEKDAY($D$3:$AH$3,2),999)&lt;6)*D49:AH49)</f>
        <v>74.5</v>
      </c>
      <c r="AL47" s="61">
        <f>SUMPRODUCT(IFERROR((IFERROR(WEEKDAY($D$3:$AH$3,2),0)&gt;5)*D47:AH49,0))</f>
        <v>79</v>
      </c>
      <c r="AM47" s="61">
        <f>IFERROR(SUM(AJ47:AL49),"")</f>
        <v>265</v>
      </c>
      <c r="AN47" s="62" t="s">
        <v>81</v>
      </c>
      <c r="AO47" s="65">
        <f>SUMPRODUCT((IFERROR((L47:AH47+L48:AH48+L49:AH49),0)&gt;8)*1,IFERROR((L47:AH47+L48:AH48+L49:AH49-8),0))</f>
        <v>67</v>
      </c>
      <c r="AP47" s="61"/>
      <c r="AQ47" s="61"/>
      <c r="AR47" s="61"/>
      <c r="AS47" s="61"/>
      <c r="AT47" s="61"/>
      <c r="AU47" s="61"/>
      <c r="AV47" s="61"/>
      <c r="AW47" s="61"/>
      <c r="AX47" s="61"/>
      <c r="AY47" s="61"/>
      <c r="AZ47" s="61"/>
      <c r="BA47" s="61"/>
      <c r="BB47" s="61"/>
      <c r="BC47" s="61"/>
      <c r="BD47" s="61"/>
      <c r="BE47" s="61"/>
      <c r="BF47" s="61"/>
      <c r="BG47" s="61"/>
      <c r="BH47" s="61"/>
      <c r="BI47" s="61"/>
      <c r="BJ47" s="61"/>
      <c r="BK47" s="61"/>
      <c r="BL47" s="64"/>
    </row>
    <row r="48" s="13" customFormat="1" spans="1:64">
      <c r="A48" s="26"/>
      <c r="B48" s="44"/>
      <c r="C48" s="26" t="s">
        <v>82</v>
      </c>
      <c r="D48" s="39"/>
      <c r="E48" s="26"/>
      <c r="F48" s="26"/>
      <c r="G48" s="26">
        <v>4</v>
      </c>
      <c r="H48" s="26">
        <v>4</v>
      </c>
      <c r="I48" s="26">
        <v>4</v>
      </c>
      <c r="J48" s="26">
        <v>4</v>
      </c>
      <c r="K48" s="39">
        <v>0</v>
      </c>
      <c r="L48" s="26">
        <v>4</v>
      </c>
      <c r="M48" s="26">
        <v>3.5</v>
      </c>
      <c r="N48" s="26">
        <v>4</v>
      </c>
      <c r="O48" s="26">
        <v>4</v>
      </c>
      <c r="P48" s="48">
        <v>4</v>
      </c>
      <c r="Q48" s="46">
        <v>4</v>
      </c>
      <c r="R48" s="46">
        <v>4</v>
      </c>
      <c r="S48" s="26">
        <v>4</v>
      </c>
      <c r="T48" s="26">
        <v>3.5</v>
      </c>
      <c r="U48" s="46">
        <v>4</v>
      </c>
      <c r="V48" s="26">
        <v>0</v>
      </c>
      <c r="W48" s="26">
        <v>4</v>
      </c>
      <c r="X48" s="26">
        <v>4</v>
      </c>
      <c r="Y48" s="26">
        <v>4</v>
      </c>
      <c r="Z48" s="26">
        <v>4</v>
      </c>
      <c r="AA48" s="26">
        <v>0</v>
      </c>
      <c r="AB48" s="26">
        <v>4</v>
      </c>
      <c r="AC48" s="26">
        <v>4</v>
      </c>
      <c r="AD48" s="52">
        <v>4</v>
      </c>
      <c r="AE48" s="26">
        <v>0</v>
      </c>
      <c r="AF48" s="52">
        <v>4</v>
      </c>
      <c r="AG48" s="52">
        <v>4</v>
      </c>
      <c r="AH48" s="26">
        <v>4</v>
      </c>
      <c r="AI48" s="61"/>
      <c r="AJ48" s="61"/>
      <c r="AK48" s="61"/>
      <c r="AL48" s="61"/>
      <c r="AM48" s="61"/>
      <c r="AN48" s="62"/>
      <c r="AO48" s="66"/>
      <c r="AP48" s="61"/>
      <c r="AQ48" s="61"/>
      <c r="AR48" s="61"/>
      <c r="AS48" s="61"/>
      <c r="AT48" s="61"/>
      <c r="AU48" s="61"/>
      <c r="AV48" s="61"/>
      <c r="AW48" s="61"/>
      <c r="AX48" s="61"/>
      <c r="AY48" s="61"/>
      <c r="AZ48" s="61"/>
      <c r="BA48" s="61"/>
      <c r="BB48" s="61"/>
      <c r="BC48" s="61"/>
      <c r="BD48" s="61"/>
      <c r="BE48" s="61"/>
      <c r="BF48" s="61"/>
      <c r="BG48" s="61"/>
      <c r="BH48" s="61"/>
      <c r="BI48" s="61"/>
      <c r="BJ48" s="61"/>
      <c r="BK48" s="61"/>
      <c r="BL48" s="64"/>
    </row>
    <row r="49" s="13" customFormat="1" spans="1:64">
      <c r="A49" s="26"/>
      <c r="B49" s="45"/>
      <c r="C49" s="26" t="s">
        <v>83</v>
      </c>
      <c r="D49" s="39"/>
      <c r="E49" s="26"/>
      <c r="F49" s="26"/>
      <c r="G49" s="26">
        <v>0.5</v>
      </c>
      <c r="H49" s="26">
        <v>0.5</v>
      </c>
      <c r="I49" s="26">
        <v>2.5</v>
      </c>
      <c r="J49" s="26">
        <v>7.5</v>
      </c>
      <c r="K49" s="26"/>
      <c r="L49" s="26">
        <v>7</v>
      </c>
      <c r="M49" s="26">
        <v>7</v>
      </c>
      <c r="N49" s="26">
        <v>0.5</v>
      </c>
      <c r="O49" s="26">
        <v>4.5</v>
      </c>
      <c r="P49" s="48">
        <v>2</v>
      </c>
      <c r="Q49" s="47">
        <v>4</v>
      </c>
      <c r="R49" s="47">
        <v>2.5</v>
      </c>
      <c r="S49" s="26">
        <v>0.5</v>
      </c>
      <c r="T49" s="26">
        <v>4.5</v>
      </c>
      <c r="U49" s="47">
        <v>10</v>
      </c>
      <c r="V49" s="26"/>
      <c r="W49" s="26">
        <v>6.5</v>
      </c>
      <c r="X49" s="39">
        <v>7.5</v>
      </c>
      <c r="Y49" s="26">
        <v>4.5</v>
      </c>
      <c r="Z49" s="26">
        <v>9</v>
      </c>
      <c r="AA49" s="26"/>
      <c r="AB49" s="26">
        <v>6.5</v>
      </c>
      <c r="AC49" s="26">
        <v>2.5</v>
      </c>
      <c r="AD49" s="48">
        <v>5.5</v>
      </c>
      <c r="AE49" s="26"/>
      <c r="AF49" s="48">
        <v>3</v>
      </c>
      <c r="AG49" s="48">
        <v>0.5</v>
      </c>
      <c r="AH49" s="26">
        <v>0.5</v>
      </c>
      <c r="AI49" s="61"/>
      <c r="AJ49" s="61"/>
      <c r="AK49" s="61"/>
      <c r="AL49" s="61"/>
      <c r="AM49" s="61"/>
      <c r="AN49" s="62"/>
      <c r="AO49" s="67"/>
      <c r="AP49" s="61"/>
      <c r="AQ49" s="61"/>
      <c r="AR49" s="61"/>
      <c r="AS49" s="61"/>
      <c r="AT49" s="61"/>
      <c r="AU49" s="61"/>
      <c r="AV49" s="61"/>
      <c r="AW49" s="61"/>
      <c r="AX49" s="61"/>
      <c r="AY49" s="61"/>
      <c r="AZ49" s="61"/>
      <c r="BA49" s="61"/>
      <c r="BB49" s="61"/>
      <c r="BC49" s="61"/>
      <c r="BD49" s="61"/>
      <c r="BE49" s="61"/>
      <c r="BF49" s="61"/>
      <c r="BG49" s="61"/>
      <c r="BH49" s="61"/>
      <c r="BI49" s="61"/>
      <c r="BJ49" s="61"/>
      <c r="BK49" s="61"/>
      <c r="BL49" s="64"/>
    </row>
    <row r="50" s="13" customFormat="1" spans="1:64">
      <c r="A50" s="26" t="s">
        <v>37</v>
      </c>
      <c r="B50" s="26" t="s">
        <v>89</v>
      </c>
      <c r="C50" s="26" t="s">
        <v>80</v>
      </c>
      <c r="D50" s="39"/>
      <c r="E50" s="26"/>
      <c r="F50" s="26"/>
      <c r="G50" s="26"/>
      <c r="H50" s="26"/>
      <c r="I50" s="26"/>
      <c r="J50" s="26"/>
      <c r="K50" s="47"/>
      <c r="L50" s="26"/>
      <c r="M50" s="26"/>
      <c r="N50" s="26"/>
      <c r="O50" s="26"/>
      <c r="P50" s="48">
        <v>2</v>
      </c>
      <c r="Q50" s="47">
        <v>4</v>
      </c>
      <c r="R50" s="47">
        <v>4</v>
      </c>
      <c r="S50" s="26">
        <v>4</v>
      </c>
      <c r="T50" s="26">
        <v>4</v>
      </c>
      <c r="U50" s="47">
        <v>0</v>
      </c>
      <c r="V50" s="47">
        <v>0</v>
      </c>
      <c r="W50" s="47">
        <v>0</v>
      </c>
      <c r="X50" s="26">
        <v>0</v>
      </c>
      <c r="Y50" s="26">
        <v>0</v>
      </c>
      <c r="Z50" s="26">
        <v>4</v>
      </c>
      <c r="AA50" s="26">
        <v>4</v>
      </c>
      <c r="AB50" s="26">
        <v>4</v>
      </c>
      <c r="AC50" s="26">
        <v>4</v>
      </c>
      <c r="AD50" s="48">
        <v>4</v>
      </c>
      <c r="AE50" s="48">
        <v>4</v>
      </c>
      <c r="AF50" s="48">
        <v>4</v>
      </c>
      <c r="AG50" s="48">
        <v>4</v>
      </c>
      <c r="AH50" s="26">
        <v>2</v>
      </c>
      <c r="AI50" s="61">
        <f>IF(A47="","",COUNTIF(D50:AH51,"&gt;2")/2)</f>
        <v>13</v>
      </c>
      <c r="AJ50" s="61">
        <f>SUMPRODUCT(IFERROR((IFERROR(WEEKDAY($D$3:$AH$3,2),999)&lt;6)*D50:AH51,0))</f>
        <v>92</v>
      </c>
      <c r="AK50" s="61">
        <f>SUMPRODUCT((IFERROR(WEEKDAY($D$3:$AH$3,2),999)&lt;6)*D52:AH52)</f>
        <v>45.5</v>
      </c>
      <c r="AL50" s="61">
        <f>SUMPRODUCT(IFERROR((IFERROR(WEEKDAY($D$3:$AH$3,2),0)&gt;5)*D50:AH52,0))</f>
        <v>25</v>
      </c>
      <c r="AM50" s="61">
        <f>IFERROR(SUM(AJ50:AL52),"")</f>
        <v>162.5</v>
      </c>
      <c r="AN50" s="62" t="s">
        <v>81</v>
      </c>
      <c r="AO50" s="65">
        <f>SUMPRODUCT((IFERROR((L50:AH50+L51:AH51+L52:AH52),0)&gt;8)*1,IFERROR((L50:AH50+L51:AH51+L52:AH52-8),0))</f>
        <v>46.5</v>
      </c>
      <c r="AP50" s="61"/>
      <c r="AQ50" s="61"/>
      <c r="AR50" s="61"/>
      <c r="AS50" s="61"/>
      <c r="AT50" s="61"/>
      <c r="AU50" s="61"/>
      <c r="AV50" s="61"/>
      <c r="AW50" s="61"/>
      <c r="AX50" s="61"/>
      <c r="AY50" s="61"/>
      <c r="AZ50" s="61"/>
      <c r="BA50" s="61"/>
      <c r="BB50" s="61"/>
      <c r="BC50" s="61"/>
      <c r="BD50" s="61"/>
      <c r="BE50" s="61"/>
      <c r="BF50" s="61"/>
      <c r="BG50" s="61"/>
      <c r="BH50" s="61"/>
      <c r="BI50" s="61"/>
      <c r="BJ50" s="61"/>
      <c r="BK50" s="61"/>
      <c r="BL50" s="64"/>
    </row>
    <row r="51" s="13" customFormat="1" spans="1:64">
      <c r="A51" s="26"/>
      <c r="B51" s="26"/>
      <c r="C51" s="26" t="s">
        <v>82</v>
      </c>
      <c r="D51" s="39"/>
      <c r="E51" s="26"/>
      <c r="F51" s="26"/>
      <c r="G51" s="26"/>
      <c r="H51" s="26"/>
      <c r="I51" s="26"/>
      <c r="J51" s="26"/>
      <c r="K51" s="47"/>
      <c r="L51" s="26"/>
      <c r="M51" s="26"/>
      <c r="N51" s="26"/>
      <c r="O51" s="26"/>
      <c r="P51" s="48">
        <v>4</v>
      </c>
      <c r="Q51" s="47">
        <v>4</v>
      </c>
      <c r="R51" s="47">
        <v>4</v>
      </c>
      <c r="S51" s="26">
        <v>4</v>
      </c>
      <c r="T51" s="26">
        <v>0</v>
      </c>
      <c r="U51" s="47">
        <v>0</v>
      </c>
      <c r="V51" s="47">
        <v>0</v>
      </c>
      <c r="W51" s="47">
        <v>0</v>
      </c>
      <c r="X51" s="26">
        <v>0</v>
      </c>
      <c r="Y51" s="26">
        <v>4</v>
      </c>
      <c r="Z51" s="26">
        <v>4</v>
      </c>
      <c r="AA51" s="26">
        <v>4</v>
      </c>
      <c r="AB51" s="26">
        <v>4</v>
      </c>
      <c r="AC51" s="26">
        <v>4</v>
      </c>
      <c r="AD51" s="48">
        <v>4</v>
      </c>
      <c r="AE51" s="48">
        <v>4</v>
      </c>
      <c r="AF51" s="48">
        <v>4</v>
      </c>
      <c r="AG51" s="48">
        <v>4</v>
      </c>
      <c r="AH51" s="26">
        <v>4</v>
      </c>
      <c r="AI51" s="61"/>
      <c r="AJ51" s="61"/>
      <c r="AK51" s="61"/>
      <c r="AL51" s="61"/>
      <c r="AM51" s="61"/>
      <c r="AN51" s="62"/>
      <c r="AO51" s="66"/>
      <c r="AP51" s="61"/>
      <c r="AQ51" s="61"/>
      <c r="AR51" s="61"/>
      <c r="AS51" s="61"/>
      <c r="AT51" s="61"/>
      <c r="AU51" s="61"/>
      <c r="AV51" s="61"/>
      <c r="AW51" s="61"/>
      <c r="AX51" s="61"/>
      <c r="AY51" s="61"/>
      <c r="AZ51" s="61"/>
      <c r="BA51" s="61"/>
      <c r="BB51" s="61"/>
      <c r="BC51" s="61"/>
      <c r="BD51" s="61"/>
      <c r="BE51" s="61"/>
      <c r="BF51" s="61"/>
      <c r="BG51" s="61"/>
      <c r="BH51" s="61"/>
      <c r="BI51" s="61"/>
      <c r="BJ51" s="61"/>
      <c r="BK51" s="61"/>
      <c r="BL51" s="64"/>
    </row>
    <row r="52" s="13" customFormat="1" spans="1:64">
      <c r="A52" s="26"/>
      <c r="B52" s="26"/>
      <c r="C52" s="26" t="s">
        <v>83</v>
      </c>
      <c r="D52" s="39"/>
      <c r="E52" s="26"/>
      <c r="F52" s="26"/>
      <c r="G52" s="26"/>
      <c r="H52" s="26"/>
      <c r="I52" s="26"/>
      <c r="J52" s="26"/>
      <c r="K52" s="47"/>
      <c r="L52" s="26"/>
      <c r="M52" s="26"/>
      <c r="N52" s="26"/>
      <c r="O52" s="26"/>
      <c r="P52" s="48">
        <v>2.5</v>
      </c>
      <c r="Q52" s="47">
        <v>4</v>
      </c>
      <c r="R52" s="47">
        <v>2.5</v>
      </c>
      <c r="S52" s="26">
        <v>5</v>
      </c>
      <c r="T52" s="26"/>
      <c r="U52" s="47"/>
      <c r="V52" s="47"/>
      <c r="W52" s="47"/>
      <c r="X52" s="26"/>
      <c r="Y52" s="26">
        <v>4.5</v>
      </c>
      <c r="Z52" s="26">
        <v>4.5</v>
      </c>
      <c r="AA52" s="26">
        <v>5</v>
      </c>
      <c r="AB52" s="26">
        <v>4.5</v>
      </c>
      <c r="AC52" s="26">
        <v>4.5</v>
      </c>
      <c r="AD52" s="48">
        <v>2.5</v>
      </c>
      <c r="AE52" s="48">
        <v>4.5</v>
      </c>
      <c r="AF52" s="48">
        <v>2.5</v>
      </c>
      <c r="AG52" s="48">
        <v>5.5</v>
      </c>
      <c r="AH52" s="26">
        <v>2.5</v>
      </c>
      <c r="AI52" s="61"/>
      <c r="AJ52" s="61"/>
      <c r="AK52" s="61"/>
      <c r="AL52" s="61"/>
      <c r="AM52" s="61"/>
      <c r="AN52" s="62"/>
      <c r="AO52" s="67"/>
      <c r="AP52" s="61"/>
      <c r="AQ52" s="61"/>
      <c r="AR52" s="61"/>
      <c r="AS52" s="61"/>
      <c r="AT52" s="61"/>
      <c r="AU52" s="61"/>
      <c r="AV52" s="61"/>
      <c r="AW52" s="61"/>
      <c r="AX52" s="61"/>
      <c r="AY52" s="61"/>
      <c r="AZ52" s="61"/>
      <c r="BA52" s="61"/>
      <c r="BB52" s="61"/>
      <c r="BC52" s="61"/>
      <c r="BD52" s="61"/>
      <c r="BE52" s="61"/>
      <c r="BF52" s="61"/>
      <c r="BG52" s="61"/>
      <c r="BH52" s="61"/>
      <c r="BI52" s="61"/>
      <c r="BJ52" s="61"/>
      <c r="BK52" s="61"/>
      <c r="BL52" s="64"/>
    </row>
    <row r="53" s="13" customFormat="1" spans="1:64">
      <c r="A53" s="26" t="s">
        <v>36</v>
      </c>
      <c r="B53" s="26" t="s">
        <v>89</v>
      </c>
      <c r="C53" s="26" t="s">
        <v>80</v>
      </c>
      <c r="D53" s="39"/>
      <c r="E53" s="26"/>
      <c r="F53" s="26"/>
      <c r="G53" s="26"/>
      <c r="H53" s="26"/>
      <c r="I53" s="26"/>
      <c r="J53" s="26"/>
      <c r="K53" s="47"/>
      <c r="L53" s="26"/>
      <c r="M53" s="26"/>
      <c r="N53" s="26"/>
      <c r="O53" s="26"/>
      <c r="P53" s="48">
        <v>2</v>
      </c>
      <c r="Q53" s="47">
        <v>4</v>
      </c>
      <c r="R53" s="47">
        <v>4</v>
      </c>
      <c r="S53" s="26">
        <v>4</v>
      </c>
      <c r="T53" s="26">
        <v>4</v>
      </c>
      <c r="U53" s="47">
        <v>0</v>
      </c>
      <c r="V53" s="47">
        <v>0</v>
      </c>
      <c r="W53" s="47">
        <v>0</v>
      </c>
      <c r="X53" s="26">
        <v>0</v>
      </c>
      <c r="Y53" s="26"/>
      <c r="Z53" s="26">
        <v>4</v>
      </c>
      <c r="AA53" s="26">
        <v>4</v>
      </c>
      <c r="AB53" s="26">
        <v>4</v>
      </c>
      <c r="AC53" s="26">
        <v>4</v>
      </c>
      <c r="AD53" s="48">
        <v>4</v>
      </c>
      <c r="AE53" s="48">
        <v>4</v>
      </c>
      <c r="AF53" s="48">
        <v>4</v>
      </c>
      <c r="AG53" s="48">
        <v>4</v>
      </c>
      <c r="AH53" s="26">
        <v>2</v>
      </c>
      <c r="AI53" s="61">
        <f>IF(A50="","",COUNTIF(D53:AH54,"&gt;2")/2)</f>
        <v>13</v>
      </c>
      <c r="AJ53" s="61">
        <f>SUMPRODUCT(IFERROR((IFERROR(WEEKDAY($D$3:$AH$3,2),999)&lt;6)*D53:AH54,0))</f>
        <v>92</v>
      </c>
      <c r="AK53" s="61">
        <f>SUMPRODUCT((IFERROR(WEEKDAY($D$3:$AH$3,2),999)&lt;6)*D55:AH55)</f>
        <v>40</v>
      </c>
      <c r="AL53" s="61">
        <f>SUMPRODUCT(IFERROR((IFERROR(WEEKDAY($D$3:$AH$3,2),0)&gt;5)*D53:AH55,0))</f>
        <v>25</v>
      </c>
      <c r="AM53" s="61">
        <f>IFERROR(SUM(AJ53:AL55),"")</f>
        <v>157</v>
      </c>
      <c r="AN53" s="62" t="s">
        <v>81</v>
      </c>
      <c r="AO53" s="65">
        <f>SUMPRODUCT((IFERROR((L53:AH53+L54:AH54+L55:AH55),0)&gt;8)*1,IFERROR((L53:AH53+L54:AH54+L55:AH55-8),0))</f>
        <v>45</v>
      </c>
      <c r="AP53" s="61"/>
      <c r="AQ53" s="61"/>
      <c r="AR53" s="61"/>
      <c r="AS53" s="61"/>
      <c r="AT53" s="61"/>
      <c r="AU53" s="61"/>
      <c r="AV53" s="61"/>
      <c r="AW53" s="61"/>
      <c r="AX53" s="61"/>
      <c r="AY53" s="61"/>
      <c r="AZ53" s="61"/>
      <c r="BA53" s="61"/>
      <c r="BB53" s="61"/>
      <c r="BC53" s="61"/>
      <c r="BD53" s="61"/>
      <c r="BE53" s="61"/>
      <c r="BF53" s="61"/>
      <c r="BG53" s="61"/>
      <c r="BH53" s="61"/>
      <c r="BI53" s="61"/>
      <c r="BJ53" s="61"/>
      <c r="BK53" s="61"/>
      <c r="BL53" s="64"/>
    </row>
    <row r="54" s="13" customFormat="1" spans="1:64">
      <c r="A54" s="26"/>
      <c r="B54" s="26"/>
      <c r="C54" s="26" t="s">
        <v>82</v>
      </c>
      <c r="D54" s="39"/>
      <c r="E54" s="26"/>
      <c r="F54" s="26"/>
      <c r="G54" s="26"/>
      <c r="H54" s="26"/>
      <c r="I54" s="26"/>
      <c r="J54" s="26"/>
      <c r="K54" s="47"/>
      <c r="L54" s="26"/>
      <c r="M54" s="26"/>
      <c r="N54" s="26"/>
      <c r="O54" s="26"/>
      <c r="P54" s="48">
        <v>4</v>
      </c>
      <c r="Q54" s="47">
        <v>4</v>
      </c>
      <c r="R54" s="47">
        <v>4</v>
      </c>
      <c r="S54" s="26">
        <v>4</v>
      </c>
      <c r="T54" s="26">
        <v>4</v>
      </c>
      <c r="U54" s="47">
        <v>0</v>
      </c>
      <c r="V54" s="47">
        <v>0</v>
      </c>
      <c r="W54" s="47">
        <v>0</v>
      </c>
      <c r="X54" s="26">
        <v>0</v>
      </c>
      <c r="Y54" s="26"/>
      <c r="Z54" s="26">
        <v>4</v>
      </c>
      <c r="AA54" s="26">
        <v>4</v>
      </c>
      <c r="AB54" s="26">
        <v>4</v>
      </c>
      <c r="AC54" s="26">
        <v>4</v>
      </c>
      <c r="AD54" s="48">
        <v>4</v>
      </c>
      <c r="AE54" s="48">
        <v>4</v>
      </c>
      <c r="AF54" s="48">
        <v>4</v>
      </c>
      <c r="AG54" s="48">
        <v>4</v>
      </c>
      <c r="AH54" s="26">
        <v>4</v>
      </c>
      <c r="AI54" s="61"/>
      <c r="AJ54" s="61"/>
      <c r="AK54" s="61"/>
      <c r="AL54" s="61"/>
      <c r="AM54" s="61"/>
      <c r="AN54" s="62"/>
      <c r="AO54" s="66"/>
      <c r="AP54" s="61"/>
      <c r="AQ54" s="61"/>
      <c r="AR54" s="61"/>
      <c r="AS54" s="61"/>
      <c r="AT54" s="61"/>
      <c r="AU54" s="61"/>
      <c r="AV54" s="61"/>
      <c r="AW54" s="61"/>
      <c r="AX54" s="61"/>
      <c r="AY54" s="61"/>
      <c r="AZ54" s="61"/>
      <c r="BA54" s="61"/>
      <c r="BB54" s="61"/>
      <c r="BC54" s="61"/>
      <c r="BD54" s="61"/>
      <c r="BE54" s="61"/>
      <c r="BF54" s="61"/>
      <c r="BG54" s="61"/>
      <c r="BH54" s="61"/>
      <c r="BI54" s="61"/>
      <c r="BJ54" s="61"/>
      <c r="BK54" s="61"/>
      <c r="BL54" s="64"/>
    </row>
    <row r="55" s="13" customFormat="1" spans="1:64">
      <c r="A55" s="26"/>
      <c r="B55" s="26"/>
      <c r="C55" s="26" t="s">
        <v>83</v>
      </c>
      <c r="D55" s="39"/>
      <c r="E55" s="26"/>
      <c r="F55" s="26"/>
      <c r="G55" s="26"/>
      <c r="H55" s="26"/>
      <c r="I55" s="26"/>
      <c r="J55" s="26"/>
      <c r="K55" s="47"/>
      <c r="L55" s="26"/>
      <c r="M55" s="26"/>
      <c r="N55" s="26"/>
      <c r="O55" s="26"/>
      <c r="P55" s="48">
        <v>2.5</v>
      </c>
      <c r="Q55" s="47">
        <v>2.5</v>
      </c>
      <c r="R55" s="47">
        <v>2.5</v>
      </c>
      <c r="S55" s="26">
        <v>5</v>
      </c>
      <c r="T55" s="26">
        <v>0.5</v>
      </c>
      <c r="U55" s="47"/>
      <c r="V55" s="47"/>
      <c r="W55" s="47"/>
      <c r="X55" s="26"/>
      <c r="Y55" s="26"/>
      <c r="Z55" s="26">
        <v>4.5</v>
      </c>
      <c r="AA55" s="26">
        <v>5</v>
      </c>
      <c r="AB55" s="26">
        <v>4.5</v>
      </c>
      <c r="AC55" s="26">
        <v>4.5</v>
      </c>
      <c r="AD55" s="48">
        <v>2.5</v>
      </c>
      <c r="AE55" s="48">
        <v>4.5</v>
      </c>
      <c r="AF55" s="48">
        <v>2.5</v>
      </c>
      <c r="AG55" s="48">
        <v>5.5</v>
      </c>
      <c r="AH55" s="26">
        <v>2.5</v>
      </c>
      <c r="AI55" s="61"/>
      <c r="AJ55" s="61"/>
      <c r="AK55" s="61"/>
      <c r="AL55" s="61"/>
      <c r="AM55" s="61"/>
      <c r="AN55" s="62"/>
      <c r="AO55" s="67"/>
      <c r="AP55" s="61"/>
      <c r="AQ55" s="61"/>
      <c r="AR55" s="61"/>
      <c r="AS55" s="61"/>
      <c r="AT55" s="61"/>
      <c r="AU55" s="61"/>
      <c r="AV55" s="61"/>
      <c r="AW55" s="61"/>
      <c r="AX55" s="61"/>
      <c r="AY55" s="61"/>
      <c r="AZ55" s="61"/>
      <c r="BA55" s="61"/>
      <c r="BB55" s="61"/>
      <c r="BC55" s="61"/>
      <c r="BD55" s="61"/>
      <c r="BE55" s="61"/>
      <c r="BF55" s="61"/>
      <c r="BG55" s="61"/>
      <c r="BH55" s="61"/>
      <c r="BI55" s="61"/>
      <c r="BJ55" s="61"/>
      <c r="BK55" s="61"/>
      <c r="BL55" s="64"/>
    </row>
    <row r="56" s="13" customFormat="1" spans="1:64">
      <c r="A56" s="26" t="s">
        <v>38</v>
      </c>
      <c r="B56" s="26" t="s">
        <v>89</v>
      </c>
      <c r="C56" s="26" t="s">
        <v>80</v>
      </c>
      <c r="D56" s="39"/>
      <c r="E56" s="26"/>
      <c r="F56" s="26"/>
      <c r="G56" s="26"/>
      <c r="H56" s="26"/>
      <c r="I56" s="26"/>
      <c r="J56" s="26"/>
      <c r="K56" s="47"/>
      <c r="L56" s="26"/>
      <c r="M56" s="26"/>
      <c r="N56" s="26"/>
      <c r="O56" s="26"/>
      <c r="P56" s="48"/>
      <c r="Q56" s="47"/>
      <c r="R56" s="47"/>
      <c r="S56" s="26"/>
      <c r="T56" s="26">
        <v>2</v>
      </c>
      <c r="U56" s="47">
        <v>4</v>
      </c>
      <c r="V56" s="26">
        <v>4</v>
      </c>
      <c r="W56" s="26">
        <v>3</v>
      </c>
      <c r="X56" s="26">
        <v>4</v>
      </c>
      <c r="Y56" s="26">
        <v>3</v>
      </c>
      <c r="Z56" s="26">
        <v>0</v>
      </c>
      <c r="AA56" s="26">
        <v>2</v>
      </c>
      <c r="AB56" s="26">
        <v>4</v>
      </c>
      <c r="AC56" s="26">
        <v>4</v>
      </c>
      <c r="AD56" s="48">
        <v>2</v>
      </c>
      <c r="AE56" s="46">
        <v>0</v>
      </c>
      <c r="AF56" s="48">
        <v>4</v>
      </c>
      <c r="AG56" s="48">
        <v>4</v>
      </c>
      <c r="AH56" s="26">
        <v>4</v>
      </c>
      <c r="AI56" s="61">
        <f>IF(A53="","",COUNTIF(D56:AH57,"&gt;2")/2)</f>
        <v>12.5</v>
      </c>
      <c r="AJ56" s="61">
        <f>SUMPRODUCT(IFERROR((IFERROR(WEEKDAY($D$3:$AH$3,2),999)&lt;6)*D56:AH57,0))</f>
        <v>72</v>
      </c>
      <c r="AK56" s="61">
        <f>SUMPRODUCT((IFERROR(WEEKDAY($D$3:$AH$3,2),999)&lt;6)*D58:AH58)</f>
        <v>58</v>
      </c>
      <c r="AL56" s="61">
        <f>SUMPRODUCT(IFERROR((IFERROR(WEEKDAY($D$3:$AH$3,2),0)&gt;5)*D56:AH58,0))</f>
        <v>52</v>
      </c>
      <c r="AM56" s="61">
        <f>IFERROR(SUM(AJ56:AL58),"")</f>
        <v>182</v>
      </c>
      <c r="AN56" s="62" t="s">
        <v>81</v>
      </c>
      <c r="AO56" s="65">
        <f>SUMPRODUCT((IFERROR((L56:AH56+L57:AH57+L58:AH58),0)&gt;8)*1,IFERROR((L56:AH56+L57:AH57+L58:AH58-8),0))</f>
        <v>62</v>
      </c>
      <c r="AP56" s="61"/>
      <c r="AQ56" s="61"/>
      <c r="AR56" s="61"/>
      <c r="AS56" s="61"/>
      <c r="AT56" s="61"/>
      <c r="AU56" s="61"/>
      <c r="AV56" s="61"/>
      <c r="AW56" s="61"/>
      <c r="AX56" s="61"/>
      <c r="AY56" s="61"/>
      <c r="AZ56" s="61"/>
      <c r="BA56" s="61"/>
      <c r="BB56" s="61"/>
      <c r="BC56" s="61"/>
      <c r="BD56" s="61"/>
      <c r="BE56" s="61"/>
      <c r="BF56" s="61"/>
      <c r="BG56" s="61"/>
      <c r="BH56" s="61"/>
      <c r="BI56" s="61"/>
      <c r="BJ56" s="61"/>
      <c r="BK56" s="61"/>
      <c r="BL56" s="64"/>
    </row>
    <row r="57" s="13" customFormat="1" spans="1:64">
      <c r="A57" s="26"/>
      <c r="B57" s="26"/>
      <c r="C57" s="26" t="s">
        <v>82</v>
      </c>
      <c r="D57" s="39"/>
      <c r="E57" s="26"/>
      <c r="F57" s="26"/>
      <c r="G57" s="26"/>
      <c r="H57" s="26"/>
      <c r="I57" s="26"/>
      <c r="J57" s="26"/>
      <c r="K57" s="47"/>
      <c r="L57" s="26"/>
      <c r="M57" s="26"/>
      <c r="N57" s="26"/>
      <c r="O57" s="26"/>
      <c r="P57" s="48"/>
      <c r="Q57" s="47"/>
      <c r="R57" s="47"/>
      <c r="S57" s="26"/>
      <c r="T57" s="26">
        <v>4</v>
      </c>
      <c r="U57" s="47">
        <v>4</v>
      </c>
      <c r="V57" s="26">
        <v>4</v>
      </c>
      <c r="W57" s="26">
        <v>4</v>
      </c>
      <c r="X57" s="26">
        <v>4</v>
      </c>
      <c r="Y57" s="26">
        <v>4</v>
      </c>
      <c r="Z57" s="26">
        <v>4</v>
      </c>
      <c r="AA57" s="26">
        <v>4</v>
      </c>
      <c r="AB57" s="26">
        <v>4</v>
      </c>
      <c r="AC57" s="26">
        <v>4</v>
      </c>
      <c r="AD57" s="48">
        <v>4</v>
      </c>
      <c r="AE57" s="48">
        <v>4</v>
      </c>
      <c r="AF57" s="48">
        <v>4</v>
      </c>
      <c r="AG57" s="48">
        <v>4</v>
      </c>
      <c r="AH57" s="26">
        <v>4</v>
      </c>
      <c r="AI57" s="61"/>
      <c r="AJ57" s="61"/>
      <c r="AK57" s="61"/>
      <c r="AL57" s="61"/>
      <c r="AM57" s="61"/>
      <c r="AN57" s="62"/>
      <c r="AO57" s="66"/>
      <c r="AP57" s="61"/>
      <c r="AQ57" s="61"/>
      <c r="AR57" s="61"/>
      <c r="AS57" s="61"/>
      <c r="AT57" s="61"/>
      <c r="AU57" s="61"/>
      <c r="AV57" s="61"/>
      <c r="AW57" s="61"/>
      <c r="AX57" s="61"/>
      <c r="AY57" s="61"/>
      <c r="AZ57" s="61"/>
      <c r="BA57" s="61"/>
      <c r="BB57" s="61"/>
      <c r="BC57" s="61"/>
      <c r="BD57" s="61"/>
      <c r="BE57" s="61"/>
      <c r="BF57" s="61"/>
      <c r="BG57" s="61"/>
      <c r="BH57" s="61"/>
      <c r="BI57" s="61"/>
      <c r="BJ57" s="61"/>
      <c r="BK57" s="61"/>
      <c r="BL57" s="64"/>
    </row>
    <row r="58" s="13" customFormat="1" spans="1:64">
      <c r="A58" s="26"/>
      <c r="B58" s="26"/>
      <c r="C58" s="26" t="s">
        <v>83</v>
      </c>
      <c r="D58" s="39"/>
      <c r="E58" s="26"/>
      <c r="F58" s="26"/>
      <c r="G58" s="26"/>
      <c r="H58" s="26"/>
      <c r="I58" s="26"/>
      <c r="J58" s="26"/>
      <c r="K58" s="47"/>
      <c r="L58" s="26"/>
      <c r="M58" s="26"/>
      <c r="N58" s="26"/>
      <c r="O58" s="26"/>
      <c r="P58" s="48"/>
      <c r="Q58" s="47"/>
      <c r="R58" s="47"/>
      <c r="S58" s="26"/>
      <c r="T58" s="26">
        <v>3</v>
      </c>
      <c r="U58" s="47">
        <v>2.5</v>
      </c>
      <c r="V58" s="26">
        <v>4.5</v>
      </c>
      <c r="W58" s="26">
        <v>4.5</v>
      </c>
      <c r="X58" s="26">
        <v>6.5</v>
      </c>
      <c r="Y58" s="26">
        <v>8.5</v>
      </c>
      <c r="Z58" s="26">
        <v>9</v>
      </c>
      <c r="AA58" s="26">
        <v>5</v>
      </c>
      <c r="AB58" s="26">
        <v>6.5</v>
      </c>
      <c r="AC58" s="26">
        <v>6.5</v>
      </c>
      <c r="AD58" s="48">
        <v>6</v>
      </c>
      <c r="AE58" s="48">
        <v>4.5</v>
      </c>
      <c r="AF58" s="48">
        <v>3</v>
      </c>
      <c r="AG58" s="48">
        <v>5.5</v>
      </c>
      <c r="AH58" s="26">
        <v>2.5</v>
      </c>
      <c r="AI58" s="61"/>
      <c r="AJ58" s="61"/>
      <c r="AK58" s="61"/>
      <c r="AL58" s="61"/>
      <c r="AM58" s="61"/>
      <c r="AN58" s="62"/>
      <c r="AO58" s="67"/>
      <c r="AP58" s="61"/>
      <c r="AQ58" s="61"/>
      <c r="AR58" s="61"/>
      <c r="AS58" s="61"/>
      <c r="AT58" s="61"/>
      <c r="AU58" s="61"/>
      <c r="AV58" s="61"/>
      <c r="AW58" s="61"/>
      <c r="AX58" s="61"/>
      <c r="AY58" s="61"/>
      <c r="AZ58" s="61"/>
      <c r="BA58" s="61"/>
      <c r="BB58" s="61"/>
      <c r="BC58" s="61"/>
      <c r="BD58" s="61"/>
      <c r="BE58" s="61"/>
      <c r="BF58" s="61"/>
      <c r="BG58" s="61"/>
      <c r="BH58" s="61"/>
      <c r="BI58" s="61"/>
      <c r="BJ58" s="61"/>
      <c r="BK58" s="61"/>
      <c r="BL58" s="64"/>
    </row>
    <row r="59" s="13" customFormat="1" spans="1:64">
      <c r="A59" s="26" t="s">
        <v>39</v>
      </c>
      <c r="B59" s="26" t="s">
        <v>89</v>
      </c>
      <c r="C59" s="26" t="s">
        <v>80</v>
      </c>
      <c r="D59" s="39"/>
      <c r="E59" s="26"/>
      <c r="F59" s="26"/>
      <c r="G59" s="26"/>
      <c r="H59" s="26"/>
      <c r="I59" s="26"/>
      <c r="J59" s="26"/>
      <c r="K59" s="47"/>
      <c r="L59" s="26"/>
      <c r="M59" s="26"/>
      <c r="N59" s="26"/>
      <c r="O59" s="26"/>
      <c r="P59" s="48"/>
      <c r="Q59" s="47"/>
      <c r="R59" s="47"/>
      <c r="S59" s="26"/>
      <c r="T59" s="26"/>
      <c r="U59" s="47"/>
      <c r="V59" s="26"/>
      <c r="W59" s="26"/>
      <c r="X59" s="26"/>
      <c r="Y59" s="26"/>
      <c r="Z59" s="26"/>
      <c r="AA59" s="26">
        <v>4</v>
      </c>
      <c r="AB59" s="26">
        <v>4</v>
      </c>
      <c r="AC59" s="26">
        <v>4</v>
      </c>
      <c r="AD59" s="26">
        <v>0</v>
      </c>
      <c r="AE59" s="26">
        <v>0</v>
      </c>
      <c r="AF59" s="48">
        <v>0</v>
      </c>
      <c r="AG59" s="48">
        <v>0</v>
      </c>
      <c r="AH59" s="48">
        <v>0</v>
      </c>
      <c r="AI59" s="61">
        <f>IF(A56="","",COUNTIF(D59:AH60,"&gt;2")/2)</f>
        <v>3</v>
      </c>
      <c r="AJ59" s="61">
        <f>SUMPRODUCT(IFERROR((IFERROR(WEEKDAY($D$3:$AH$3,2),999)&lt;6)*D59:AH60,0))</f>
        <v>8</v>
      </c>
      <c r="AK59" s="61">
        <f>SUMPRODUCT((IFERROR(WEEKDAY($D$3:$AH$3,2),999)&lt;6)*D61:AH61)</f>
        <v>5</v>
      </c>
      <c r="AL59" s="61">
        <f>SUMPRODUCT(IFERROR((IFERROR(WEEKDAY($D$3:$AH$3,2),0)&gt;5)*D59:AH61,0))</f>
        <v>21.5</v>
      </c>
      <c r="AM59" s="61">
        <f>IFERROR(SUM(AJ59:AL61),"")</f>
        <v>34.5</v>
      </c>
      <c r="AN59" s="62" t="s">
        <v>81</v>
      </c>
      <c r="AO59" s="65">
        <f>SUMPRODUCT((IFERROR((L59:AH59+L60:AH60+L61:AH61),0)&gt;8)*1,IFERROR((L59:AH59+L60:AH60+L61:AH61-8),0))</f>
        <v>10.5</v>
      </c>
      <c r="AP59" s="61"/>
      <c r="AQ59" s="61"/>
      <c r="AR59" s="61"/>
      <c r="AS59" s="61"/>
      <c r="AT59" s="61"/>
      <c r="AU59" s="61"/>
      <c r="AV59" s="61"/>
      <c r="AW59" s="61"/>
      <c r="AX59" s="61"/>
      <c r="AY59" s="61"/>
      <c r="AZ59" s="61"/>
      <c r="BA59" s="61"/>
      <c r="BB59" s="61"/>
      <c r="BC59" s="61"/>
      <c r="BD59" s="61"/>
      <c r="BE59" s="61"/>
      <c r="BF59" s="61"/>
      <c r="BG59" s="61"/>
      <c r="BH59" s="61"/>
      <c r="BI59" s="61"/>
      <c r="BJ59" s="61"/>
      <c r="BK59" s="61"/>
      <c r="BL59" s="64"/>
    </row>
    <row r="60" s="13" customFormat="1" spans="1:64">
      <c r="A60" s="26"/>
      <c r="B60" s="26"/>
      <c r="C60" s="26" t="s">
        <v>82</v>
      </c>
      <c r="D60" s="39"/>
      <c r="E60" s="26"/>
      <c r="F60" s="26"/>
      <c r="G60" s="26"/>
      <c r="H60" s="26"/>
      <c r="I60" s="26"/>
      <c r="J60" s="26"/>
      <c r="K60" s="47"/>
      <c r="L60" s="26"/>
      <c r="M60" s="26"/>
      <c r="N60" s="26"/>
      <c r="O60" s="26"/>
      <c r="P60" s="48"/>
      <c r="Q60" s="47"/>
      <c r="R60" s="47"/>
      <c r="S60" s="26"/>
      <c r="T60" s="26"/>
      <c r="U60" s="47"/>
      <c r="V60" s="26"/>
      <c r="W60" s="26"/>
      <c r="X60" s="26"/>
      <c r="Y60" s="26"/>
      <c r="Z60" s="26"/>
      <c r="AA60" s="26">
        <v>4</v>
      </c>
      <c r="AB60" s="26">
        <v>4</v>
      </c>
      <c r="AC60" s="26">
        <v>4</v>
      </c>
      <c r="AD60" s="26">
        <v>0</v>
      </c>
      <c r="AE60" s="26">
        <v>0</v>
      </c>
      <c r="AF60" s="48">
        <v>0</v>
      </c>
      <c r="AG60" s="48">
        <v>0</v>
      </c>
      <c r="AH60" s="48">
        <v>0</v>
      </c>
      <c r="AI60" s="61"/>
      <c r="AJ60" s="61"/>
      <c r="AK60" s="61"/>
      <c r="AL60" s="61"/>
      <c r="AM60" s="61"/>
      <c r="AN60" s="62"/>
      <c r="AO60" s="66"/>
      <c r="AP60" s="61"/>
      <c r="AQ60" s="61"/>
      <c r="AR60" s="61"/>
      <c r="AS60" s="61"/>
      <c r="AT60" s="61"/>
      <c r="AU60" s="61"/>
      <c r="AV60" s="61"/>
      <c r="AW60" s="61"/>
      <c r="AX60" s="61"/>
      <c r="AY60" s="61"/>
      <c r="AZ60" s="61"/>
      <c r="BA60" s="61"/>
      <c r="BB60" s="61"/>
      <c r="BC60" s="61"/>
      <c r="BD60" s="61"/>
      <c r="BE60" s="61"/>
      <c r="BF60" s="61"/>
      <c r="BG60" s="61"/>
      <c r="BH60" s="61"/>
      <c r="BI60" s="61"/>
      <c r="BJ60" s="61"/>
      <c r="BK60" s="61"/>
      <c r="BL60" s="64"/>
    </row>
    <row r="61" s="13" customFormat="1" spans="1:64">
      <c r="A61" s="26"/>
      <c r="B61" s="26"/>
      <c r="C61" s="26" t="s">
        <v>83</v>
      </c>
      <c r="D61" s="39"/>
      <c r="E61" s="26"/>
      <c r="F61" s="26"/>
      <c r="G61" s="26"/>
      <c r="H61" s="26"/>
      <c r="I61" s="26"/>
      <c r="J61" s="26"/>
      <c r="K61" s="47"/>
      <c r="L61" s="26"/>
      <c r="M61" s="26"/>
      <c r="N61" s="26"/>
      <c r="O61" s="26"/>
      <c r="P61" s="48"/>
      <c r="Q61" s="47"/>
      <c r="R61" s="47"/>
      <c r="S61" s="26"/>
      <c r="T61" s="26"/>
      <c r="U61" s="47"/>
      <c r="V61" s="26"/>
      <c r="W61" s="26"/>
      <c r="X61" s="26"/>
      <c r="Y61" s="26"/>
      <c r="Z61" s="26"/>
      <c r="AA61" s="26">
        <v>5</v>
      </c>
      <c r="AB61" s="26">
        <v>0.5</v>
      </c>
      <c r="AC61" s="26">
        <v>5</v>
      </c>
      <c r="AD61" s="41"/>
      <c r="AE61" s="41"/>
      <c r="AF61" s="48"/>
      <c r="AG61" s="48"/>
      <c r="AH61" s="48"/>
      <c r="AI61" s="61"/>
      <c r="AJ61" s="61"/>
      <c r="AK61" s="61"/>
      <c r="AL61" s="61"/>
      <c r="AM61" s="61"/>
      <c r="AN61" s="62"/>
      <c r="AO61" s="67"/>
      <c r="AP61" s="61"/>
      <c r="AQ61" s="61"/>
      <c r="AR61" s="61"/>
      <c r="AS61" s="61"/>
      <c r="AT61" s="61"/>
      <c r="AU61" s="61"/>
      <c r="AV61" s="61"/>
      <c r="AW61" s="61"/>
      <c r="AX61" s="61"/>
      <c r="AY61" s="61"/>
      <c r="AZ61" s="61"/>
      <c r="BA61" s="61"/>
      <c r="BB61" s="61"/>
      <c r="BC61" s="61"/>
      <c r="BD61" s="61"/>
      <c r="BE61" s="61"/>
      <c r="BF61" s="61"/>
      <c r="BG61" s="61"/>
      <c r="BH61" s="61"/>
      <c r="BI61" s="61"/>
      <c r="BJ61" s="61"/>
      <c r="BK61" s="61"/>
      <c r="BL61" s="64"/>
    </row>
    <row r="62" s="13" customFormat="1" spans="1:64">
      <c r="A62" s="26" t="s">
        <v>34</v>
      </c>
      <c r="B62" s="26" t="s">
        <v>90</v>
      </c>
      <c r="C62" s="26" t="s">
        <v>80</v>
      </c>
      <c r="D62" s="39"/>
      <c r="E62" s="26"/>
      <c r="F62" s="39"/>
      <c r="G62" s="39"/>
      <c r="H62" s="40"/>
      <c r="I62" s="39"/>
      <c r="J62" s="39"/>
      <c r="K62" s="39"/>
      <c r="L62" s="39"/>
      <c r="M62" s="39">
        <v>4</v>
      </c>
      <c r="N62" s="39">
        <v>4</v>
      </c>
      <c r="O62" s="40">
        <v>4</v>
      </c>
      <c r="P62" s="40">
        <v>4</v>
      </c>
      <c r="Q62" s="39">
        <v>4</v>
      </c>
      <c r="R62" s="40">
        <v>4</v>
      </c>
      <c r="S62" s="40">
        <v>4</v>
      </c>
      <c r="T62" s="40">
        <v>4</v>
      </c>
      <c r="U62" s="40">
        <v>4</v>
      </c>
      <c r="V62" s="40">
        <v>4</v>
      </c>
      <c r="W62" s="40">
        <v>4</v>
      </c>
      <c r="X62" s="40">
        <v>4</v>
      </c>
      <c r="Y62" s="40">
        <v>4</v>
      </c>
      <c r="Z62" s="40">
        <v>4</v>
      </c>
      <c r="AA62" s="40">
        <v>4</v>
      </c>
      <c r="AB62" s="40">
        <v>4</v>
      </c>
      <c r="AC62" s="40">
        <v>4</v>
      </c>
      <c r="AD62" s="40">
        <v>4</v>
      </c>
      <c r="AE62" s="40">
        <v>4</v>
      </c>
      <c r="AF62" s="40">
        <v>4</v>
      </c>
      <c r="AG62" s="63">
        <v>4</v>
      </c>
      <c r="AH62" s="39">
        <v>4</v>
      </c>
      <c r="AI62" s="61">
        <f>IF(A59="","",COUNTIF(D62:AH63,"&gt;2")/2)</f>
        <v>22</v>
      </c>
      <c r="AJ62" s="61">
        <f>SUMPRODUCT(IFERROR((IFERROR(WEEKDAY($D$3:$AH$3,2),999)&lt;6)*D62:AH63,0))</f>
        <v>128</v>
      </c>
      <c r="AK62" s="61">
        <f>SUMPRODUCT((IFERROR(WEEKDAY($D$3:$AH$3,2),999)&lt;6)*D64:AH64)</f>
        <v>47</v>
      </c>
      <c r="AL62" s="61">
        <f>SUMPRODUCT(IFERROR((IFERROR(WEEKDAY($D$3:$AH$3,2),0)&gt;5)*D62:AH64,0))</f>
        <v>69</v>
      </c>
      <c r="AM62" s="61">
        <f>IFERROR(SUM(AJ62:AL64),"")</f>
        <v>244</v>
      </c>
      <c r="AN62" s="62" t="s">
        <v>81</v>
      </c>
      <c r="AO62" s="65">
        <f>SUMPRODUCT((IFERROR((L62:AH62+L63:AH63+L64:AH64),0)&gt;8)*1,IFERROR((L62:AH62+L63:AH63+L64:AH64-8),0))</f>
        <v>68</v>
      </c>
      <c r="AP62" s="61"/>
      <c r="AQ62" s="61"/>
      <c r="AR62" s="61"/>
      <c r="AS62" s="61"/>
      <c r="AT62" s="61"/>
      <c r="AU62" s="61"/>
      <c r="AV62" s="61"/>
      <c r="AW62" s="61"/>
      <c r="AX62" s="61"/>
      <c r="AY62" s="61"/>
      <c r="AZ62" s="61"/>
      <c r="BA62" s="61"/>
      <c r="BB62" s="61"/>
      <c r="BC62" s="61"/>
      <c r="BD62" s="61"/>
      <c r="BE62" s="61"/>
      <c r="BF62" s="61"/>
      <c r="BG62" s="61"/>
      <c r="BH62" s="61"/>
      <c r="BI62" s="61"/>
      <c r="BJ62" s="61"/>
      <c r="BK62" s="61"/>
      <c r="BL62" s="64"/>
    </row>
    <row r="63" s="13" customFormat="1" spans="1:64">
      <c r="A63" s="26"/>
      <c r="B63" s="26"/>
      <c r="C63" s="26" t="s">
        <v>82</v>
      </c>
      <c r="D63" s="39"/>
      <c r="E63" s="26"/>
      <c r="F63" s="39"/>
      <c r="G63" s="39"/>
      <c r="H63" s="40"/>
      <c r="I63" s="39"/>
      <c r="J63" s="39"/>
      <c r="K63" s="39"/>
      <c r="L63" s="39"/>
      <c r="M63" s="39">
        <v>4</v>
      </c>
      <c r="N63" s="39">
        <v>4</v>
      </c>
      <c r="O63" s="40">
        <v>4</v>
      </c>
      <c r="P63" s="40">
        <v>4</v>
      </c>
      <c r="Q63" s="39">
        <v>4</v>
      </c>
      <c r="R63" s="40">
        <v>4</v>
      </c>
      <c r="S63" s="40">
        <v>4</v>
      </c>
      <c r="T63" s="40">
        <v>4</v>
      </c>
      <c r="U63" s="40">
        <v>4</v>
      </c>
      <c r="V63" s="40">
        <v>4</v>
      </c>
      <c r="W63" s="40">
        <v>4</v>
      </c>
      <c r="X63" s="40">
        <v>4</v>
      </c>
      <c r="Y63" s="40">
        <v>4</v>
      </c>
      <c r="Z63" s="40">
        <v>4</v>
      </c>
      <c r="AA63" s="40">
        <v>4</v>
      </c>
      <c r="AB63" s="40">
        <v>4</v>
      </c>
      <c r="AC63" s="40">
        <v>4</v>
      </c>
      <c r="AD63" s="40">
        <v>4</v>
      </c>
      <c r="AE63" s="40">
        <v>4</v>
      </c>
      <c r="AF63" s="40">
        <v>4</v>
      </c>
      <c r="AG63" s="63">
        <v>4</v>
      </c>
      <c r="AH63" s="39">
        <v>4</v>
      </c>
      <c r="AI63" s="61"/>
      <c r="AJ63" s="61"/>
      <c r="AK63" s="61"/>
      <c r="AL63" s="61"/>
      <c r="AM63" s="61"/>
      <c r="AN63" s="62"/>
      <c r="AO63" s="66"/>
      <c r="AP63" s="61"/>
      <c r="AQ63" s="61"/>
      <c r="AR63" s="61"/>
      <c r="AS63" s="61"/>
      <c r="AT63" s="61"/>
      <c r="AU63" s="61"/>
      <c r="AV63" s="61"/>
      <c r="AW63" s="61"/>
      <c r="AX63" s="61"/>
      <c r="AY63" s="61"/>
      <c r="AZ63" s="61"/>
      <c r="BA63" s="61"/>
      <c r="BB63" s="61"/>
      <c r="BC63" s="61"/>
      <c r="BD63" s="61"/>
      <c r="BE63" s="61"/>
      <c r="BF63" s="61"/>
      <c r="BG63" s="61"/>
      <c r="BH63" s="61"/>
      <c r="BI63" s="61"/>
      <c r="BJ63" s="61"/>
      <c r="BK63" s="61"/>
      <c r="BL63" s="64"/>
    </row>
    <row r="64" s="13" customFormat="1" spans="1:64">
      <c r="A64" s="26"/>
      <c r="B64" s="26"/>
      <c r="C64" s="26" t="s">
        <v>83</v>
      </c>
      <c r="D64" s="39"/>
      <c r="E64" s="26"/>
      <c r="F64" s="39"/>
      <c r="G64" s="39"/>
      <c r="H64" s="40"/>
      <c r="I64" s="40"/>
      <c r="J64" s="40"/>
      <c r="K64" s="40"/>
      <c r="L64" s="40"/>
      <c r="M64" s="40">
        <v>0.5</v>
      </c>
      <c r="N64" s="40">
        <v>4.5</v>
      </c>
      <c r="O64" s="40">
        <v>2.5</v>
      </c>
      <c r="P64" s="40">
        <v>2.5</v>
      </c>
      <c r="Q64" s="40">
        <v>2.5</v>
      </c>
      <c r="R64" s="40">
        <v>2.5</v>
      </c>
      <c r="S64" s="40">
        <v>2.5</v>
      </c>
      <c r="T64" s="40">
        <v>2.5</v>
      </c>
      <c r="U64" s="40">
        <v>2.5</v>
      </c>
      <c r="V64" s="40">
        <v>2.5</v>
      </c>
      <c r="W64" s="40">
        <v>2.5</v>
      </c>
      <c r="X64" s="40">
        <v>5.5</v>
      </c>
      <c r="Y64" s="40">
        <v>4.5</v>
      </c>
      <c r="Z64" s="40">
        <v>4.5</v>
      </c>
      <c r="AA64" s="40">
        <v>4.5</v>
      </c>
      <c r="AB64" s="40">
        <v>4.5</v>
      </c>
      <c r="AC64" s="40">
        <v>4.5</v>
      </c>
      <c r="AD64" s="40">
        <v>2.5</v>
      </c>
      <c r="AE64" s="40">
        <v>1.5</v>
      </c>
      <c r="AF64" s="40">
        <v>2.5</v>
      </c>
      <c r="AG64" s="63">
        <v>3.5</v>
      </c>
      <c r="AH64" s="40">
        <v>2.5</v>
      </c>
      <c r="AI64" s="61"/>
      <c r="AJ64" s="61"/>
      <c r="AK64" s="61"/>
      <c r="AL64" s="61"/>
      <c r="AM64" s="61"/>
      <c r="AN64" s="62"/>
      <c r="AO64" s="67"/>
      <c r="AP64" s="61"/>
      <c r="AQ64" s="61"/>
      <c r="AR64" s="61"/>
      <c r="AS64" s="61"/>
      <c r="AT64" s="61"/>
      <c r="AU64" s="61"/>
      <c r="AV64" s="61"/>
      <c r="AW64" s="61"/>
      <c r="AX64" s="61"/>
      <c r="AY64" s="61"/>
      <c r="AZ64" s="61"/>
      <c r="BA64" s="61"/>
      <c r="BB64" s="61"/>
      <c r="BC64" s="61"/>
      <c r="BD64" s="61"/>
      <c r="BE64" s="61"/>
      <c r="BF64" s="61"/>
      <c r="BG64" s="61"/>
      <c r="BH64" s="61"/>
      <c r="BI64" s="61"/>
      <c r="BJ64" s="61"/>
      <c r="BK64" s="61"/>
      <c r="BL64" s="64"/>
    </row>
    <row r="65" s="13" customFormat="1" spans="1:64">
      <c r="A65" s="26" t="s">
        <v>35</v>
      </c>
      <c r="B65" s="26" t="s">
        <v>90</v>
      </c>
      <c r="C65" s="26" t="s">
        <v>80</v>
      </c>
      <c r="D65" s="39"/>
      <c r="E65" s="26"/>
      <c r="F65" s="39"/>
      <c r="G65" s="39"/>
      <c r="H65" s="40"/>
      <c r="I65" s="39"/>
      <c r="J65" s="39"/>
      <c r="K65" s="39"/>
      <c r="L65" s="39"/>
      <c r="M65" s="39">
        <v>4</v>
      </c>
      <c r="N65" s="39">
        <v>4</v>
      </c>
      <c r="O65" s="40">
        <v>4</v>
      </c>
      <c r="P65" s="40">
        <v>4</v>
      </c>
      <c r="Q65" s="39">
        <v>4</v>
      </c>
      <c r="R65" s="40">
        <v>4</v>
      </c>
      <c r="S65" s="40">
        <v>4</v>
      </c>
      <c r="T65" s="40">
        <v>4</v>
      </c>
      <c r="U65" s="40">
        <v>4</v>
      </c>
      <c r="V65" s="40">
        <v>4</v>
      </c>
      <c r="W65" s="40">
        <v>4</v>
      </c>
      <c r="X65" s="40">
        <v>4</v>
      </c>
      <c r="Y65" s="40">
        <v>4</v>
      </c>
      <c r="Z65" s="40">
        <v>4</v>
      </c>
      <c r="AA65" s="40">
        <v>4</v>
      </c>
      <c r="AB65" s="40">
        <v>3</v>
      </c>
      <c r="AC65" s="40">
        <v>4</v>
      </c>
      <c r="AD65" s="40">
        <v>4</v>
      </c>
      <c r="AE65" s="40">
        <v>4</v>
      </c>
      <c r="AF65" s="40">
        <v>4</v>
      </c>
      <c r="AG65" s="63">
        <v>4</v>
      </c>
      <c r="AH65" s="39">
        <v>4</v>
      </c>
      <c r="AI65" s="61">
        <f>IF(A62="","",COUNTIF(D65:AH66,"&gt;2")/2)</f>
        <v>22</v>
      </c>
      <c r="AJ65" s="61">
        <f>SUMPRODUCT(IFERROR((IFERROR(WEEKDAY($D$3:$AH$3,2),999)&lt;6)*D65:AH66,0))</f>
        <v>128</v>
      </c>
      <c r="AK65" s="61">
        <f>SUMPRODUCT((IFERROR(WEEKDAY($D$3:$AH$3,2),999)&lt;6)*D67:AH67)</f>
        <v>41.5</v>
      </c>
      <c r="AL65" s="61">
        <f>SUMPRODUCT(IFERROR((IFERROR(WEEKDAY($D$3:$AH$3,2),0)&gt;5)*D65:AH67,0))</f>
        <v>62</v>
      </c>
      <c r="AM65" s="61">
        <f>IFERROR(SUM(AJ65:AL67),"")</f>
        <v>231.5</v>
      </c>
      <c r="AN65" s="62" t="s">
        <v>81</v>
      </c>
      <c r="AO65" s="65">
        <f>SUMPRODUCT((IFERROR((L65:AH65+L66:AH66+L67:AH67),0)&gt;8)*1,IFERROR((L65:AH65+L66:AH66+L67:AH67-8),0))</f>
        <v>55.5</v>
      </c>
      <c r="AP65" s="61"/>
      <c r="AQ65" s="61"/>
      <c r="AR65" s="61"/>
      <c r="AS65" s="61"/>
      <c r="AT65" s="61"/>
      <c r="AU65" s="61"/>
      <c r="AV65" s="61"/>
      <c r="AW65" s="61"/>
      <c r="AX65" s="61"/>
      <c r="AY65" s="61"/>
      <c r="AZ65" s="61"/>
      <c r="BA65" s="61"/>
      <c r="BB65" s="61"/>
      <c r="BC65" s="61"/>
      <c r="BD65" s="61"/>
      <c r="BE65" s="61"/>
      <c r="BF65" s="61"/>
      <c r="BG65" s="61"/>
      <c r="BH65" s="61"/>
      <c r="BI65" s="61"/>
      <c r="BJ65" s="61"/>
      <c r="BK65" s="61"/>
      <c r="BL65" s="64"/>
    </row>
    <row r="66" s="13" customFormat="1" spans="1:64">
      <c r="A66" s="26"/>
      <c r="B66" s="26"/>
      <c r="C66" s="26" t="s">
        <v>82</v>
      </c>
      <c r="D66" s="39"/>
      <c r="E66" s="26"/>
      <c r="F66" s="39"/>
      <c r="G66" s="39"/>
      <c r="H66" s="40"/>
      <c r="I66" s="39"/>
      <c r="J66" s="39"/>
      <c r="K66" s="39"/>
      <c r="L66" s="39"/>
      <c r="M66" s="39">
        <v>4</v>
      </c>
      <c r="N66" s="39">
        <v>4</v>
      </c>
      <c r="O66" s="40">
        <v>4</v>
      </c>
      <c r="P66" s="40">
        <v>4</v>
      </c>
      <c r="Q66" s="39">
        <v>4</v>
      </c>
      <c r="R66" s="40">
        <v>4</v>
      </c>
      <c r="S66" s="40">
        <v>4</v>
      </c>
      <c r="T66" s="40">
        <v>4</v>
      </c>
      <c r="U66" s="40">
        <v>4</v>
      </c>
      <c r="V66" s="40">
        <v>4</v>
      </c>
      <c r="W66" s="40">
        <v>4</v>
      </c>
      <c r="X66" s="40">
        <v>4</v>
      </c>
      <c r="Y66" s="40">
        <v>4</v>
      </c>
      <c r="Z66" s="40">
        <v>4</v>
      </c>
      <c r="AA66" s="40">
        <v>4</v>
      </c>
      <c r="AB66" s="40">
        <v>4</v>
      </c>
      <c r="AC66" s="40">
        <v>4</v>
      </c>
      <c r="AD66" s="40">
        <v>4</v>
      </c>
      <c r="AE66" s="40">
        <v>4</v>
      </c>
      <c r="AF66" s="40">
        <v>4</v>
      </c>
      <c r="AG66" s="63">
        <v>4</v>
      </c>
      <c r="AH66" s="39">
        <v>4</v>
      </c>
      <c r="AI66" s="61"/>
      <c r="AJ66" s="61"/>
      <c r="AK66" s="61"/>
      <c r="AL66" s="61"/>
      <c r="AM66" s="61"/>
      <c r="AN66" s="62"/>
      <c r="AO66" s="66"/>
      <c r="AP66" s="61"/>
      <c r="AQ66" s="61"/>
      <c r="AR66" s="61"/>
      <c r="AS66" s="61"/>
      <c r="AT66" s="61"/>
      <c r="AU66" s="61"/>
      <c r="AV66" s="61"/>
      <c r="AW66" s="61"/>
      <c r="AX66" s="61"/>
      <c r="AY66" s="61"/>
      <c r="AZ66" s="61"/>
      <c r="BA66" s="61"/>
      <c r="BB66" s="61"/>
      <c r="BC66" s="61"/>
      <c r="BD66" s="61"/>
      <c r="BE66" s="61"/>
      <c r="BF66" s="61"/>
      <c r="BG66" s="61"/>
      <c r="BH66" s="61"/>
      <c r="BI66" s="61"/>
      <c r="BJ66" s="61"/>
      <c r="BK66" s="61"/>
      <c r="BL66" s="64"/>
    </row>
    <row r="67" s="13" customFormat="1" spans="1:64">
      <c r="A67" s="26"/>
      <c r="B67" s="26"/>
      <c r="C67" s="26" t="s">
        <v>83</v>
      </c>
      <c r="D67" s="39"/>
      <c r="E67" s="26"/>
      <c r="F67" s="39"/>
      <c r="G67" s="39"/>
      <c r="H67" s="40"/>
      <c r="I67" s="40"/>
      <c r="J67" s="40"/>
      <c r="K67" s="40"/>
      <c r="L67" s="40"/>
      <c r="M67" s="40">
        <v>0.5</v>
      </c>
      <c r="N67" s="40">
        <v>4.5</v>
      </c>
      <c r="O67" s="40">
        <v>0.5</v>
      </c>
      <c r="P67" s="40">
        <v>2.5</v>
      </c>
      <c r="Q67" s="40">
        <v>2.5</v>
      </c>
      <c r="R67" s="40">
        <v>2.5</v>
      </c>
      <c r="S67" s="40">
        <v>3</v>
      </c>
      <c r="T67" s="40">
        <v>2.5</v>
      </c>
      <c r="U67" s="40">
        <v>2.5</v>
      </c>
      <c r="V67" s="40">
        <v>2.5</v>
      </c>
      <c r="W67" s="40">
        <v>2.5</v>
      </c>
      <c r="X67" s="40">
        <v>5.5</v>
      </c>
      <c r="Y67" s="40">
        <v>2.5</v>
      </c>
      <c r="Z67" s="40">
        <v>2.5</v>
      </c>
      <c r="AA67" s="40">
        <v>2.5</v>
      </c>
      <c r="AB67" s="40">
        <v>2.5</v>
      </c>
      <c r="AC67" s="40">
        <v>2.5</v>
      </c>
      <c r="AD67" s="40">
        <v>2.5</v>
      </c>
      <c r="AE67" s="40">
        <v>1.5</v>
      </c>
      <c r="AF67" s="40">
        <v>2.5</v>
      </c>
      <c r="AG67" s="63">
        <v>3.5</v>
      </c>
      <c r="AH67" s="40">
        <v>2.5</v>
      </c>
      <c r="AI67" s="61"/>
      <c r="AJ67" s="61"/>
      <c r="AK67" s="61"/>
      <c r="AL67" s="61"/>
      <c r="AM67" s="61"/>
      <c r="AN67" s="62"/>
      <c r="AO67" s="67"/>
      <c r="AP67" s="61"/>
      <c r="AQ67" s="61"/>
      <c r="AR67" s="61"/>
      <c r="AS67" s="61"/>
      <c r="AT67" s="61"/>
      <c r="AU67" s="61"/>
      <c r="AV67" s="61"/>
      <c r="AW67" s="61"/>
      <c r="AX67" s="61"/>
      <c r="AY67" s="61"/>
      <c r="AZ67" s="61"/>
      <c r="BA67" s="61"/>
      <c r="BB67" s="61"/>
      <c r="BC67" s="61"/>
      <c r="BD67" s="61"/>
      <c r="BE67" s="61"/>
      <c r="BF67" s="61"/>
      <c r="BG67" s="61"/>
      <c r="BH67" s="61"/>
      <c r="BI67" s="61"/>
      <c r="BJ67" s="61"/>
      <c r="BK67" s="61"/>
      <c r="BL67" s="64"/>
    </row>
    <row r="68" s="13" customFormat="1" spans="1:64">
      <c r="A68" s="26" t="s">
        <v>32</v>
      </c>
      <c r="B68" s="26" t="s">
        <v>90</v>
      </c>
      <c r="C68" s="26" t="s">
        <v>80</v>
      </c>
      <c r="D68" s="39"/>
      <c r="E68" s="26"/>
      <c r="F68" s="39"/>
      <c r="G68" s="39"/>
      <c r="H68" s="40"/>
      <c r="I68" s="39"/>
      <c r="J68" s="39"/>
      <c r="K68" s="39"/>
      <c r="L68" s="39"/>
      <c r="M68" s="39">
        <v>4</v>
      </c>
      <c r="N68" s="39">
        <v>4</v>
      </c>
      <c r="O68" s="40">
        <v>4</v>
      </c>
      <c r="P68" s="40">
        <v>4</v>
      </c>
      <c r="Q68" s="39">
        <v>4</v>
      </c>
      <c r="R68" s="40">
        <v>4</v>
      </c>
      <c r="S68" s="40">
        <v>4</v>
      </c>
      <c r="T68" s="40">
        <v>4</v>
      </c>
      <c r="U68" s="40">
        <v>4</v>
      </c>
      <c r="V68" s="40">
        <v>4</v>
      </c>
      <c r="W68" s="40">
        <v>4</v>
      </c>
      <c r="X68" s="40">
        <v>4</v>
      </c>
      <c r="Y68" s="40">
        <v>4</v>
      </c>
      <c r="Z68" s="40">
        <v>4</v>
      </c>
      <c r="AA68" s="40">
        <v>4</v>
      </c>
      <c r="AB68" s="40">
        <v>4</v>
      </c>
      <c r="AC68" s="40">
        <v>4</v>
      </c>
      <c r="AD68" s="40">
        <v>4</v>
      </c>
      <c r="AE68" s="40">
        <v>4</v>
      </c>
      <c r="AF68" s="40">
        <v>4</v>
      </c>
      <c r="AG68" s="63">
        <v>4</v>
      </c>
      <c r="AH68" s="39">
        <v>4</v>
      </c>
      <c r="AI68" s="61">
        <f>IF(A65="","",COUNTIF(D68:AH69,"&gt;2")/2)</f>
        <v>22</v>
      </c>
      <c r="AJ68" s="61">
        <f>SUMPRODUCT(IFERROR((IFERROR(WEEKDAY($D$3:$AH$3,2),999)&lt;6)*D68:AH69,0))</f>
        <v>128</v>
      </c>
      <c r="AK68" s="61">
        <f>SUMPRODUCT((IFERROR(WEEKDAY($D$3:$AH$3,2),999)&lt;6)*D70:AH70)</f>
        <v>46</v>
      </c>
      <c r="AL68" s="61">
        <f>SUMPRODUCT(IFERROR((IFERROR(WEEKDAY($D$3:$AH$3,2),0)&gt;5)*D68:AH70,0))</f>
        <v>67</v>
      </c>
      <c r="AM68" s="61">
        <f>IFERROR(SUM(AJ68:AL70),"")</f>
        <v>241</v>
      </c>
      <c r="AN68" s="62" t="s">
        <v>81</v>
      </c>
      <c r="AO68" s="65">
        <f>SUMPRODUCT((IFERROR((L68:AH68+L69:AH69+L70:AH70),0)&gt;8)*1,IFERROR((L68:AH68+L69:AH69+L70:AH70-8),0))</f>
        <v>65</v>
      </c>
      <c r="AP68" s="61"/>
      <c r="AQ68" s="61"/>
      <c r="AR68" s="61"/>
      <c r="AS68" s="61"/>
      <c r="AT68" s="61"/>
      <c r="AU68" s="61"/>
      <c r="AV68" s="61"/>
      <c r="AW68" s="61"/>
      <c r="AX68" s="61"/>
      <c r="AY68" s="61"/>
      <c r="AZ68" s="61"/>
      <c r="BA68" s="61"/>
      <c r="BB68" s="61"/>
      <c r="BC68" s="61"/>
      <c r="BD68" s="61"/>
      <c r="BE68" s="61"/>
      <c r="BF68" s="61"/>
      <c r="BG68" s="61"/>
      <c r="BH68" s="61"/>
      <c r="BI68" s="61"/>
      <c r="BJ68" s="61"/>
      <c r="BK68" s="61"/>
      <c r="BL68" s="64"/>
    </row>
    <row r="69" s="13" customFormat="1" spans="1:64">
      <c r="A69" s="26"/>
      <c r="B69" s="26"/>
      <c r="C69" s="26" t="s">
        <v>82</v>
      </c>
      <c r="D69" s="39"/>
      <c r="E69" s="26"/>
      <c r="F69" s="39"/>
      <c r="G69" s="39"/>
      <c r="H69" s="40"/>
      <c r="I69" s="39"/>
      <c r="J69" s="39"/>
      <c r="K69" s="39"/>
      <c r="L69" s="39"/>
      <c r="M69" s="39">
        <v>4</v>
      </c>
      <c r="N69" s="39">
        <v>4</v>
      </c>
      <c r="O69" s="40">
        <v>4</v>
      </c>
      <c r="P69" s="40">
        <v>4</v>
      </c>
      <c r="Q69" s="39">
        <v>4</v>
      </c>
      <c r="R69" s="40">
        <v>4</v>
      </c>
      <c r="S69" s="40">
        <v>4</v>
      </c>
      <c r="T69" s="40">
        <v>4</v>
      </c>
      <c r="U69" s="40">
        <v>4</v>
      </c>
      <c r="V69" s="40">
        <v>4</v>
      </c>
      <c r="W69" s="40">
        <v>4</v>
      </c>
      <c r="X69" s="40">
        <v>4</v>
      </c>
      <c r="Y69" s="40">
        <v>4</v>
      </c>
      <c r="Z69" s="40">
        <v>4</v>
      </c>
      <c r="AA69" s="40">
        <v>4</v>
      </c>
      <c r="AB69" s="40">
        <v>4</v>
      </c>
      <c r="AC69" s="40">
        <v>4</v>
      </c>
      <c r="AD69" s="40">
        <v>4</v>
      </c>
      <c r="AE69" s="40">
        <v>4</v>
      </c>
      <c r="AF69" s="40">
        <v>4</v>
      </c>
      <c r="AG69" s="63">
        <v>4</v>
      </c>
      <c r="AH69" s="39">
        <v>4</v>
      </c>
      <c r="AI69" s="61"/>
      <c r="AJ69" s="61"/>
      <c r="AK69" s="61"/>
      <c r="AL69" s="61"/>
      <c r="AM69" s="61"/>
      <c r="AN69" s="62"/>
      <c r="AO69" s="66"/>
      <c r="AP69" s="61"/>
      <c r="AQ69" s="61"/>
      <c r="AR69" s="61"/>
      <c r="AS69" s="61"/>
      <c r="AT69" s="61"/>
      <c r="AU69" s="61"/>
      <c r="AV69" s="61"/>
      <c r="AW69" s="61"/>
      <c r="AX69" s="61"/>
      <c r="AY69" s="61"/>
      <c r="AZ69" s="61"/>
      <c r="BA69" s="61"/>
      <c r="BB69" s="61"/>
      <c r="BC69" s="61"/>
      <c r="BD69" s="61"/>
      <c r="BE69" s="61"/>
      <c r="BF69" s="61"/>
      <c r="BG69" s="61"/>
      <c r="BH69" s="61"/>
      <c r="BI69" s="61"/>
      <c r="BJ69" s="61"/>
      <c r="BK69" s="61"/>
      <c r="BL69" s="64"/>
    </row>
    <row r="70" s="13" customFormat="1" spans="1:64">
      <c r="A70" s="26"/>
      <c r="B70" s="26"/>
      <c r="C70" s="26" t="s">
        <v>83</v>
      </c>
      <c r="D70" s="39"/>
      <c r="E70" s="26"/>
      <c r="F70" s="39"/>
      <c r="G70" s="39"/>
      <c r="H70" s="40"/>
      <c r="I70" s="40"/>
      <c r="J70" s="40"/>
      <c r="K70" s="40"/>
      <c r="L70" s="40"/>
      <c r="M70" s="40">
        <v>2.5</v>
      </c>
      <c r="N70" s="40">
        <v>2.5</v>
      </c>
      <c r="O70" s="40">
        <v>2.5</v>
      </c>
      <c r="P70" s="40">
        <v>2.5</v>
      </c>
      <c r="Q70" s="40">
        <v>2.5</v>
      </c>
      <c r="R70" s="40">
        <v>2.5</v>
      </c>
      <c r="S70" s="40">
        <v>2.5</v>
      </c>
      <c r="T70" s="40">
        <v>2.5</v>
      </c>
      <c r="U70" s="40">
        <v>2.5</v>
      </c>
      <c r="V70" s="40">
        <v>2.5</v>
      </c>
      <c r="W70" s="40">
        <v>2.5</v>
      </c>
      <c r="X70" s="40">
        <v>2.5</v>
      </c>
      <c r="Y70" s="40">
        <v>4.5</v>
      </c>
      <c r="Z70" s="40">
        <v>4.5</v>
      </c>
      <c r="AA70" s="40">
        <v>4.5</v>
      </c>
      <c r="AB70" s="40">
        <v>4.5</v>
      </c>
      <c r="AC70" s="40">
        <v>4.5</v>
      </c>
      <c r="AD70" s="40">
        <v>2.5</v>
      </c>
      <c r="AE70" s="40">
        <v>1.5</v>
      </c>
      <c r="AF70" s="40">
        <v>2.5</v>
      </c>
      <c r="AG70" s="63">
        <v>3.5</v>
      </c>
      <c r="AH70" s="40">
        <v>2.5</v>
      </c>
      <c r="AI70" s="61"/>
      <c r="AJ70" s="61"/>
      <c r="AK70" s="61"/>
      <c r="AL70" s="61"/>
      <c r="AM70" s="61"/>
      <c r="AN70" s="62"/>
      <c r="AO70" s="67"/>
      <c r="AP70" s="61"/>
      <c r="AQ70" s="61"/>
      <c r="AR70" s="61"/>
      <c r="AS70" s="61"/>
      <c r="AT70" s="61"/>
      <c r="AU70" s="61"/>
      <c r="AV70" s="61"/>
      <c r="AW70" s="61"/>
      <c r="AX70" s="61"/>
      <c r="AY70" s="61"/>
      <c r="AZ70" s="61"/>
      <c r="BA70" s="61"/>
      <c r="BB70" s="61"/>
      <c r="BC70" s="61"/>
      <c r="BD70" s="61"/>
      <c r="BE70" s="61"/>
      <c r="BF70" s="61"/>
      <c r="BG70" s="61"/>
      <c r="BH70" s="61"/>
      <c r="BI70" s="61"/>
      <c r="BJ70" s="61"/>
      <c r="BK70" s="61"/>
      <c r="BL70" s="64"/>
    </row>
    <row r="71" s="13" customFormat="1" spans="1:64">
      <c r="A71" s="26" t="s">
        <v>20</v>
      </c>
      <c r="B71" s="26" t="s">
        <v>91</v>
      </c>
      <c r="C71" s="26" t="s">
        <v>80</v>
      </c>
      <c r="D71" s="39">
        <v>4</v>
      </c>
      <c r="E71" s="26">
        <v>1</v>
      </c>
      <c r="F71" s="26">
        <v>2</v>
      </c>
      <c r="G71" s="26">
        <v>3</v>
      </c>
      <c r="H71" s="26">
        <v>1.5</v>
      </c>
      <c r="I71" s="26">
        <v>4</v>
      </c>
      <c r="J71" s="26">
        <v>2.5</v>
      </c>
      <c r="K71" s="39"/>
      <c r="L71" s="26">
        <v>3</v>
      </c>
      <c r="M71" s="47">
        <v>3</v>
      </c>
      <c r="N71" s="26">
        <v>2.5</v>
      </c>
      <c r="O71" s="47">
        <v>4</v>
      </c>
      <c r="P71" s="48">
        <v>4</v>
      </c>
      <c r="Q71" s="39">
        <v>0</v>
      </c>
      <c r="R71" s="46">
        <v>3</v>
      </c>
      <c r="S71" s="26">
        <v>4</v>
      </c>
      <c r="T71" s="26">
        <v>4</v>
      </c>
      <c r="U71" s="26">
        <v>4</v>
      </c>
      <c r="V71" s="26">
        <v>2</v>
      </c>
      <c r="W71" s="26">
        <v>3</v>
      </c>
      <c r="X71" s="26">
        <v>3</v>
      </c>
      <c r="Y71" s="26">
        <v>2</v>
      </c>
      <c r="Z71" s="26">
        <v>0</v>
      </c>
      <c r="AA71" s="26">
        <v>2</v>
      </c>
      <c r="AB71" s="26">
        <v>4</v>
      </c>
      <c r="AC71" s="26">
        <v>4</v>
      </c>
      <c r="AD71" s="48">
        <v>4</v>
      </c>
      <c r="AE71" s="48">
        <v>4</v>
      </c>
      <c r="AF71" s="48">
        <v>4</v>
      </c>
      <c r="AG71" s="48">
        <v>4</v>
      </c>
      <c r="AH71" s="39"/>
      <c r="AI71" s="61">
        <f>IF(A68="","",COUNTIF(D71:AH72,"&gt;2")/2)</f>
        <v>24.5</v>
      </c>
      <c r="AJ71" s="61">
        <f>SUMPRODUCT(IFERROR((IFERROR(WEEKDAY($D$3:$AH$3,2),999)&lt;6)*D71:AH72,0))</f>
        <v>140.5</v>
      </c>
      <c r="AK71" s="61">
        <f>SUMPRODUCT((IFERROR(WEEKDAY($D$3:$AH$3,2),999)&lt;6)*D73:AH73)</f>
        <v>122.5</v>
      </c>
      <c r="AL71" s="61">
        <f>SUMPRODUCT(IFERROR((IFERROR(WEEKDAY($D$3:$AH$3,2),0)&gt;5)*D71:AH73,0))</f>
        <v>104</v>
      </c>
      <c r="AM71" s="61">
        <f>IFERROR(SUM(AJ71:AL73),"")</f>
        <v>367</v>
      </c>
      <c r="AN71" s="62" t="s">
        <v>81</v>
      </c>
      <c r="AO71" s="65">
        <f>SUMPRODUCT((IFERROR((L71:AH71+L72:AH72+L73:AH73),0)&gt;8)*1,IFERROR((L71:AH71+L72:AH72+L73:AH73-8),0))</f>
        <v>102</v>
      </c>
      <c r="AP71" s="61"/>
      <c r="AQ71" s="61"/>
      <c r="AR71" s="61"/>
      <c r="AS71" s="61"/>
      <c r="AT71" s="61"/>
      <c r="AU71" s="61"/>
      <c r="AV71" s="61"/>
      <c r="AW71" s="61"/>
      <c r="AX71" s="61"/>
      <c r="AY71" s="61"/>
      <c r="AZ71" s="61"/>
      <c r="BA71" s="61"/>
      <c r="BB71" s="61"/>
      <c r="BC71" s="61"/>
      <c r="BD71" s="61"/>
      <c r="BE71" s="61"/>
      <c r="BF71" s="61"/>
      <c r="BG71" s="61"/>
      <c r="BH71" s="61"/>
      <c r="BI71" s="61"/>
      <c r="BJ71" s="61"/>
      <c r="BK71" s="61"/>
      <c r="BL71" s="64"/>
    </row>
    <row r="72" s="13" customFormat="1" spans="1:64">
      <c r="A72" s="26"/>
      <c r="B72" s="26"/>
      <c r="C72" s="26" t="s">
        <v>82</v>
      </c>
      <c r="D72" s="39">
        <v>4</v>
      </c>
      <c r="E72" s="26">
        <v>4</v>
      </c>
      <c r="F72" s="26">
        <v>4</v>
      </c>
      <c r="G72" s="26">
        <v>4</v>
      </c>
      <c r="H72" s="26">
        <v>4</v>
      </c>
      <c r="I72" s="26">
        <v>4</v>
      </c>
      <c r="J72" s="26">
        <v>4</v>
      </c>
      <c r="K72" s="39">
        <v>0</v>
      </c>
      <c r="L72" s="26">
        <v>4</v>
      </c>
      <c r="M72" s="46">
        <v>4</v>
      </c>
      <c r="N72" s="26">
        <v>4</v>
      </c>
      <c r="O72" s="46">
        <v>4</v>
      </c>
      <c r="P72" s="48">
        <v>4</v>
      </c>
      <c r="Q72" s="46">
        <v>4</v>
      </c>
      <c r="R72" s="39">
        <v>0</v>
      </c>
      <c r="S72" s="26">
        <v>4</v>
      </c>
      <c r="T72" s="26">
        <v>4</v>
      </c>
      <c r="U72" s="26">
        <v>4</v>
      </c>
      <c r="V72" s="26">
        <v>4</v>
      </c>
      <c r="W72" s="26">
        <v>4</v>
      </c>
      <c r="X72" s="26">
        <v>4</v>
      </c>
      <c r="Y72" s="26">
        <v>4</v>
      </c>
      <c r="Z72" s="26">
        <v>4</v>
      </c>
      <c r="AA72" s="26">
        <v>4</v>
      </c>
      <c r="AB72" s="26">
        <v>4</v>
      </c>
      <c r="AC72" s="26">
        <v>4</v>
      </c>
      <c r="AD72" s="48">
        <v>4</v>
      </c>
      <c r="AE72" s="48">
        <v>4</v>
      </c>
      <c r="AF72" s="48">
        <v>4</v>
      </c>
      <c r="AG72" s="52">
        <v>4</v>
      </c>
      <c r="AH72" s="39">
        <v>0</v>
      </c>
      <c r="AI72" s="61"/>
      <c r="AJ72" s="61"/>
      <c r="AK72" s="61"/>
      <c r="AL72" s="61"/>
      <c r="AM72" s="61"/>
      <c r="AN72" s="62"/>
      <c r="AO72" s="66"/>
      <c r="AP72" s="61"/>
      <c r="AQ72" s="61"/>
      <c r="AR72" s="61"/>
      <c r="AS72" s="61"/>
      <c r="AT72" s="61"/>
      <c r="AU72" s="61"/>
      <c r="AV72" s="61"/>
      <c r="AW72" s="61"/>
      <c r="AX72" s="61"/>
      <c r="AY72" s="61"/>
      <c r="AZ72" s="61"/>
      <c r="BA72" s="61"/>
      <c r="BB72" s="61"/>
      <c r="BC72" s="61"/>
      <c r="BD72" s="61"/>
      <c r="BE72" s="61"/>
      <c r="BF72" s="61"/>
      <c r="BG72" s="61"/>
      <c r="BH72" s="61"/>
      <c r="BI72" s="61"/>
      <c r="BJ72" s="61"/>
      <c r="BK72" s="61"/>
      <c r="BL72" s="64"/>
    </row>
    <row r="73" s="13" customFormat="1" ht="16.5" spans="1:64">
      <c r="A73" s="26"/>
      <c r="B73" s="26"/>
      <c r="C73" s="26" t="s">
        <v>83</v>
      </c>
      <c r="D73" s="39">
        <v>8.5</v>
      </c>
      <c r="E73" s="26">
        <v>8</v>
      </c>
      <c r="F73" s="26">
        <v>7</v>
      </c>
      <c r="G73" s="26">
        <v>9.5</v>
      </c>
      <c r="H73" s="26">
        <v>3</v>
      </c>
      <c r="I73" s="26">
        <v>7</v>
      </c>
      <c r="J73" s="26">
        <v>5</v>
      </c>
      <c r="K73" s="39"/>
      <c r="L73" s="26">
        <v>6.5</v>
      </c>
      <c r="M73" s="27">
        <v>7.5</v>
      </c>
      <c r="N73" s="26">
        <v>5.5</v>
      </c>
      <c r="O73" s="27">
        <v>6</v>
      </c>
      <c r="P73" s="48">
        <v>7</v>
      </c>
      <c r="Q73" s="47">
        <v>6.5</v>
      </c>
      <c r="R73" s="46"/>
      <c r="S73" s="26">
        <v>3.5</v>
      </c>
      <c r="T73" s="26">
        <v>6</v>
      </c>
      <c r="U73" s="26">
        <v>8</v>
      </c>
      <c r="V73" s="26">
        <v>6.5</v>
      </c>
      <c r="W73" s="26">
        <v>6.5</v>
      </c>
      <c r="X73" s="26">
        <v>8.5</v>
      </c>
      <c r="Y73" s="26">
        <v>8.5</v>
      </c>
      <c r="Z73" s="26">
        <v>8</v>
      </c>
      <c r="AA73" s="26">
        <v>3.5</v>
      </c>
      <c r="AB73" s="26">
        <v>5.5</v>
      </c>
      <c r="AC73" s="26">
        <v>3</v>
      </c>
      <c r="AD73" s="48">
        <v>5.5</v>
      </c>
      <c r="AE73" s="48">
        <v>2.5</v>
      </c>
      <c r="AF73" s="48">
        <v>3</v>
      </c>
      <c r="AG73" s="48">
        <v>4</v>
      </c>
      <c r="AH73" s="39"/>
      <c r="AI73" s="61"/>
      <c r="AJ73" s="61"/>
      <c r="AK73" s="61"/>
      <c r="AL73" s="61"/>
      <c r="AM73" s="61"/>
      <c r="AN73" s="62"/>
      <c r="AO73" s="67"/>
      <c r="AP73" s="61"/>
      <c r="AQ73" s="61"/>
      <c r="AR73" s="61"/>
      <c r="AS73" s="61"/>
      <c r="AT73" s="61"/>
      <c r="AU73" s="61"/>
      <c r="AV73" s="61"/>
      <c r="AW73" s="61"/>
      <c r="AX73" s="61"/>
      <c r="AY73" s="61"/>
      <c r="AZ73" s="61"/>
      <c r="BA73" s="61"/>
      <c r="BB73" s="61"/>
      <c r="BC73" s="61"/>
      <c r="BD73" s="61"/>
      <c r="BE73" s="61"/>
      <c r="BF73" s="61"/>
      <c r="BG73" s="61"/>
      <c r="BH73" s="61"/>
      <c r="BI73" s="61"/>
      <c r="BJ73" s="61"/>
      <c r="BK73" s="61"/>
      <c r="BL73" s="64"/>
    </row>
    <row r="74" s="14" customFormat="1" spans="1:16383">
      <c r="A74" s="68" t="s">
        <v>52</v>
      </c>
      <c r="B74" s="68" t="s">
        <v>92</v>
      </c>
      <c r="C74" s="15"/>
      <c r="D74" s="68">
        <v>11</v>
      </c>
      <c r="E74" s="68">
        <v>11</v>
      </c>
      <c r="F74" s="68">
        <v>11</v>
      </c>
      <c r="G74" s="68">
        <v>11</v>
      </c>
      <c r="H74" s="68">
        <v>11</v>
      </c>
      <c r="I74" s="68">
        <v>0</v>
      </c>
      <c r="J74" s="68">
        <v>12</v>
      </c>
      <c r="K74" s="68">
        <v>12</v>
      </c>
      <c r="L74" s="68">
        <v>12</v>
      </c>
      <c r="M74" s="68">
        <v>12</v>
      </c>
      <c r="N74" s="68">
        <v>11</v>
      </c>
      <c r="O74" s="68">
        <v>4</v>
      </c>
      <c r="P74" s="68"/>
      <c r="Q74" s="68"/>
      <c r="R74" s="68"/>
      <c r="S74" s="68"/>
      <c r="T74" s="68"/>
      <c r="U74" s="68"/>
      <c r="V74" s="68"/>
      <c r="W74" s="68"/>
      <c r="X74" s="68"/>
      <c r="Y74" s="68"/>
      <c r="Z74" s="68"/>
      <c r="AA74" s="68"/>
      <c r="AB74" s="68"/>
      <c r="AC74" s="68"/>
      <c r="AD74" s="68"/>
      <c r="AE74" s="68"/>
      <c r="AF74" s="68"/>
      <c r="AG74" s="68"/>
      <c r="AH74" s="68"/>
      <c r="AI74" s="70">
        <f>IF(B74="","",COUNTIF(D74:AH75,"&gt;2"))</f>
        <v>30</v>
      </c>
      <c r="AJ74" s="61">
        <f>SUMPRODUCT(IFERROR((IFERROR(WEEKDAY($D$3:$AH$3,2),999)&lt;6)*D74:AH75,0))</f>
        <v>249</v>
      </c>
      <c r="AK74" s="61">
        <f>SUMPRODUCT((IFERROR(WEEKDAY($D$3:$AH$3,2),999)&lt;6)*D76:AH76)</f>
        <v>0</v>
      </c>
      <c r="AL74" s="61">
        <f>SUMPRODUCT(IFERROR((IFERROR(WEEKDAY($D$3:$AH$3,2),0)&gt;5)*D74:AH76,0))</f>
        <v>95</v>
      </c>
      <c r="AM74" s="61">
        <f>IFERROR(SUM(AJ74:AL76),"")</f>
        <v>344</v>
      </c>
      <c r="AN74" s="71" t="s">
        <v>93</v>
      </c>
      <c r="AO74" s="65">
        <f>SUMPRODUCT((IFERROR((L74:AH74+L75:AH75+L76:AH76),0)&gt;8)*1,IFERROR((L74:AH74+L75:AH75+L76:AH76-8),0))</f>
        <v>89</v>
      </c>
      <c r="AP74" s="61"/>
      <c r="AQ74" s="61"/>
      <c r="AR74" s="61"/>
      <c r="AS74" s="61"/>
      <c r="AT74" s="61"/>
      <c r="AU74" s="61"/>
      <c r="AV74" s="61"/>
      <c r="AW74" s="61"/>
      <c r="AX74" s="61"/>
      <c r="AY74" s="61"/>
      <c r="AZ74" s="61"/>
      <c r="BA74" s="61"/>
      <c r="BB74" s="61"/>
      <c r="BC74" s="61"/>
      <c r="BD74" s="61"/>
      <c r="BE74" s="61"/>
      <c r="BF74" s="61"/>
      <c r="BG74" s="61"/>
      <c r="BH74" s="61"/>
      <c r="BI74" s="61"/>
      <c r="BJ74" s="61"/>
      <c r="BK74" s="61"/>
      <c r="BL74" s="64"/>
      <c r="XFB74" s="13"/>
      <c r="XFC74" s="13"/>
    </row>
    <row r="75" s="14" customFormat="1" spans="1:16383">
      <c r="A75" s="68"/>
      <c r="B75" s="68" t="s">
        <v>94</v>
      </c>
      <c r="C75" s="15"/>
      <c r="D75" s="68"/>
      <c r="E75" s="68"/>
      <c r="F75" s="68"/>
      <c r="G75" s="68"/>
      <c r="H75" s="68"/>
      <c r="I75" s="68"/>
      <c r="J75" s="68"/>
      <c r="K75" s="68"/>
      <c r="L75" s="68"/>
      <c r="M75" s="68"/>
      <c r="N75" s="68"/>
      <c r="O75" s="68">
        <v>12</v>
      </c>
      <c r="P75" s="68">
        <v>12</v>
      </c>
      <c r="Q75" s="68">
        <v>12</v>
      </c>
      <c r="R75" s="68">
        <v>12</v>
      </c>
      <c r="S75" s="68">
        <v>12</v>
      </c>
      <c r="T75" s="68">
        <v>12</v>
      </c>
      <c r="U75" s="68">
        <v>10</v>
      </c>
      <c r="V75" s="68">
        <v>12</v>
      </c>
      <c r="W75" s="68">
        <v>12</v>
      </c>
      <c r="X75" s="68">
        <v>12</v>
      </c>
      <c r="Y75" s="68">
        <v>12</v>
      </c>
      <c r="Z75" s="68">
        <v>12</v>
      </c>
      <c r="AA75" s="68">
        <v>12</v>
      </c>
      <c r="AB75" s="68">
        <v>12</v>
      </c>
      <c r="AC75" s="68">
        <v>12</v>
      </c>
      <c r="AD75" s="68">
        <v>12</v>
      </c>
      <c r="AE75" s="68">
        <v>12</v>
      </c>
      <c r="AF75" s="68">
        <v>12</v>
      </c>
      <c r="AG75" s="68">
        <v>12</v>
      </c>
      <c r="AH75" s="68">
        <v>0</v>
      </c>
      <c r="AI75" s="72"/>
      <c r="AJ75" s="61"/>
      <c r="AK75" s="61"/>
      <c r="AL75" s="61"/>
      <c r="AM75" s="61"/>
      <c r="AN75" s="71"/>
      <c r="AO75" s="66"/>
      <c r="AP75" s="61"/>
      <c r="AQ75" s="61"/>
      <c r="AR75" s="61"/>
      <c r="AS75" s="61"/>
      <c r="AT75" s="61"/>
      <c r="AU75" s="61"/>
      <c r="AV75" s="61"/>
      <c r="AW75" s="61"/>
      <c r="AX75" s="61"/>
      <c r="AY75" s="61"/>
      <c r="AZ75" s="61"/>
      <c r="BA75" s="61"/>
      <c r="BB75" s="61"/>
      <c r="BC75" s="61"/>
      <c r="BD75" s="61"/>
      <c r="BE75" s="61"/>
      <c r="BF75" s="61"/>
      <c r="BG75" s="61"/>
      <c r="BH75" s="61"/>
      <c r="BI75" s="61"/>
      <c r="BJ75" s="61"/>
      <c r="BK75" s="61"/>
      <c r="BL75" s="64"/>
      <c r="XFB75" s="13"/>
      <c r="XFC75" s="13"/>
    </row>
    <row r="76" s="14" customFormat="1" spans="1:16383">
      <c r="A76" s="69" t="str">
        <f>IF(A74="","","加班")</f>
        <v>加班</v>
      </c>
      <c r="B76" s="7"/>
      <c r="C76" s="15"/>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73"/>
      <c r="AJ76" s="61"/>
      <c r="AK76" s="61"/>
      <c r="AL76" s="61"/>
      <c r="AM76" s="61"/>
      <c r="AN76" s="71"/>
      <c r="AO76" s="67"/>
      <c r="AP76" s="61"/>
      <c r="AQ76" s="61"/>
      <c r="AR76" s="61"/>
      <c r="AS76" s="61"/>
      <c r="AT76" s="61"/>
      <c r="AU76" s="61"/>
      <c r="AV76" s="61"/>
      <c r="AW76" s="61"/>
      <c r="AX76" s="61"/>
      <c r="AY76" s="61"/>
      <c r="AZ76" s="61"/>
      <c r="BA76" s="61"/>
      <c r="BB76" s="61"/>
      <c r="BC76" s="61"/>
      <c r="BD76" s="61"/>
      <c r="BE76" s="61"/>
      <c r="BF76" s="61"/>
      <c r="BG76" s="61"/>
      <c r="BH76" s="61"/>
      <c r="BI76" s="61"/>
      <c r="BJ76" s="61"/>
      <c r="BK76" s="61"/>
      <c r="BL76" s="64"/>
      <c r="XFB76" s="13"/>
      <c r="XFC76" s="13"/>
    </row>
    <row r="77" s="14" customFormat="1" spans="1:1638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6"/>
      <c r="XFB77" s="13"/>
      <c r="XFC77" s="13"/>
    </row>
    <row r="78" s="14" customFormat="1" spans="1:1638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6"/>
      <c r="XFB78" s="13"/>
      <c r="XFC78" s="13"/>
    </row>
    <row r="79" s="14" customFormat="1" spans="1:1638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6"/>
      <c r="XFB79" s="13"/>
      <c r="XFC79" s="13"/>
    </row>
    <row r="80" s="14" customFormat="1" spans="1:1638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6"/>
      <c r="XFB80" s="13"/>
      <c r="XFC80" s="13"/>
    </row>
    <row r="81" s="14" customFormat="1" spans="1:1638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6"/>
      <c r="XFB81" s="13"/>
      <c r="XFC81" s="13"/>
    </row>
    <row r="82" s="14" customFormat="1" spans="1:1638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6"/>
      <c r="XFB82" s="13"/>
      <c r="XFC82" s="13"/>
    </row>
    <row r="83" s="14" customFormat="1" spans="1:1638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6"/>
      <c r="XFB83" s="13"/>
      <c r="XFC83" s="13"/>
    </row>
    <row r="84" s="14" customFormat="1" spans="1:1638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6"/>
      <c r="XFB84" s="13"/>
      <c r="XFC84" s="13"/>
    </row>
    <row r="85" s="14" customFormat="1" spans="1:1638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6"/>
      <c r="XFB85" s="13"/>
      <c r="XFC85" s="13"/>
    </row>
    <row r="86" s="14" customFormat="1" spans="1:1638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6"/>
      <c r="XFB86" s="13"/>
      <c r="XFC86" s="13"/>
    </row>
    <row r="87" s="14" customFormat="1" spans="1:1638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6"/>
      <c r="XFB87" s="13"/>
      <c r="XFC87" s="13"/>
    </row>
    <row r="88" s="14" customFormat="1" spans="1:1638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6"/>
      <c r="XFB88" s="13"/>
      <c r="XFC88" s="13"/>
    </row>
    <row r="89" s="14" customFormat="1" spans="1:1638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6"/>
      <c r="XFB89" s="13"/>
      <c r="XFC89" s="13"/>
    </row>
    <row r="90" s="14" customFormat="1" spans="1:1638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6"/>
      <c r="XFB90" s="13"/>
      <c r="XFC90" s="13"/>
    </row>
    <row r="91" s="14" customFormat="1" spans="1:1638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6"/>
      <c r="XFB91" s="13"/>
      <c r="XFC91" s="13"/>
    </row>
    <row r="92" s="14" customFormat="1" spans="1:1638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6"/>
      <c r="XFB92" s="13"/>
      <c r="XFC92" s="13"/>
    </row>
    <row r="93" s="14" customFormat="1" spans="1:1638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6"/>
      <c r="XFB93" s="13"/>
      <c r="XFC93" s="13"/>
    </row>
    <row r="94" s="14" customFormat="1" spans="1:1638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6"/>
      <c r="XFB94" s="13"/>
      <c r="XFC94" s="13"/>
    </row>
    <row r="95" s="15" customFormat="1" spans="41:16383">
      <c r="AO95" s="16"/>
      <c r="XFB95" s="13"/>
      <c r="XFC95" s="13"/>
    </row>
    <row r="96" s="15" customFormat="1" spans="41:16383">
      <c r="AO96" s="16"/>
      <c r="XFB96" s="13"/>
      <c r="XFC96" s="13"/>
    </row>
    <row r="97" s="15" customFormat="1" spans="41:16383">
      <c r="AO97" s="16"/>
      <c r="XFB97" s="13"/>
      <c r="XFC97" s="13"/>
    </row>
  </sheetData>
  <mergeCells count="779">
    <mergeCell ref="A1:AI1"/>
    <mergeCell ref="AL1:AM1"/>
    <mergeCell ref="A2:AI2"/>
    <mergeCell ref="AJ2:AL2"/>
    <mergeCell ref="AM2:AN2"/>
    <mergeCell ref="AK3:AL3"/>
    <mergeCell ref="A5:A7"/>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A50:A52"/>
    <mergeCell ref="A53:A55"/>
    <mergeCell ref="A56:A58"/>
    <mergeCell ref="A59:A61"/>
    <mergeCell ref="A62:A64"/>
    <mergeCell ref="A65:A67"/>
    <mergeCell ref="A68:A70"/>
    <mergeCell ref="A71:A73"/>
    <mergeCell ref="A74:A75"/>
    <mergeCell ref="B3:B4"/>
    <mergeCell ref="B5:B7"/>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 ref="B50:B52"/>
    <mergeCell ref="B53:B55"/>
    <mergeCell ref="B56:B58"/>
    <mergeCell ref="B59:B61"/>
    <mergeCell ref="B62:B64"/>
    <mergeCell ref="B65:B67"/>
    <mergeCell ref="B68:B70"/>
    <mergeCell ref="B71:B73"/>
    <mergeCell ref="C3:C4"/>
    <mergeCell ref="AI3:AI4"/>
    <mergeCell ref="AI5:AI7"/>
    <mergeCell ref="AI8:AI10"/>
    <mergeCell ref="AI11:AI13"/>
    <mergeCell ref="AI14:AI16"/>
    <mergeCell ref="AI17:AI19"/>
    <mergeCell ref="AI20:AI22"/>
    <mergeCell ref="AI23:AI25"/>
    <mergeCell ref="AI26:AI28"/>
    <mergeCell ref="AI29:AI31"/>
    <mergeCell ref="AI32:AI34"/>
    <mergeCell ref="AI35:AI37"/>
    <mergeCell ref="AI38:AI40"/>
    <mergeCell ref="AI41:AI43"/>
    <mergeCell ref="AI44:AI46"/>
    <mergeCell ref="AI47:AI49"/>
    <mergeCell ref="AI50:AI52"/>
    <mergeCell ref="AI53:AI55"/>
    <mergeCell ref="AI56:AI58"/>
    <mergeCell ref="AI59:AI61"/>
    <mergeCell ref="AI62:AI64"/>
    <mergeCell ref="AI65:AI67"/>
    <mergeCell ref="AI68:AI70"/>
    <mergeCell ref="AI71:AI73"/>
    <mergeCell ref="AI74:AI76"/>
    <mergeCell ref="AJ3:AJ4"/>
    <mergeCell ref="AJ5:AJ7"/>
    <mergeCell ref="AJ8:AJ10"/>
    <mergeCell ref="AJ11:AJ13"/>
    <mergeCell ref="AJ14:AJ16"/>
    <mergeCell ref="AJ17:AJ19"/>
    <mergeCell ref="AJ20:AJ22"/>
    <mergeCell ref="AJ23:AJ25"/>
    <mergeCell ref="AJ26:AJ28"/>
    <mergeCell ref="AJ29:AJ31"/>
    <mergeCell ref="AJ32:AJ34"/>
    <mergeCell ref="AJ35:AJ37"/>
    <mergeCell ref="AJ38:AJ40"/>
    <mergeCell ref="AJ41:AJ43"/>
    <mergeCell ref="AJ44:AJ46"/>
    <mergeCell ref="AJ47:AJ49"/>
    <mergeCell ref="AJ50:AJ52"/>
    <mergeCell ref="AJ53:AJ55"/>
    <mergeCell ref="AJ56:AJ58"/>
    <mergeCell ref="AJ59:AJ61"/>
    <mergeCell ref="AJ62:AJ64"/>
    <mergeCell ref="AJ65:AJ67"/>
    <mergeCell ref="AJ68:AJ70"/>
    <mergeCell ref="AJ71:AJ73"/>
    <mergeCell ref="AJ74:AJ76"/>
    <mergeCell ref="AK5:AK7"/>
    <mergeCell ref="AK8:AK10"/>
    <mergeCell ref="AK11:AK13"/>
    <mergeCell ref="AK14:AK16"/>
    <mergeCell ref="AK17:AK19"/>
    <mergeCell ref="AK20:AK22"/>
    <mergeCell ref="AK23:AK25"/>
    <mergeCell ref="AK26:AK28"/>
    <mergeCell ref="AK29:AK31"/>
    <mergeCell ref="AK32:AK34"/>
    <mergeCell ref="AK35:AK37"/>
    <mergeCell ref="AK38:AK40"/>
    <mergeCell ref="AK41:AK43"/>
    <mergeCell ref="AK44:AK46"/>
    <mergeCell ref="AK47:AK49"/>
    <mergeCell ref="AK50:AK52"/>
    <mergeCell ref="AK53:AK55"/>
    <mergeCell ref="AK56:AK58"/>
    <mergeCell ref="AK59:AK61"/>
    <mergeCell ref="AK62:AK64"/>
    <mergeCell ref="AK65:AK67"/>
    <mergeCell ref="AK68:AK70"/>
    <mergeCell ref="AK71:AK73"/>
    <mergeCell ref="AK74:AK76"/>
    <mergeCell ref="AL5:AL7"/>
    <mergeCell ref="AL8:AL10"/>
    <mergeCell ref="AL11:AL13"/>
    <mergeCell ref="AL14:AL16"/>
    <mergeCell ref="AL17:AL19"/>
    <mergeCell ref="AL20:AL22"/>
    <mergeCell ref="AL23:AL25"/>
    <mergeCell ref="AL26:AL28"/>
    <mergeCell ref="AL29:AL31"/>
    <mergeCell ref="AL32:AL34"/>
    <mergeCell ref="AL35:AL37"/>
    <mergeCell ref="AL38:AL40"/>
    <mergeCell ref="AL41:AL43"/>
    <mergeCell ref="AL44:AL46"/>
    <mergeCell ref="AL47:AL49"/>
    <mergeCell ref="AL50:AL52"/>
    <mergeCell ref="AL53:AL55"/>
    <mergeCell ref="AL56:AL58"/>
    <mergeCell ref="AL59:AL61"/>
    <mergeCell ref="AL62:AL64"/>
    <mergeCell ref="AL65:AL67"/>
    <mergeCell ref="AL68:AL70"/>
    <mergeCell ref="AL71:AL73"/>
    <mergeCell ref="AL74:AL76"/>
    <mergeCell ref="AM3:AM4"/>
    <mergeCell ref="AM5:AM7"/>
    <mergeCell ref="AM8:AM10"/>
    <mergeCell ref="AM11:AM13"/>
    <mergeCell ref="AM14:AM16"/>
    <mergeCell ref="AM17:AM19"/>
    <mergeCell ref="AM20:AM22"/>
    <mergeCell ref="AM23:AM25"/>
    <mergeCell ref="AM26:AM28"/>
    <mergeCell ref="AM29:AM31"/>
    <mergeCell ref="AM32:AM34"/>
    <mergeCell ref="AM35:AM37"/>
    <mergeCell ref="AM38:AM40"/>
    <mergeCell ref="AM41:AM43"/>
    <mergeCell ref="AM44:AM46"/>
    <mergeCell ref="AM47:AM49"/>
    <mergeCell ref="AM50:AM52"/>
    <mergeCell ref="AM53:AM55"/>
    <mergeCell ref="AM56:AM58"/>
    <mergeCell ref="AM59:AM61"/>
    <mergeCell ref="AM62:AM64"/>
    <mergeCell ref="AM65:AM67"/>
    <mergeCell ref="AM68:AM70"/>
    <mergeCell ref="AM71:AM73"/>
    <mergeCell ref="AM74:AM76"/>
    <mergeCell ref="AN3:AN4"/>
    <mergeCell ref="AN5:AN7"/>
    <mergeCell ref="AN8:AN10"/>
    <mergeCell ref="AN11:AN13"/>
    <mergeCell ref="AN14:AN16"/>
    <mergeCell ref="AN17:AN19"/>
    <mergeCell ref="AN20:AN22"/>
    <mergeCell ref="AN23:AN25"/>
    <mergeCell ref="AN26:AN28"/>
    <mergeCell ref="AN29:AN31"/>
    <mergeCell ref="AN32:AN34"/>
    <mergeCell ref="AN35:AN37"/>
    <mergeCell ref="AN38:AN40"/>
    <mergeCell ref="AN41:AN43"/>
    <mergeCell ref="AN44:AN46"/>
    <mergeCell ref="AN47:AN49"/>
    <mergeCell ref="AN50:AN52"/>
    <mergeCell ref="AN53:AN55"/>
    <mergeCell ref="AN56:AN58"/>
    <mergeCell ref="AN59:AN61"/>
    <mergeCell ref="AN62:AN64"/>
    <mergeCell ref="AN65:AN67"/>
    <mergeCell ref="AN68:AN70"/>
    <mergeCell ref="AN71:AN73"/>
    <mergeCell ref="AN74:AN76"/>
    <mergeCell ref="AO5:AO7"/>
    <mergeCell ref="AO8:AO10"/>
    <mergeCell ref="AO11:AO13"/>
    <mergeCell ref="AO14:AO16"/>
    <mergeCell ref="AO17:AO19"/>
    <mergeCell ref="AO20:AO22"/>
    <mergeCell ref="AO23:AO25"/>
    <mergeCell ref="AO26:AO28"/>
    <mergeCell ref="AO29:AO31"/>
    <mergeCell ref="AO32:AO34"/>
    <mergeCell ref="AO35:AO37"/>
    <mergeCell ref="AO38:AO40"/>
    <mergeCell ref="AO41:AO43"/>
    <mergeCell ref="AO44:AO46"/>
    <mergeCell ref="AO47:AO49"/>
    <mergeCell ref="AO50:AO52"/>
    <mergeCell ref="AO53:AO55"/>
    <mergeCell ref="AO56:AO58"/>
    <mergeCell ref="AO59:AO61"/>
    <mergeCell ref="AO62:AO64"/>
    <mergeCell ref="AO65:AO67"/>
    <mergeCell ref="AO68:AO70"/>
    <mergeCell ref="AO71:AO73"/>
    <mergeCell ref="AO74:AO76"/>
    <mergeCell ref="AP5:AP7"/>
    <mergeCell ref="AP8:AP10"/>
    <mergeCell ref="AP11:AP13"/>
    <mergeCell ref="AP14:AP16"/>
    <mergeCell ref="AP17:AP19"/>
    <mergeCell ref="AP20:AP22"/>
    <mergeCell ref="AP23:AP25"/>
    <mergeCell ref="AP26:AP28"/>
    <mergeCell ref="AP29:AP31"/>
    <mergeCell ref="AP32:AP34"/>
    <mergeCell ref="AP35:AP37"/>
    <mergeCell ref="AP38:AP40"/>
    <mergeCell ref="AP41:AP43"/>
    <mergeCell ref="AP44:AP46"/>
    <mergeCell ref="AP47:AP49"/>
    <mergeCell ref="AP50:AP52"/>
    <mergeCell ref="AP53:AP55"/>
    <mergeCell ref="AP56:AP58"/>
    <mergeCell ref="AP59:AP61"/>
    <mergeCell ref="AP62:AP64"/>
    <mergeCell ref="AP65:AP67"/>
    <mergeCell ref="AP68:AP70"/>
    <mergeCell ref="AP71:AP73"/>
    <mergeCell ref="AP74:AP76"/>
    <mergeCell ref="AQ5:AQ7"/>
    <mergeCell ref="AQ8:AQ10"/>
    <mergeCell ref="AQ11:AQ13"/>
    <mergeCell ref="AQ14:AQ16"/>
    <mergeCell ref="AQ17:AQ19"/>
    <mergeCell ref="AQ20:AQ22"/>
    <mergeCell ref="AQ23:AQ25"/>
    <mergeCell ref="AQ26:AQ28"/>
    <mergeCell ref="AQ29:AQ31"/>
    <mergeCell ref="AQ32:AQ34"/>
    <mergeCell ref="AQ35:AQ37"/>
    <mergeCell ref="AQ38:AQ40"/>
    <mergeCell ref="AQ41:AQ43"/>
    <mergeCell ref="AQ44:AQ46"/>
    <mergeCell ref="AQ47:AQ49"/>
    <mergeCell ref="AQ50:AQ52"/>
    <mergeCell ref="AQ53:AQ55"/>
    <mergeCell ref="AQ56:AQ58"/>
    <mergeCell ref="AQ59:AQ61"/>
    <mergeCell ref="AQ62:AQ64"/>
    <mergeCell ref="AQ65:AQ67"/>
    <mergeCell ref="AQ68:AQ70"/>
    <mergeCell ref="AQ71:AQ73"/>
    <mergeCell ref="AQ74:AQ76"/>
    <mergeCell ref="AR5:AR7"/>
    <mergeCell ref="AR8:AR10"/>
    <mergeCell ref="AR11:AR13"/>
    <mergeCell ref="AR14:AR16"/>
    <mergeCell ref="AR17:AR19"/>
    <mergeCell ref="AR20:AR22"/>
    <mergeCell ref="AR23:AR25"/>
    <mergeCell ref="AR26:AR28"/>
    <mergeCell ref="AR29:AR31"/>
    <mergeCell ref="AR32:AR34"/>
    <mergeCell ref="AR35:AR37"/>
    <mergeCell ref="AR38:AR40"/>
    <mergeCell ref="AR41:AR43"/>
    <mergeCell ref="AR44:AR46"/>
    <mergeCell ref="AR47:AR49"/>
    <mergeCell ref="AR50:AR52"/>
    <mergeCell ref="AR53:AR55"/>
    <mergeCell ref="AR56:AR58"/>
    <mergeCell ref="AR59:AR61"/>
    <mergeCell ref="AR62:AR64"/>
    <mergeCell ref="AR65:AR67"/>
    <mergeCell ref="AR68:AR70"/>
    <mergeCell ref="AR71:AR73"/>
    <mergeCell ref="AR74:AR76"/>
    <mergeCell ref="AS5:AS7"/>
    <mergeCell ref="AS8:AS10"/>
    <mergeCell ref="AS11:AS13"/>
    <mergeCell ref="AS14:AS16"/>
    <mergeCell ref="AS17:AS19"/>
    <mergeCell ref="AS20:AS22"/>
    <mergeCell ref="AS23:AS25"/>
    <mergeCell ref="AS26:AS28"/>
    <mergeCell ref="AS29:AS31"/>
    <mergeCell ref="AS32:AS34"/>
    <mergeCell ref="AS35:AS37"/>
    <mergeCell ref="AS38:AS40"/>
    <mergeCell ref="AS41:AS43"/>
    <mergeCell ref="AS44:AS46"/>
    <mergeCell ref="AS47:AS49"/>
    <mergeCell ref="AS50:AS52"/>
    <mergeCell ref="AS53:AS55"/>
    <mergeCell ref="AS56:AS58"/>
    <mergeCell ref="AS59:AS61"/>
    <mergeCell ref="AS62:AS64"/>
    <mergeCell ref="AS65:AS67"/>
    <mergeCell ref="AS68:AS70"/>
    <mergeCell ref="AS71:AS73"/>
    <mergeCell ref="AS74:AS76"/>
    <mergeCell ref="AT5:AT7"/>
    <mergeCell ref="AT8:AT10"/>
    <mergeCell ref="AT11:AT13"/>
    <mergeCell ref="AT14:AT16"/>
    <mergeCell ref="AT17:AT19"/>
    <mergeCell ref="AT20:AT22"/>
    <mergeCell ref="AT23:AT25"/>
    <mergeCell ref="AT26:AT28"/>
    <mergeCell ref="AT29:AT31"/>
    <mergeCell ref="AT32:AT34"/>
    <mergeCell ref="AT35:AT37"/>
    <mergeCell ref="AT38:AT40"/>
    <mergeCell ref="AT41:AT43"/>
    <mergeCell ref="AT44:AT46"/>
    <mergeCell ref="AT47:AT49"/>
    <mergeCell ref="AT50:AT52"/>
    <mergeCell ref="AT53:AT55"/>
    <mergeCell ref="AT56:AT58"/>
    <mergeCell ref="AT59:AT61"/>
    <mergeCell ref="AT62:AT64"/>
    <mergeCell ref="AT65:AT67"/>
    <mergeCell ref="AT68:AT70"/>
    <mergeCell ref="AT71:AT73"/>
    <mergeCell ref="AT74:AT76"/>
    <mergeCell ref="AU5:AU7"/>
    <mergeCell ref="AU8:AU10"/>
    <mergeCell ref="AU11:AU13"/>
    <mergeCell ref="AU14:AU16"/>
    <mergeCell ref="AU17:AU19"/>
    <mergeCell ref="AU20:AU22"/>
    <mergeCell ref="AU23:AU25"/>
    <mergeCell ref="AU26:AU28"/>
    <mergeCell ref="AU29:AU31"/>
    <mergeCell ref="AU32:AU34"/>
    <mergeCell ref="AU35:AU37"/>
    <mergeCell ref="AU38:AU40"/>
    <mergeCell ref="AU41:AU43"/>
    <mergeCell ref="AU44:AU46"/>
    <mergeCell ref="AU47:AU49"/>
    <mergeCell ref="AU50:AU52"/>
    <mergeCell ref="AU53:AU55"/>
    <mergeCell ref="AU56:AU58"/>
    <mergeCell ref="AU59:AU61"/>
    <mergeCell ref="AU62:AU64"/>
    <mergeCell ref="AU65:AU67"/>
    <mergeCell ref="AU68:AU70"/>
    <mergeCell ref="AU71:AU73"/>
    <mergeCell ref="AU74:AU76"/>
    <mergeCell ref="AV5:AV7"/>
    <mergeCell ref="AV8:AV10"/>
    <mergeCell ref="AV11:AV13"/>
    <mergeCell ref="AV14:AV16"/>
    <mergeCell ref="AV17:AV19"/>
    <mergeCell ref="AV20:AV22"/>
    <mergeCell ref="AV23:AV25"/>
    <mergeCell ref="AV26:AV28"/>
    <mergeCell ref="AV29:AV31"/>
    <mergeCell ref="AV32:AV34"/>
    <mergeCell ref="AV35:AV37"/>
    <mergeCell ref="AV38:AV40"/>
    <mergeCell ref="AV41:AV43"/>
    <mergeCell ref="AV44:AV46"/>
    <mergeCell ref="AV47:AV49"/>
    <mergeCell ref="AV50:AV52"/>
    <mergeCell ref="AV53:AV55"/>
    <mergeCell ref="AV56:AV58"/>
    <mergeCell ref="AV59:AV61"/>
    <mergeCell ref="AV62:AV64"/>
    <mergeCell ref="AV65:AV67"/>
    <mergeCell ref="AV68:AV70"/>
    <mergeCell ref="AV71:AV73"/>
    <mergeCell ref="AV74:AV76"/>
    <mergeCell ref="AW5:AW7"/>
    <mergeCell ref="AW8:AW10"/>
    <mergeCell ref="AW11:AW13"/>
    <mergeCell ref="AW14:AW16"/>
    <mergeCell ref="AW17:AW19"/>
    <mergeCell ref="AW20:AW22"/>
    <mergeCell ref="AW23:AW25"/>
    <mergeCell ref="AW26:AW28"/>
    <mergeCell ref="AW29:AW31"/>
    <mergeCell ref="AW32:AW34"/>
    <mergeCell ref="AW35:AW37"/>
    <mergeCell ref="AW38:AW40"/>
    <mergeCell ref="AW41:AW43"/>
    <mergeCell ref="AW44:AW46"/>
    <mergeCell ref="AW47:AW49"/>
    <mergeCell ref="AW50:AW52"/>
    <mergeCell ref="AW53:AW55"/>
    <mergeCell ref="AW56:AW58"/>
    <mergeCell ref="AW59:AW61"/>
    <mergeCell ref="AW62:AW64"/>
    <mergeCell ref="AW65:AW67"/>
    <mergeCell ref="AW68:AW70"/>
    <mergeCell ref="AW71:AW73"/>
    <mergeCell ref="AW74:AW76"/>
    <mergeCell ref="AX5:AX7"/>
    <mergeCell ref="AX8:AX10"/>
    <mergeCell ref="AX11:AX13"/>
    <mergeCell ref="AX14:AX16"/>
    <mergeCell ref="AX17:AX19"/>
    <mergeCell ref="AX20:AX22"/>
    <mergeCell ref="AX23:AX25"/>
    <mergeCell ref="AX26:AX28"/>
    <mergeCell ref="AX29:AX31"/>
    <mergeCell ref="AX32:AX34"/>
    <mergeCell ref="AX35:AX37"/>
    <mergeCell ref="AX38:AX40"/>
    <mergeCell ref="AX41:AX43"/>
    <mergeCell ref="AX44:AX46"/>
    <mergeCell ref="AX47:AX49"/>
    <mergeCell ref="AX50:AX52"/>
    <mergeCell ref="AX53:AX55"/>
    <mergeCell ref="AX56:AX58"/>
    <mergeCell ref="AX59:AX61"/>
    <mergeCell ref="AX62:AX64"/>
    <mergeCell ref="AX65:AX67"/>
    <mergeCell ref="AX68:AX70"/>
    <mergeCell ref="AX71:AX73"/>
    <mergeCell ref="AX74:AX76"/>
    <mergeCell ref="AY5:AY7"/>
    <mergeCell ref="AY8:AY10"/>
    <mergeCell ref="AY11:AY13"/>
    <mergeCell ref="AY14:AY16"/>
    <mergeCell ref="AY17:AY19"/>
    <mergeCell ref="AY20:AY22"/>
    <mergeCell ref="AY23:AY25"/>
    <mergeCell ref="AY26:AY28"/>
    <mergeCell ref="AY29:AY31"/>
    <mergeCell ref="AY32:AY34"/>
    <mergeCell ref="AY35:AY37"/>
    <mergeCell ref="AY38:AY40"/>
    <mergeCell ref="AY41:AY43"/>
    <mergeCell ref="AY44:AY46"/>
    <mergeCell ref="AY47:AY49"/>
    <mergeCell ref="AY50:AY52"/>
    <mergeCell ref="AY53:AY55"/>
    <mergeCell ref="AY56:AY58"/>
    <mergeCell ref="AY59:AY61"/>
    <mergeCell ref="AY62:AY64"/>
    <mergeCell ref="AY65:AY67"/>
    <mergeCell ref="AY68:AY70"/>
    <mergeCell ref="AY71:AY73"/>
    <mergeCell ref="AY74:AY76"/>
    <mergeCell ref="AZ5:AZ7"/>
    <mergeCell ref="AZ8:AZ10"/>
    <mergeCell ref="AZ11:AZ13"/>
    <mergeCell ref="AZ14:AZ16"/>
    <mergeCell ref="AZ17:AZ19"/>
    <mergeCell ref="AZ20:AZ22"/>
    <mergeCell ref="AZ23:AZ25"/>
    <mergeCell ref="AZ26:AZ28"/>
    <mergeCell ref="AZ29:AZ31"/>
    <mergeCell ref="AZ32:AZ34"/>
    <mergeCell ref="AZ35:AZ37"/>
    <mergeCell ref="AZ38:AZ40"/>
    <mergeCell ref="AZ41:AZ43"/>
    <mergeCell ref="AZ44:AZ46"/>
    <mergeCell ref="AZ47:AZ49"/>
    <mergeCell ref="AZ50:AZ52"/>
    <mergeCell ref="AZ53:AZ55"/>
    <mergeCell ref="AZ56:AZ58"/>
    <mergeCell ref="AZ59:AZ61"/>
    <mergeCell ref="AZ62:AZ64"/>
    <mergeCell ref="AZ65:AZ67"/>
    <mergeCell ref="AZ68:AZ70"/>
    <mergeCell ref="AZ71:AZ73"/>
    <mergeCell ref="AZ74:AZ76"/>
    <mergeCell ref="BA5:BA7"/>
    <mergeCell ref="BA8:BA10"/>
    <mergeCell ref="BA11:BA13"/>
    <mergeCell ref="BA14:BA16"/>
    <mergeCell ref="BA17:BA19"/>
    <mergeCell ref="BA20:BA22"/>
    <mergeCell ref="BA23:BA25"/>
    <mergeCell ref="BA26:BA28"/>
    <mergeCell ref="BA29:BA31"/>
    <mergeCell ref="BA32:BA34"/>
    <mergeCell ref="BA35:BA37"/>
    <mergeCell ref="BA38:BA40"/>
    <mergeCell ref="BA41:BA43"/>
    <mergeCell ref="BA44:BA46"/>
    <mergeCell ref="BA47:BA49"/>
    <mergeCell ref="BA50:BA52"/>
    <mergeCell ref="BA53:BA55"/>
    <mergeCell ref="BA56:BA58"/>
    <mergeCell ref="BA59:BA61"/>
    <mergeCell ref="BA62:BA64"/>
    <mergeCell ref="BA65:BA67"/>
    <mergeCell ref="BA68:BA70"/>
    <mergeCell ref="BA71:BA73"/>
    <mergeCell ref="BA74:BA76"/>
    <mergeCell ref="BB5:BB7"/>
    <mergeCell ref="BB8:BB10"/>
    <mergeCell ref="BB11:BB13"/>
    <mergeCell ref="BB14:BB16"/>
    <mergeCell ref="BB17:BB19"/>
    <mergeCell ref="BB20:BB22"/>
    <mergeCell ref="BB23:BB25"/>
    <mergeCell ref="BB26:BB28"/>
    <mergeCell ref="BB29:BB31"/>
    <mergeCell ref="BB32:BB34"/>
    <mergeCell ref="BB35:BB37"/>
    <mergeCell ref="BB38:BB40"/>
    <mergeCell ref="BB41:BB43"/>
    <mergeCell ref="BB44:BB46"/>
    <mergeCell ref="BB47:BB49"/>
    <mergeCell ref="BB50:BB52"/>
    <mergeCell ref="BB53:BB55"/>
    <mergeCell ref="BB56:BB58"/>
    <mergeCell ref="BB59:BB61"/>
    <mergeCell ref="BB62:BB64"/>
    <mergeCell ref="BB65:BB67"/>
    <mergeCell ref="BB68:BB70"/>
    <mergeCell ref="BB71:BB73"/>
    <mergeCell ref="BB74:BB76"/>
    <mergeCell ref="BC5:BC7"/>
    <mergeCell ref="BC8:BC10"/>
    <mergeCell ref="BC11:BC13"/>
    <mergeCell ref="BC14:BC16"/>
    <mergeCell ref="BC17:BC19"/>
    <mergeCell ref="BC20:BC22"/>
    <mergeCell ref="BC23:BC25"/>
    <mergeCell ref="BC26:BC28"/>
    <mergeCell ref="BC29:BC31"/>
    <mergeCell ref="BC32:BC34"/>
    <mergeCell ref="BC35:BC37"/>
    <mergeCell ref="BC38:BC40"/>
    <mergeCell ref="BC41:BC43"/>
    <mergeCell ref="BC44:BC46"/>
    <mergeCell ref="BC47:BC49"/>
    <mergeCell ref="BC50:BC52"/>
    <mergeCell ref="BC53:BC55"/>
    <mergeCell ref="BC56:BC58"/>
    <mergeCell ref="BC59:BC61"/>
    <mergeCell ref="BC62:BC64"/>
    <mergeCell ref="BC65:BC67"/>
    <mergeCell ref="BC68:BC70"/>
    <mergeCell ref="BC71:BC73"/>
    <mergeCell ref="BC74:BC76"/>
    <mergeCell ref="BD5:BD7"/>
    <mergeCell ref="BD8:BD10"/>
    <mergeCell ref="BD11:BD13"/>
    <mergeCell ref="BD14:BD16"/>
    <mergeCell ref="BD17:BD19"/>
    <mergeCell ref="BD20:BD22"/>
    <mergeCell ref="BD23:BD25"/>
    <mergeCell ref="BD26:BD28"/>
    <mergeCell ref="BD29:BD31"/>
    <mergeCell ref="BD32:BD34"/>
    <mergeCell ref="BD35:BD37"/>
    <mergeCell ref="BD38:BD40"/>
    <mergeCell ref="BD41:BD43"/>
    <mergeCell ref="BD44:BD46"/>
    <mergeCell ref="BD47:BD49"/>
    <mergeCell ref="BD50:BD52"/>
    <mergeCell ref="BD53:BD55"/>
    <mergeCell ref="BD56:BD58"/>
    <mergeCell ref="BD59:BD61"/>
    <mergeCell ref="BD62:BD64"/>
    <mergeCell ref="BD65:BD67"/>
    <mergeCell ref="BD68:BD70"/>
    <mergeCell ref="BD71:BD73"/>
    <mergeCell ref="BD74:BD76"/>
    <mergeCell ref="BE5:BE7"/>
    <mergeCell ref="BE8:BE10"/>
    <mergeCell ref="BE11:BE13"/>
    <mergeCell ref="BE14:BE16"/>
    <mergeCell ref="BE17:BE19"/>
    <mergeCell ref="BE20:BE22"/>
    <mergeCell ref="BE23:BE25"/>
    <mergeCell ref="BE26:BE28"/>
    <mergeCell ref="BE29:BE31"/>
    <mergeCell ref="BE32:BE34"/>
    <mergeCell ref="BE35:BE37"/>
    <mergeCell ref="BE38:BE40"/>
    <mergeCell ref="BE41:BE43"/>
    <mergeCell ref="BE44:BE46"/>
    <mergeCell ref="BE47:BE49"/>
    <mergeCell ref="BE50:BE52"/>
    <mergeCell ref="BE53:BE55"/>
    <mergeCell ref="BE56:BE58"/>
    <mergeCell ref="BE59:BE61"/>
    <mergeCell ref="BE62:BE64"/>
    <mergeCell ref="BE65:BE67"/>
    <mergeCell ref="BE68:BE70"/>
    <mergeCell ref="BE71:BE73"/>
    <mergeCell ref="BE74:BE76"/>
    <mergeCell ref="BF5:BF7"/>
    <mergeCell ref="BF8:BF10"/>
    <mergeCell ref="BF11:BF13"/>
    <mergeCell ref="BF14:BF16"/>
    <mergeCell ref="BF17:BF19"/>
    <mergeCell ref="BF20:BF22"/>
    <mergeCell ref="BF23:BF25"/>
    <mergeCell ref="BF26:BF28"/>
    <mergeCell ref="BF29:BF31"/>
    <mergeCell ref="BF32:BF34"/>
    <mergeCell ref="BF35:BF37"/>
    <mergeCell ref="BF38:BF40"/>
    <mergeCell ref="BF41:BF43"/>
    <mergeCell ref="BF44:BF46"/>
    <mergeCell ref="BF47:BF49"/>
    <mergeCell ref="BF50:BF52"/>
    <mergeCell ref="BF53:BF55"/>
    <mergeCell ref="BF56:BF58"/>
    <mergeCell ref="BF59:BF61"/>
    <mergeCell ref="BF62:BF64"/>
    <mergeCell ref="BF65:BF67"/>
    <mergeCell ref="BF68:BF70"/>
    <mergeCell ref="BF71:BF73"/>
    <mergeCell ref="BF74:BF76"/>
    <mergeCell ref="BG5:BG7"/>
    <mergeCell ref="BG8:BG10"/>
    <mergeCell ref="BG11:BG13"/>
    <mergeCell ref="BG14:BG16"/>
    <mergeCell ref="BG17:BG19"/>
    <mergeCell ref="BG20:BG22"/>
    <mergeCell ref="BG23:BG25"/>
    <mergeCell ref="BG26:BG28"/>
    <mergeCell ref="BG29:BG31"/>
    <mergeCell ref="BG32:BG34"/>
    <mergeCell ref="BG35:BG37"/>
    <mergeCell ref="BG38:BG40"/>
    <mergeCell ref="BG41:BG43"/>
    <mergeCell ref="BG44:BG46"/>
    <mergeCell ref="BG47:BG49"/>
    <mergeCell ref="BG50:BG52"/>
    <mergeCell ref="BG53:BG55"/>
    <mergeCell ref="BG56:BG58"/>
    <mergeCell ref="BG59:BG61"/>
    <mergeCell ref="BG62:BG64"/>
    <mergeCell ref="BG65:BG67"/>
    <mergeCell ref="BG68:BG70"/>
    <mergeCell ref="BG71:BG73"/>
    <mergeCell ref="BG74:BG76"/>
    <mergeCell ref="BH5:BH7"/>
    <mergeCell ref="BH8:BH10"/>
    <mergeCell ref="BH11:BH13"/>
    <mergeCell ref="BH14:BH16"/>
    <mergeCell ref="BH17:BH19"/>
    <mergeCell ref="BH20:BH22"/>
    <mergeCell ref="BH23:BH25"/>
    <mergeCell ref="BH26:BH28"/>
    <mergeCell ref="BH29:BH31"/>
    <mergeCell ref="BH32:BH34"/>
    <mergeCell ref="BH35:BH37"/>
    <mergeCell ref="BH38:BH40"/>
    <mergeCell ref="BH41:BH43"/>
    <mergeCell ref="BH44:BH46"/>
    <mergeCell ref="BH47:BH49"/>
    <mergeCell ref="BH50:BH52"/>
    <mergeCell ref="BH53:BH55"/>
    <mergeCell ref="BH56:BH58"/>
    <mergeCell ref="BH59:BH61"/>
    <mergeCell ref="BH62:BH64"/>
    <mergeCell ref="BH65:BH67"/>
    <mergeCell ref="BH68:BH70"/>
    <mergeCell ref="BH71:BH73"/>
    <mergeCell ref="BH74:BH76"/>
    <mergeCell ref="BI5:BI7"/>
    <mergeCell ref="BI8:BI10"/>
    <mergeCell ref="BI11:BI13"/>
    <mergeCell ref="BI14:BI16"/>
    <mergeCell ref="BI17:BI19"/>
    <mergeCell ref="BI20:BI22"/>
    <mergeCell ref="BI23:BI25"/>
    <mergeCell ref="BI26:BI28"/>
    <mergeCell ref="BI29:BI31"/>
    <mergeCell ref="BI32:BI34"/>
    <mergeCell ref="BI35:BI37"/>
    <mergeCell ref="BI38:BI40"/>
    <mergeCell ref="BI41:BI43"/>
    <mergeCell ref="BI44:BI46"/>
    <mergeCell ref="BI47:BI49"/>
    <mergeCell ref="BI50:BI52"/>
    <mergeCell ref="BI53:BI55"/>
    <mergeCell ref="BI56:BI58"/>
    <mergeCell ref="BI59:BI61"/>
    <mergeCell ref="BI62:BI64"/>
    <mergeCell ref="BI65:BI67"/>
    <mergeCell ref="BI68:BI70"/>
    <mergeCell ref="BI71:BI73"/>
    <mergeCell ref="BI74:BI76"/>
    <mergeCell ref="BJ5:BJ7"/>
    <mergeCell ref="BJ8:BJ10"/>
    <mergeCell ref="BJ11:BJ13"/>
    <mergeCell ref="BJ14:BJ16"/>
    <mergeCell ref="BJ17:BJ19"/>
    <mergeCell ref="BJ20:BJ22"/>
    <mergeCell ref="BJ23:BJ25"/>
    <mergeCell ref="BJ26:BJ28"/>
    <mergeCell ref="BJ29:BJ31"/>
    <mergeCell ref="BJ32:BJ34"/>
    <mergeCell ref="BJ35:BJ37"/>
    <mergeCell ref="BJ38:BJ40"/>
    <mergeCell ref="BJ41:BJ43"/>
    <mergeCell ref="BJ44:BJ46"/>
    <mergeCell ref="BJ47:BJ49"/>
    <mergeCell ref="BJ50:BJ52"/>
    <mergeCell ref="BJ53:BJ55"/>
    <mergeCell ref="BJ56:BJ58"/>
    <mergeCell ref="BJ59:BJ61"/>
    <mergeCell ref="BJ62:BJ64"/>
    <mergeCell ref="BJ65:BJ67"/>
    <mergeCell ref="BJ68:BJ70"/>
    <mergeCell ref="BJ71:BJ73"/>
    <mergeCell ref="BJ74:BJ76"/>
    <mergeCell ref="BK5:BK7"/>
    <mergeCell ref="BK8:BK10"/>
    <mergeCell ref="BK11:BK13"/>
    <mergeCell ref="BK14:BK16"/>
    <mergeCell ref="BK17:BK19"/>
    <mergeCell ref="BK20:BK22"/>
    <mergeCell ref="BK23:BK25"/>
    <mergeCell ref="BK26:BK28"/>
    <mergeCell ref="BK29:BK31"/>
    <mergeCell ref="BK32:BK34"/>
    <mergeCell ref="BK35:BK37"/>
    <mergeCell ref="BK38:BK40"/>
    <mergeCell ref="BK41:BK43"/>
    <mergeCell ref="BK44:BK46"/>
    <mergeCell ref="BK47:BK49"/>
    <mergeCell ref="BK50:BK52"/>
    <mergeCell ref="BK53:BK55"/>
    <mergeCell ref="BK56:BK58"/>
    <mergeCell ref="BK59:BK61"/>
    <mergeCell ref="BK62:BK64"/>
    <mergeCell ref="BK65:BK67"/>
    <mergeCell ref="BK68:BK70"/>
    <mergeCell ref="BK71:BK73"/>
    <mergeCell ref="BK74:BK76"/>
    <mergeCell ref="BL5:BL7"/>
    <mergeCell ref="BL8:BL10"/>
    <mergeCell ref="BL11:BL13"/>
    <mergeCell ref="BL14:BL16"/>
    <mergeCell ref="BL17:BL19"/>
    <mergeCell ref="BL20:BL22"/>
    <mergeCell ref="BL23:BL25"/>
    <mergeCell ref="BL26:BL28"/>
    <mergeCell ref="BL29:BL31"/>
    <mergeCell ref="BL32:BL34"/>
    <mergeCell ref="BL35:BL37"/>
    <mergeCell ref="BL38:BL40"/>
    <mergeCell ref="BL41:BL43"/>
    <mergeCell ref="BL44:BL46"/>
    <mergeCell ref="BL47:BL49"/>
    <mergeCell ref="BL50:BL52"/>
    <mergeCell ref="BL53:BL55"/>
    <mergeCell ref="BL56:BL58"/>
    <mergeCell ref="BL59:BL61"/>
    <mergeCell ref="BL62:BL64"/>
    <mergeCell ref="BL65:BL67"/>
    <mergeCell ref="BL68:BL70"/>
    <mergeCell ref="BL71:BL73"/>
    <mergeCell ref="BL74:BL76"/>
  </mergeCells>
  <conditionalFormatting sqref="A11:A13">
    <cfRule type="duplicateValues" dxfId="1" priority="36"/>
    <cfRule type="duplicateValues" dxfId="1" priority="34"/>
    <cfRule type="duplicateValues" dxfId="1" priority="32"/>
    <cfRule type="duplicateValues" dxfId="1" priority="30"/>
  </conditionalFormatting>
  <conditionalFormatting sqref="A14:A16">
    <cfRule type="duplicateValues" dxfId="1" priority="35"/>
    <cfRule type="duplicateValues" dxfId="1" priority="33"/>
    <cfRule type="duplicateValues" dxfId="1" priority="31"/>
    <cfRule type="duplicateValues" dxfId="1" priority="29"/>
  </conditionalFormatting>
  <conditionalFormatting sqref="A17:A25">
    <cfRule type="duplicateValues" dxfId="1" priority="28"/>
    <cfRule type="duplicateValues" dxfId="1" priority="27"/>
    <cfRule type="duplicateValues" dxfId="1" priority="26"/>
    <cfRule type="duplicateValues" dxfId="1" priority="25"/>
  </conditionalFormatting>
  <conditionalFormatting sqref="A44:A46">
    <cfRule type="duplicateValues" dxfId="0" priority="23"/>
    <cfRule type="duplicateValues" dxfId="0" priority="22"/>
    <cfRule type="duplicateValues" dxfId="0" priority="21"/>
    <cfRule type="duplicateValues" dxfId="0" priority="20"/>
  </conditionalFormatting>
  <conditionalFormatting sqref="A47:A49">
    <cfRule type="duplicateValues" dxfId="0" priority="19"/>
    <cfRule type="duplicateValues" dxfId="0" priority="18"/>
  </conditionalFormatting>
  <conditionalFormatting sqref="A50:A55">
    <cfRule type="duplicateValues" dxfId="0" priority="17"/>
    <cfRule type="duplicateValues" dxfId="0" priority="16"/>
  </conditionalFormatting>
  <conditionalFormatting sqref="A56:A58">
    <cfRule type="duplicateValues" dxfId="0" priority="15"/>
    <cfRule type="duplicateValues" dxfId="0" priority="14"/>
  </conditionalFormatting>
  <conditionalFormatting sqref="A59:A61">
    <cfRule type="duplicateValues" dxfId="0" priority="13"/>
    <cfRule type="duplicateValues" dxfId="0" priority="12"/>
  </conditionalFormatting>
  <conditionalFormatting sqref="A62:A70">
    <cfRule type="duplicateValues" dxfId="0" priority="11"/>
  </conditionalFormatting>
  <conditionalFormatting sqref="A71:A73">
    <cfRule type="duplicateValues" dxfId="0" priority="6"/>
    <cfRule type="duplicateValues" dxfId="0" priority="5"/>
    <cfRule type="duplicateValues" dxfId="0" priority="4"/>
    <cfRule type="duplicateValues" dxfId="0" priority="3"/>
    <cfRule type="duplicateValues" dxfId="0" priority="2"/>
  </conditionalFormatting>
  <conditionalFormatting sqref="A74:A1048576">
    <cfRule type="duplicateValues" dxfId="0" priority="63"/>
  </conditionalFormatting>
  <conditionalFormatting sqref="A1:A4 A5:A7 A8:A10 A11:A16 A17:A25 A26:A28 A29:A31 A32:A34 A35:A37 A38:A43 A44:A46 A47:A49 A50:A55 A56:A58 A59:A61 A62:A70 A71:A73">
    <cfRule type="duplicateValues" dxfId="0" priority="1"/>
  </conditionalFormatting>
  <conditionalFormatting sqref="A8:A10 A26:A28 A29:A31">
    <cfRule type="duplicateValues" dxfId="1" priority="40"/>
    <cfRule type="duplicateValues" dxfId="1" priority="39"/>
    <cfRule type="duplicateValues" dxfId="1" priority="38"/>
    <cfRule type="duplicateValues" dxfId="1" priority="37"/>
  </conditionalFormatting>
  <conditionalFormatting sqref="A35:A37 A38:A43">
    <cfRule type="duplicateValues" dxfId="0" priority="24"/>
  </conditionalFormatting>
  <conditionalFormatting sqref="A35:A37 A38:A43 A44:A46 A47:A49 A50:A55 A56:A58 A59:A61 A62:A70">
    <cfRule type="duplicateValues" dxfId="0" priority="10"/>
    <cfRule type="duplicateValues" dxfId="0" priority="9"/>
    <cfRule type="duplicateValues" dxfId="0" priority="8"/>
    <cfRule type="duplicateValues" dxfId="0" priority="7"/>
  </conditionalFormatting>
  <dataValidations count="11">
    <dataValidation type="list" allowBlank="1" showInputMessage="1" showErrorMessage="1" sqref="M17 N17 O17 V17 W17 Y17 Z17 AA17 AC17 AD17 K18 N18 Y18 AA18 K19 M19 N19 O19 V19 W19 Y19 Z19 AA19 AB19 AC19 AD19 O20 V20 W20 Z20 AA20 AC20 AD20 AE20 AA21 O22 V22 W22 Z22 AA22 AC22 AD22 AE22 Q25 AG62 AG63 AG64 AG65 AG66 AG67 AG68 AG69 AG70 M71 O71 AG71 M73 O73 Q73 AG73 P17:P19 P20:P22 AB17:AB18">
      <formula1>[4]数据源!#REF!</formula1>
    </dataValidation>
    <dataValidation type="list" allowBlank="1" showInputMessage="1" showErrorMessage="1" sqref="L8 M8 N8 P8 V8 W8 X8 L9 M9 N9 O9 V9 W9 X9 M10 N10 O10 P10 S10 T10 U10 V10 W10 X10 Y10 Z10 AA10 AB10 AC10 AD10 AE10 AF10 AG10 AH10 K17 T17 U17 T18 U18 T19 U19 T20 U20 AB20 T21 U21 AB21 T22 U22 AB22 Q23 U23 V23 W23 X23 AB23 U24 V24 W24 X24 AB24 U25 V25 W25 X25 AB25 M45 O45 O46 AH46 S62 T62 U62 V62 W62 X62 Y62 Z62 AA62 AB62 AC62 AD62 AE62 AF62 S63 T63 U63 V63 W63 X63 Y63 Z63 AA63 AB63 AC63 AD63 AE63 AF63 H64 I64 J64 L64 M64 N64 Q64 T64 U64 V64 W64 X64 Y64 Z64 AA64 AB64 AD64 AE64 AF64 AH64 S65 T65 U65 V65 W65 X65 Y65 Z65 AA65 AB65 AC65 AD65 AE65 AF65 S66 T66 U66 V66 W66 X66 Y66 Z66 AA66 AB66 AC66 AD66 AE66 AF66 H67 I67 J67 L67 M67 N67 Q67 T67 U67 V67 W67 X67 Y67 Z67 AA67 AB67 AD67 AE67 AF67 AH67 S68 T68 U68 V68 W68 X68 Y68 Z68 AA68 AB68 AC68 AD68 AE68 AF68 S69 T69 U69 V69 W69 X69 Y69 Z69 AA69 AB69 AC69 AD69 AE69 AF69 H70 I70 J70 L70 M70 N70 Q70 T70 U70 V70 W70 X70 Y70 Z70 AA70 AB70 AD70 AE70 AF70 AH70 H62:H63 H65:H66 H68:H69 M35:M37 M38:M40 M41:M43 N35:N37 N38:N40 O35:O37 P35:P37 P41:P43 T8:T9 U8:U9 AB8:AB9 AG8:AG9 N41:O43 AC8:AF9">
      <formula1>[2]数据源!#REF!</formula1>
    </dataValidation>
    <dataValidation type="list" allowBlank="1" showInputMessage="1" showErrorMessage="1" sqref="AJ2:AL2">
      <formula1>"总装厂缝纫车间,金属件厂电泳车间,总装厂发泡车间,总装厂座椅车间,金属件厂前工序车间,金属件厂焊接车间,金属件厂骨架组装车间"</formula1>
    </dataValidation>
    <dataValidation type="list" allowBlank="1" showInputMessage="1" showErrorMessage="1" sqref="R9 AA9 K10 L10 L17 X17 L18 M18 O18 X18 O21 X21 O23 P23 R23 AD23 R24 AD24 R25 Z25 AD25 AE25 K26 L26 M26 N26 O26 P26 Q26 R26 S26 T26 U26 V26 W26 X26 Y26 Z26 AA26 AB26 AC26 AD26 AE26 AF26 AG26 AH26 K27 L27 M27 N27 O27 P27 Q27 R27 S27 T27 U27 V27 W27 X27 Y27 Z27 AA27 AB27 AC27 AD27 AE27 AF27 AG27 AH27 K28 L28 M28 N28 O28 P28 Q28 R28 S28 T28 U28 V28 W28 X28 Y28 Z28 AA28 AB28 AC28 AD28 AE28 AF28 AG28 AH28 K29 L29 M29 N29 O29 P29 Q29 R29 S29 T29 U29 V29 W29 X29 Y29 Z29 AA29 AB29 AC29 AD29 AE29 AF29 AG29 K30 L30 M30 N30 O30 P30 Q30 R30 S30 T30 U30 V30 W30 X30 Y30 Z30 AA30 AB30 AC30 AD30 AE30 AF30 AG30 K31 L31 M31 N31 O31 P31 Q31 R31 S31 T31 U31 V31 W31 X31 Y31 Z31 AA31 AB31 AC31 AD31 AE31 AF31 AG31 AE38 AF38 AF43 R63 R66 R69 M72 O72 K23:K25 K35:K37 K38:K40 K41:K43 L23:L25 L35:L37 L38:L40 L41:L43 N23:N25 O24:O25 P24:P25 Q35:Q37 R35:R37 S35:S37 S38:S40 S41:S43 U35:U37 X39:X40 Y23:Y25 Z23:Z24 AA23:AA25 AC23:AC25 AD38:AD40 AD41:AD43 AE23:AE24 AE35:AE37 AE39:AE40 AE41:AE43 AF23:AF25 AF35:AF37 AF39:AF40 AF41:AF42 AG23:AG25 AG38:AG40 AG41:AG43 AH23:AH25 AH35:AH37 AH38:AH40 AH41:AH43">
      <formula1>[5]数据源!#REF!</formula1>
    </dataValidation>
    <dataValidation type="list" allowBlank="1" showInputMessage="1" showErrorMessage="1" sqref="Y20 Y21 Y22 E47 F47 G47 H47 I47 J47 L47 M47 N47 O47 P47 Q47 R47 S47 T47 U47 V47 W47 X47 Y47 Z47 AA47 AB47 AC47 AD47 AE47 AF47 AG47 AH47 E48 F48 G48 H48 I48 J48 L48 M48 N48 O48 P48 Q48 R48 S48 T48 U48 V48 W48 X48 Y48 Z48 AA48 AB48 AC48 AD48 AE48 AF48 AG48 AH48 E49 F49 G49 H49 I49 J49 L49 M49 N49 O49 P49 Q49 R49 S49 T49 U49 V49 W49 Y49 Z49 AA49 AB49 AC49 AD49 AE49 AF49 AG49 AH49 AE56 E59 F59 G59 H59 I59 J59 K59 L59 M59 N59 O59 P59 Q59 R59 S59 T59 U59 V59 W59 X59 Y59 Z59 AA59 AB59 AC59 AF59 AG59 AH59 E60 F60 G60 H60 I60 J60 K60 L60 M60 N60 O60 P60 Q60 R60 S60 T60 U60 V60 W60 X60 Y60 Z60 AA60 AB60 AC60 AF60 AG60 AH60 E61 F61 G61 H61 I61 J61 K61 L61 M61 N61 O61 P61 Q61 R61 S61 T61 U61 V61 W61 X61 Y61 Z61 AA61 AB61 AC61 AF61 AG61 AH61 I71 J71 L71 N71 P71 R71 S71 AD71 AE71 AF71 I72 J72 L72 N72 P72 S72 AD72 AE72 AF72 I73 J73 L73 N73 P73 R73 S73 AD73 AE73 AF73 E50:E52 E53:E55 E56:E58 F50:F52 F53:F55 F56:F58 G50:G52 G53:G55 G56:G58 H50:H52 H53:H55 H56:H58 H71:H73 I50:I52 I53:I55 I56:I58 J50:J52 J53:J55 J56:J58 K50:K52 K53:K55 K56:K58 L20:L22 L50:L52 L53:L55 L56:L58 M50:M52 M53:M55 M56:M58 N20:N22 N50:N52 N53:N55 N56:N58 O50:O52 O53:O55 O56:O58 P50:P52 P53:P55 P56:P58 Q50:Q52 Q53:Q55 Q56:Q58 R50:R52 R53:R55 R56:R58 S50:S52 S53:S55 S56:S58 T50:T52 T53:T55 T56:T58 U50:U52 U53:U55 U56:U58 V50:V52 V53:V55 V56:V58 W50:W52 W53:W55 W56:W58 X50:X52 X53:X55 X56:X58 Y50:Y52 Y53:Y55 Y56:Y58 Z50:Z52 Z53:Z55 Z56:Z58 AA50:AA52 AA53:AA55 AA56:AA58 AB50:AB52 AB53:AB55 AB56:AB58 AC50:AC52 AC53:AC55 AC56:AC58 AD50:AD52 AD53:AD55 AD56:AD58 AE50:AE52 AE53:AE55 AE57:AE58 AF50:AF52 AF53:AF55 AF56:AF58 AG50:AG52 AG53:AG55 AG56:AG58 AH50:AH52 AH53:AH55 AH56:AH58 AD59:AE61">
      <formula1>[3]数据源!#REF!</formula1>
    </dataValidation>
    <dataValidation type="list" allowBlank="1" showInputMessage="1" showErrorMessage="1" sqref="H16:J16">
      <formula1>#REF!</formula1>
    </dataValidation>
    <dataValidation type="list" allowBlank="1" showInputMessage="1" showErrorMessage="1" sqref="D34 E34 F34 G34 J34 K34">
      <formula1>[6]数据源!#REF!</formula1>
    </dataValidation>
    <dataValidation type="list" allowBlank="1" showInputMessage="1" showErrorMessage="1" sqref="H34 I34 L34:M34 N34 O34 P34:Q34 R34 S34:V34 W34:Y34 Z34 AA34 AB34 AC34:AF34 AG34 AH34 AH32:AH33 AA32:AG33 D32:Z33">
      <formula1>[8]数据源!#REF!</formula1>
    </dataValidation>
    <dataValidation type="list" allowBlank="1" showInputMessage="1" showErrorMessage="1" sqref="X44 Z44:AA44 AD44:AG44 X45:AA45 AC45:AG45 G46:H46 I46 J46 K46 U46:AA46 AC46:AG46 G44:G45 Q44:Q46 S44:S46 D44:F46">
      <formula1>[7]数据源!#REF!</formula1>
    </dataValidation>
    <dataValidation type="list" allowBlank="1" showInputMessage="1" showErrorMessage="1" sqref="E74 F74 I74 J74:K74 L74 O74 P74 AE74:AH74 I75 J75 K75 L75 O75 P75 AE75:AH75 I76 J76 K76 L76 O76 P76 AE76:AH76 D74:D76 M74:M76 N74:N76 Q74:Q76 AD74:AD76 G74:H76 R74:AC76 E75:F76">
      <formula1>[1]数据源!#REF!</formula1>
    </dataValidation>
    <dataValidation type="list" allowBlank="1" showInputMessage="1" showErrorMessage="1" sqref="AN74 AN75 AN76">
      <formula1>"正常在职,本月离职,本月入职,本月调入,本月调出"</formula1>
    </dataValidation>
  </dataValidations>
  <pageMargins left="0.236111111111111" right="0.314583333333333" top="0.236111111111111" bottom="0.196527777777778" header="0.275" footer="0.511805555555556"/>
  <pageSetup paperSize="9" scale="99" orientation="landscape" horizontalDpi="600"/>
  <headerFooter/>
  <rowBreaks count="2" manualBreakCount="2">
    <brk id="58" max="16383" man="1"/>
    <brk id="8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 name="Spinner 14" r:id="rId4">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39" name="Spinner 15" r:id="rId5">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40" name="Spinner 16" r:id="rId6">
              <controlPr defaultSize="0">
                <anchor moveWithCells="1" sizeWithCells="1">
                  <from>
                    <xdr:col>39</xdr:col>
                    <xdr:colOff>285750</xdr:colOff>
                    <xdr:row>0</xdr:row>
                    <xdr:rowOff>19050</xdr:rowOff>
                  </from>
                  <to>
                    <xdr:col>40</xdr:col>
                    <xdr:colOff>0</xdr:colOff>
                    <xdr:row>0</xdr:row>
                    <xdr:rowOff>267970</xdr:rowOff>
                  </to>
                </anchor>
              </controlPr>
            </control>
          </mc:Choice>
        </mc:AlternateContent>
        <mc:AlternateContent xmlns:mc="http://schemas.openxmlformats.org/markup-compatibility/2006">
          <mc:Choice Requires="x14">
            <control shapeId="1041" name="Spinner 17" r:id="rId7">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42" name="Spinner 18" r:id="rId8">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43" name="Spinner 19" r:id="rId9">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45" name="Spinner 21" r:id="rId10">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46" name="Spinner 22" r:id="rId11">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47" name="Spinner 23" r:id="rId12">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49" name="Spinner 25" r:id="rId13">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50" name="Spinner 26" r:id="rId14">
              <controlPr defaultSize="0">
                <anchor moveWithCells="1" sizeWithCells="1">
                  <from>
                    <xdr:col>33</xdr:col>
                    <xdr:colOff>628650</xdr:colOff>
                    <xdr:row>0</xdr:row>
                    <xdr:rowOff>9525</xdr:rowOff>
                  </from>
                  <to>
                    <xdr:col>33</xdr:col>
                    <xdr:colOff>885825</xdr:colOff>
                    <xdr:row>0</xdr:row>
                    <xdr:rowOff>257175</xdr:rowOff>
                  </to>
                </anchor>
              </controlPr>
            </control>
          </mc:Choice>
        </mc:AlternateContent>
        <mc:AlternateContent xmlns:mc="http://schemas.openxmlformats.org/markup-compatibility/2006">
          <mc:Choice Requires="x14">
            <control shapeId="1051" name="Spinner 27" r:id="rId15">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52" name="Spinner 28" r:id="rId16">
              <controlPr defaultSize="0">
                <anchor moveWithCells="1" sizeWithCells="1">
                  <from>
                    <xdr:col>38</xdr:col>
                    <xdr:colOff>419100</xdr:colOff>
                    <xdr:row>0</xdr:row>
                    <xdr:rowOff>19050</xdr:rowOff>
                  </from>
                  <to>
                    <xdr:col>38</xdr:col>
                    <xdr:colOff>572135</xdr:colOff>
                    <xdr:row>0</xdr:row>
                    <xdr:rowOff>248285</xdr:rowOff>
                  </to>
                </anchor>
              </controlPr>
            </control>
          </mc:Choice>
        </mc:AlternateContent>
        <mc:AlternateContent xmlns:mc="http://schemas.openxmlformats.org/markup-compatibility/2006">
          <mc:Choice Requires="x14">
            <control shapeId="1053" name="Spinner 29" r:id="rId17">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54" name="Spinner 30" r:id="rId18">
              <controlPr defaultSize="0">
                <anchor moveWithCells="1" sizeWithCells="1">
                  <from>
                    <xdr:col>33</xdr:col>
                    <xdr:colOff>628650</xdr:colOff>
                    <xdr:row>0</xdr:row>
                    <xdr:rowOff>9525</xdr:rowOff>
                  </from>
                  <to>
                    <xdr:col>33</xdr:col>
                    <xdr:colOff>885825</xdr:colOff>
                    <xdr:row>0</xdr:row>
                    <xdr:rowOff>257175</xdr:rowOff>
                  </to>
                </anchor>
              </controlPr>
            </control>
          </mc:Choice>
        </mc:AlternateContent>
        <mc:AlternateContent xmlns:mc="http://schemas.openxmlformats.org/markup-compatibility/2006">
          <mc:Choice Requires="x14">
            <control shapeId="1055" name="Spinner 31" r:id="rId19">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56" name="Spinner 32" r:id="rId20">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57" name="Spinner 33" r:id="rId21">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58" name="Spinner 34" r:id="rId22">
              <controlPr defaultSize="0">
                <anchor moveWithCells="1" sizeWithCells="1">
                  <from>
                    <xdr:col>39</xdr:col>
                    <xdr:colOff>381000</xdr:colOff>
                    <xdr:row>0</xdr:row>
                    <xdr:rowOff>635</xdr:rowOff>
                  </from>
                  <to>
                    <xdr:col>40</xdr:col>
                    <xdr:colOff>9525</xdr:colOff>
                    <xdr:row>0</xdr:row>
                    <xdr:rowOff>248285</xdr:rowOff>
                  </to>
                </anchor>
              </controlPr>
            </control>
          </mc:Choice>
        </mc:AlternateContent>
        <mc:AlternateContent xmlns:mc="http://schemas.openxmlformats.org/markup-compatibility/2006">
          <mc:Choice Requires="x14">
            <control shapeId="1059" name="Spinner 35" r:id="rId23">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60" name="Spinner 36" r:id="rId24">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61" name="Spinner 37" r:id="rId25">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062" name="Spinner 38" r:id="rId26">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66" name="Spinner 42" r:id="rId27">
              <controlPr defaultSize="0">
                <anchor moveWithCells="1" sizeWithCells="1">
                  <from>
                    <xdr:col>34</xdr:col>
                    <xdr:colOff>590550</xdr:colOff>
                    <xdr:row>0</xdr:row>
                    <xdr:rowOff>9525</xdr:rowOff>
                  </from>
                  <to>
                    <xdr:col>34</xdr:col>
                    <xdr:colOff>590550</xdr:colOff>
                    <xdr:row>0</xdr:row>
                    <xdr:rowOff>257175</xdr:rowOff>
                  </to>
                </anchor>
              </controlPr>
            </control>
          </mc:Choice>
        </mc:AlternateContent>
        <mc:AlternateContent xmlns:mc="http://schemas.openxmlformats.org/markup-compatibility/2006">
          <mc:Choice Requires="x14">
            <control shapeId="1067" name="Spinner 43" r:id="rId28">
              <controlPr defaultSize="0">
                <anchor moveWithCells="1" sizeWithCells="1">
                  <from>
                    <xdr:col>38</xdr:col>
                    <xdr:colOff>628650</xdr:colOff>
                    <xdr:row>0</xdr:row>
                    <xdr:rowOff>9525</xdr:rowOff>
                  </from>
                  <to>
                    <xdr:col>38</xdr:col>
                    <xdr:colOff>790575</xdr:colOff>
                    <xdr:row>0</xdr:row>
                    <xdr:rowOff>257175</xdr:rowOff>
                  </to>
                </anchor>
              </controlPr>
            </control>
          </mc:Choice>
        </mc:AlternateContent>
        <mc:AlternateContent xmlns:mc="http://schemas.openxmlformats.org/markup-compatibility/2006">
          <mc:Choice Requires="x14">
            <control shapeId="1068" name="Spinner 44" r:id="rId29">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069" name="Spinner 45" r:id="rId30">
              <controlPr defaultSize="0">
                <anchor moveWithCells="1" sizeWithCells="1">
                  <from>
                    <xdr:col>38</xdr:col>
                    <xdr:colOff>628650</xdr:colOff>
                    <xdr:row>0</xdr:row>
                    <xdr:rowOff>9525</xdr:rowOff>
                  </from>
                  <to>
                    <xdr:col>38</xdr:col>
                    <xdr:colOff>790575</xdr:colOff>
                    <xdr:row>0</xdr:row>
                    <xdr:rowOff>257175</xdr:rowOff>
                  </to>
                </anchor>
              </controlPr>
            </control>
          </mc:Choice>
        </mc:AlternateContent>
        <mc:AlternateContent xmlns:mc="http://schemas.openxmlformats.org/markup-compatibility/2006">
          <mc:Choice Requires="x14">
            <control shapeId="1070" name="Spinner 46" r:id="rId31">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71" name="Spinner 47" r:id="rId32">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72" name="Spinner 48" r:id="rId33">
              <controlPr defaultSize="0">
                <anchor moveWithCells="1" sizeWithCells="1">
                  <from>
                    <xdr:col>39</xdr:col>
                    <xdr:colOff>333375</xdr:colOff>
                    <xdr:row>0</xdr:row>
                    <xdr:rowOff>9525</xdr:rowOff>
                  </from>
                  <to>
                    <xdr:col>39</xdr:col>
                    <xdr:colOff>333375</xdr:colOff>
                    <xdr:row>0</xdr:row>
                    <xdr:rowOff>258445</xdr:rowOff>
                  </to>
                </anchor>
              </controlPr>
            </control>
          </mc:Choice>
        </mc:AlternateContent>
        <mc:AlternateContent xmlns:mc="http://schemas.openxmlformats.org/markup-compatibility/2006">
          <mc:Choice Requires="x14">
            <control shapeId="1073" name="Spinner 49" r:id="rId34">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74" name="Spinner 50" r:id="rId35">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75" name="Spinner 51" r:id="rId36">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76" name="Spinner 52" r:id="rId37">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77" name="Spinner 53" r:id="rId38">
              <controlPr defaultSize="0">
                <anchor moveWithCells="1" sizeWithCells="1">
                  <from>
                    <xdr:col>33</xdr:col>
                    <xdr:colOff>628650</xdr:colOff>
                    <xdr:row>0</xdr:row>
                    <xdr:rowOff>9525</xdr:rowOff>
                  </from>
                  <to>
                    <xdr:col>33</xdr:col>
                    <xdr:colOff>885825</xdr:colOff>
                    <xdr:row>0</xdr:row>
                    <xdr:rowOff>257175</xdr:rowOff>
                  </to>
                </anchor>
              </controlPr>
            </control>
          </mc:Choice>
        </mc:AlternateContent>
        <mc:AlternateContent xmlns:mc="http://schemas.openxmlformats.org/markup-compatibility/2006">
          <mc:Choice Requires="x14">
            <control shapeId="1078" name="Spinner 54" r:id="rId39">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79" name="Spinner 55" r:id="rId40">
              <controlPr defaultSize="0">
                <anchor moveWithCells="1" sizeWithCells="1">
                  <from>
                    <xdr:col>38</xdr:col>
                    <xdr:colOff>419100</xdr:colOff>
                    <xdr:row>0</xdr:row>
                    <xdr:rowOff>19050</xdr:rowOff>
                  </from>
                  <to>
                    <xdr:col>38</xdr:col>
                    <xdr:colOff>572135</xdr:colOff>
                    <xdr:row>0</xdr:row>
                    <xdr:rowOff>248285</xdr:rowOff>
                  </to>
                </anchor>
              </controlPr>
            </control>
          </mc:Choice>
        </mc:AlternateContent>
        <mc:AlternateContent xmlns:mc="http://schemas.openxmlformats.org/markup-compatibility/2006">
          <mc:Choice Requires="x14">
            <control shapeId="1080" name="Spinner 56" r:id="rId41">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81" name="Spinner 57" r:id="rId42">
              <controlPr defaultSize="0">
                <anchor moveWithCells="1" sizeWithCells="1">
                  <from>
                    <xdr:col>33</xdr:col>
                    <xdr:colOff>628650</xdr:colOff>
                    <xdr:row>0</xdr:row>
                    <xdr:rowOff>9525</xdr:rowOff>
                  </from>
                  <to>
                    <xdr:col>33</xdr:col>
                    <xdr:colOff>885825</xdr:colOff>
                    <xdr:row>0</xdr:row>
                    <xdr:rowOff>257175</xdr:rowOff>
                  </to>
                </anchor>
              </controlPr>
            </control>
          </mc:Choice>
        </mc:AlternateContent>
        <mc:AlternateContent xmlns:mc="http://schemas.openxmlformats.org/markup-compatibility/2006">
          <mc:Choice Requires="x14">
            <control shapeId="1082" name="Spinner 58" r:id="rId43">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83" name="Spinner 59" r:id="rId44">
              <controlPr defaultSize="0">
                <anchor moveWithCells="1" sizeWithCells="1">
                  <from>
                    <xdr:col>37</xdr:col>
                    <xdr:colOff>628650</xdr:colOff>
                    <xdr:row>0</xdr:row>
                    <xdr:rowOff>9525</xdr:rowOff>
                  </from>
                  <to>
                    <xdr:col>37</xdr:col>
                    <xdr:colOff>885825</xdr:colOff>
                    <xdr:row>0</xdr:row>
                    <xdr:rowOff>257175</xdr:rowOff>
                  </to>
                </anchor>
              </controlPr>
            </control>
          </mc:Choice>
        </mc:AlternateContent>
        <mc:AlternateContent xmlns:mc="http://schemas.openxmlformats.org/markup-compatibility/2006">
          <mc:Choice Requires="x14">
            <control shapeId="1084" name="Spinner 60" r:id="rId45">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85" name="Spinner 61" r:id="rId46">
              <controlPr defaultSize="0">
                <anchor moveWithCells="1" sizeWithCells="1">
                  <from>
                    <xdr:col>39</xdr:col>
                    <xdr:colOff>381000</xdr:colOff>
                    <xdr:row>0</xdr:row>
                    <xdr:rowOff>635</xdr:rowOff>
                  </from>
                  <to>
                    <xdr:col>39</xdr:col>
                    <xdr:colOff>381000</xdr:colOff>
                    <xdr:row>0</xdr:row>
                    <xdr:rowOff>248285</xdr:rowOff>
                  </to>
                </anchor>
              </controlPr>
            </control>
          </mc:Choice>
        </mc:AlternateContent>
        <mc:AlternateContent xmlns:mc="http://schemas.openxmlformats.org/markup-compatibility/2006">
          <mc:Choice Requires="x14">
            <control shapeId="1086" name="Spinner 62" r:id="rId47">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087" name="Spinner 63" r:id="rId48">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88" name="Spinner 64" r:id="rId49">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089" name="Spinner 65" r:id="rId50">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090" name="Spinner 66" r:id="rId51">
              <controlPr defaultSize="0">
                <anchor moveWithCells="1" sizeWithCells="1">
                  <from>
                    <xdr:col>36</xdr:col>
                    <xdr:colOff>628650</xdr:colOff>
                    <xdr:row>0</xdr:row>
                    <xdr:rowOff>9525</xdr:rowOff>
                  </from>
                  <to>
                    <xdr:col>36</xdr:col>
                    <xdr:colOff>628650</xdr:colOff>
                    <xdr:row>0</xdr:row>
                    <xdr:rowOff>285750</xdr:rowOff>
                  </to>
                </anchor>
              </controlPr>
            </control>
          </mc:Choice>
        </mc:AlternateContent>
        <mc:AlternateContent xmlns:mc="http://schemas.openxmlformats.org/markup-compatibility/2006">
          <mc:Choice Requires="x14">
            <control shapeId="1091" name="Spinner 67" r:id="rId52">
              <controlPr defaultSize="0">
                <anchor moveWithCells="1" sizeWithCells="1">
                  <from>
                    <xdr:col>38</xdr:col>
                    <xdr:colOff>647065</xdr:colOff>
                    <xdr:row>0</xdr:row>
                    <xdr:rowOff>9525</xdr:rowOff>
                  </from>
                  <to>
                    <xdr:col>38</xdr:col>
                    <xdr:colOff>904875</xdr:colOff>
                    <xdr:row>0</xdr:row>
                    <xdr:rowOff>285750</xdr:rowOff>
                  </to>
                </anchor>
              </controlPr>
            </control>
          </mc:Choice>
        </mc:AlternateContent>
        <mc:AlternateContent xmlns:mc="http://schemas.openxmlformats.org/markup-compatibility/2006">
          <mc:Choice Requires="x14">
            <control shapeId="1092" name="Spinner 68" r:id="rId53">
              <controlPr defaultSize="0">
                <anchor moveWithCells="1" sizeWithCells="1">
                  <from>
                    <xdr:col>37</xdr:col>
                    <xdr:colOff>266700</xdr:colOff>
                    <xdr:row>0</xdr:row>
                    <xdr:rowOff>0</xdr:rowOff>
                  </from>
                  <to>
                    <xdr:col>38</xdr:col>
                    <xdr:colOff>8890</xdr:colOff>
                    <xdr:row>0</xdr:row>
                    <xdr:rowOff>276225</xdr:rowOff>
                  </to>
                </anchor>
              </controlPr>
            </control>
          </mc:Choice>
        </mc:AlternateContent>
        <mc:AlternateContent xmlns:mc="http://schemas.openxmlformats.org/markup-compatibility/2006">
          <mc:Choice Requires="x14">
            <control shapeId="1105" name="Spinner 81" r:id="rId54">
              <controlPr defaultSize="0">
                <anchor moveWithCells="1" sizeWithCells="1">
                  <from>
                    <xdr:col>34</xdr:col>
                    <xdr:colOff>628650</xdr:colOff>
                    <xdr:row>0</xdr:row>
                    <xdr:rowOff>9525</xdr:rowOff>
                  </from>
                  <to>
                    <xdr:col>34</xdr:col>
                    <xdr:colOff>885825</xdr:colOff>
                    <xdr:row>0</xdr:row>
                    <xdr:rowOff>257175</xdr:rowOff>
                  </to>
                </anchor>
              </controlPr>
            </control>
          </mc:Choice>
        </mc:AlternateContent>
        <mc:AlternateContent xmlns:mc="http://schemas.openxmlformats.org/markup-compatibility/2006">
          <mc:Choice Requires="x14">
            <control shapeId="1106" name="Spinner 82" r:id="rId55">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107" name="Spinner 83" r:id="rId56">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108" name="Spinner 84" r:id="rId57">
              <controlPr defaultSize="0">
                <anchor moveWithCells="1" sizeWithCells="1">
                  <from>
                    <xdr:col>38</xdr:col>
                    <xdr:colOff>628650</xdr:colOff>
                    <xdr:row>0</xdr:row>
                    <xdr:rowOff>9525</xdr:rowOff>
                  </from>
                  <to>
                    <xdr:col>38</xdr:col>
                    <xdr:colOff>885825</xdr:colOff>
                    <xdr:row>0</xdr:row>
                    <xdr:rowOff>257175</xdr:rowOff>
                  </to>
                </anchor>
              </controlPr>
            </control>
          </mc:Choice>
        </mc:AlternateContent>
        <mc:AlternateContent xmlns:mc="http://schemas.openxmlformats.org/markup-compatibility/2006">
          <mc:Choice Requires="x14">
            <control shapeId="1109" name="Spinner 85" r:id="rId58">
              <controlPr defaultSize="0">
                <anchor moveWithCells="1" sizeWithCells="1">
                  <from>
                    <xdr:col>36</xdr:col>
                    <xdr:colOff>628650</xdr:colOff>
                    <xdr:row>0</xdr:row>
                    <xdr:rowOff>8255</xdr:rowOff>
                  </from>
                  <to>
                    <xdr:col>36</xdr:col>
                    <xdr:colOff>628650</xdr:colOff>
                    <xdr:row>0</xdr:row>
                    <xdr:rowOff>284480</xdr:rowOff>
                  </to>
                </anchor>
              </controlPr>
            </control>
          </mc:Choice>
        </mc:AlternateContent>
        <mc:AlternateContent xmlns:mc="http://schemas.openxmlformats.org/markup-compatibility/2006">
          <mc:Choice Requires="x14">
            <control shapeId="1110" name="Spinner 86" r:id="rId59">
              <controlPr defaultSize="0">
                <anchor moveWithCells="1" sizeWithCells="1">
                  <from>
                    <xdr:col>38</xdr:col>
                    <xdr:colOff>647065</xdr:colOff>
                    <xdr:row>0</xdr:row>
                    <xdr:rowOff>8255</xdr:rowOff>
                  </from>
                  <to>
                    <xdr:col>38</xdr:col>
                    <xdr:colOff>904875</xdr:colOff>
                    <xdr:row>0</xdr:row>
                    <xdr:rowOff>284480</xdr:rowOff>
                  </to>
                </anchor>
              </controlPr>
            </control>
          </mc:Choice>
        </mc:AlternateContent>
        <mc:AlternateContent xmlns:mc="http://schemas.openxmlformats.org/markup-compatibility/2006">
          <mc:Choice Requires="x14">
            <control shapeId="1111" name="Spinner 87" r:id="rId60">
              <controlPr defaultSize="0">
                <anchor moveWithCells="1" sizeWithCells="1">
                  <from>
                    <xdr:col>37</xdr:col>
                    <xdr:colOff>266700</xdr:colOff>
                    <xdr:row>0</xdr:row>
                    <xdr:rowOff>0</xdr:rowOff>
                  </from>
                  <to>
                    <xdr:col>38</xdr:col>
                    <xdr:colOff>8890</xdr:colOff>
                    <xdr:row>0</xdr:row>
                    <xdr:rowOff>276225</xdr:rowOff>
                  </to>
                </anchor>
              </controlPr>
            </control>
          </mc:Choice>
        </mc:AlternateContent>
        <mc:AlternateContent xmlns:mc="http://schemas.openxmlformats.org/markup-compatibility/2006">
          <mc:Choice Requires="x14">
            <control shapeId="1112" name="Spinner 88" r:id="rId61">
              <controlPr defaultSize="0">
                <anchor moveWithCells="1" sizeWithCells="1">
                  <from>
                    <xdr:col>34</xdr:col>
                    <xdr:colOff>590550</xdr:colOff>
                    <xdr:row>0</xdr:row>
                    <xdr:rowOff>9525</xdr:rowOff>
                  </from>
                  <to>
                    <xdr:col>34</xdr:col>
                    <xdr:colOff>590550</xdr:colOff>
                    <xdr:row>0</xdr:row>
                    <xdr:rowOff>257175</xdr:rowOff>
                  </to>
                </anchor>
              </controlPr>
            </control>
          </mc:Choice>
        </mc:AlternateContent>
        <mc:AlternateContent xmlns:mc="http://schemas.openxmlformats.org/markup-compatibility/2006">
          <mc:Choice Requires="x14">
            <control shapeId="1113" name="Spinner 89" r:id="rId62">
              <controlPr defaultSize="0">
                <anchor moveWithCells="1" sizeWithCells="1">
                  <from>
                    <xdr:col>38</xdr:col>
                    <xdr:colOff>628650</xdr:colOff>
                    <xdr:row>0</xdr:row>
                    <xdr:rowOff>9525</xdr:rowOff>
                  </from>
                  <to>
                    <xdr:col>38</xdr:col>
                    <xdr:colOff>790575</xdr:colOff>
                    <xdr:row>0</xdr:row>
                    <xdr:rowOff>257175</xdr:rowOff>
                  </to>
                </anchor>
              </controlPr>
            </control>
          </mc:Choice>
        </mc:AlternateContent>
        <mc:AlternateContent xmlns:mc="http://schemas.openxmlformats.org/markup-compatibility/2006">
          <mc:Choice Requires="x14">
            <control shapeId="1114" name="Spinner 90" r:id="rId63">
              <controlPr defaultSize="0">
                <anchor moveWithCells="1" sizeWithCells="1">
                  <from>
                    <xdr:col>39</xdr:col>
                    <xdr:colOff>419100</xdr:colOff>
                    <xdr:row>0</xdr:row>
                    <xdr:rowOff>19050</xdr:rowOff>
                  </from>
                  <to>
                    <xdr:col>39</xdr:col>
                    <xdr:colOff>572135</xdr:colOff>
                    <xdr:row>0</xdr:row>
                    <xdr:rowOff>248285</xdr:rowOff>
                  </to>
                </anchor>
              </controlPr>
            </control>
          </mc:Choice>
        </mc:AlternateContent>
        <mc:AlternateContent xmlns:mc="http://schemas.openxmlformats.org/markup-compatibility/2006">
          <mc:Choice Requires="x14">
            <control shapeId="1115" name="Spinner 91" r:id="rId64">
              <controlPr defaultSize="0">
                <anchor moveWithCells="1" sizeWithCells="1">
                  <from>
                    <xdr:col>38</xdr:col>
                    <xdr:colOff>628650</xdr:colOff>
                    <xdr:row>0</xdr:row>
                    <xdr:rowOff>9525</xdr:rowOff>
                  </from>
                  <to>
                    <xdr:col>38</xdr:col>
                    <xdr:colOff>790575</xdr:colOff>
                    <xdr:row>0</xdr:row>
                    <xdr:rowOff>257175</xdr:rowOff>
                  </to>
                </anchor>
              </controlPr>
            </control>
          </mc:Choice>
        </mc:AlternateContent>
        <mc:AlternateContent xmlns:mc="http://schemas.openxmlformats.org/markup-compatibility/2006">
          <mc:Choice Requires="x14">
            <control shapeId="1117" name="Spinner 93" r:id="rId65">
              <controlPr defaultSize="0">
                <anchor moveWithCells="1" sizeWithCells="1">
                  <from>
                    <xdr:col>38</xdr:col>
                    <xdr:colOff>0</xdr:colOff>
                    <xdr:row>0</xdr:row>
                    <xdr:rowOff>9525</xdr:rowOff>
                  </from>
                  <to>
                    <xdr:col>38</xdr:col>
                    <xdr:colOff>0</xdr:colOff>
                    <xdr:row>1</xdr:row>
                    <xdr:rowOff>0</xdr:rowOff>
                  </to>
                </anchor>
              </controlPr>
            </control>
          </mc:Choice>
        </mc:AlternateContent>
        <mc:AlternateContent xmlns:mc="http://schemas.openxmlformats.org/markup-compatibility/2006">
          <mc:Choice Requires="x14">
            <control shapeId="1118" name="Spinner 94" r:id="rId66">
              <controlPr defaultSize="0">
                <anchor moveWithCells="1" sizeWithCells="1">
                  <from>
                    <xdr:col>40</xdr:col>
                    <xdr:colOff>0</xdr:colOff>
                    <xdr:row>0</xdr:row>
                    <xdr:rowOff>9525</xdr:rowOff>
                  </from>
                  <to>
                    <xdr:col>40</xdr:col>
                    <xdr:colOff>0</xdr:colOff>
                    <xdr:row>1</xdr:row>
                    <xdr:rowOff>0</xdr:rowOff>
                  </to>
                </anchor>
              </controlPr>
            </control>
          </mc:Choice>
        </mc:AlternateContent>
        <mc:AlternateContent xmlns:mc="http://schemas.openxmlformats.org/markup-compatibility/2006">
          <mc:Choice Requires="x14">
            <control shapeId="1119" name="Spinner 95" r:id="rId67">
              <controlPr defaultSize="0">
                <anchor moveWithCells="1" sizeWithCells="1">
                  <from>
                    <xdr:col>38</xdr:col>
                    <xdr:colOff>266700</xdr:colOff>
                    <xdr:row>0</xdr:row>
                    <xdr:rowOff>0</xdr:rowOff>
                  </from>
                  <to>
                    <xdr:col>39</xdr:col>
                    <xdr:colOff>9525</xdr:colOff>
                    <xdr:row>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selection activeCell="C13" sqref="C13"/>
    </sheetView>
  </sheetViews>
  <sheetFormatPr defaultColWidth="9" defaultRowHeight="16.5" outlineLevelRow="7" outlineLevelCol="3"/>
  <cols>
    <col min="1" max="1" width="4.625" style="10" customWidth="1"/>
    <col min="2" max="2" width="9" style="10"/>
    <col min="3" max="3" width="31" style="10" customWidth="1"/>
    <col min="4" max="4" width="9" style="10"/>
  </cols>
  <sheetData>
    <row r="1" ht="20" customHeight="1" spans="1:4">
      <c r="A1" s="6" t="s">
        <v>1</v>
      </c>
      <c r="B1" s="6" t="s">
        <v>3</v>
      </c>
      <c r="C1" s="6" t="s">
        <v>95</v>
      </c>
      <c r="D1" s="6" t="s">
        <v>96</v>
      </c>
    </row>
    <row r="2" ht="14.25" spans="1:4">
      <c r="A2" s="11">
        <f t="shared" ref="A2:A7" si="0">ROW()-1</f>
        <v>1</v>
      </c>
      <c r="B2" s="12" t="s">
        <v>30</v>
      </c>
      <c r="C2" s="12" t="s">
        <v>31</v>
      </c>
      <c r="D2" s="12">
        <v>-50</v>
      </c>
    </row>
    <row r="3" ht="14.25" spans="1:4">
      <c r="A3" s="11">
        <f t="shared" si="0"/>
        <v>2</v>
      </c>
      <c r="B3" s="12" t="s">
        <v>26</v>
      </c>
      <c r="C3" s="12" t="s">
        <v>27</v>
      </c>
      <c r="D3" s="12">
        <f>-10-30</f>
        <v>-40</v>
      </c>
    </row>
    <row r="4" ht="14.25" spans="1:4">
      <c r="A4" s="11">
        <f t="shared" si="0"/>
        <v>3</v>
      </c>
      <c r="B4" s="12" t="s">
        <v>52</v>
      </c>
      <c r="C4" s="12" t="s">
        <v>54</v>
      </c>
      <c r="D4" s="12">
        <v>380</v>
      </c>
    </row>
    <row r="5" ht="14.25" spans="1:4">
      <c r="A5" s="11">
        <f t="shared" si="0"/>
        <v>4</v>
      </c>
      <c r="B5" s="12" t="s">
        <v>20</v>
      </c>
      <c r="C5" s="12" t="s">
        <v>21</v>
      </c>
      <c r="D5" s="12">
        <v>-30</v>
      </c>
    </row>
    <row r="6" ht="14.25" spans="1:4">
      <c r="A6" s="11">
        <f t="shared" si="0"/>
        <v>5</v>
      </c>
      <c r="B6" s="12" t="s">
        <v>28</v>
      </c>
      <c r="C6" s="12" t="s">
        <v>21</v>
      </c>
      <c r="D6" s="12">
        <v>-30</v>
      </c>
    </row>
    <row r="7" ht="14.25" spans="1:4">
      <c r="A7" s="11">
        <f t="shared" si="0"/>
        <v>6</v>
      </c>
      <c r="B7" s="12" t="s">
        <v>43</v>
      </c>
      <c r="C7" s="12" t="s">
        <v>21</v>
      </c>
      <c r="D7" s="12">
        <v>-30</v>
      </c>
    </row>
    <row r="8" spans="4:4">
      <c r="D8" s="10">
        <f>SUM(D2:D7)</f>
        <v>200</v>
      </c>
    </row>
  </sheetData>
  <conditionalFormatting sqref="B2">
    <cfRule type="duplicateValues" dxfId="0" priority="141"/>
    <cfRule type="duplicateValues" dxfId="0" priority="140"/>
    <cfRule type="duplicateValues" dxfId="0" priority="139"/>
    <cfRule type="duplicateValues" dxfId="0" priority="138"/>
    <cfRule type="duplicateValues" dxfId="0" priority="137"/>
    <cfRule type="duplicateValues" dxfId="0" priority="136"/>
    <cfRule type="duplicateValues" dxfId="0" priority="135"/>
    <cfRule type="duplicateValues" dxfId="0" priority="134"/>
    <cfRule type="duplicateValues" dxfId="0" priority="133"/>
    <cfRule type="duplicateValues" dxfId="0" priority="132"/>
  </conditionalFormatting>
  <conditionalFormatting sqref="B3">
    <cfRule type="duplicateValues" dxfId="0" priority="90"/>
    <cfRule type="duplicateValues" dxfId="0" priority="81"/>
    <cfRule type="duplicateValues" dxfId="0" priority="72"/>
    <cfRule type="duplicateValues" dxfId="0" priority="63"/>
    <cfRule type="duplicateValues" dxfId="0" priority="54"/>
    <cfRule type="duplicateValues" dxfId="0" priority="45"/>
    <cfRule type="duplicateValues" dxfId="0" priority="36"/>
    <cfRule type="duplicateValues" dxfId="0" priority="27"/>
    <cfRule type="duplicateValues" dxfId="0" priority="18"/>
    <cfRule type="duplicateValues" dxfId="0" priority="9"/>
  </conditionalFormatting>
  <conditionalFormatting sqref="B4">
    <cfRule type="duplicateValues" dxfId="0" priority="89"/>
    <cfRule type="duplicateValues" dxfId="0" priority="80"/>
    <cfRule type="duplicateValues" dxfId="0" priority="71"/>
    <cfRule type="duplicateValues" dxfId="0" priority="62"/>
    <cfRule type="duplicateValues" dxfId="0" priority="53"/>
    <cfRule type="duplicateValues" dxfId="0" priority="44"/>
    <cfRule type="duplicateValues" dxfId="0" priority="35"/>
    <cfRule type="duplicateValues" dxfId="0" priority="26"/>
    <cfRule type="duplicateValues" dxfId="0" priority="17"/>
    <cfRule type="duplicateValues" dxfId="0" priority="8"/>
  </conditionalFormatting>
  <conditionalFormatting sqref="B5">
    <cfRule type="duplicateValues" dxfId="0" priority="88"/>
    <cfRule type="duplicateValues" dxfId="0" priority="79"/>
    <cfRule type="duplicateValues" dxfId="0" priority="70"/>
    <cfRule type="duplicateValues" dxfId="0" priority="61"/>
    <cfRule type="duplicateValues" dxfId="0" priority="52"/>
    <cfRule type="duplicateValues" dxfId="0" priority="43"/>
    <cfRule type="duplicateValues" dxfId="0" priority="34"/>
    <cfRule type="duplicateValues" dxfId="0" priority="25"/>
    <cfRule type="duplicateValues" dxfId="0" priority="16"/>
    <cfRule type="duplicateValues" dxfId="0" priority="7"/>
  </conditionalFormatting>
  <conditionalFormatting sqref="B6">
    <cfRule type="duplicateValues" dxfId="0" priority="87"/>
    <cfRule type="duplicateValues" dxfId="0" priority="78"/>
    <cfRule type="duplicateValues" dxfId="0" priority="69"/>
    <cfRule type="duplicateValues" dxfId="0" priority="60"/>
    <cfRule type="duplicateValues" dxfId="0" priority="51"/>
    <cfRule type="duplicateValues" dxfId="0" priority="42"/>
    <cfRule type="duplicateValues" dxfId="0" priority="33"/>
    <cfRule type="duplicateValues" dxfId="0" priority="24"/>
    <cfRule type="duplicateValues" dxfId="0" priority="15"/>
    <cfRule type="duplicateValues" dxfId="0" priority="6"/>
  </conditionalFormatting>
  <conditionalFormatting sqref="B7">
    <cfRule type="duplicateValues" dxfId="0" priority="3"/>
    <cfRule type="duplicateValues" dxfId="0" priority="12"/>
    <cfRule type="duplicateValues" dxfId="0" priority="21"/>
    <cfRule type="duplicateValues" dxfId="0" priority="30"/>
    <cfRule type="duplicateValues" dxfId="0" priority="39"/>
    <cfRule type="duplicateValues" dxfId="0" priority="48"/>
    <cfRule type="duplicateValues" dxfId="0" priority="57"/>
    <cfRule type="duplicateValues" dxfId="0" priority="66"/>
    <cfRule type="duplicateValues" dxfId="0" priority="75"/>
    <cfRule type="duplicateValues" dxfId="0" priority="84"/>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I37" sqref="I37"/>
    </sheetView>
  </sheetViews>
  <sheetFormatPr defaultColWidth="9" defaultRowHeight="13.5" outlineLevelCol="2"/>
  <cols>
    <col min="1" max="3" width="9" style="5"/>
    <col min="5" max="5" width="8.875"/>
    <col min="6" max="6" width="17.25"/>
    <col min="7" max="7" width="8.875"/>
    <col min="8" max="9" width="17.25"/>
  </cols>
  <sheetData>
    <row r="1" spans="1:3">
      <c r="A1" s="6"/>
      <c r="C1" s="6"/>
    </row>
    <row r="2" spans="1:3">
      <c r="A2" s="7"/>
      <c r="B2" s="7"/>
      <c r="C2" s="8"/>
    </row>
    <row r="3" spans="1:3">
      <c r="A3" s="7"/>
      <c r="B3" s="7"/>
      <c r="C3" s="8"/>
    </row>
    <row r="4" spans="1:3">
      <c r="A4" s="7"/>
      <c r="B4" s="7"/>
      <c r="C4" s="8"/>
    </row>
    <row r="5" spans="1:3">
      <c r="A5" s="7"/>
      <c r="B5" s="7"/>
      <c r="C5" s="8"/>
    </row>
    <row r="6" spans="1:3">
      <c r="A6" s="7"/>
      <c r="B6" s="7"/>
      <c r="C6" s="8"/>
    </row>
    <row r="7" spans="1:3">
      <c r="A7" s="7"/>
      <c r="B7" s="7"/>
      <c r="C7" s="8"/>
    </row>
    <row r="8" spans="1:3">
      <c r="A8" s="7"/>
      <c r="B8" s="7"/>
      <c r="C8" s="8"/>
    </row>
    <row r="9" spans="1:3">
      <c r="A9" s="9"/>
      <c r="B9" s="9"/>
      <c r="C9"/>
    </row>
    <row r="10" spans="3:3">
      <c r="C10"/>
    </row>
    <row r="11" spans="3:3">
      <c r="C11"/>
    </row>
    <row r="12" spans="3:3">
      <c r="C12"/>
    </row>
    <row r="13" spans="3:3">
      <c r="C13"/>
    </row>
    <row r="14" spans="3:3">
      <c r="C14"/>
    </row>
  </sheetData>
  <conditionalFormatting sqref="B6">
    <cfRule type="duplicateValues" dxfId="0" priority="2"/>
    <cfRule type="duplicateValues" dxfId="0" priority="1"/>
  </conditionalFormatting>
  <conditionalFormatting sqref="B7:B8">
    <cfRule type="duplicateValues" dxfId="0" priority="3"/>
  </conditionalFormatting>
  <conditionalFormatting sqref="B2:B5 B7:B8">
    <cfRule type="duplicateValues" dxfId="0" priority="4"/>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C17" sqref="C17"/>
    </sheetView>
  </sheetViews>
  <sheetFormatPr defaultColWidth="9" defaultRowHeight="13.5" outlineLevelCol="2"/>
  <cols>
    <col min="1" max="1" width="12.5" customWidth="1"/>
    <col min="3" max="3" width="24.875" customWidth="1"/>
  </cols>
  <sheetData>
    <row r="1" spans="3:3">
      <c r="C1" t="s">
        <v>97</v>
      </c>
    </row>
    <row r="2" ht="16.5" spans="1:3">
      <c r="A2" s="1" t="s">
        <v>16</v>
      </c>
      <c r="B2" s="2" t="s">
        <v>17</v>
      </c>
      <c r="C2">
        <f>VLOOKUP(B2,考勤!A:AO,41,0)</f>
        <v>97</v>
      </c>
    </row>
    <row r="3" ht="16.5" spans="1:3">
      <c r="A3" s="1" t="s">
        <v>16</v>
      </c>
      <c r="B3" s="2" t="s">
        <v>20</v>
      </c>
      <c r="C3">
        <f>VLOOKUP(B3,考勤!A:AO,41,0)</f>
        <v>102</v>
      </c>
    </row>
    <row r="4" ht="16.5" spans="1:3">
      <c r="A4" s="1" t="s">
        <v>25</v>
      </c>
      <c r="B4" s="3" t="s">
        <v>26</v>
      </c>
      <c r="C4">
        <f>VLOOKUP(B4,考勤!A:AO,41,0)</f>
        <v>27</v>
      </c>
    </row>
    <row r="5" ht="16.5" spans="1:3">
      <c r="A5" s="1" t="s">
        <v>16</v>
      </c>
      <c r="B5" s="3" t="s">
        <v>28</v>
      </c>
      <c r="C5">
        <f>VLOOKUP(B5,考勤!A:AO,41,0)</f>
        <v>67</v>
      </c>
    </row>
    <row r="6" ht="16.5" spans="1:3">
      <c r="A6" s="1" t="s">
        <v>16</v>
      </c>
      <c r="B6" s="3" t="s">
        <v>29</v>
      </c>
      <c r="C6">
        <f>VLOOKUP(B6,考勤!A:AO,41,0)</f>
        <v>42</v>
      </c>
    </row>
    <row r="7" ht="16.5" spans="1:3">
      <c r="A7" s="1" t="s">
        <v>16</v>
      </c>
      <c r="B7" s="3" t="s">
        <v>30</v>
      </c>
      <c r="C7">
        <f>VLOOKUP(B7,考勤!A:AO,41,0)</f>
        <v>34</v>
      </c>
    </row>
    <row r="8" ht="16.5" spans="1:3">
      <c r="A8" s="1" t="s">
        <v>16</v>
      </c>
      <c r="B8" s="3" t="s">
        <v>32</v>
      </c>
      <c r="C8">
        <f>VLOOKUP(B8,考勤!A:AO,41,0)</f>
        <v>65</v>
      </c>
    </row>
    <row r="9" ht="16.5" spans="1:3">
      <c r="A9" s="1" t="s">
        <v>16</v>
      </c>
      <c r="B9" s="3" t="s">
        <v>33</v>
      </c>
      <c r="C9">
        <f>VLOOKUP(B9,考勤!A:AO,41,0)</f>
        <v>50.5</v>
      </c>
    </row>
    <row r="10" ht="16.5" spans="1:3">
      <c r="A10" s="1" t="s">
        <v>16</v>
      </c>
      <c r="B10" s="3" t="s">
        <v>34</v>
      </c>
      <c r="C10">
        <f>VLOOKUP(B10,考勤!A:AO,41,0)</f>
        <v>68</v>
      </c>
    </row>
    <row r="11" ht="16.5" spans="1:3">
      <c r="A11" s="1" t="s">
        <v>16</v>
      </c>
      <c r="B11" s="3" t="s">
        <v>35</v>
      </c>
      <c r="C11">
        <f>VLOOKUP(B11,考勤!A:AO,41,0)</f>
        <v>55.5</v>
      </c>
    </row>
    <row r="12" ht="16.5" spans="1:3">
      <c r="A12" s="1" t="s">
        <v>16</v>
      </c>
      <c r="B12" s="3" t="s">
        <v>36</v>
      </c>
      <c r="C12">
        <f>VLOOKUP(B12,考勤!A:AO,41,0)</f>
        <v>45</v>
      </c>
    </row>
    <row r="13" ht="16.5" spans="1:3">
      <c r="A13" s="1" t="s">
        <v>16</v>
      </c>
      <c r="B13" s="3" t="s">
        <v>37</v>
      </c>
      <c r="C13">
        <f>VLOOKUP(B13,考勤!A:AO,41,0)</f>
        <v>46.5</v>
      </c>
    </row>
    <row r="14" ht="16.5" spans="1:3">
      <c r="A14" s="1" t="s">
        <v>16</v>
      </c>
      <c r="B14" s="3" t="s">
        <v>38</v>
      </c>
      <c r="C14">
        <f>VLOOKUP(B14,考勤!A:AO,41,0)</f>
        <v>62</v>
      </c>
    </row>
    <row r="15" ht="16.5" spans="1:3">
      <c r="A15" s="1" t="s">
        <v>16</v>
      </c>
      <c r="B15" s="4" t="s">
        <v>39</v>
      </c>
      <c r="C15">
        <f>VLOOKUP(B15,考勤!A:AO,41,0)</f>
        <v>10.5</v>
      </c>
    </row>
    <row r="16" spans="3:3">
      <c r="C16">
        <f>SUM(C2:C15)</f>
        <v>772</v>
      </c>
    </row>
  </sheetData>
  <conditionalFormatting sqref="B2">
    <cfRule type="duplicateValues" dxfId="0" priority="108"/>
    <cfRule type="duplicateValues" dxfId="0" priority="106"/>
    <cfRule type="duplicateValues" dxfId="0" priority="104"/>
    <cfRule type="duplicateValues" dxfId="0" priority="102"/>
    <cfRule type="duplicateValues" dxfId="0" priority="100"/>
    <cfRule type="duplicateValues" dxfId="0" priority="98"/>
    <cfRule type="duplicateValues" dxfId="0" priority="96"/>
    <cfRule type="duplicateValues" dxfId="0" priority="94"/>
    <cfRule type="duplicateValues" dxfId="0" priority="92"/>
    <cfRule type="duplicateValues" dxfId="0" priority="90"/>
    <cfRule type="duplicateValues" dxfId="0" priority="88"/>
    <cfRule type="duplicateValues" dxfId="0" priority="86"/>
    <cfRule type="duplicateValues" dxfId="0" priority="84"/>
    <cfRule type="duplicateValues" dxfId="0" priority="82"/>
    <cfRule type="duplicateValues" dxfId="0" priority="80"/>
    <cfRule type="duplicateValues" dxfId="0" priority="78"/>
    <cfRule type="duplicateValues" dxfId="0" priority="76"/>
    <cfRule type="duplicateValues" dxfId="0" priority="74"/>
    <cfRule type="duplicateValues" dxfId="0" priority="72"/>
    <cfRule type="duplicateValues" dxfId="0" priority="70"/>
    <cfRule type="duplicateValues" dxfId="0" priority="68"/>
    <cfRule type="duplicateValues" dxfId="0" priority="66"/>
    <cfRule type="duplicateValues" dxfId="0" priority="64"/>
    <cfRule type="duplicateValues" dxfId="0" priority="62"/>
    <cfRule type="duplicateValues" dxfId="0" priority="60"/>
    <cfRule type="duplicateValues" dxfId="0" priority="58"/>
    <cfRule type="duplicateValues" dxfId="0" priority="56"/>
    <cfRule type="duplicateValues" dxfId="0" priority="54"/>
    <cfRule type="duplicateValues" dxfId="0" priority="52"/>
    <cfRule type="duplicateValues" dxfId="0" priority="50"/>
    <cfRule type="duplicateValues" dxfId="0" priority="48"/>
    <cfRule type="duplicateValues" dxfId="0" priority="46"/>
    <cfRule type="duplicateValues" dxfId="0" priority="44"/>
    <cfRule type="duplicateValues" dxfId="0" priority="42"/>
    <cfRule type="duplicateValues" dxfId="0" priority="40"/>
    <cfRule type="duplicateValues" dxfId="0" priority="38"/>
    <cfRule type="duplicateValues" dxfId="0" priority="36"/>
    <cfRule type="duplicateValues" dxfId="0" priority="34"/>
    <cfRule type="duplicateValues" dxfId="0" priority="32"/>
    <cfRule type="duplicateValues" dxfId="0" priority="30"/>
    <cfRule type="duplicateValues" dxfId="0" priority="28"/>
    <cfRule type="duplicateValues" dxfId="0" priority="26"/>
    <cfRule type="duplicateValues" dxfId="0" priority="24"/>
    <cfRule type="duplicateValues" dxfId="0" priority="22"/>
    <cfRule type="duplicateValues" dxfId="0" priority="20"/>
    <cfRule type="duplicateValues" dxfId="0" priority="18"/>
    <cfRule type="duplicateValues" dxfId="0" priority="16"/>
    <cfRule type="duplicateValues" dxfId="0" priority="14"/>
    <cfRule type="duplicateValues" dxfId="0" priority="12"/>
    <cfRule type="duplicateValues" dxfId="0" priority="10"/>
    <cfRule type="duplicateValues" dxfId="0" priority="8"/>
  </conditionalFormatting>
  <conditionalFormatting sqref="B3">
    <cfRule type="duplicateValues" dxfId="0" priority="107"/>
    <cfRule type="duplicateValues" dxfId="0" priority="105"/>
    <cfRule type="duplicateValues" dxfId="0" priority="103"/>
    <cfRule type="duplicateValues" dxfId="0" priority="101"/>
    <cfRule type="duplicateValues" dxfId="0" priority="99"/>
    <cfRule type="duplicateValues" dxfId="0" priority="97"/>
    <cfRule type="duplicateValues" dxfId="0" priority="95"/>
    <cfRule type="duplicateValues" dxfId="0" priority="93"/>
    <cfRule type="duplicateValues" dxfId="0" priority="91"/>
    <cfRule type="duplicateValues" dxfId="0" priority="89"/>
    <cfRule type="duplicateValues" dxfId="0" priority="87"/>
    <cfRule type="duplicateValues" dxfId="0" priority="85"/>
    <cfRule type="duplicateValues" dxfId="0" priority="83"/>
    <cfRule type="duplicateValues" dxfId="0" priority="81"/>
    <cfRule type="duplicateValues" dxfId="0" priority="79"/>
    <cfRule type="duplicateValues" dxfId="0" priority="77"/>
    <cfRule type="duplicateValues" dxfId="0" priority="75"/>
    <cfRule type="duplicateValues" dxfId="0" priority="73"/>
    <cfRule type="duplicateValues" dxfId="0" priority="71"/>
    <cfRule type="duplicateValues" dxfId="0" priority="69"/>
    <cfRule type="duplicateValues" dxfId="0" priority="67"/>
    <cfRule type="duplicateValues" dxfId="0" priority="65"/>
    <cfRule type="duplicateValues" dxfId="0" priority="63"/>
    <cfRule type="duplicateValues" dxfId="0" priority="61"/>
    <cfRule type="duplicateValues" dxfId="0" priority="59"/>
    <cfRule type="duplicateValues" dxfId="0" priority="57"/>
    <cfRule type="duplicateValues" dxfId="0" priority="55"/>
    <cfRule type="duplicateValues" dxfId="0" priority="53"/>
    <cfRule type="duplicateValues" dxfId="0" priority="51"/>
    <cfRule type="duplicateValues" dxfId="0" priority="49"/>
    <cfRule type="duplicateValues" dxfId="0" priority="47"/>
    <cfRule type="duplicateValues" dxfId="0" priority="45"/>
    <cfRule type="duplicateValues" dxfId="0" priority="43"/>
    <cfRule type="duplicateValues" dxfId="0" priority="41"/>
    <cfRule type="duplicateValues" dxfId="0" priority="39"/>
    <cfRule type="duplicateValues" dxfId="0" priority="37"/>
    <cfRule type="duplicateValues" dxfId="0" priority="35"/>
    <cfRule type="duplicateValues" dxfId="0" priority="33"/>
    <cfRule type="duplicateValues" dxfId="0" priority="31"/>
    <cfRule type="duplicateValues" dxfId="0" priority="29"/>
    <cfRule type="duplicateValues" dxfId="0" priority="27"/>
    <cfRule type="duplicateValues" dxfId="0" priority="25"/>
    <cfRule type="duplicateValues" dxfId="0" priority="23"/>
    <cfRule type="duplicateValues" dxfId="0" priority="21"/>
    <cfRule type="duplicateValues" dxfId="0" priority="19"/>
    <cfRule type="duplicateValues" dxfId="0" priority="17"/>
    <cfRule type="duplicateValues" dxfId="0" priority="15"/>
    <cfRule type="duplicateValues" dxfId="0" priority="13"/>
    <cfRule type="duplicateValues" dxfId="0" priority="11"/>
    <cfRule type="duplicateValues" dxfId="0" priority="9"/>
    <cfRule type="duplicateValues" dxfId="0" priority="7"/>
  </conditionalFormatting>
  <conditionalFormatting sqref="B4:B15">
    <cfRule type="duplicateValues" dxfId="0" priority="6"/>
  </conditionalFormatting>
  <conditionalFormatting sqref="B2:B3 B4:B15">
    <cfRule type="duplicateValues" dxfId="0" priority="5"/>
    <cfRule type="duplicateValues" dxfId="0" priority="4"/>
    <cfRule type="duplicateValues" dxfId="0" priority="3"/>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数字版</vt:lpstr>
      <vt:lpstr>劳务费</vt:lpstr>
      <vt:lpstr>考勤</vt:lpstr>
      <vt:lpstr>其他</vt:lpstr>
      <vt:lpstr>分类</vt:lpstr>
      <vt:lpstr>车间扣款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霞</cp:lastModifiedBy>
  <dcterms:created xsi:type="dcterms:W3CDTF">2006-09-13T11:21:00Z</dcterms:created>
  <dcterms:modified xsi:type="dcterms:W3CDTF">2023-04-26T09:16:20Z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vt:lpwstr>
  </property>
  <property fmtid="{D5CDD505-2E9C-101B-9397-08002B2CF9AE}" pid="3" name="KSOProductBuildVer">
    <vt:lpwstr>2052-11.1.0.14036</vt:lpwstr>
  </property>
  <property fmtid="{D5CDD505-2E9C-101B-9397-08002B2CF9AE}" pid="4" name="KSOReadingLayout">
    <vt:bool>true</vt:bool>
  </property>
  <property fmtid="{D5CDD505-2E9C-101B-9397-08002B2CF9AE}" pid="5" name="ICV">
    <vt:lpwstr>D373FB70BDD94126B14A5C9958A6261C</vt:lpwstr>
  </property>
</Properties>
</file>