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820" windowHeight="12390" tabRatio="713" activeTab="2"/>
  </bookViews>
  <sheets>
    <sheet name="总清单" sheetId="1" r:id="rId1"/>
    <sheet name="驾驶员首页" sheetId="13" r:id="rId2"/>
    <sheet name="驾驶员座总成-工艺BOM" sheetId="11" r:id="rId3"/>
    <sheet name="护面BOM清单" sheetId="12" r:id="rId4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2" hidden="1">'驾驶员座总成-工艺BOM'!$A$8:$AR$187</definedName>
    <definedName name="_xlnm._FilterDatabase" localSheetId="3" hidden="1">护面BOM清单!$A$11:$AJ$34</definedName>
    <definedName name="_1_?" localSheetId="1">#REF!</definedName>
    <definedName name="_1_?">#REF!</definedName>
    <definedName name="_2__123Graph_BCHART_5" localSheetId="1" hidden="1">#REF!</definedName>
    <definedName name="_2__123Graph_BCHART_5" hidden="1">#REF!</definedName>
    <definedName name="_3__123Graph_CCHART_5" localSheetId="1" hidden="1">#REF!</definedName>
    <definedName name="_3__123Graph_CCHART_5" hidden="1">#REF!</definedName>
    <definedName name="_4__123Graph_DCHART_5" localSheetId="1" hidden="1">#REF!</definedName>
    <definedName name="_4__123Graph_DCHART_5" hidden="1">#REF!</definedName>
    <definedName name="_5__123Graph_ECHART_5" localSheetId="1" hidden="1">#REF!</definedName>
    <definedName name="_5__123Graph_ECHART_5" hidden="1">#REF!</definedName>
    <definedName name="_6__123Graph_FCHART_5" localSheetId="1" hidden="1">#REF!</definedName>
    <definedName name="_6__123Graph_FCHART_5" hidden="1">#REF!</definedName>
    <definedName name="_7__123Graph_XCHART_5" localSheetId="1" hidden="1">#REF!</definedName>
    <definedName name="_7__123Graph_XCHART_5" hidden="1">#REF!</definedName>
    <definedName name="_8_0" localSheetId="1">'[1]2'!#REF!</definedName>
    <definedName name="_8_0">'[2]2'!#REF!</definedName>
    <definedName name="_BAS11" localSheetId="1">#REF!</definedName>
    <definedName name="_BAS11">#REF!</definedName>
    <definedName name="_BAS12" localSheetId="1">#REF!</definedName>
    <definedName name="_BAS12">#REF!</definedName>
    <definedName name="_BAS13" localSheetId="1">#REF!</definedName>
    <definedName name="_BAS13">#REF!</definedName>
    <definedName name="_BAS14" localSheetId="1">#REF!</definedName>
    <definedName name="_BAS14">#REF!</definedName>
    <definedName name="_BAS21" localSheetId="1">#REF!</definedName>
    <definedName name="_BAS21">#REF!</definedName>
    <definedName name="_BAS22" localSheetId="1">#REF!</definedName>
    <definedName name="_BAS22">#REF!</definedName>
    <definedName name="_BAS23" localSheetId="1">#REF!</definedName>
    <definedName name="_BAS23">#REF!</definedName>
    <definedName name="_BAS24" localSheetId="1">#REF!</definedName>
    <definedName name="_BAS24">#REF!</definedName>
    <definedName name="_BAS31" localSheetId="1">#REF!</definedName>
    <definedName name="_BAS31">#REF!</definedName>
    <definedName name="_BAS32" localSheetId="1">#REF!</definedName>
    <definedName name="_BAS32">#REF!</definedName>
    <definedName name="_BAS33" localSheetId="1">#REF!</definedName>
    <definedName name="_BAS33">#REF!</definedName>
    <definedName name="_BAS34" localSheetId="1">#REF!</definedName>
    <definedName name="_BAS34">#REF!</definedName>
    <definedName name="_BSS1" localSheetId="1">#REF!</definedName>
    <definedName name="_BSS1">#REF!</definedName>
    <definedName name="_BSS2" localSheetId="1">#REF!</definedName>
    <definedName name="_BSS2">#REF!</definedName>
    <definedName name="_BSS3" localSheetId="1">#REF!</definedName>
    <definedName name="_BSS3">#REF!</definedName>
    <definedName name="_BSS4" localSheetId="1">#REF!</definedName>
    <definedName name="_BSS4">#REF!</definedName>
    <definedName name="_com2">'[3]Barwertberechnung (3)'!$AB$53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1" hidden="1">#REF!</definedName>
    <definedName name="_Sort" hidden="1">#REF!</definedName>
    <definedName name="※_추후_NAVA__PROJECT는__부품_">[4]기안!$A$43</definedName>
    <definedName name="a" localSheetId="1">#REF!</definedName>
    <definedName name="a">#REF!</definedName>
    <definedName name="abcd" localSheetId="1">#REF!</definedName>
    <definedName name="abcd">#REF!</definedName>
    <definedName name="Abzinsfaktor" localSheetId="1">#REF!</definedName>
    <definedName name="Abzinsfaktor">#REF!</definedName>
    <definedName name="AI">[5]신규DEP!#REF!</definedName>
    <definedName name="Auf_Abzinsungsfaktor" localSheetId="1">#REF!</definedName>
    <definedName name="Auf_Abzinsungsfaktor">#REF!</definedName>
    <definedName name="awc" localSheetId="1">#REF!</definedName>
    <definedName name="awc">#REF!</definedName>
    <definedName name="B" localSheetId="1">#REF!</definedName>
    <definedName name="B">#REF!</definedName>
    <definedName name="BB" localSheetId="1">#REF!</definedName>
    <definedName name="BB">#REF!</definedName>
    <definedName name="bc" localSheetId="1">#REF!</definedName>
    <definedName name="bc">#REF!</definedName>
    <definedName name="bild">[6]Import!$L$389:$L$485</definedName>
    <definedName name="blatt2" localSheetId="1">#REF!</definedName>
    <definedName name="blatt2">#REF!</definedName>
    <definedName name="CC" localSheetId="1">#REF!</definedName>
    <definedName name="CC">#REF!</definedName>
    <definedName name="CC.QQ" localSheetId="1">#REF!</definedName>
    <definedName name="CC.QQ">#REF!</definedName>
    <definedName name="change">[7]Reference!$A$31:$A$57</definedName>
    <definedName name="ck" localSheetId="1" hidden="1">#REF!</definedName>
    <definedName name="ck" hidden="1">#REF!</definedName>
    <definedName name="CKD">[8]Constant!#REF!</definedName>
    <definedName name="code" localSheetId="1">#REF!</definedName>
    <definedName name="code">#REF!</definedName>
    <definedName name="Column">[9]Constant!#REF!</definedName>
    <definedName name="com">'[3]Vorbereitende Eingaben (Teil 1)'!$C$40</definedName>
    <definedName name="Cost" localSheetId="1">#REF!</definedName>
    <definedName name="Cost">#REF!</definedName>
    <definedName name="CZK" localSheetId="1">#REF!</definedName>
    <definedName name="CZK">#REF!</definedName>
    <definedName name="d" localSheetId="1">#REF!</definedName>
    <definedName name="d">#REF!</definedName>
    <definedName name="Database" localSheetId="1">#REF!</definedName>
    <definedName name="Database">#REF!</definedName>
    <definedName name="DATE">[10]총괄표!$C$2</definedName>
    <definedName name="DATEE" localSheetId="1">#REF!</definedName>
    <definedName name="DATEE">#REF!</definedName>
    <definedName name="Daten" localSheetId="1">#REF!</definedName>
    <definedName name="Daten">#REF!</definedName>
    <definedName name="DD" localSheetId="1">#REF!</definedName>
    <definedName name="DD">#REF!</definedName>
    <definedName name="DDATE" localSheetId="1">#REF!</definedName>
    <definedName name="DDATE">#REF!</definedName>
    <definedName name="DKDKFG8TBTB2RT" localSheetId="1">#REF!</definedName>
    <definedName name="DKDKFG8TBTB2RT">#REF!</definedName>
    <definedName name="DOL" localSheetId="1">#REF!</definedName>
    <definedName name="DOL">#REF!</definedName>
    <definedName name="DOLLAR" localSheetId="1">#REF!</definedName>
    <definedName name="DOLLAR">#REF!</definedName>
    <definedName name="DV_Cost_Tot">[11]Worksheet!$I$63</definedName>
    <definedName name="DV_Cost_Tot_Mkt">[11]Worksheet!$J$63</definedName>
    <definedName name="DV_Grand_Total" localSheetId="1">#REF!</definedName>
    <definedName name="DV_Grand_Total">#REF!</definedName>
    <definedName name="DV_Grand_Total_Mkt" localSheetId="1">#REF!</definedName>
    <definedName name="DV_Grand_Total_Mkt">#REF!</definedName>
    <definedName name="EE" localSheetId="1">#REF!</definedName>
    <definedName name="EE">#REF!</definedName>
    <definedName name="Eingabe" localSheetId="1">#REF!</definedName>
    <definedName name="Eingabe">#REF!</definedName>
    <definedName name="Eingabe2" localSheetId="1">#REF!</definedName>
    <definedName name="Eingabe2">#REF!</definedName>
    <definedName name="Eingabe3" localSheetId="1">#REF!</definedName>
    <definedName name="Eingabe3">#REF!</definedName>
    <definedName name="Eingabe4" localSheetId="1">#REF!</definedName>
    <definedName name="Eingabe4">#REF!</definedName>
    <definedName name="ENG_COOLG">'[12]DBL LPG시험'!#REF!</definedName>
    <definedName name="Eng_Supp_Dollars_Tot">[11]Worksheet!$G$8</definedName>
    <definedName name="Eng_Supp_Dollars_Tot_Mkt">[11]Worksheet!$H$8</definedName>
    <definedName name="ESP" localSheetId="1">#REF!</definedName>
    <definedName name="ESP">#REF!</definedName>
    <definedName name="ex" localSheetId="1">#REF!</definedName>
    <definedName name="ex">#REF!</definedName>
    <definedName name="FF" localSheetId="1">#REF!</definedName>
    <definedName name="FF">#REF!</definedName>
    <definedName name="FG12TBTB2RTDKDKGMLRT">[13]협조전!#REF!</definedName>
    <definedName name="FG22TBTB3RTDKDKDK">[14]차수!#REF!</definedName>
    <definedName name="FGPRTBTB1RTDKDK" localSheetId="1">#REF!</definedName>
    <definedName name="FGPRTBTB1RTDKDK">#REF!</definedName>
    <definedName name="FGRKBS11TBTB3RTDKDK">[15]협조전!#REF!</definedName>
    <definedName name="fgRKBS8TBTB3RT">[15]협조전!#REF!</definedName>
    <definedName name="fgRKRKRKRKRKTBTB2RTDKDK" localSheetId="1">#REF!</definedName>
    <definedName name="fgRKRKRKRKRKTBTB2RTDKDK">#REF!</definedName>
    <definedName name="FGtbtbspspsprtdkdk">[16]BUS제원1!#REF!</definedName>
    <definedName name="Fixture_Cost_Tot">[11]Worksheet!$O$13</definedName>
    <definedName name="FRF" localSheetId="1">#REF!</definedName>
    <definedName name="FRF">#REF!</definedName>
    <definedName name="FS_F_VW_01_34381_1__JV_FS_PRAESENTATIONEN_">[17]home!$B$6:$AN$6</definedName>
    <definedName name="FS_F_VW_01_34381_1__JV_FS_REC_SAVING_">[17]home!$B$4745:$M$4745</definedName>
    <definedName name="FS_F_VW_01_34381_1_1__V_FS_BAUSTUFE_VORGABEN_STK_">[17]home!$B$1449:$D$1449</definedName>
    <definedName name="FS_F_VW_01_34381_1_12869_VW__JV_FS_BIDDERS_">[17]home!$B$3073:$L$3073</definedName>
    <definedName name="FS_F_VW_01_34381_1_13030_VW__JV_FS_BIDDERS_">[17]home!$B$3047:$L$3047</definedName>
    <definedName name="FS_F_VW_01_34381_1_1331_BX__JV_FS_BIDDERS_">[17]home!$B$3068:$L$3068</definedName>
    <definedName name="FS_F_VW_01_34381_1_1433_BX__JV_FS_BIDDERS_">[17]home!$B$3060:$L$3060</definedName>
    <definedName name="FS_F_VW_01_34381_1_1440_VW__JV_FS_BIDDERS_">[17]home!$B$3038:$L$3038</definedName>
    <definedName name="FS_F_VW_01_34381_1_1441_BX__JV_FS_BIDDERS_">[17]home!$B$3062:$L$3062</definedName>
    <definedName name="FS_F_VW_01_34381_1_1480_BX__JV_FS_BIDDERS_">[17]home!$B$3077:$L$3077</definedName>
    <definedName name="FS_F_VW_01_34381_1_1553_BX__JV_FS_BIDDERS_">[17]home!$B$3040:$L$3040</definedName>
    <definedName name="FS_F_VW_01_34381_1_158__JV_FS_REC_LIEF_">[17]home!$B$4670:$P$4670</definedName>
    <definedName name="FS_F_VW_01_34381_1_158_1__JV_FS_BAUSTUFE_ANGEBOTE_WAE_">[17]home!$B$566:$E$566</definedName>
    <definedName name="FS_F_VW_01_34381_1_158_11__JV_FS_REC_">[17]home!$B$3479:$Q$3479</definedName>
    <definedName name="FS_F_VW_01_34381_1_158_2__JV_FS_BAUSTUFE_ANGEBOTE_WAE_">[17]home!$B$567:$E$567</definedName>
    <definedName name="FS_F_VW_01_34381_1_158_28__JV_FS_REC_">[17]home!$B$3480:$Q$3480</definedName>
    <definedName name="FS_F_VW_01_34381_1_158_37__JV_FS_REC_">[17]home!$B$3481:$Q$3481</definedName>
    <definedName name="FS_F_VW_01_34381_1_158_46__JV_FS_REC_">[17]home!$B$3482:$Q$3482</definedName>
    <definedName name="FS_F_VW_01_34381_1_158_68__JV_FS_REC_">[17]home!$B$3483:$Q$3483</definedName>
    <definedName name="FS_F_VW_01_34381_1_158_VW__JV_FS_BIDDERS_">[17]home!$B$3052:$L$3052</definedName>
    <definedName name="FS_F_VW_01_34381_1_160_ST__JV_FS_BIDDERS_">[17]home!$B$3035:$L$3035</definedName>
    <definedName name="FS_F_VW_01_34381_1_161_BX__JV_FS_BIDDERS_">[17]home!$B$3075:$L$3075</definedName>
    <definedName name="FS_F_VW_01_34381_1_18245_MX__JV_FS_BIDDERS_">[17]home!$B$3058:$L$3058</definedName>
    <definedName name="FS_F_VW_01_34381_1_183_VW__JV_FS_BIDDERS_">[17]home!$B$3042:$L$3042</definedName>
    <definedName name="FS_F_VW_01_34381_1_1892_RR__JV_FS_BIDDERS_">[17]home!$B$3037:$L$3037</definedName>
    <definedName name="FS_F_VW_01_34381_1_19745_RR__JV_FS_BIDDERS_">[17]home!$B$3066:$L$3066</definedName>
    <definedName name="FS_F_VW_01_34381_1_2__V_FS_BAUSTUFE_VORGABEN_STK_">[17]home!$B$1450:$D$1450</definedName>
    <definedName name="FS_F_VW_01_34381_1_20477_MX__JV_FS_BIDDERS_">[17]home!$B$3065:$L$3065</definedName>
    <definedName name="FS_F_VW_01_34381_1_2147_IT__JV_FS_BIDDERS_">[17]home!$B$3046:$L$3046</definedName>
    <definedName name="FS_F_VW_01_34381_1_2149_IT__JV_FS_BIDDERS_">[17]home!$B$3071:$L$3071</definedName>
    <definedName name="FS_F_VW_01_34381_1_2278_AU__JV_FS_BIDDERS_">[17]home!$B$3067:$L$3067</definedName>
    <definedName name="FS_F_VW_01_34381_1_22805_VW__JV_FS_BIDDERS_">[17]home!$B$3057:$L$3057</definedName>
    <definedName name="FS_F_VW_01_34381_1_2363_AU__JV_FS_BIDDERS_">[17]home!$B$3053:$L$3053</definedName>
    <definedName name="FS_F_VW_01_34381_1_2365_AU__JV_FS_BIDDERS_">[17]home!$B$3043:$L$3043</definedName>
    <definedName name="FS_F_VW_01_34381_1_24968_US__JV_FS_BIDDERS_">[17]home!$B$3048:$L$3048</definedName>
    <definedName name="FS_F_VW_01_34381_1_24969_US__JV_FS_BIDDERS_">[17]home!$B$3069:$L$3069</definedName>
    <definedName name="FS_F_VW_01_34381_1_2609_RR__JV_FS_BIDDERS_">[17]home!$B$3059:$L$3059</definedName>
    <definedName name="FS_F_VW_01_34381_1_2631_US__JV_FS_BIDDERS_">[17]home!$B$3061:$L$3061</definedName>
    <definedName name="FS_F_VW_01_34381_1_28227_MX__JV_FS_BIDDERS_">[17]home!$B$3036:$L$3036</definedName>
    <definedName name="FS_F_VW_01_34381_1_28228_MX__JV_FS_BIDDERS_">[17]home!$B$3072:$L$3072</definedName>
    <definedName name="FS_F_VW_01_34381_1_2952_US__JV_FS_BIDDERS_">[17]home!$B$3044:$L$3044</definedName>
    <definedName name="FS_F_VW_01_34381_1_3243_VW__JV_FS_BIDDERS_">[17]home!$B$3054:$L$3054</definedName>
    <definedName name="FS_F_VW_01_34381_1_3437_VW__JV_FS_BIDDERS_">[17]home!$B$3050:$L$3050</definedName>
    <definedName name="FS_F_VW_01_34381_1_35166_ST__JV_FS_BIDDERS_">[17]home!$B$3070:$L$3070</definedName>
    <definedName name="FS_F_VW_01_34381_1_4_ST__JV_FS_BIDDERS_">[17]home!$B$3056:$L$3056</definedName>
    <definedName name="FS_F_VW_01_34381_1_42007_SK__JV_FS_BIDDERS_">[17]home!$B$3051:$L$3051</definedName>
    <definedName name="FS_F_VW_01_34381_1_5553_MX__JV_FS_BIDDERS_">[17]home!$B$3055:$L$3055</definedName>
    <definedName name="FS_F_VW_01_34381_1_626_SK__JV_FS_BIDDERS_">[17]home!$B$3063:$L$3063</definedName>
    <definedName name="FS_F_VW_01_34381_1_627_SK__JV_FS_BIDDERS_">[17]home!$B$3034:$L$3034</definedName>
    <definedName name="FS_F_VW_01_34381_1_6588_BX__JV_FS_BIDDERS_">[17]home!$B$3074:$L$3074</definedName>
    <definedName name="FS_F_VW_01_34381_1_6626_ST__JV_FS_BIDDERS_">[17]home!$B$3064:$L$3064</definedName>
    <definedName name="FS_F_VW_01_34381_1_6995_US__JV_FS_BIDDERS_">[17]home!$B$3041:$L$3041</definedName>
    <definedName name="FS_F_VW_01_34381_1_7591_US__JV_FS_BIDDERS_">[17]home!$B$3039:$L$3039</definedName>
    <definedName name="FS_F_VW_01_34381_10__JV_FS_PRAESENTATIONEN_">[17]home!$B$15:$AN$15</definedName>
    <definedName name="FS_F_VW_01_34381_10__JV_FS_REC_SAVING_">[17]home!$B$4754:$M$4754</definedName>
    <definedName name="FS_F_VW_01_34381_10_1__V_FS_BAUSTUFE_VORGABEN_STK_">[17]home!$B$1467:$D$1467</definedName>
    <definedName name="FS_F_VW_01_34381_10_158__JV_FS_REC_LIEF_">[17]home!$B$4733:$P$4733</definedName>
    <definedName name="FS_F_VW_01_34381_10_158_1__JV_FS_BAUSTUFE_ANGEBOTE_WAE_">[17]home!$B$1358:$E$1358</definedName>
    <definedName name="FS_F_VW_01_34381_10_158_2__JV_FS_BAUSTUFE_ANGEBOTE_WAE_">[17]home!$B$1359:$E$1359</definedName>
    <definedName name="FS_F_VW_01_34381_10_158_37__JV_FS_REC_">[17]home!$B$4639:$Q$4639</definedName>
    <definedName name="FS_F_VW_01_34381_10_2__V_FS_BAUSTUFE_VORGABEN_STK_">[17]home!$B$1468:$D$1468</definedName>
    <definedName name="FS_F_VW_01_34381_2__JV_FS_PRAESENTATIONEN_">[17]home!$B$7:$AN$7</definedName>
    <definedName name="FS_F_VW_01_34381_2__JV_FS_REC_SAVING_">[17]home!$B$4746:$M$4746</definedName>
    <definedName name="FS_F_VW_01_34381_2_1__V_FS_BAUSTUFE_VORGABEN_STK_">[17]home!$B$1451:$D$1451</definedName>
    <definedName name="FS_F_VW_01_34381_2_158__JV_FS_REC_LIEF_">[17]home!$B$4677:$P$4677</definedName>
    <definedName name="FS_F_VW_01_34381_2_158_1__JV_FS_BAUSTUFE_ANGEBOTE_WAE_">[17]home!$B$654:$E$654</definedName>
    <definedName name="FS_F_VW_01_34381_2_158_11__JV_FS_REC_">[17]home!$B$3604:$Q$3604</definedName>
    <definedName name="FS_F_VW_01_34381_2_158_2__JV_FS_BAUSTUFE_ANGEBOTE_WAE_">[17]home!$B$655:$E$655</definedName>
    <definedName name="FS_F_VW_01_34381_2_158_28__JV_FS_REC_">[17]home!$B$3605:$Q$3605</definedName>
    <definedName name="FS_F_VW_01_34381_2_158_37__JV_FS_REC_">[17]home!$B$3606:$Q$3606</definedName>
    <definedName name="FS_F_VW_01_34381_2_158_46__JV_FS_REC_">[17]home!$B$3607:$Q$3607</definedName>
    <definedName name="FS_F_VW_01_34381_2_158_68__JV_FS_REC_">[17]home!$B$3608:$Q$3608</definedName>
    <definedName name="FS_F_VW_01_34381_2_2__V_FS_BAUSTUFE_VORGABEN_STK_">[17]home!$B$1452:$D$1452</definedName>
    <definedName name="FS_F_VW_01_34381_3__JV_FS_PRAESENTATIONEN_">[17]home!$B$8:$AN$8</definedName>
    <definedName name="FS_F_VW_01_34381_3__JV_FS_REC_SAVING_">[17]home!$B$4747:$M$4747</definedName>
    <definedName name="FS_F_VW_01_34381_3_1__V_FS_BAUSTUFE_VORGABEN_STK_">[17]home!$B$1453:$D$1453</definedName>
    <definedName name="FS_F_VW_01_34381_3_158__JV_FS_REC_LIEF_">[17]home!$B$4684:$P$4684</definedName>
    <definedName name="FS_F_VW_01_34381_3_158_1__JV_FS_BAUSTUFE_ANGEBOTE_WAE_">[17]home!$B$742:$E$742</definedName>
    <definedName name="FS_F_VW_01_34381_3_158_11__JV_FS_REC_">[17]home!$B$3729:$Q$3729</definedName>
    <definedName name="FS_F_VW_01_34381_3_158_2__JV_FS_BAUSTUFE_ANGEBOTE_WAE_">[17]home!$B$743:$E$743</definedName>
    <definedName name="FS_F_VW_01_34381_3_158_28__JV_FS_REC_">[17]home!$B$3730:$Q$3730</definedName>
    <definedName name="FS_F_VW_01_34381_3_158_37__JV_FS_REC_">[17]home!$B$3731:$Q$3731</definedName>
    <definedName name="FS_F_VW_01_34381_3_158_46__JV_FS_REC_">[17]home!$B$3732:$Q$3732</definedName>
    <definedName name="FS_F_VW_01_34381_3_158_68__JV_FS_REC_">[17]home!$B$3733:$Q$3733</definedName>
    <definedName name="FS_F_VW_01_34381_3_2__V_FS_BAUSTUFE_VORGABEN_STK_">[17]home!$B$1454:$D$1454</definedName>
    <definedName name="FS_F_VW_01_34381_4__JV_FS_PRAESENTATIONEN_">[17]home!$B$9:$AN$9</definedName>
    <definedName name="FS_F_VW_01_34381_4__JV_FS_REC_SAVING_">[17]home!$B$4748:$M$4748</definedName>
    <definedName name="FS_F_VW_01_34381_4_1__V_FS_BAUSTUFE_VORGABEN_STK_">[17]home!$B$1455:$D$1455</definedName>
    <definedName name="FS_F_VW_01_34381_4_158__JV_FS_REC_LIEF_">[17]home!$B$4691:$P$4691</definedName>
    <definedName name="FS_F_VW_01_34381_4_158_1__JV_FS_BAUSTUFE_ANGEBOTE_WAE_">[17]home!$B$830:$E$830</definedName>
    <definedName name="FS_F_VW_01_34381_4_158_11__JV_FS_REC_">[17]home!$B$3859:$Q$3859</definedName>
    <definedName name="FS_F_VW_01_34381_4_158_2__JV_FS_BAUSTUFE_ANGEBOTE_WAE_">[17]home!$B$831:$E$831</definedName>
    <definedName name="FS_F_VW_01_34381_4_158_28__JV_FS_REC_">[17]home!$B$3860:$Q$3860</definedName>
    <definedName name="FS_F_VW_01_34381_4_158_37__JV_FS_REC_">[17]home!$B$3861:$Q$3861</definedName>
    <definedName name="FS_F_VW_01_34381_4_158_46__JV_FS_REC_">[17]home!$B$3862:$Q$3862</definedName>
    <definedName name="FS_F_VW_01_34381_4_158_68__JV_FS_REC_">[17]home!$B$3863:$Q$3863</definedName>
    <definedName name="FS_F_VW_01_34381_4_2__V_FS_BAUSTUFE_VORGABEN_STK_">[17]home!$B$1456:$D$1456</definedName>
    <definedName name="FS_F_VW_01_34381_5__JV_FS_PRAESENTATIONEN_">[17]home!$B$10:$AN$10</definedName>
    <definedName name="FS_F_VW_01_34381_5__JV_FS_REC_SAVING_">[17]home!$B$4749:$M$4749</definedName>
    <definedName name="FS_F_VW_01_34381_5_1__V_FS_BAUSTUFE_VORGABEN_STK_">[17]home!$B$1457:$D$1457</definedName>
    <definedName name="FS_F_VW_01_34381_5_158__JV_FS_REC_LIEF_">[17]home!$B$4698:$P$4698</definedName>
    <definedName name="FS_F_VW_01_34381_5_158_1__JV_FS_BAUSTUFE_ANGEBOTE_WAE_">[17]home!$B$918:$E$918</definedName>
    <definedName name="FS_F_VW_01_34381_5_158_11__JV_FS_REC_">[17]home!$B$3989:$Q$3989</definedName>
    <definedName name="FS_F_VW_01_34381_5_158_2__JV_FS_BAUSTUFE_ANGEBOTE_WAE_">[17]home!$B$919:$E$919</definedName>
    <definedName name="FS_F_VW_01_34381_5_158_28__JV_FS_REC_">[17]home!$B$3990:$Q$3990</definedName>
    <definedName name="FS_F_VW_01_34381_5_158_37__JV_FS_REC_">[17]home!$B$3991:$Q$3991</definedName>
    <definedName name="FS_F_VW_01_34381_5_158_46__JV_FS_REC_">[17]home!$B$3992:$Q$3992</definedName>
    <definedName name="FS_F_VW_01_34381_5_158_68__JV_FS_REC_">[17]home!$B$3993:$Q$3993</definedName>
    <definedName name="FS_F_VW_01_34381_5_2__V_FS_BAUSTUFE_VORGABEN_STK_">[17]home!$B$1458:$D$1458</definedName>
    <definedName name="FS_F_VW_01_34381_6__JV_FS_PRAESENTATIONEN_">[17]home!$B$11:$AN$11</definedName>
    <definedName name="FS_F_VW_01_34381_6__JV_FS_REC_SAVING_">[17]home!$B$4750:$M$4750</definedName>
    <definedName name="FS_F_VW_01_34381_6_1__V_FS_BAUSTUFE_VORGABEN_STK_">[17]home!$B$1459:$D$1459</definedName>
    <definedName name="FS_F_VW_01_34381_6_158__JV_FS_REC_LIEF_">[17]home!$B$4705:$P$4705</definedName>
    <definedName name="FS_F_VW_01_34381_6_158_1__JV_FS_BAUSTUFE_ANGEBOTE_WAE_">[17]home!$B$1006:$E$1006</definedName>
    <definedName name="FS_F_VW_01_34381_6_158_11__JV_FS_REC_">[17]home!$B$4119:$Q$4119</definedName>
    <definedName name="FS_F_VW_01_34381_6_158_2__JV_FS_BAUSTUFE_ANGEBOTE_WAE_">[17]home!$B$1007:$E$1007</definedName>
    <definedName name="FS_F_VW_01_34381_6_158_28__JV_FS_REC_">[17]home!$B$4120:$Q$4120</definedName>
    <definedName name="FS_F_VW_01_34381_6_158_37__JV_FS_REC_">[17]home!$B$4121:$Q$4121</definedName>
    <definedName name="FS_F_VW_01_34381_6_158_46__JV_FS_REC_">[17]home!$B$4122:$Q$4122</definedName>
    <definedName name="FS_F_VW_01_34381_6_158_68__JV_FS_REC_">[17]home!$B$4123:$Q$4123</definedName>
    <definedName name="FS_F_VW_01_34381_6_2__V_FS_BAUSTUFE_VORGABEN_STK_">[17]home!$B$1460:$D$1460</definedName>
    <definedName name="FS_F_VW_01_34381_7__JV_FS_PRAESENTATIONEN_">[17]home!$B$12:$AN$12</definedName>
    <definedName name="FS_F_VW_01_34381_7__JV_FS_REC_SAVING_">[17]home!$B$4751:$M$4751</definedName>
    <definedName name="FS_F_VW_01_34381_7_1__V_FS_BAUSTUFE_VORGABEN_STK_">[17]home!$B$1461:$D$1461</definedName>
    <definedName name="FS_F_VW_01_34381_7_158__JV_FS_REC_LIEF_">[17]home!$B$4712:$P$4712</definedName>
    <definedName name="FS_F_VW_01_34381_7_158_1__JV_FS_BAUSTUFE_ANGEBOTE_WAE_">[17]home!$B$1094:$E$1094</definedName>
    <definedName name="FS_F_VW_01_34381_7_158_11__JV_FS_REC_">[17]home!$B$4249:$Q$4249</definedName>
    <definedName name="FS_F_VW_01_34381_7_158_2__JV_FS_BAUSTUFE_ANGEBOTE_WAE_">[17]home!$B$1095:$E$1095</definedName>
    <definedName name="FS_F_VW_01_34381_7_158_28__JV_FS_REC_">[17]home!$B$4250:$Q$4250</definedName>
    <definedName name="FS_F_VW_01_34381_7_158_37__JV_FS_REC_">[17]home!$B$4251:$Q$4251</definedName>
    <definedName name="FS_F_VW_01_34381_7_158_46__JV_FS_REC_">[17]home!$B$4252:$Q$4252</definedName>
    <definedName name="FS_F_VW_01_34381_7_158_68__JV_FS_REC_">[17]home!$B$4253:$Q$4253</definedName>
    <definedName name="FS_F_VW_01_34381_7_2__V_FS_BAUSTUFE_VORGABEN_STK_">[17]home!$B$1462:$D$1462</definedName>
    <definedName name="FS_F_VW_01_34381_8__JV_FS_PRAESENTATIONEN_">[17]home!$B$13:$AN$13</definedName>
    <definedName name="FS_F_VW_01_34381_8__JV_FS_REC_SAVING_">[17]home!$B$4752:$M$4752</definedName>
    <definedName name="FS_F_VW_01_34381_8_1__V_FS_BAUSTUFE_VORGABEN_STK_">[17]home!$B$1463:$D$1463</definedName>
    <definedName name="FS_F_VW_01_34381_8_158__JV_FS_REC_LIEF_">[17]home!$B$4719:$P$4719</definedName>
    <definedName name="FS_F_VW_01_34381_8_158_1__JV_FS_BAUSTUFE_ANGEBOTE_WAE_">[17]home!$B$1182:$E$1182</definedName>
    <definedName name="FS_F_VW_01_34381_8_158_11__JV_FS_REC_">[17]home!$B$4379:$Q$4379</definedName>
    <definedName name="FS_F_VW_01_34381_8_158_2__JV_FS_BAUSTUFE_ANGEBOTE_WAE_">[17]home!$B$1183:$E$1183</definedName>
    <definedName name="FS_F_VW_01_34381_8_158_28__JV_FS_REC_">[17]home!$B$4380:$Q$4380</definedName>
    <definedName name="FS_F_VW_01_34381_8_158_37__JV_FS_REC_">[17]home!$B$4381:$Q$4381</definedName>
    <definedName name="FS_F_VW_01_34381_8_158_46__JV_FS_REC_">[17]home!$B$4382:$Q$4382</definedName>
    <definedName name="FS_F_VW_01_34381_8_158_68__JV_FS_REC_">[17]home!$B$4383:$Q$4383</definedName>
    <definedName name="FS_F_VW_01_34381_8_2__V_FS_BAUSTUFE_VORGABEN_STK_">[17]home!$B$1464:$D$1464</definedName>
    <definedName name="FS_F_VW_01_34381_9__JV_FS_PRAESENTATIONEN_">[17]home!$B$14:$AN$14</definedName>
    <definedName name="FS_F_VW_01_34381_9__JV_FS_REC_SAVING_">[17]home!$B$4753:$M$4753</definedName>
    <definedName name="FS_F_VW_01_34381_9_1__V_FS_BAUSTUFE_VORGABEN_STK_">[17]home!$B$1465:$D$1465</definedName>
    <definedName name="FS_F_VW_01_34381_9_158__JV_FS_REC_LIEF_">[17]home!$B$4726:$P$4726</definedName>
    <definedName name="FS_F_VW_01_34381_9_158_1__JV_FS_BAUSTUFE_ANGEBOTE_WAE_">[17]home!$B$1270:$E$1270</definedName>
    <definedName name="FS_F_VW_01_34381_9_158_11__JV_FS_REC_">[17]home!$B$4509:$Q$4509</definedName>
    <definedName name="FS_F_VW_01_34381_9_158_2__JV_FS_BAUSTUFE_ANGEBOTE_WAE_">[17]home!$B$1271:$E$1271</definedName>
    <definedName name="FS_F_VW_01_34381_9_158_28__JV_FS_REC_">[17]home!$B$4510:$Q$4510</definedName>
    <definedName name="FS_F_VW_01_34381_9_158_37__JV_FS_REC_">[17]home!$B$4511:$Q$4511</definedName>
    <definedName name="FS_F_VW_01_34381_9_158_46__JV_FS_REC_">[17]home!$B$4512:$Q$4512</definedName>
    <definedName name="FS_F_VW_01_34381_9_158_68__JV_FS_REC_">[17]home!$B$4513:$Q$4513</definedName>
    <definedName name="FS_F_VW_01_34381_9_2__V_FS_BAUSTUFE_VORGABEN_STK_">[17]home!$B$1466:$D$1466</definedName>
    <definedName name="FS_F_VW_01_35097_1__FS_NEUTEILE_">[18]Import!$B$145:$D$145</definedName>
    <definedName name="FS_F_VW_01_35097_1__JV_FS_PRAESENTATIONEN_">[18]Import!$B$6:$AN$6</definedName>
    <definedName name="FS_F_VW_01_35097_1_1__V_FS_BAUSTUFE_VORGABEN_STK_">[18]Import!$B$433:$D$433</definedName>
    <definedName name="FS_F_VW_01_35097_1_11__JV_FS_BEDARFE_">[18]Import!$B$120:$E$120</definedName>
    <definedName name="FS_F_VW_01_35097_1_11_13030__JV_FS_BEDARFE_PREISE_QUOTE_">[18]Import!$B$16:$L$16</definedName>
    <definedName name="FS_F_VW_01_35097_1_11_20328__JV_FS_BEDARFE_PREISE_QUOTE_">[18]Import!$B$17:$L$17</definedName>
    <definedName name="FS_F_VW_01_35097_1_11_29344__JV_FS_BEDARFE_PREISE_QUOTE_">[18]Import!$B$18:$L$18</definedName>
    <definedName name="FS_F_VW_01_35097_1_11_2979__JV_FS_BEDARFE_PREISE_QUOTE_">[18]Import!$B$15:$L$15</definedName>
    <definedName name="FS_F_VW_01_35097_1_11_43249__JV_FS_BEDARFE_PREISE_QUOTE_">[18]Import!$B$19:$L$19</definedName>
    <definedName name="FS_F_VW_01_35097_1_11330__JV_FS_RV_AVG_PROTODATA_">[18]Import!$B$455:$E$455</definedName>
    <definedName name="FS_F_VW_01_35097_1_11330_1__JV_FS_BAUSTUFE_ANGEBOTE_WAE_">[18]Import!$B$222:$E$222</definedName>
    <definedName name="FS_F_VW_01_35097_1_11330_11__JV_FS_REC_">[18]Import!$B$1014:$Q$1014</definedName>
    <definedName name="FS_F_VW_01_35097_1_11330_2__JV_FS_BAUSTUFE_ANGEBOTE_WAE_">[18]Import!$B$223:$E$223</definedName>
    <definedName name="FS_F_VW_01_35097_1_11330_28__JV_FS_REC_">[18]Import!$B$1015:$Q$1015</definedName>
    <definedName name="FS_F_VW_01_35097_1_11330_37__JV_FS_REC_">[18]Import!$B$1016:$Q$1016</definedName>
    <definedName name="FS_F_VW_01_35097_1_11330_46__JV_FS_REC_">[18]Import!$B$1017:$Q$1017</definedName>
    <definedName name="FS_F_VW_01_35097_1_11330_68__JV_FS_REC_">[18]Import!$B$1018:$Q$1018</definedName>
    <definedName name="FS_F_VW_01_35097_1_11330_BR__JV_FS_BIDDERS_">[18]Import!$B$875:$L$875</definedName>
    <definedName name="FS_F_VW_01_35097_1_11330_EUR__JV_FS_PR_EX_RATES_DATUM_REC_">[18]Import!$B$764:$F$764</definedName>
    <definedName name="FS_F_VW_01_35097_1_11451__JV_FS_RV_AVG_PROTODATA_">[18]Import!$B$456:$E$456</definedName>
    <definedName name="FS_F_VW_01_35097_1_11451_1__JV_FS_BAUSTUFE_ANGEBOTE_WAE_">[18]Import!$B$224:$E$224</definedName>
    <definedName name="FS_F_VW_01_35097_1_11451_2__JV_FS_BAUSTUFE_ANGEBOTE_WAE_">[18]Import!$B$225:$E$225</definedName>
    <definedName name="FS_F_VW_01_35097_1_11451_BR__JV_FS_BIDDERS_">[18]Import!$B$882:$L$882</definedName>
    <definedName name="FS_F_VW_01_35097_1_11451_EUR__JV_FS_PR_EX_RATES_DATUM_REC_">[18]Import!$B$765:$F$765</definedName>
    <definedName name="FS_F_VW_01_35097_1_13030__JV_FS_ANGEBOTSUEBERSICHT_">[18]Import!$B$154:$D$154</definedName>
    <definedName name="FS_F_VW_01_35097_1_13030__JV_FS_AVG_PRICE_">[18]Import!$B$180:$F$180</definedName>
    <definedName name="FS_F_VW_01_35097_1_13030__JV_FS_BWERTSHEET_">[18]Import!$B$614:$AH$614</definedName>
    <definedName name="FS_F_VW_01_35097_1_13030__JV_FS_COMPARISON_">[18]Import!$B$564:$S$564</definedName>
    <definedName name="FS_F_VW_01_35097_1_13030__JV_FS_REC_LIEF_">[18]Import!$B$1295:$P$1295</definedName>
    <definedName name="FS_F_VW_01_35097_1_13030__JV_FS_RV_AVG_PROTODATA_">[18]Import!$B$457:$E$457</definedName>
    <definedName name="FS_F_VW_01_35097_1_13030__JV_FS_RV_LTERM_PNACHLASS_">[18]Import!$B$589:$X$589</definedName>
    <definedName name="FS_F_VW_01_35097_1_13030_1__JV_FS_BAUSTUFE_ANGEBOTE_WAE_">[18]Import!$B$226:$E$226</definedName>
    <definedName name="FS_F_VW_01_35097_1_13030_11__JV_FS_REC_">[18]Import!$B$1019:$Q$1019</definedName>
    <definedName name="FS_F_VW_01_35097_1_13030_2__JV_FS_BAUSTUFE_ANGEBOTE_WAE_">[18]Import!$B$227:$E$227</definedName>
    <definedName name="FS_F_VW_01_35097_1_13030_28__JV_FS_REC_">[18]Import!$B$1020:$Q$1020</definedName>
    <definedName name="FS_F_VW_01_35097_1_13030_37__JV_FS_REC_">[18]Import!$B$1021:$Q$1021</definedName>
    <definedName name="FS_F_VW_01_35097_1_13030_46__JV_FS_REC_">[18]Import!$B$1022:$Q$1022</definedName>
    <definedName name="FS_F_VW_01_35097_1_13030_68__JV_FS_REC_">[18]Import!$B$1023:$Q$1023</definedName>
    <definedName name="FS_F_VW_01_35097_1_13030_EUR__JV_FS_PR_EX_RATES_DATUM_REC_">[18]Import!$B$766:$F$766</definedName>
    <definedName name="FS_F_VW_01_35097_1_13030_VW__JV_FS_BIDDERS_">[18]Import!$B$873:$L$873</definedName>
    <definedName name="FS_F_VW_01_35097_1_1328__JV_FS_RV_AVG_PROTODATA_">[18]Import!$B$448:$E$448</definedName>
    <definedName name="FS_F_VW_01_35097_1_1328_1__JV_FS_BAUSTUFE_ANGEBOTE_WAE_">[18]Import!$B$208:$E$208</definedName>
    <definedName name="FS_F_VW_01_35097_1_1328_2__JV_FS_BAUSTUFE_ANGEBOTE_WAE_">[18]Import!$B$209:$E$209</definedName>
    <definedName name="FS_F_VW_01_35097_1_1328_BX__JV_FS_BIDDERS_">[18]Import!$B$885:$L$885</definedName>
    <definedName name="FS_F_VW_01_35097_1_1328_EUR__JV_FS_PR_EX_RATES_DATUM_REC_">[18]Import!$B$757:$F$757</definedName>
    <definedName name="FS_F_VW_01_35097_1_1462__JV_FS_RV_AVG_PROTODATA_">[18]Import!$B$449:$E$449</definedName>
    <definedName name="FS_F_VW_01_35097_1_1462_1__JV_FS_BAUSTUFE_ANGEBOTE_WAE_">[18]Import!$B$210:$E$210</definedName>
    <definedName name="FS_F_VW_01_35097_1_1462_11__JV_FS_REC_">[18]Import!$B$994:$Q$994</definedName>
    <definedName name="FS_F_VW_01_35097_1_1462_2__JV_FS_BAUSTUFE_ANGEBOTE_WAE_">[18]Import!$B$211:$E$211</definedName>
    <definedName name="FS_F_VW_01_35097_1_1462_28__JV_FS_REC_">[18]Import!$B$995:$Q$995</definedName>
    <definedName name="FS_F_VW_01_35097_1_1462_37__JV_FS_REC_">[18]Import!$B$996:$Q$996</definedName>
    <definedName name="FS_F_VW_01_35097_1_1462_46__JV_FS_REC_">[18]Import!$B$997:$Q$997</definedName>
    <definedName name="FS_F_VW_01_35097_1_1462_68__JV_FS_REC_">[18]Import!$B$998:$Q$998</definedName>
    <definedName name="FS_F_VW_01_35097_1_1462_BX__JV_FS_BIDDERS_">[18]Import!$B$881:$L$881</definedName>
    <definedName name="FS_F_VW_01_35097_1_1462_EUR__JV_FS_PR_EX_RATES_DATUM_REC_">[18]Import!$B$758:$F$758</definedName>
    <definedName name="FS_F_VW_01_35097_1_15245__JV_FS_RV_AVG_PROTODATA_">[18]Import!$B$458:$E$458</definedName>
    <definedName name="FS_F_VW_01_35097_1_15245_1__JV_FS_BAUSTUFE_ANGEBOTE_WAE_">[18]Import!$B$228:$E$228</definedName>
    <definedName name="FS_F_VW_01_35097_1_15245_2__JV_FS_BAUSTUFE_ANGEBOTE_WAE_">[18]Import!$B$229:$E$229</definedName>
    <definedName name="FS_F_VW_01_35097_1_15245_EUR__JV_FS_PR_EX_RATES_DATUM_REC_">[18]Import!$B$767:$F$767</definedName>
    <definedName name="FS_F_VW_01_35097_1_15245_SK__JV_FS_BIDDERS_">[18]Import!$B$877:$L$877</definedName>
    <definedName name="FS_F_VW_01_35097_1_159__JV_FS_RV_AVG_PROTODATA_">[18]Import!$B$446:$E$446</definedName>
    <definedName name="FS_F_VW_01_35097_1_159_1__JV_FS_BAUSTUFE_ANGEBOTE_WAE_">[18]Import!$B$204:$E$204</definedName>
    <definedName name="FS_F_VW_01_35097_1_159_11__JV_FS_REC_">[18]Import!$B$989:$Q$989</definedName>
    <definedName name="FS_F_VW_01_35097_1_159_2__JV_FS_BAUSTUFE_ANGEBOTE_WAE_">[18]Import!$B$205:$E$205</definedName>
    <definedName name="FS_F_VW_01_35097_1_159_28__JV_FS_REC_">[18]Import!$B$990:$Q$990</definedName>
    <definedName name="FS_F_VW_01_35097_1_159_37__JV_FS_REC_">[18]Import!$B$991:$Q$991</definedName>
    <definedName name="FS_F_VW_01_35097_1_159_46__JV_FS_REC_">[18]Import!$B$992:$Q$992</definedName>
    <definedName name="FS_F_VW_01_35097_1_159_68__JV_FS_REC_">[18]Import!$B$993:$Q$993</definedName>
    <definedName name="FS_F_VW_01_35097_1_159_EUR__JV_FS_PR_EX_RATES_DATUM_REC_">[18]Import!$B$755:$F$755</definedName>
    <definedName name="FS_F_VW_01_35097_1_159_ST__JV_FS_BIDDERS_">[18]Import!$B$891:$L$891</definedName>
    <definedName name="FS_F_VW_01_35097_1_18244__JV_FS_RV_AVG_PROTODATA_">[18]Import!$B$459:$E$459</definedName>
    <definedName name="FS_F_VW_01_35097_1_18244_1__JV_FS_BAUSTUFE_ANGEBOTE_WAE_">[18]Import!$B$230:$E$230</definedName>
    <definedName name="FS_F_VW_01_35097_1_18244_2__JV_FS_BAUSTUFE_ANGEBOTE_WAE_">[18]Import!$B$231:$E$231</definedName>
    <definedName name="FS_F_VW_01_35097_1_18244_EUR__JV_FS_PR_EX_RATES_DATUM_REC_">[18]Import!$B$768:$F$768</definedName>
    <definedName name="FS_F_VW_01_35097_1_18244_MX__JV_FS_BIDDERS_">[18]Import!$B$884:$L$884</definedName>
    <definedName name="FS_F_VW_01_35097_1_18245__JV_FS_RV_AVG_PROTODATA_">[18]Import!$B$460:$E$460</definedName>
    <definedName name="FS_F_VW_01_35097_1_18245_1__JV_FS_BAUSTUFE_ANGEBOTE_WAE_">[18]Import!$B$232:$E$232</definedName>
    <definedName name="FS_F_VW_01_35097_1_18245_2__JV_FS_BAUSTUFE_ANGEBOTE_WAE_">[18]Import!$B$233:$E$233</definedName>
    <definedName name="FS_F_VW_01_35097_1_18245_EUR__JV_FS_PR_EX_RATES_DATUM_REC_">[18]Import!$B$769:$F$769</definedName>
    <definedName name="FS_F_VW_01_35097_1_18245_MX__JV_FS_BIDDERS_">[18]Import!$B$887:$L$887</definedName>
    <definedName name="FS_F_VW_01_35097_1_19964__JV_FS_RV_AVG_PROTODATA_">[18]Import!$B$461:$E$461</definedName>
    <definedName name="FS_F_VW_01_35097_1_19964_1__JV_FS_BAUSTUFE_ANGEBOTE_WAE_">[18]Import!$B$234:$E$234</definedName>
    <definedName name="FS_F_VW_01_35097_1_19964_11__JV_FS_REC_">[18]Import!$B$1024:$Q$1024</definedName>
    <definedName name="FS_F_VW_01_35097_1_19964_2__JV_FS_BAUSTUFE_ANGEBOTE_WAE_">[18]Import!$B$235:$E$235</definedName>
    <definedName name="FS_F_VW_01_35097_1_19964_28__JV_FS_REC_">[18]Import!$B$1025:$Q$1025</definedName>
    <definedName name="FS_F_VW_01_35097_1_19964_37__JV_FS_REC_">[18]Import!$B$1026:$Q$1026</definedName>
    <definedName name="FS_F_VW_01_35097_1_19964_46__JV_FS_REC_">[18]Import!$B$1027:$Q$1027</definedName>
    <definedName name="FS_F_VW_01_35097_1_19964_68__JV_FS_REC_">[18]Import!$B$1028:$Q$1028</definedName>
    <definedName name="FS_F_VW_01_35097_1_19964_EUR__JV_FS_PR_EX_RATES_DATUM_REC_">[18]Import!$B$770:$F$770</definedName>
    <definedName name="FS_F_VW_01_35097_1_19964_TR__JV_FS_BIDDERS_">[18]Import!$B$894:$L$894</definedName>
    <definedName name="FS_F_VW_01_35097_1_2__V_FS_BAUSTUFE_VORGABEN_STK_">[18]Import!$B$434:$D$434</definedName>
    <definedName name="FS_F_VW_01_35097_1_20328__JV_FS_ANGEBOTSUEBERSICHT_">[18]Import!$B$155:$D$155</definedName>
    <definedName name="FS_F_VW_01_35097_1_20328__JV_FS_AVG_PRICE_">[18]Import!$B$181:$F$181</definedName>
    <definedName name="FS_F_VW_01_35097_1_20328__JV_FS_BWERTSHEET_">[18]Import!$B$615:$AH$615</definedName>
    <definedName name="FS_F_VW_01_35097_1_20328__JV_FS_COMPARISON_">[18]Import!$B$565:$S$565</definedName>
    <definedName name="FS_F_VW_01_35097_1_20328__JV_FS_REC_LIEF_">[18]Import!$B$1296:$P$1296</definedName>
    <definedName name="FS_F_VW_01_35097_1_20328__JV_FS_RV_AVG_PROTODATA_">[18]Import!$B$462:$E$462</definedName>
    <definedName name="FS_F_VW_01_35097_1_20328__JV_FS_RV_LTERM_PNACHLASS_">[18]Import!$B$590:$X$590</definedName>
    <definedName name="FS_F_VW_01_35097_1_20328_1__JV_FS_BAUSTUFE_ANGEBOTE_WAE_">[18]Import!$B$236:$E$236</definedName>
    <definedName name="FS_F_VW_01_35097_1_20328_11__JV_FS_REC_">[18]Import!$B$1029:$Q$1029</definedName>
    <definedName name="FS_F_VW_01_35097_1_20328_2__JV_FS_BAUSTUFE_ANGEBOTE_WAE_">[18]Import!$B$237:$E$237</definedName>
    <definedName name="FS_F_VW_01_35097_1_20328_28__JV_FS_REC_">[18]Import!$B$1030:$Q$1030</definedName>
    <definedName name="FS_F_VW_01_35097_1_20328_37__JV_FS_REC_">[18]Import!$B$1031:$Q$1031</definedName>
    <definedName name="FS_F_VW_01_35097_1_20328_46__JV_FS_REC_">[18]Import!$B$1032:$Q$1032</definedName>
    <definedName name="FS_F_VW_01_35097_1_20328_68__JV_FS_REC_">[18]Import!$B$1033:$Q$1033</definedName>
    <definedName name="FS_F_VW_01_35097_1_20328_EUR__JV_FS_PR_EX_RATES_DATUM_REC_">[18]Import!$B$771:$F$771</definedName>
    <definedName name="FS_F_VW_01_35097_1_20328_VW__JV_FS_BIDDERS_">[18]Import!$B$878:$L$878</definedName>
    <definedName name="FS_F_VW_01_35097_1_2261__JV_FS_RV_AVG_PROTODATA_">[18]Import!$B$450:$E$450</definedName>
    <definedName name="FS_F_VW_01_35097_1_2261_1__JV_FS_BAUSTUFE_ANGEBOTE_WAE_">[18]Import!$B$212:$E$212</definedName>
    <definedName name="FS_F_VW_01_35097_1_2261_11__JV_FS_REC_">[18]Import!$B$999:$Q$999</definedName>
    <definedName name="FS_F_VW_01_35097_1_2261_2__JV_FS_BAUSTUFE_ANGEBOTE_WAE_">[18]Import!$B$213:$E$213</definedName>
    <definedName name="FS_F_VW_01_35097_1_2261_28__JV_FS_REC_">[18]Import!$B$1000:$Q$1000</definedName>
    <definedName name="FS_F_VW_01_35097_1_2261_37__JV_FS_REC_">[18]Import!$B$1001:$Q$1001</definedName>
    <definedName name="FS_F_VW_01_35097_1_2261_46__JV_FS_REC_">[18]Import!$B$1002:$Q$1002</definedName>
    <definedName name="FS_F_VW_01_35097_1_2261_68__JV_FS_REC_">[18]Import!$B$1003:$Q$1003</definedName>
    <definedName name="FS_F_VW_01_35097_1_2261_EUR__JV_FS_PR_EX_RATES_DATUM_REC_">[18]Import!$B$759:$F$759</definedName>
    <definedName name="FS_F_VW_01_35097_1_2261_VW__JV_FS_BIDDERS_">[18]Import!$B$883:$L$883</definedName>
    <definedName name="FS_F_VW_01_35097_1_23586__JV_FS_RV_AVG_PROTODATA_">[18]Import!$B$463:$E$463</definedName>
    <definedName name="FS_F_VW_01_35097_1_23586_1__JV_FS_BAUSTUFE_ANGEBOTE_WAE_">[18]Import!$B$238:$E$238</definedName>
    <definedName name="FS_F_VW_01_35097_1_23586_11__JV_FS_REC_">[18]Import!$B$1034:$Q$1034</definedName>
    <definedName name="FS_F_VW_01_35097_1_23586_2__JV_FS_BAUSTUFE_ANGEBOTE_WAE_">[18]Import!$B$239:$E$239</definedName>
    <definedName name="FS_F_VW_01_35097_1_23586_28__JV_FS_REC_">[18]Import!$B$1035:$Q$1035</definedName>
    <definedName name="FS_F_VW_01_35097_1_23586_37__JV_FS_REC_">[18]Import!$B$1036:$Q$1036</definedName>
    <definedName name="FS_F_VW_01_35097_1_23586_46__JV_FS_REC_">[18]Import!$B$1037:$Q$1037</definedName>
    <definedName name="FS_F_VW_01_35097_1_23586_68__JV_FS_REC_">[18]Import!$B$1038:$Q$1038</definedName>
    <definedName name="FS_F_VW_01_35097_1_23586_EUR__JV_FS_PR_EX_RATES_DATUM_REC_">[18]Import!$B$772:$F$772</definedName>
    <definedName name="FS_F_VW_01_35097_1_23586_HA__JV_FS_BIDDERS_">[18]Import!$B$899:$L$899</definedName>
    <definedName name="FS_F_VW_01_35097_1_24968__JV_FS_RV_AVG_PROTODATA_">[18]Import!$B$464:$E$464</definedName>
    <definedName name="FS_F_VW_01_35097_1_24968_1__JV_FS_BAUSTUFE_ANGEBOTE_WAE_">[18]Import!$B$240:$E$240</definedName>
    <definedName name="FS_F_VW_01_35097_1_24968_2__JV_FS_BAUSTUFE_ANGEBOTE_WAE_">[18]Import!$B$241:$E$241</definedName>
    <definedName name="FS_F_VW_01_35097_1_24968_EUR__JV_FS_PR_EX_RATES_DATUM_REC_">[18]Import!$B$773:$F$773</definedName>
    <definedName name="FS_F_VW_01_35097_1_24968_US__JV_FS_BIDDERS_">[18]Import!$B$874:$L$874</definedName>
    <definedName name="FS_F_VW_01_35097_1_24969__JV_FS_RV_AVG_PROTODATA_">[18]Import!$B$465:$E$465</definedName>
    <definedName name="FS_F_VW_01_35097_1_24969_1__JV_FS_BAUSTUFE_ANGEBOTE_WAE_">[18]Import!$B$242:$E$242</definedName>
    <definedName name="FS_F_VW_01_35097_1_24969_11__JV_FS_REC_">[18]Import!$B$1039:$Q$1039</definedName>
    <definedName name="FS_F_VW_01_35097_1_24969_2__JV_FS_BAUSTUFE_ANGEBOTE_WAE_">[18]Import!$B$243:$E$243</definedName>
    <definedName name="FS_F_VW_01_35097_1_24969_28__JV_FS_REC_">[18]Import!$B$1040:$Q$1040</definedName>
    <definedName name="FS_F_VW_01_35097_1_24969_37__JV_FS_REC_">[18]Import!$B$1041:$Q$1041</definedName>
    <definedName name="FS_F_VW_01_35097_1_24969_46__JV_FS_REC_">[18]Import!$B$1042:$Q$1042</definedName>
    <definedName name="FS_F_VW_01_35097_1_24969_68__JV_FS_REC_">[18]Import!$B$1043:$Q$1043</definedName>
    <definedName name="FS_F_VW_01_35097_1_24969_EUR__JV_FS_PR_EX_RATES_DATUM_REC_">[18]Import!$B$774:$F$774</definedName>
    <definedName name="FS_F_VW_01_35097_1_24969_US__JV_FS_BIDDERS_">[18]Import!$B$895:$L$895</definedName>
    <definedName name="FS_F_VW_01_35097_1_25756__JV_FS_RV_AVG_PROTODATA_">[18]Import!$B$466:$E$466</definedName>
    <definedName name="FS_F_VW_01_35097_1_25756_1__JV_FS_BAUSTUFE_ANGEBOTE_WAE_">[18]Import!$B$244:$E$244</definedName>
    <definedName name="FS_F_VW_01_35097_1_25756_2__JV_FS_BAUSTUFE_ANGEBOTE_WAE_">[18]Import!$B$245:$E$245</definedName>
    <definedName name="FS_F_VW_01_35097_1_25756_EUR__JV_FS_PR_EX_RATES_DATUM_REC_">[18]Import!$B$775:$F$775</definedName>
    <definedName name="FS_F_VW_01_35097_1_25756_MX__JV_FS_BIDDERS_">[18]Import!$B$880:$L$880</definedName>
    <definedName name="FS_F_VW_01_35097_1_2609__JV_FS_RV_AVG_PROTODATA_">[18]Import!$B$451:$E$451</definedName>
    <definedName name="FS_F_VW_01_35097_1_2609_1__JV_FS_BAUSTUFE_ANGEBOTE_WAE_">[18]Import!$B$214:$E$214</definedName>
    <definedName name="FS_F_VW_01_35097_1_2609_11__JV_FS_REC_">[18]Import!$B$1004:$Q$1004</definedName>
    <definedName name="FS_F_VW_01_35097_1_2609_2__JV_FS_BAUSTUFE_ANGEBOTE_WAE_">[18]Import!$B$215:$E$215</definedName>
    <definedName name="FS_F_VW_01_35097_1_2609_28__JV_FS_REC_">[18]Import!$B$1005:$Q$1005</definedName>
    <definedName name="FS_F_VW_01_35097_1_2609_37__JV_FS_REC_">[18]Import!$B$1006:$Q$1006</definedName>
    <definedName name="FS_F_VW_01_35097_1_2609_46__JV_FS_REC_">[18]Import!$B$1007:$Q$1007</definedName>
    <definedName name="FS_F_VW_01_35097_1_2609_68__JV_FS_REC_">[18]Import!$B$1008:$Q$1008</definedName>
    <definedName name="FS_F_VW_01_35097_1_2609_EUR__JV_FS_PR_EX_RATES_DATUM_REC_">[18]Import!$B$760:$F$760</definedName>
    <definedName name="FS_F_VW_01_35097_1_2609_RR__JV_FS_BIDDERS_">[18]Import!$B$888:$L$888</definedName>
    <definedName name="FS_F_VW_01_35097_1_27724__JV_FS_RV_AVG_PROTODATA_">[18]Import!$B$467:$E$467</definedName>
    <definedName name="FS_F_VW_01_35097_1_27724_1__JV_FS_BAUSTUFE_ANGEBOTE_WAE_">[18]Import!$B$246:$E$246</definedName>
    <definedName name="FS_F_VW_01_35097_1_27724_2__JV_FS_BAUSTUFE_ANGEBOTE_WAE_">[18]Import!$B$247:$E$247</definedName>
    <definedName name="FS_F_VW_01_35097_1_27724_EUR__JV_FS_PR_EX_RATES_DATUM_REC_">[18]Import!$B$776:$F$776</definedName>
    <definedName name="FS_F_VW_01_35097_1_27724_US__JV_FS_BIDDERS_">[18]Import!$B$892:$L$892</definedName>
    <definedName name="FS_F_VW_01_35097_1_27909__JV_FS_RV_AVG_PROTODATA_">[18]Import!$B$468:$E$468</definedName>
    <definedName name="FS_F_VW_01_35097_1_27909_1__JV_FS_BAUSTUFE_ANGEBOTE_WAE_">[18]Import!$B$248:$E$248</definedName>
    <definedName name="FS_F_VW_01_35097_1_27909_11__JV_FS_REC_">[18]Import!$B$1044:$Q$1044</definedName>
    <definedName name="FS_F_VW_01_35097_1_27909_2__JV_FS_BAUSTUFE_ANGEBOTE_WAE_">[18]Import!$B$249:$E$249</definedName>
    <definedName name="FS_F_VW_01_35097_1_27909_28__JV_FS_REC_">[18]Import!$B$1045:$Q$1045</definedName>
    <definedName name="FS_F_VW_01_35097_1_27909_37__JV_FS_REC_">[18]Import!$B$1046:$Q$1046</definedName>
    <definedName name="FS_F_VW_01_35097_1_27909_46__JV_FS_REC_">[18]Import!$B$1047:$Q$1047</definedName>
    <definedName name="FS_F_VW_01_35097_1_27909_68__JV_FS_REC_">[18]Import!$B$1048:$Q$1048</definedName>
    <definedName name="FS_F_VW_01_35097_1_27909_EUR__JV_FS_PR_EX_RATES_DATUM_REC_">[18]Import!$B$777:$F$777</definedName>
    <definedName name="FS_F_VW_01_35097_1_27909_US__JV_FS_BIDDERS_">[18]Import!$B$897:$L$897</definedName>
    <definedName name="FS_F_VW_01_35097_1_28__JV_FS_BEDARFE_">[18]Import!$B$121:$E$121</definedName>
    <definedName name="FS_F_VW_01_35097_1_28_13030__JV_FS_BEDARFE_PREISE_QUOTE_">[18]Import!$B$21:$L$21</definedName>
    <definedName name="FS_F_VW_01_35097_1_28_20328__JV_FS_BEDARFE_PREISE_QUOTE_">[18]Import!$B$22:$L$22</definedName>
    <definedName name="FS_F_VW_01_35097_1_28_29344__JV_FS_BEDARFE_PREISE_QUOTE_">[18]Import!$B$23:$L$23</definedName>
    <definedName name="FS_F_VW_01_35097_1_28_2979__JV_FS_BEDARFE_PREISE_QUOTE_">[18]Import!$B$20:$L$20</definedName>
    <definedName name="FS_F_VW_01_35097_1_28_43249__JV_FS_BEDARFE_PREISE_QUOTE_">[18]Import!$B$24:$L$24</definedName>
    <definedName name="FS_F_VW_01_35097_1_28671__JV_FS_RV_AVG_PROTODATA_">[18]Import!$B$469:$E$469</definedName>
    <definedName name="FS_F_VW_01_35097_1_28671_1__JV_FS_BAUSTUFE_ANGEBOTE_WAE_">[18]Import!$B$250:$E$250</definedName>
    <definedName name="FS_F_VW_01_35097_1_28671_11__JV_FS_REC_">[18]Import!$B$1049:$Q$1049</definedName>
    <definedName name="FS_F_VW_01_35097_1_28671_2__JV_FS_BAUSTUFE_ANGEBOTE_WAE_">[18]Import!$B$251:$E$251</definedName>
    <definedName name="FS_F_VW_01_35097_1_28671_28__JV_FS_REC_">[18]Import!$B$1050:$Q$1050</definedName>
    <definedName name="FS_F_VW_01_35097_1_28671_37__JV_FS_REC_">[18]Import!$B$1051:$Q$1051</definedName>
    <definedName name="FS_F_VW_01_35097_1_28671_46__JV_FS_REC_">[18]Import!$B$1052:$Q$1052</definedName>
    <definedName name="FS_F_VW_01_35097_1_28671_68__JV_FS_REC_">[18]Import!$B$1053:$Q$1053</definedName>
    <definedName name="FS_F_VW_01_35097_1_28671_BR__JV_FS_BIDDERS_">[18]Import!$B$896:$L$896</definedName>
    <definedName name="FS_F_VW_01_35097_1_28671_EUR__JV_FS_PR_EX_RATES_DATUM_REC_">[18]Import!$B$778:$F$778</definedName>
    <definedName name="FS_F_VW_01_35097_1_28746__JV_FS_RV_AVG_PROTODATA_">[18]Import!$B$470:$E$470</definedName>
    <definedName name="FS_F_VW_01_35097_1_28746_1__JV_FS_BAUSTUFE_ANGEBOTE_WAE_">[18]Import!$B$252:$E$252</definedName>
    <definedName name="FS_F_VW_01_35097_1_28746_2__JV_FS_BAUSTUFE_ANGEBOTE_WAE_">[18]Import!$B$253:$E$253</definedName>
    <definedName name="FS_F_VW_01_35097_1_28746_BX__JV_FS_BIDDERS_">[18]Import!$B$898:$L$898</definedName>
    <definedName name="FS_F_VW_01_35097_1_28746_EUR__JV_FS_PR_EX_RATES_DATUM_REC_">[18]Import!$B$779:$F$779</definedName>
    <definedName name="FS_F_VW_01_35097_1_29344__JV_FS_ANGEBOTSUEBERSICHT_">[18]Import!$B$156:$D$156</definedName>
    <definedName name="FS_F_VW_01_35097_1_29344__JV_FS_AVG_PRICE_">[18]Import!$B$182:$F$182</definedName>
    <definedName name="FS_F_VW_01_35097_1_29344__JV_FS_BWERTSHEET_">[18]Import!$B$616:$AH$616</definedName>
    <definedName name="FS_F_VW_01_35097_1_29344__JV_FS_COMPARISON_">[18]Import!$B$566:$S$566</definedName>
    <definedName name="FS_F_VW_01_35097_1_29344__JV_FS_REC_LIEF_">[18]Import!$B$1297:$P$1297</definedName>
    <definedName name="FS_F_VW_01_35097_1_29344__JV_FS_RV_AVG_PROTODATA_">[18]Import!$B$471:$E$471</definedName>
    <definedName name="FS_F_VW_01_35097_1_29344__JV_FS_RV_LTERM_PNACHLASS_">[18]Import!$B$591:$X$591</definedName>
    <definedName name="FS_F_VW_01_35097_1_29344_1__JV_FS_BAUSTUFE_ANGEBOTE_WAE_">[18]Import!$B$254:$E$254</definedName>
    <definedName name="FS_F_VW_01_35097_1_29344_11__JV_FS_REC_">[18]Import!$B$1054:$Q$1054</definedName>
    <definedName name="FS_F_VW_01_35097_1_29344_2__JV_FS_BAUSTUFE_ANGEBOTE_WAE_">[18]Import!$B$255:$E$255</definedName>
    <definedName name="FS_F_VW_01_35097_1_29344_28__JV_FS_REC_">[18]Import!$B$1055:$Q$1055</definedName>
    <definedName name="FS_F_VW_01_35097_1_29344_37__JV_FS_REC_">[18]Import!$B$1056:$Q$1056</definedName>
    <definedName name="FS_F_VW_01_35097_1_29344_46__JV_FS_REC_">[18]Import!$B$1057:$Q$1057</definedName>
    <definedName name="FS_F_VW_01_35097_1_29344_68__JV_FS_REC_">[18]Import!$B$1058:$Q$1058</definedName>
    <definedName name="FS_F_VW_01_35097_1_29344_EUR__JV_FS_PR_EX_RATES_DATUM_REC_">[18]Import!$B$780:$F$780</definedName>
    <definedName name="FS_F_VW_01_35097_1_29344_VW__JV_FS_BIDDERS_">[18]Import!$B$886:$L$886</definedName>
    <definedName name="FS_F_VW_01_35097_1_2979__JV_FS_ANGEBOTSUEBERSICHT_">[18]Import!$B$157:$D$157</definedName>
    <definedName name="FS_F_VW_01_35097_1_2979__JV_FS_AVG_PRICE_">[18]Import!$B$179:$F$179</definedName>
    <definedName name="FS_F_VW_01_35097_1_2979__JV_FS_BWERTSHEET_">[18]Import!$B$613:$AH$613</definedName>
    <definedName name="FS_F_VW_01_35097_1_2979__JV_FS_COMPARISON_">[18]Import!$B$563:$S$563</definedName>
    <definedName name="FS_F_VW_01_35097_1_2979__JV_FS_REC_LIEF_">[18]Import!$B$1294:$P$1294</definedName>
    <definedName name="FS_F_VW_01_35097_1_2979__JV_FS_RV_AVG_PROTODATA_">[18]Import!$B$452:$E$452</definedName>
    <definedName name="FS_F_VW_01_35097_1_2979__JV_FS_RV_LTERM_PNACHLASS_">[18]Import!$B$588:$X$588</definedName>
    <definedName name="FS_F_VW_01_35097_1_2979_1__JV_FS_BAUSTUFE_ANGEBOTE_WAE_">[18]Import!$B$216:$E$216</definedName>
    <definedName name="FS_F_VW_01_35097_1_2979_11__JV_FS_REC_">[18]Import!$B$1009:$Q$1009</definedName>
    <definedName name="FS_F_VW_01_35097_1_2979_2__JV_FS_BAUSTUFE_ANGEBOTE_WAE_">[18]Import!$B$217:$E$217</definedName>
    <definedName name="FS_F_VW_01_35097_1_2979_28__JV_FS_REC_">[18]Import!$B$1010:$Q$1010</definedName>
    <definedName name="FS_F_VW_01_35097_1_2979_37__JV_FS_REC_">[18]Import!$B$1011:$Q$1011</definedName>
    <definedName name="FS_F_VW_01_35097_1_2979_46__JV_FS_REC_">[18]Import!$B$1012:$Q$1012</definedName>
    <definedName name="FS_F_VW_01_35097_1_2979_68__JV_FS_REC_">[18]Import!$B$1013:$Q$1013</definedName>
    <definedName name="FS_F_VW_01_35097_1_2979_EUR__JV_FS_PR_EX_RATES_DATUM_REC_">[18]Import!$B$761:$F$761</definedName>
    <definedName name="FS_F_VW_01_35097_1_2979_VW__JV_FS_BIDDERS_">[18]Import!$B$889:$L$889</definedName>
    <definedName name="FS_F_VW_01_35097_1_316__JV_FS_RV_AVG_PROTODATA_">[18]Import!$B$447:$E$447</definedName>
    <definedName name="FS_F_VW_01_35097_1_316_1__JV_FS_BAUSTUFE_ANGEBOTE_WAE_">[18]Import!$B$206:$E$206</definedName>
    <definedName name="FS_F_VW_01_35097_1_316_2__JV_FS_BAUSTUFE_ANGEBOTE_WAE_">[18]Import!$B$207:$E$207</definedName>
    <definedName name="FS_F_VW_01_35097_1_316_EUR__JV_FS_PR_EX_RATES_DATUM_REC_">[18]Import!$B$756:$F$756</definedName>
    <definedName name="FS_F_VW_01_35097_1_316_SK__JV_FS_BIDDERS_">[18]Import!$B$872:$L$872</definedName>
    <definedName name="FS_F_VW_01_35097_1_3478__JV_FS_RV_AVG_PROTODATA_">[18]Import!$B$453:$E$453</definedName>
    <definedName name="FS_F_VW_01_35097_1_3478_1__JV_FS_BAUSTUFE_ANGEBOTE_WAE_">[18]Import!$B$218:$E$218</definedName>
    <definedName name="FS_F_VW_01_35097_1_3478_2__JV_FS_BAUSTUFE_ANGEBOTE_WAE_">[18]Import!$B$219:$E$219</definedName>
    <definedName name="FS_F_VW_01_35097_1_3478_EUR__JV_FS_PR_EX_RATES_DATUM_REC_">[18]Import!$B$762:$F$762</definedName>
    <definedName name="FS_F_VW_01_35097_1_3478_ST__JV_FS_BIDDERS_">[18]Import!$B$879:$L$879</definedName>
    <definedName name="FS_F_VW_01_35097_1_37__JV_FS_BEDARFE_">[18]Import!$B$122:$E$122</definedName>
    <definedName name="FS_F_VW_01_35097_1_37_13030__JV_FS_BEDARFE_PREISE_QUOTE_">[18]Import!$B$26:$L$26</definedName>
    <definedName name="FS_F_VW_01_35097_1_37_20328__JV_FS_BEDARFE_PREISE_QUOTE_">[18]Import!$B$27:$L$27</definedName>
    <definedName name="FS_F_VW_01_35097_1_37_29344__JV_FS_BEDARFE_PREISE_QUOTE_">[18]Import!$B$28:$L$28</definedName>
    <definedName name="FS_F_VW_01_35097_1_37_2979__JV_FS_BEDARFE_PREISE_QUOTE_">[18]Import!$B$25:$L$25</definedName>
    <definedName name="FS_F_VW_01_35097_1_37_43249__JV_FS_BEDARFE_PREISE_QUOTE_">[18]Import!$B$29:$L$29</definedName>
    <definedName name="FS_F_VW_01_35097_1_38597__JV_FS_RV_AVG_PROTODATA_">[18]Import!$B$472:$E$472</definedName>
    <definedName name="FS_F_VW_01_35097_1_38597_1__JV_FS_BAUSTUFE_ANGEBOTE_WAE_">[18]Import!$B$256:$E$256</definedName>
    <definedName name="FS_F_VW_01_35097_1_38597_2__JV_FS_BAUSTUFE_ANGEBOTE_WAE_">[18]Import!$B$257:$E$257</definedName>
    <definedName name="FS_F_VW_01_35097_1_38597_EUR__JV_FS_PR_EX_RATES_DATUM_REC_">[18]Import!$B$781:$F$781</definedName>
    <definedName name="FS_F_VW_01_35097_1_38597_ZA__JV_FS_BIDDERS_">[18]Import!$B$876:$L$876</definedName>
    <definedName name="FS_F_VW_01_35097_1_43249__JV_FS_ANGEBOTSUEBERSICHT_">[18]Import!$B$158:$D$158</definedName>
    <definedName name="FS_F_VW_01_35097_1_43249__JV_FS_AVG_PRICE_">[18]Import!$B$183:$F$183</definedName>
    <definedName name="FS_F_VW_01_35097_1_43249__JV_FS_BWERTSHEET_">[18]Import!$B$617:$AH$617</definedName>
    <definedName name="FS_F_VW_01_35097_1_43249__JV_FS_COMPARISON_">[18]Import!$B$567:$S$567</definedName>
    <definedName name="FS_F_VW_01_35097_1_43249__JV_FS_REC_LIEF_">[18]Import!$B$1298:$P$1298</definedName>
    <definedName name="FS_F_VW_01_35097_1_43249__JV_FS_RV_AVG_PROTODATA_">[18]Import!$B$473:$E$473</definedName>
    <definedName name="FS_F_VW_01_35097_1_43249__JV_FS_RV_LTERM_PNACHLASS_">[18]Import!$B$592:$X$592</definedName>
    <definedName name="FS_F_VW_01_35097_1_43249_1__JV_FS_BAUSTUFE_ANGEBOTE_WAE_">[18]Import!$B$258:$E$258</definedName>
    <definedName name="FS_F_VW_01_35097_1_43249_11__JV_FS_REC_">[18]Import!$B$1059:$Q$1059</definedName>
    <definedName name="FS_F_VW_01_35097_1_43249_2__JV_FS_BAUSTUFE_ANGEBOTE_WAE_">[18]Import!$B$259:$E$259</definedName>
    <definedName name="FS_F_VW_01_35097_1_43249_28__JV_FS_REC_">[18]Import!$B$1060:$Q$1060</definedName>
    <definedName name="FS_F_VW_01_35097_1_43249_37__JV_FS_REC_">[18]Import!$B$1061:$Q$1061</definedName>
    <definedName name="FS_F_VW_01_35097_1_43249_46__JV_FS_REC_">[18]Import!$B$1062:$Q$1062</definedName>
    <definedName name="FS_F_VW_01_35097_1_43249_68__JV_FS_REC_">[18]Import!$B$1063:$Q$1063</definedName>
    <definedName name="FS_F_VW_01_35097_1_43249_EUR__JV_FS_PR_EX_RATES_DATUM_REC_">[18]Import!$B$782:$F$782</definedName>
    <definedName name="FS_F_VW_01_35097_1_43249_VW__JV_FS_BIDDERS_">[18]Import!$B$893:$L$893</definedName>
    <definedName name="FS_F_VW_01_35097_1_46__JV_FS_BEDARFE_">[18]Import!$B$123:$E$123</definedName>
    <definedName name="FS_F_VW_01_35097_1_46_13030__JV_FS_BEDARFE_PREISE_QUOTE_">[18]Import!$B$31:$L$31</definedName>
    <definedName name="FS_F_VW_01_35097_1_46_20328__JV_FS_BEDARFE_PREISE_QUOTE_">[18]Import!$B$32:$L$32</definedName>
    <definedName name="FS_F_VW_01_35097_1_46_29344__JV_FS_BEDARFE_PREISE_QUOTE_">[18]Import!$B$33:$L$33</definedName>
    <definedName name="FS_F_VW_01_35097_1_46_2979__JV_FS_BEDARFE_PREISE_QUOTE_">[18]Import!$B$30:$L$30</definedName>
    <definedName name="FS_F_VW_01_35097_1_46_43249__JV_FS_BEDARFE_PREISE_QUOTE_">[18]Import!$B$34:$L$34</definedName>
    <definedName name="FS_F_VW_01_35097_1_68__JV_FS_BEDARFE_">[18]Import!$B$124:$E$124</definedName>
    <definedName name="FS_F_VW_01_35097_1_68_13030__JV_FS_BEDARFE_PREISE_QUOTE_">[18]Import!$B$36:$L$36</definedName>
    <definedName name="FS_F_VW_01_35097_1_68_20328__JV_FS_BEDARFE_PREISE_QUOTE_">[18]Import!$B$37:$L$37</definedName>
    <definedName name="FS_F_VW_01_35097_1_68_29344__JV_FS_BEDARFE_PREISE_QUOTE_">[18]Import!$B$38:$L$38</definedName>
    <definedName name="FS_F_VW_01_35097_1_68_2979__JV_FS_BEDARFE_PREISE_QUOTE_">[18]Import!$B$35:$L$35</definedName>
    <definedName name="FS_F_VW_01_35097_1_68_43249__JV_FS_BEDARFE_PREISE_QUOTE_">[18]Import!$B$39:$L$39</definedName>
    <definedName name="FS_F_VW_01_35097_1_8319__JV_FS_RV_AVG_PROTODATA_">[18]Import!$B$454:$E$454</definedName>
    <definedName name="FS_F_VW_01_35097_1_8319_1__JV_FS_BAUSTUFE_ANGEBOTE_WAE_">[18]Import!$B$220:$E$220</definedName>
    <definedName name="FS_F_VW_01_35097_1_8319_2__JV_FS_BAUSTUFE_ANGEBOTE_WAE_">[18]Import!$B$221:$E$221</definedName>
    <definedName name="FS_F_VW_01_35097_1_8319_EUR__JV_FS_PR_EX_RATES_DATUM_REC_">[18]Import!$B$763:$F$763</definedName>
    <definedName name="FS_F_VW_01_35097_1_8319_VW__JV_FS_BIDDERS_">[18]Import!$B$890:$L$890</definedName>
    <definedName name="FS_F_VW_01_35097_1_EUR_11330__JV_FS_PR_EX_RATES_DATUM_COMP_">[18]Import!$B$638:$F$638</definedName>
    <definedName name="FS_F_VW_01_35097_1_EUR_11451__JV_FS_PR_EX_RATES_DATUM_COMP_">[18]Import!$B$639:$F$639</definedName>
    <definedName name="FS_F_VW_01_35097_1_EUR_13030__JV_FS_PR_EX_RATES_DATUM_COMP_">[18]Import!$B$661:$F$661</definedName>
    <definedName name="FS_F_VW_01_35097_1_EUR_1328__JV_FS_PR_EX_RATES_DATUM_COMP_">[18]Import!$B$641:$F$641</definedName>
    <definedName name="FS_F_VW_01_35097_1_EUR_1462__JV_FS_PR_EX_RATES_DATUM_COMP_">[18]Import!$B$642:$F$642</definedName>
    <definedName name="FS_F_VW_01_35097_1_EUR_15245__JV_FS_PR_EX_RATES_DATUM_COMP_">[18]Import!$B$650:$F$650</definedName>
    <definedName name="FS_F_VW_01_35097_1_EUR_159__JV_FS_PR_EX_RATES_DATUM_COMP_">[18]Import!$B$651:$F$651</definedName>
    <definedName name="FS_F_VW_01_35097_1_EUR_18244__JV_FS_PR_EX_RATES_DATUM_COMP_">[18]Import!$B$645:$F$645</definedName>
    <definedName name="FS_F_VW_01_35097_1_EUR_18245__JV_FS_PR_EX_RATES_DATUM_COMP_">[18]Import!$B$646:$F$646</definedName>
    <definedName name="FS_F_VW_01_35097_1_EUR_19964__JV_FS_PR_EX_RATES_DATUM_COMP_">[18]Import!$B$653:$F$653</definedName>
    <definedName name="FS_F_VW_01_35097_1_EUR_20328__JV_FS_PR_EX_RATES_DATUM_COMP_">[18]Import!$B$662:$F$662</definedName>
    <definedName name="FS_F_VW_01_35097_1_EUR_2261__JV_FS_PR_EX_RATES_DATUM_COMP_">[18]Import!$B$658:$F$658</definedName>
    <definedName name="FS_F_VW_01_35097_1_EUR_23586__JV_FS_PR_EX_RATES_DATUM_COMP_">[18]Import!$B$644:$F$644</definedName>
    <definedName name="FS_F_VW_01_35097_1_EUR_24968__JV_FS_PR_EX_RATES_DATUM_COMP_">[18]Import!$B$654:$F$654</definedName>
    <definedName name="FS_F_VW_01_35097_1_EUR_24969__JV_FS_PR_EX_RATES_DATUM_COMP_">[18]Import!$B$655:$F$655</definedName>
    <definedName name="FS_F_VW_01_35097_1_EUR_25756__JV_FS_PR_EX_RATES_DATUM_COMP_">[18]Import!$B$647:$F$647</definedName>
    <definedName name="FS_F_VW_01_35097_1_EUR_2609__JV_FS_PR_EX_RATES_DATUM_COMP_">[18]Import!$B$648:$F$648</definedName>
    <definedName name="FS_F_VW_01_35097_1_EUR_27724__JV_FS_PR_EX_RATES_DATUM_COMP_">[18]Import!$B$656:$F$656</definedName>
    <definedName name="FS_F_VW_01_35097_1_EUR_27909__JV_FS_PR_EX_RATES_DATUM_COMP_">[18]Import!$B$657:$F$657</definedName>
    <definedName name="FS_F_VW_01_35097_1_EUR_28671__JV_FS_PR_EX_RATES_DATUM_COMP_">[18]Import!$B$640:$F$640</definedName>
    <definedName name="FS_F_VW_01_35097_1_EUR_28746__JV_FS_PR_EX_RATES_DATUM_COMP_">[18]Import!$B$643:$F$643</definedName>
    <definedName name="FS_F_VW_01_35097_1_EUR_29344__JV_FS_PR_EX_RATES_DATUM_COMP_">[18]Import!$B$663:$F$663</definedName>
    <definedName name="FS_F_VW_01_35097_1_EUR_2979__JV_FS_PR_EX_RATES_DATUM_COMP_">[18]Import!$B$659:$F$659</definedName>
    <definedName name="FS_F_VW_01_35097_1_EUR_316__JV_FS_PR_EX_RATES_DATUM_COMP_">[18]Import!$B$649:$F$649</definedName>
    <definedName name="FS_F_VW_01_35097_1_EUR_3478__JV_FS_PR_EX_RATES_DATUM_COMP_">[18]Import!$B$652:$F$652</definedName>
    <definedName name="FS_F_VW_01_35097_1_EUR_38597__JV_FS_PR_EX_RATES_DATUM_COMP_">[18]Import!$B$665:$F$665</definedName>
    <definedName name="FS_F_VW_01_35097_1_EUR_43249__JV_FS_PR_EX_RATES_DATUM_COMP_">[18]Import!$B$664:$F$664</definedName>
    <definedName name="FS_F_VW_01_35097_1_EUR_8319__JV_FS_PR_EX_RATES_DATUM_COMP_">[18]Import!$B$660:$F$660</definedName>
    <definedName name="FS_F_VW_01_35097_2__FS_NEUTEILE_">[18]Import!$B$146:$D$146</definedName>
    <definedName name="FS_F_VW_01_35097_2__JV_FS_PRAESENTATIONEN_">[18]Import!$B$7:$AN$7</definedName>
    <definedName name="FS_F_VW_01_35097_2_1__V_FS_BAUSTUFE_VORGABEN_STK_">[18]Import!$B$435:$D$435</definedName>
    <definedName name="FS_F_VW_01_35097_2_11__JV_FS_BEDARFE_">[18]Import!$B$125:$E$125</definedName>
    <definedName name="FS_F_VW_01_35097_2_11_13030__JV_FS_BEDARFE_PREISE_QUOTE_">[18]Import!$B$41:$L$41</definedName>
    <definedName name="FS_F_VW_01_35097_2_11_20328__JV_FS_BEDARFE_PREISE_QUOTE_">[18]Import!$B$42:$L$42</definedName>
    <definedName name="FS_F_VW_01_35097_2_11_29344__JV_FS_BEDARFE_PREISE_QUOTE_">[18]Import!$B$43:$L$43</definedName>
    <definedName name="FS_F_VW_01_35097_2_11_2979__JV_FS_BEDARFE_PREISE_QUOTE_">[18]Import!$B$40:$L$40</definedName>
    <definedName name="FS_F_VW_01_35097_2_11_43249__JV_FS_BEDARFE_PREISE_QUOTE_">[18]Import!$B$44:$L$44</definedName>
    <definedName name="FS_F_VW_01_35097_2_11330__JV_FS_RV_AVG_PROTODATA_">[18]Import!$B$483:$E$483</definedName>
    <definedName name="FS_F_VW_01_35097_2_11330_1__JV_FS_BAUSTUFE_ANGEBOTE_WAE_">[18]Import!$B$278:$E$278</definedName>
    <definedName name="FS_F_VW_01_35097_2_11330_11__JV_FS_REC_">[18]Import!$B$1089:$Q$1089</definedName>
    <definedName name="FS_F_VW_01_35097_2_11330_2__JV_FS_BAUSTUFE_ANGEBOTE_WAE_">[18]Import!$B$279:$E$279</definedName>
    <definedName name="FS_F_VW_01_35097_2_11330_28__JV_FS_REC_">[18]Import!$B$1090:$Q$1090</definedName>
    <definedName name="FS_F_VW_01_35097_2_11330_37__JV_FS_REC_">[18]Import!$B$1091:$Q$1091</definedName>
    <definedName name="FS_F_VW_01_35097_2_11330_46__JV_FS_REC_">[18]Import!$B$1092:$Q$1092</definedName>
    <definedName name="FS_F_VW_01_35097_2_11330_68__JV_FS_REC_">[18]Import!$B$1093:$Q$1093</definedName>
    <definedName name="FS_F_VW_01_35097_2_11330_BR__JV_FS_BIDDERS_">[18]Import!$B$903:$L$903</definedName>
    <definedName name="FS_F_VW_01_35097_2_11330_EUR__JV_FS_PR_EX_RATES_DATUM_REC_">[18]Import!$B$792:$F$792</definedName>
    <definedName name="FS_F_VW_01_35097_2_11451__JV_FS_RV_AVG_PROTODATA_">[18]Import!$B$484:$E$484</definedName>
    <definedName name="FS_F_VW_01_35097_2_11451_1__JV_FS_BAUSTUFE_ANGEBOTE_WAE_">[18]Import!$B$280:$E$280</definedName>
    <definedName name="FS_F_VW_01_35097_2_11451_2__JV_FS_BAUSTUFE_ANGEBOTE_WAE_">[18]Import!$B$281:$E$281</definedName>
    <definedName name="FS_F_VW_01_35097_2_11451_BR__JV_FS_BIDDERS_">[18]Import!$B$910:$L$910</definedName>
    <definedName name="FS_F_VW_01_35097_2_11451_EUR__JV_FS_PR_EX_RATES_DATUM_REC_">[18]Import!$B$793:$F$793</definedName>
    <definedName name="FS_F_VW_01_35097_2_13030__JV_FS_ANGEBOTSUEBERSICHT_">[18]Import!$B$159:$D$159</definedName>
    <definedName name="FS_F_VW_01_35097_2_13030__JV_FS_AVG_PRICE_">[18]Import!$B$185:$F$185</definedName>
    <definedName name="FS_F_VW_01_35097_2_13030__JV_FS_BWERTSHEET_">[18]Import!$B$619:$AH$619</definedName>
    <definedName name="FS_F_VW_01_35097_2_13030__JV_FS_COMPARISON_">[18]Import!$B$569:$S$569</definedName>
    <definedName name="FS_F_VW_01_35097_2_13030__JV_FS_REC_LIEF_">[18]Import!$B$1300:$P$1300</definedName>
    <definedName name="FS_F_VW_01_35097_2_13030__JV_FS_RV_AVG_PROTODATA_">[18]Import!$B$485:$E$485</definedName>
    <definedName name="FS_F_VW_01_35097_2_13030__JV_FS_RV_LTERM_PNACHLASS_">[18]Import!$B$594:$X$594</definedName>
    <definedName name="FS_F_VW_01_35097_2_13030_1__JV_FS_BAUSTUFE_ANGEBOTE_WAE_">[18]Import!$B$282:$E$282</definedName>
    <definedName name="FS_F_VW_01_35097_2_13030_11__JV_FS_REC_">[18]Import!$B$1094:$Q$1094</definedName>
    <definedName name="FS_F_VW_01_35097_2_13030_2__JV_FS_BAUSTUFE_ANGEBOTE_WAE_">[18]Import!$B$283:$E$283</definedName>
    <definedName name="FS_F_VW_01_35097_2_13030_28__JV_FS_REC_">[18]Import!$B$1095:$Q$1095</definedName>
    <definedName name="FS_F_VW_01_35097_2_13030_37__JV_FS_REC_">[18]Import!$B$1096:$Q$1096</definedName>
    <definedName name="FS_F_VW_01_35097_2_13030_46__JV_FS_REC_">[18]Import!$B$1097:$Q$1097</definedName>
    <definedName name="FS_F_VW_01_35097_2_13030_68__JV_FS_REC_">[18]Import!$B$1098:$Q$1098</definedName>
    <definedName name="FS_F_VW_01_35097_2_13030_EUR__JV_FS_PR_EX_RATES_DATUM_REC_">[18]Import!$B$794:$F$794</definedName>
    <definedName name="FS_F_VW_01_35097_2_13030_VW__JV_FS_BIDDERS_">[18]Import!$B$901:$L$901</definedName>
    <definedName name="FS_F_VW_01_35097_2_1328__JV_FS_RV_AVG_PROTODATA_">[18]Import!$B$476:$E$476</definedName>
    <definedName name="FS_F_VW_01_35097_2_1328_1__JV_FS_BAUSTUFE_ANGEBOTE_WAE_">[18]Import!$B$264:$E$264</definedName>
    <definedName name="FS_F_VW_01_35097_2_1328_2__JV_FS_BAUSTUFE_ANGEBOTE_WAE_">[18]Import!$B$265:$E$265</definedName>
    <definedName name="FS_F_VW_01_35097_2_1328_BX__JV_FS_BIDDERS_">[18]Import!$B$913:$L$913</definedName>
    <definedName name="FS_F_VW_01_35097_2_1328_EUR__JV_FS_PR_EX_RATES_DATUM_REC_">[18]Import!$B$785:$F$785</definedName>
    <definedName name="FS_F_VW_01_35097_2_1462__JV_FS_RV_AVG_PROTODATA_">[18]Import!$B$477:$E$477</definedName>
    <definedName name="FS_F_VW_01_35097_2_1462_1__JV_FS_BAUSTUFE_ANGEBOTE_WAE_">[18]Import!$B$266:$E$266</definedName>
    <definedName name="FS_F_VW_01_35097_2_1462_11__JV_FS_REC_">[18]Import!$B$1069:$Q$1069</definedName>
    <definedName name="FS_F_VW_01_35097_2_1462_2__JV_FS_BAUSTUFE_ANGEBOTE_WAE_">[18]Import!$B$267:$E$267</definedName>
    <definedName name="FS_F_VW_01_35097_2_1462_28__JV_FS_REC_">[18]Import!$B$1070:$Q$1070</definedName>
    <definedName name="FS_F_VW_01_35097_2_1462_37__JV_FS_REC_">[18]Import!$B$1071:$Q$1071</definedName>
    <definedName name="FS_F_VW_01_35097_2_1462_46__JV_FS_REC_">[18]Import!$B$1072:$Q$1072</definedName>
    <definedName name="FS_F_VW_01_35097_2_1462_68__JV_FS_REC_">[18]Import!$B$1073:$Q$1073</definedName>
    <definedName name="FS_F_VW_01_35097_2_1462_BX__JV_FS_BIDDERS_">[18]Import!$B$909:$L$909</definedName>
    <definedName name="FS_F_VW_01_35097_2_1462_EUR__JV_FS_PR_EX_RATES_DATUM_REC_">[18]Import!$B$786:$F$786</definedName>
    <definedName name="FS_F_VW_01_35097_2_15245__JV_FS_RV_AVG_PROTODATA_">[18]Import!$B$486:$E$486</definedName>
    <definedName name="FS_F_VW_01_35097_2_15245_1__JV_FS_BAUSTUFE_ANGEBOTE_WAE_">[18]Import!$B$284:$E$284</definedName>
    <definedName name="FS_F_VW_01_35097_2_15245_2__JV_FS_BAUSTUFE_ANGEBOTE_WAE_">[18]Import!$B$285:$E$285</definedName>
    <definedName name="FS_F_VW_01_35097_2_15245_EUR__JV_FS_PR_EX_RATES_DATUM_REC_">[18]Import!$B$795:$F$795</definedName>
    <definedName name="FS_F_VW_01_35097_2_15245_SK__JV_FS_BIDDERS_">[18]Import!$B$905:$L$905</definedName>
    <definedName name="FS_F_VW_01_35097_2_159__JV_FS_RV_AVG_PROTODATA_">[18]Import!$B$474:$E$474</definedName>
    <definedName name="FS_F_VW_01_35097_2_159_1__JV_FS_BAUSTUFE_ANGEBOTE_WAE_">[18]Import!$B$260:$E$260</definedName>
    <definedName name="FS_F_VW_01_35097_2_159_11__JV_FS_REC_">[18]Import!$B$1064:$Q$1064</definedName>
    <definedName name="FS_F_VW_01_35097_2_159_2__JV_FS_BAUSTUFE_ANGEBOTE_WAE_">[18]Import!$B$261:$E$261</definedName>
    <definedName name="FS_F_VW_01_35097_2_159_28__JV_FS_REC_">[18]Import!$B$1065:$Q$1065</definedName>
    <definedName name="FS_F_VW_01_35097_2_159_37__JV_FS_REC_">[18]Import!$B$1066:$Q$1066</definedName>
    <definedName name="FS_F_VW_01_35097_2_159_46__JV_FS_REC_">[18]Import!$B$1067:$Q$1067</definedName>
    <definedName name="FS_F_VW_01_35097_2_159_68__JV_FS_REC_">[18]Import!$B$1068:$Q$1068</definedName>
    <definedName name="FS_F_VW_01_35097_2_159_EUR__JV_FS_PR_EX_RATES_DATUM_REC_">[18]Import!$B$783:$F$783</definedName>
    <definedName name="FS_F_VW_01_35097_2_159_ST__JV_FS_BIDDERS_">[18]Import!$B$919:$L$919</definedName>
    <definedName name="FS_F_VW_01_35097_2_18244__JV_FS_RV_AVG_PROTODATA_">[18]Import!$B$487:$E$487</definedName>
    <definedName name="FS_F_VW_01_35097_2_18244_1__JV_FS_BAUSTUFE_ANGEBOTE_WAE_">[18]Import!$B$286:$E$286</definedName>
    <definedName name="FS_F_VW_01_35097_2_18244_2__JV_FS_BAUSTUFE_ANGEBOTE_WAE_">[18]Import!$B$287:$E$287</definedName>
    <definedName name="FS_F_VW_01_35097_2_18244_EUR__JV_FS_PR_EX_RATES_DATUM_REC_">[18]Import!$B$796:$F$796</definedName>
    <definedName name="FS_F_VW_01_35097_2_18244_MX__JV_FS_BIDDERS_">[18]Import!$B$912:$L$912</definedName>
    <definedName name="FS_F_VW_01_35097_2_18245__JV_FS_RV_AVG_PROTODATA_">[18]Import!$B$488:$E$488</definedName>
    <definedName name="FS_F_VW_01_35097_2_18245_1__JV_FS_BAUSTUFE_ANGEBOTE_WAE_">[18]Import!$B$288:$E$288</definedName>
    <definedName name="FS_F_VW_01_35097_2_18245_2__JV_FS_BAUSTUFE_ANGEBOTE_WAE_">[18]Import!$B$289:$E$289</definedName>
    <definedName name="FS_F_VW_01_35097_2_18245_EUR__JV_FS_PR_EX_RATES_DATUM_REC_">[18]Import!$B$797:$F$797</definedName>
    <definedName name="FS_F_VW_01_35097_2_18245_MX__JV_FS_BIDDERS_">[18]Import!$B$915:$L$915</definedName>
    <definedName name="FS_F_VW_01_35097_2_19964__JV_FS_RV_AVG_PROTODATA_">[18]Import!$B$489:$E$489</definedName>
    <definedName name="FS_F_VW_01_35097_2_19964_1__JV_FS_BAUSTUFE_ANGEBOTE_WAE_">[18]Import!$B$290:$E$290</definedName>
    <definedName name="FS_F_VW_01_35097_2_19964_11__JV_FS_REC_">[18]Import!$B$1099:$Q$1099</definedName>
    <definedName name="FS_F_VW_01_35097_2_19964_2__JV_FS_BAUSTUFE_ANGEBOTE_WAE_">[18]Import!$B$291:$E$291</definedName>
    <definedName name="FS_F_VW_01_35097_2_19964_28__JV_FS_REC_">[18]Import!$B$1100:$Q$1100</definedName>
    <definedName name="FS_F_VW_01_35097_2_19964_37__JV_FS_REC_">[18]Import!$B$1101:$Q$1101</definedName>
    <definedName name="FS_F_VW_01_35097_2_19964_46__JV_FS_REC_">[18]Import!$B$1102:$Q$1102</definedName>
    <definedName name="FS_F_VW_01_35097_2_19964_68__JV_FS_REC_">[18]Import!$B$1103:$Q$1103</definedName>
    <definedName name="FS_F_VW_01_35097_2_19964_EUR__JV_FS_PR_EX_RATES_DATUM_REC_">[18]Import!$B$798:$F$798</definedName>
    <definedName name="FS_F_VW_01_35097_2_19964_TR__JV_FS_BIDDERS_">[18]Import!$B$922:$L$922</definedName>
    <definedName name="FS_F_VW_01_35097_2_2__V_FS_BAUSTUFE_VORGABEN_STK_">[18]Import!$B$436:$D$436</definedName>
    <definedName name="FS_F_VW_01_35097_2_20328__JV_FS_ANGEBOTSUEBERSICHT_">[18]Import!$B$160:$D$160</definedName>
    <definedName name="FS_F_VW_01_35097_2_20328__JV_FS_AVG_PRICE_">[18]Import!$B$186:$F$186</definedName>
    <definedName name="FS_F_VW_01_35097_2_20328__JV_FS_BWERTSHEET_">[18]Import!$B$620:$AH$620</definedName>
    <definedName name="FS_F_VW_01_35097_2_20328__JV_FS_COMPARISON_">[18]Import!$B$570:$S$570</definedName>
    <definedName name="FS_F_VW_01_35097_2_20328__JV_FS_REC_LIEF_">[18]Import!$B$1301:$P$1301</definedName>
    <definedName name="FS_F_VW_01_35097_2_20328__JV_FS_RV_AVG_PROTODATA_">[18]Import!$B$490:$E$490</definedName>
    <definedName name="FS_F_VW_01_35097_2_20328__JV_FS_RV_LTERM_PNACHLASS_">[18]Import!$B$595:$X$595</definedName>
    <definedName name="FS_F_VW_01_35097_2_20328_1__JV_FS_BAUSTUFE_ANGEBOTE_WAE_">[18]Import!$B$292:$E$292</definedName>
    <definedName name="FS_F_VW_01_35097_2_20328_11__JV_FS_REC_">[18]Import!$B$1104:$Q$1104</definedName>
    <definedName name="FS_F_VW_01_35097_2_20328_2__JV_FS_BAUSTUFE_ANGEBOTE_WAE_">[18]Import!$B$293:$E$293</definedName>
    <definedName name="FS_F_VW_01_35097_2_20328_28__JV_FS_REC_">[18]Import!$B$1105:$Q$1105</definedName>
    <definedName name="FS_F_VW_01_35097_2_20328_37__JV_FS_REC_">[18]Import!$B$1106:$Q$1106</definedName>
    <definedName name="FS_F_VW_01_35097_2_20328_46__JV_FS_REC_">[18]Import!$B$1107:$Q$1107</definedName>
    <definedName name="FS_F_VW_01_35097_2_20328_68__JV_FS_REC_">[18]Import!$B$1108:$Q$1108</definedName>
    <definedName name="FS_F_VW_01_35097_2_20328_EUR__JV_FS_PR_EX_RATES_DATUM_REC_">[18]Import!$B$799:$F$799</definedName>
    <definedName name="FS_F_VW_01_35097_2_20328_VW__JV_FS_BIDDERS_">[18]Import!$B$906:$L$906</definedName>
    <definedName name="FS_F_VW_01_35097_2_2261__JV_FS_RV_AVG_PROTODATA_">[18]Import!$B$478:$E$478</definedName>
    <definedName name="FS_F_VW_01_35097_2_2261_1__JV_FS_BAUSTUFE_ANGEBOTE_WAE_">[18]Import!$B$268:$E$268</definedName>
    <definedName name="FS_F_VW_01_35097_2_2261_11__JV_FS_REC_">[18]Import!$B$1074:$Q$1074</definedName>
    <definedName name="FS_F_VW_01_35097_2_2261_2__JV_FS_BAUSTUFE_ANGEBOTE_WAE_">[18]Import!$B$269:$E$269</definedName>
    <definedName name="FS_F_VW_01_35097_2_2261_28__JV_FS_REC_">[18]Import!$B$1075:$Q$1075</definedName>
    <definedName name="FS_F_VW_01_35097_2_2261_37__JV_FS_REC_">[18]Import!$B$1076:$Q$1076</definedName>
    <definedName name="FS_F_VW_01_35097_2_2261_46__JV_FS_REC_">[18]Import!$B$1077:$Q$1077</definedName>
    <definedName name="FS_F_VW_01_35097_2_2261_68__JV_FS_REC_">[18]Import!$B$1078:$Q$1078</definedName>
    <definedName name="FS_F_VW_01_35097_2_2261_EUR__JV_FS_PR_EX_RATES_DATUM_REC_">[18]Import!$B$787:$F$787</definedName>
    <definedName name="FS_F_VW_01_35097_2_2261_VW__JV_FS_BIDDERS_">[18]Import!$B$911:$L$911</definedName>
    <definedName name="FS_F_VW_01_35097_2_23586__JV_FS_RV_AVG_PROTODATA_">[18]Import!$B$491:$E$491</definedName>
    <definedName name="FS_F_VW_01_35097_2_23586_1__JV_FS_BAUSTUFE_ANGEBOTE_WAE_">[18]Import!$B$294:$E$294</definedName>
    <definedName name="FS_F_VW_01_35097_2_23586_11__JV_FS_REC_">[18]Import!$B$1109:$Q$1109</definedName>
    <definedName name="FS_F_VW_01_35097_2_23586_2__JV_FS_BAUSTUFE_ANGEBOTE_WAE_">[18]Import!$B$295:$E$295</definedName>
    <definedName name="FS_F_VW_01_35097_2_23586_28__JV_FS_REC_">[18]Import!$B$1110:$Q$1110</definedName>
    <definedName name="FS_F_VW_01_35097_2_23586_37__JV_FS_REC_">[18]Import!$B$1111:$Q$1111</definedName>
    <definedName name="FS_F_VW_01_35097_2_23586_46__JV_FS_REC_">[18]Import!$B$1112:$Q$1112</definedName>
    <definedName name="FS_F_VW_01_35097_2_23586_68__JV_FS_REC_">[18]Import!$B$1113:$Q$1113</definedName>
    <definedName name="FS_F_VW_01_35097_2_23586_EUR__JV_FS_PR_EX_RATES_DATUM_REC_">[18]Import!$B$800:$F$800</definedName>
    <definedName name="FS_F_VW_01_35097_2_23586_HA__JV_FS_BIDDERS_">[18]Import!$B$927:$L$927</definedName>
    <definedName name="FS_F_VW_01_35097_2_24968__JV_FS_RV_AVG_PROTODATA_">[18]Import!$B$492:$E$492</definedName>
    <definedName name="FS_F_VW_01_35097_2_24968_1__JV_FS_BAUSTUFE_ANGEBOTE_WAE_">[18]Import!$B$296:$E$296</definedName>
    <definedName name="FS_F_VW_01_35097_2_24968_2__JV_FS_BAUSTUFE_ANGEBOTE_WAE_">[18]Import!$B$297:$E$297</definedName>
    <definedName name="FS_F_VW_01_35097_2_24968_EUR__JV_FS_PR_EX_RATES_DATUM_REC_">[18]Import!$B$801:$F$801</definedName>
    <definedName name="FS_F_VW_01_35097_2_24968_US__JV_FS_BIDDERS_">[18]Import!$B$902:$L$902</definedName>
    <definedName name="FS_F_VW_01_35097_2_24969__JV_FS_RV_AVG_PROTODATA_">[18]Import!$B$493:$E$493</definedName>
    <definedName name="FS_F_VW_01_35097_2_24969_1__JV_FS_BAUSTUFE_ANGEBOTE_WAE_">[18]Import!$B$298:$E$298</definedName>
    <definedName name="FS_F_VW_01_35097_2_24969_11__JV_FS_REC_">[18]Import!$B$1114:$Q$1114</definedName>
    <definedName name="FS_F_VW_01_35097_2_24969_2__JV_FS_BAUSTUFE_ANGEBOTE_WAE_">[18]Import!$B$299:$E$299</definedName>
    <definedName name="FS_F_VW_01_35097_2_24969_28__JV_FS_REC_">[18]Import!$B$1115:$Q$1115</definedName>
    <definedName name="FS_F_VW_01_35097_2_24969_37__JV_FS_REC_">[18]Import!$B$1116:$Q$1116</definedName>
    <definedName name="FS_F_VW_01_35097_2_24969_46__JV_FS_REC_">[18]Import!$B$1117:$Q$1117</definedName>
    <definedName name="FS_F_VW_01_35097_2_24969_68__JV_FS_REC_">[18]Import!$B$1118:$Q$1118</definedName>
    <definedName name="FS_F_VW_01_35097_2_24969_EUR__JV_FS_PR_EX_RATES_DATUM_REC_">[18]Import!$B$802:$F$802</definedName>
    <definedName name="FS_F_VW_01_35097_2_24969_US__JV_FS_BIDDERS_">[18]Import!$B$923:$L$923</definedName>
    <definedName name="FS_F_VW_01_35097_2_25756__JV_FS_RV_AVG_PROTODATA_">[18]Import!$B$494:$E$494</definedName>
    <definedName name="FS_F_VW_01_35097_2_25756_1__JV_FS_BAUSTUFE_ANGEBOTE_WAE_">[18]Import!$B$300:$E$300</definedName>
    <definedName name="FS_F_VW_01_35097_2_25756_2__JV_FS_BAUSTUFE_ANGEBOTE_WAE_">[18]Import!$B$301:$E$301</definedName>
    <definedName name="FS_F_VW_01_35097_2_25756_EUR__JV_FS_PR_EX_RATES_DATUM_REC_">[18]Import!$B$803:$F$803</definedName>
    <definedName name="FS_F_VW_01_35097_2_25756_MX__JV_FS_BIDDERS_">[18]Import!$B$908:$L$908</definedName>
    <definedName name="FS_F_VW_01_35097_2_2609__JV_FS_RV_AVG_PROTODATA_">[18]Import!$B$479:$E$479</definedName>
    <definedName name="FS_F_VW_01_35097_2_2609_1__JV_FS_BAUSTUFE_ANGEBOTE_WAE_">[18]Import!$B$270:$E$270</definedName>
    <definedName name="FS_F_VW_01_35097_2_2609_11__JV_FS_REC_">[18]Import!$B$1079:$Q$1079</definedName>
    <definedName name="FS_F_VW_01_35097_2_2609_2__JV_FS_BAUSTUFE_ANGEBOTE_WAE_">[18]Import!$B$271:$E$271</definedName>
    <definedName name="FS_F_VW_01_35097_2_2609_28__JV_FS_REC_">[18]Import!$B$1080:$Q$1080</definedName>
    <definedName name="FS_F_VW_01_35097_2_2609_37__JV_FS_REC_">[18]Import!$B$1081:$Q$1081</definedName>
    <definedName name="FS_F_VW_01_35097_2_2609_46__JV_FS_REC_">[18]Import!$B$1082:$Q$1082</definedName>
    <definedName name="FS_F_VW_01_35097_2_2609_68__JV_FS_REC_">[18]Import!$B$1083:$Q$1083</definedName>
    <definedName name="FS_F_VW_01_35097_2_2609_EUR__JV_FS_PR_EX_RATES_DATUM_REC_">[18]Import!$B$788:$F$788</definedName>
    <definedName name="FS_F_VW_01_35097_2_2609_RR__JV_FS_BIDDERS_">[18]Import!$B$916:$L$916</definedName>
    <definedName name="FS_F_VW_01_35097_2_27724__JV_FS_RV_AVG_PROTODATA_">[18]Import!$B$495:$E$495</definedName>
    <definedName name="FS_F_VW_01_35097_2_27724_1__JV_FS_BAUSTUFE_ANGEBOTE_WAE_">[18]Import!$B$302:$E$302</definedName>
    <definedName name="FS_F_VW_01_35097_2_27724_2__JV_FS_BAUSTUFE_ANGEBOTE_WAE_">[18]Import!$B$303:$E$303</definedName>
    <definedName name="FS_F_VW_01_35097_2_27724_EUR__JV_FS_PR_EX_RATES_DATUM_REC_">[18]Import!$B$804:$F$804</definedName>
    <definedName name="FS_F_VW_01_35097_2_27724_US__JV_FS_BIDDERS_">[18]Import!$B$920:$L$920</definedName>
    <definedName name="FS_F_VW_01_35097_2_27909__JV_FS_RV_AVG_PROTODATA_">[18]Import!$B$496:$E$496</definedName>
    <definedName name="FS_F_VW_01_35097_2_27909_1__JV_FS_BAUSTUFE_ANGEBOTE_WAE_">[18]Import!$B$304:$E$304</definedName>
    <definedName name="FS_F_VW_01_35097_2_27909_11__JV_FS_REC_">[18]Import!$B$1119:$Q$1119</definedName>
    <definedName name="FS_F_VW_01_35097_2_27909_2__JV_FS_BAUSTUFE_ANGEBOTE_WAE_">[18]Import!$B$305:$E$305</definedName>
    <definedName name="FS_F_VW_01_35097_2_27909_28__JV_FS_REC_">[18]Import!$B$1120:$Q$1120</definedName>
    <definedName name="FS_F_VW_01_35097_2_27909_37__JV_FS_REC_">[18]Import!$B$1121:$Q$1121</definedName>
    <definedName name="FS_F_VW_01_35097_2_27909_46__JV_FS_REC_">[18]Import!$B$1122:$Q$1122</definedName>
    <definedName name="FS_F_VW_01_35097_2_27909_68__JV_FS_REC_">[18]Import!$B$1123:$Q$1123</definedName>
    <definedName name="FS_F_VW_01_35097_2_27909_EUR__JV_FS_PR_EX_RATES_DATUM_REC_">[18]Import!$B$805:$F$805</definedName>
    <definedName name="FS_F_VW_01_35097_2_27909_US__JV_FS_BIDDERS_">[18]Import!$B$925:$L$925</definedName>
    <definedName name="FS_F_VW_01_35097_2_28__JV_FS_BEDARFE_">[18]Import!$B$126:$E$126</definedName>
    <definedName name="FS_F_VW_01_35097_2_28_13030__JV_FS_BEDARFE_PREISE_QUOTE_">[18]Import!$B$46:$L$46</definedName>
    <definedName name="FS_F_VW_01_35097_2_28_20328__JV_FS_BEDARFE_PREISE_QUOTE_">[18]Import!$B$47:$L$47</definedName>
    <definedName name="FS_F_VW_01_35097_2_28_29344__JV_FS_BEDARFE_PREISE_QUOTE_">[18]Import!$B$48:$L$48</definedName>
    <definedName name="FS_F_VW_01_35097_2_28_2979__JV_FS_BEDARFE_PREISE_QUOTE_">[18]Import!$B$45:$L$45</definedName>
    <definedName name="FS_F_VW_01_35097_2_28_43249__JV_FS_BEDARFE_PREISE_QUOTE_">[18]Import!$B$49:$L$49</definedName>
    <definedName name="FS_F_VW_01_35097_2_28671__JV_FS_RV_AVG_PROTODATA_">[18]Import!$B$497:$E$497</definedName>
    <definedName name="FS_F_VW_01_35097_2_28671_1__JV_FS_BAUSTUFE_ANGEBOTE_WAE_">[18]Import!$B$306:$E$306</definedName>
    <definedName name="FS_F_VW_01_35097_2_28671_11__JV_FS_REC_">[18]Import!$B$1124:$Q$1124</definedName>
    <definedName name="FS_F_VW_01_35097_2_28671_2__JV_FS_BAUSTUFE_ANGEBOTE_WAE_">[18]Import!$B$307:$E$307</definedName>
    <definedName name="FS_F_VW_01_35097_2_28671_28__JV_FS_REC_">[18]Import!$B$1125:$Q$1125</definedName>
    <definedName name="FS_F_VW_01_35097_2_28671_37__JV_FS_REC_">[18]Import!$B$1126:$Q$1126</definedName>
    <definedName name="FS_F_VW_01_35097_2_28671_46__JV_FS_REC_">[18]Import!$B$1127:$Q$1127</definedName>
    <definedName name="FS_F_VW_01_35097_2_28671_68__JV_FS_REC_">[18]Import!$B$1128:$Q$1128</definedName>
    <definedName name="FS_F_VW_01_35097_2_28671_BR__JV_FS_BIDDERS_">[18]Import!$B$924:$L$924</definedName>
    <definedName name="FS_F_VW_01_35097_2_28671_EUR__JV_FS_PR_EX_RATES_DATUM_REC_">[18]Import!$B$806:$F$806</definedName>
    <definedName name="FS_F_VW_01_35097_2_28746__JV_FS_RV_AVG_PROTODATA_">[18]Import!$B$498:$E$498</definedName>
    <definedName name="FS_F_VW_01_35097_2_28746_1__JV_FS_BAUSTUFE_ANGEBOTE_WAE_">[18]Import!$B$308:$E$308</definedName>
    <definedName name="FS_F_VW_01_35097_2_28746_2__JV_FS_BAUSTUFE_ANGEBOTE_WAE_">[18]Import!$B$309:$E$309</definedName>
    <definedName name="FS_F_VW_01_35097_2_28746_BX__JV_FS_BIDDERS_">[18]Import!$B$926:$L$926</definedName>
    <definedName name="FS_F_VW_01_35097_2_28746_EUR__JV_FS_PR_EX_RATES_DATUM_REC_">[18]Import!$B$807:$F$807</definedName>
    <definedName name="FS_F_VW_01_35097_2_29344__JV_FS_ANGEBOTSUEBERSICHT_">[18]Import!$B$161:$D$161</definedName>
    <definedName name="FS_F_VW_01_35097_2_29344__JV_FS_AVG_PRICE_">[18]Import!$B$187:$F$187</definedName>
    <definedName name="FS_F_VW_01_35097_2_29344__JV_FS_BWERTSHEET_">[18]Import!$B$621:$AH$621</definedName>
    <definedName name="FS_F_VW_01_35097_2_29344__JV_FS_COMPARISON_">[18]Import!$B$571:$S$571</definedName>
    <definedName name="FS_F_VW_01_35097_2_29344__JV_FS_REC_LIEF_">[18]Import!$B$1302:$P$1302</definedName>
    <definedName name="FS_F_VW_01_35097_2_29344__JV_FS_RV_AVG_PROTODATA_">[18]Import!$B$499:$E$499</definedName>
    <definedName name="FS_F_VW_01_35097_2_29344__JV_FS_RV_LTERM_PNACHLASS_">[18]Import!$B$596:$X$596</definedName>
    <definedName name="FS_F_VW_01_35097_2_29344_1__JV_FS_BAUSTUFE_ANGEBOTE_WAE_">[18]Import!$B$310:$E$310</definedName>
    <definedName name="FS_F_VW_01_35097_2_29344_11__JV_FS_REC_">[18]Import!$B$1129:$Q$1129</definedName>
    <definedName name="FS_F_VW_01_35097_2_29344_2__JV_FS_BAUSTUFE_ANGEBOTE_WAE_">[18]Import!$B$311:$E$311</definedName>
    <definedName name="FS_F_VW_01_35097_2_29344_28__JV_FS_REC_">[18]Import!$B$1130:$Q$1130</definedName>
    <definedName name="FS_F_VW_01_35097_2_29344_37__JV_FS_REC_">[18]Import!$B$1131:$Q$1131</definedName>
    <definedName name="FS_F_VW_01_35097_2_29344_46__JV_FS_REC_">[18]Import!$B$1132:$Q$1132</definedName>
    <definedName name="FS_F_VW_01_35097_2_29344_68__JV_FS_REC_">[18]Import!$B$1133:$Q$1133</definedName>
    <definedName name="FS_F_VW_01_35097_2_29344_EUR__JV_FS_PR_EX_RATES_DATUM_REC_">[18]Import!$B$808:$F$808</definedName>
    <definedName name="FS_F_VW_01_35097_2_29344_VW__JV_FS_BIDDERS_">[18]Import!$B$914:$L$914</definedName>
    <definedName name="FS_F_VW_01_35097_2_2979__JV_FS_ANGEBOTSUEBERSICHT_">[18]Import!$B$162:$D$162</definedName>
    <definedName name="FS_F_VW_01_35097_2_2979__JV_FS_AVG_PRICE_">[18]Import!$B$184:$F$184</definedName>
    <definedName name="FS_F_VW_01_35097_2_2979__JV_FS_BWERTSHEET_">[18]Import!$B$618:$AH$618</definedName>
    <definedName name="FS_F_VW_01_35097_2_2979__JV_FS_COMPARISON_">[18]Import!$B$568:$S$568</definedName>
    <definedName name="FS_F_VW_01_35097_2_2979__JV_FS_REC_LIEF_">[18]Import!$B$1299:$P$1299</definedName>
    <definedName name="FS_F_VW_01_35097_2_2979__JV_FS_RV_AVG_PROTODATA_">[18]Import!$B$480:$E$480</definedName>
    <definedName name="FS_F_VW_01_35097_2_2979__JV_FS_RV_LTERM_PNACHLASS_">[18]Import!$B$593:$X$593</definedName>
    <definedName name="FS_F_VW_01_35097_2_2979_1__JV_FS_BAUSTUFE_ANGEBOTE_WAE_">[18]Import!$B$272:$E$272</definedName>
    <definedName name="FS_F_VW_01_35097_2_2979_11__JV_FS_REC_">[18]Import!$B$1084:$Q$1084</definedName>
    <definedName name="FS_F_VW_01_35097_2_2979_2__JV_FS_BAUSTUFE_ANGEBOTE_WAE_">[18]Import!$B$273:$E$273</definedName>
    <definedName name="FS_F_VW_01_35097_2_2979_28__JV_FS_REC_">[18]Import!$B$1085:$Q$1085</definedName>
    <definedName name="FS_F_VW_01_35097_2_2979_37__JV_FS_REC_">[18]Import!$B$1086:$Q$1086</definedName>
    <definedName name="FS_F_VW_01_35097_2_2979_46__JV_FS_REC_">[18]Import!$B$1087:$Q$1087</definedName>
    <definedName name="FS_F_VW_01_35097_2_2979_68__JV_FS_REC_">[18]Import!$B$1088:$Q$1088</definedName>
    <definedName name="FS_F_VW_01_35097_2_2979_EUR__JV_FS_PR_EX_RATES_DATUM_REC_">[18]Import!$B$789:$F$789</definedName>
    <definedName name="FS_F_VW_01_35097_2_2979_VW__JV_FS_BIDDERS_">[18]Import!$B$917:$L$917</definedName>
    <definedName name="FS_F_VW_01_35097_2_316__JV_FS_RV_AVG_PROTODATA_">[18]Import!$B$475:$E$475</definedName>
    <definedName name="FS_F_VW_01_35097_2_316_1__JV_FS_BAUSTUFE_ANGEBOTE_WAE_">[18]Import!$B$262:$E$262</definedName>
    <definedName name="FS_F_VW_01_35097_2_316_2__JV_FS_BAUSTUFE_ANGEBOTE_WAE_">[18]Import!$B$263:$E$263</definedName>
    <definedName name="FS_F_VW_01_35097_2_316_EUR__JV_FS_PR_EX_RATES_DATUM_REC_">[18]Import!$B$784:$F$784</definedName>
    <definedName name="FS_F_VW_01_35097_2_316_SK__JV_FS_BIDDERS_">[18]Import!$B$900:$L$900</definedName>
    <definedName name="FS_F_VW_01_35097_2_3478__JV_FS_RV_AVG_PROTODATA_">[18]Import!$B$481:$E$481</definedName>
    <definedName name="FS_F_VW_01_35097_2_3478_1__JV_FS_BAUSTUFE_ANGEBOTE_WAE_">[18]Import!$B$274:$E$274</definedName>
    <definedName name="FS_F_VW_01_35097_2_3478_2__JV_FS_BAUSTUFE_ANGEBOTE_WAE_">[18]Import!$B$275:$E$275</definedName>
    <definedName name="FS_F_VW_01_35097_2_3478_EUR__JV_FS_PR_EX_RATES_DATUM_REC_">[18]Import!$B$790:$F$790</definedName>
    <definedName name="FS_F_VW_01_35097_2_3478_ST__JV_FS_BIDDERS_">[18]Import!$B$907:$L$907</definedName>
    <definedName name="FS_F_VW_01_35097_2_37__JV_FS_BEDARFE_">[18]Import!$B$127:$E$127</definedName>
    <definedName name="FS_F_VW_01_35097_2_37_13030__JV_FS_BEDARFE_PREISE_QUOTE_">[18]Import!$B$51:$L$51</definedName>
    <definedName name="FS_F_VW_01_35097_2_37_20328__JV_FS_BEDARFE_PREISE_QUOTE_">[18]Import!$B$52:$L$52</definedName>
    <definedName name="FS_F_VW_01_35097_2_37_29344__JV_FS_BEDARFE_PREISE_QUOTE_">[18]Import!$B$53:$L$53</definedName>
    <definedName name="FS_F_VW_01_35097_2_37_2979__JV_FS_BEDARFE_PREISE_QUOTE_">[18]Import!$B$50:$L$50</definedName>
    <definedName name="FS_F_VW_01_35097_2_37_43249__JV_FS_BEDARFE_PREISE_QUOTE_">[18]Import!$B$54:$L$54</definedName>
    <definedName name="FS_F_VW_01_35097_2_38597__JV_FS_RV_AVG_PROTODATA_">[18]Import!$B$500:$E$500</definedName>
    <definedName name="FS_F_VW_01_35097_2_38597_1__JV_FS_BAUSTUFE_ANGEBOTE_WAE_">[18]Import!$B$312:$E$312</definedName>
    <definedName name="FS_F_VW_01_35097_2_38597_2__JV_FS_BAUSTUFE_ANGEBOTE_WAE_">[18]Import!$B$313:$E$313</definedName>
    <definedName name="FS_F_VW_01_35097_2_38597_EUR__JV_FS_PR_EX_RATES_DATUM_REC_">[18]Import!$B$809:$F$809</definedName>
    <definedName name="FS_F_VW_01_35097_2_38597_ZA__JV_FS_BIDDERS_">[18]Import!$B$904:$L$904</definedName>
    <definedName name="FS_F_VW_01_35097_2_43249__JV_FS_ANGEBOTSUEBERSICHT_">[18]Import!$B$163:$D$163</definedName>
    <definedName name="FS_F_VW_01_35097_2_43249__JV_FS_AVG_PRICE_">[18]Import!$B$188:$F$188</definedName>
    <definedName name="FS_F_VW_01_35097_2_43249__JV_FS_BWERTSHEET_">[18]Import!$B$622:$AH$622</definedName>
    <definedName name="FS_F_VW_01_35097_2_43249__JV_FS_COMPARISON_">[18]Import!$B$572:$S$572</definedName>
    <definedName name="FS_F_VW_01_35097_2_43249__JV_FS_REC_LIEF_">[18]Import!$B$1303:$P$1303</definedName>
    <definedName name="FS_F_VW_01_35097_2_43249__JV_FS_RV_AVG_PROTODATA_">[18]Import!$B$501:$E$501</definedName>
    <definedName name="FS_F_VW_01_35097_2_43249__JV_FS_RV_LTERM_PNACHLASS_">[18]Import!$B$597:$X$597</definedName>
    <definedName name="FS_F_VW_01_35097_2_43249_1__JV_FS_BAUSTUFE_ANGEBOTE_WAE_">[18]Import!$B$314:$E$314</definedName>
    <definedName name="FS_F_VW_01_35097_2_43249_11__JV_FS_REC_">[18]Import!$B$1134:$Q$1134</definedName>
    <definedName name="FS_F_VW_01_35097_2_43249_2__JV_FS_BAUSTUFE_ANGEBOTE_WAE_">[18]Import!$B$315:$E$315</definedName>
    <definedName name="FS_F_VW_01_35097_2_43249_28__JV_FS_REC_">[18]Import!$B$1135:$Q$1135</definedName>
    <definedName name="FS_F_VW_01_35097_2_43249_37__JV_FS_REC_">[18]Import!$B$1136:$Q$1136</definedName>
    <definedName name="FS_F_VW_01_35097_2_43249_46__JV_FS_REC_">[18]Import!$B$1137:$Q$1137</definedName>
    <definedName name="FS_F_VW_01_35097_2_43249_68__JV_FS_REC_">[18]Import!$B$1138:$Q$1138</definedName>
    <definedName name="FS_F_VW_01_35097_2_43249_EUR__JV_FS_PR_EX_RATES_DATUM_REC_">[18]Import!$B$810:$F$810</definedName>
    <definedName name="FS_F_VW_01_35097_2_43249_VW__JV_FS_BIDDERS_">[18]Import!$B$921:$L$921</definedName>
    <definedName name="FS_F_VW_01_35097_2_46__JV_FS_BEDARFE_">[18]Import!$B$128:$E$128</definedName>
    <definedName name="FS_F_VW_01_35097_2_46_13030__JV_FS_BEDARFE_PREISE_QUOTE_">[18]Import!$B$56:$L$56</definedName>
    <definedName name="FS_F_VW_01_35097_2_46_20328__JV_FS_BEDARFE_PREISE_QUOTE_">[18]Import!$B$57:$L$57</definedName>
    <definedName name="FS_F_VW_01_35097_2_46_29344__JV_FS_BEDARFE_PREISE_QUOTE_">[18]Import!$B$58:$L$58</definedName>
    <definedName name="FS_F_VW_01_35097_2_46_2979__JV_FS_BEDARFE_PREISE_QUOTE_">[18]Import!$B$55:$L$55</definedName>
    <definedName name="FS_F_VW_01_35097_2_46_43249__JV_FS_BEDARFE_PREISE_QUOTE_">[18]Import!$B$59:$L$59</definedName>
    <definedName name="FS_F_VW_01_35097_2_68__JV_FS_BEDARFE_">[18]Import!$B$129:$E$129</definedName>
    <definedName name="FS_F_VW_01_35097_2_68_13030__JV_FS_BEDARFE_PREISE_QUOTE_">[18]Import!$B$61:$L$61</definedName>
    <definedName name="FS_F_VW_01_35097_2_68_20328__JV_FS_BEDARFE_PREISE_QUOTE_">[18]Import!$B$62:$L$62</definedName>
    <definedName name="FS_F_VW_01_35097_2_68_29344__JV_FS_BEDARFE_PREISE_QUOTE_">[18]Import!$B$63:$L$63</definedName>
    <definedName name="FS_F_VW_01_35097_2_68_2979__JV_FS_BEDARFE_PREISE_QUOTE_">[18]Import!$B$60:$L$60</definedName>
    <definedName name="FS_F_VW_01_35097_2_68_43249__JV_FS_BEDARFE_PREISE_QUOTE_">[18]Import!$B$64:$L$64</definedName>
    <definedName name="FS_F_VW_01_35097_2_8319__JV_FS_RV_AVG_PROTODATA_">[18]Import!$B$482:$E$482</definedName>
    <definedName name="FS_F_VW_01_35097_2_8319_1__JV_FS_BAUSTUFE_ANGEBOTE_WAE_">[18]Import!$B$276:$E$276</definedName>
    <definedName name="FS_F_VW_01_35097_2_8319_2__JV_FS_BAUSTUFE_ANGEBOTE_WAE_">[18]Import!$B$277:$E$277</definedName>
    <definedName name="FS_F_VW_01_35097_2_8319_EUR__JV_FS_PR_EX_RATES_DATUM_REC_">[18]Import!$B$791:$F$791</definedName>
    <definedName name="FS_F_VW_01_35097_2_8319_VW__JV_FS_BIDDERS_">[18]Import!$B$918:$L$918</definedName>
    <definedName name="FS_F_VW_01_35097_2_EUR_11330__JV_FS_PR_EX_RATES_DATUM_COMP_">[18]Import!$B$666:$F$666</definedName>
    <definedName name="FS_F_VW_01_35097_2_EUR_11451__JV_FS_PR_EX_RATES_DATUM_COMP_">[18]Import!$B$667:$F$667</definedName>
    <definedName name="FS_F_VW_01_35097_2_EUR_13030__JV_FS_PR_EX_RATES_DATUM_COMP_">[18]Import!$B$689:$F$689</definedName>
    <definedName name="FS_F_VW_01_35097_2_EUR_1328__JV_FS_PR_EX_RATES_DATUM_COMP_">[18]Import!$B$669:$F$669</definedName>
    <definedName name="FS_F_VW_01_35097_2_EUR_1462__JV_FS_PR_EX_RATES_DATUM_COMP_">[18]Import!$B$670:$F$670</definedName>
    <definedName name="FS_F_VW_01_35097_2_EUR_15245__JV_FS_PR_EX_RATES_DATUM_COMP_">[18]Import!$B$678:$F$678</definedName>
    <definedName name="FS_F_VW_01_35097_2_EUR_159__JV_FS_PR_EX_RATES_DATUM_COMP_">[18]Import!$B$679:$F$679</definedName>
    <definedName name="FS_F_VW_01_35097_2_EUR_18244__JV_FS_PR_EX_RATES_DATUM_COMP_">[18]Import!$B$673:$F$673</definedName>
    <definedName name="FS_F_VW_01_35097_2_EUR_18245__JV_FS_PR_EX_RATES_DATUM_COMP_">[18]Import!$B$674:$F$674</definedName>
    <definedName name="FS_F_VW_01_35097_2_EUR_19964__JV_FS_PR_EX_RATES_DATUM_COMP_">[18]Import!$B$681:$F$681</definedName>
    <definedName name="FS_F_VW_01_35097_2_EUR_20328__JV_FS_PR_EX_RATES_DATUM_COMP_">[18]Import!$B$690:$F$690</definedName>
    <definedName name="FS_F_VW_01_35097_2_EUR_2261__JV_FS_PR_EX_RATES_DATUM_COMP_">[18]Import!$B$686:$F$686</definedName>
    <definedName name="FS_F_VW_01_35097_2_EUR_23586__JV_FS_PR_EX_RATES_DATUM_COMP_">[18]Import!$B$672:$F$672</definedName>
    <definedName name="FS_F_VW_01_35097_2_EUR_24968__JV_FS_PR_EX_RATES_DATUM_COMP_">[18]Import!$B$682:$F$682</definedName>
    <definedName name="FS_F_VW_01_35097_2_EUR_24969__JV_FS_PR_EX_RATES_DATUM_COMP_">[18]Import!$B$683:$F$683</definedName>
    <definedName name="FS_F_VW_01_35097_2_EUR_25756__JV_FS_PR_EX_RATES_DATUM_COMP_">[18]Import!$B$675:$F$675</definedName>
    <definedName name="FS_F_VW_01_35097_2_EUR_2609__JV_FS_PR_EX_RATES_DATUM_COMP_">[18]Import!$B$676:$F$676</definedName>
    <definedName name="FS_F_VW_01_35097_2_EUR_27724__JV_FS_PR_EX_RATES_DATUM_COMP_">[18]Import!$B$684:$F$684</definedName>
    <definedName name="FS_F_VW_01_35097_2_EUR_27909__JV_FS_PR_EX_RATES_DATUM_COMP_">[18]Import!$B$685:$F$685</definedName>
    <definedName name="FS_F_VW_01_35097_2_EUR_28671__JV_FS_PR_EX_RATES_DATUM_COMP_">[18]Import!$B$668:$F$668</definedName>
    <definedName name="FS_F_VW_01_35097_2_EUR_28746__JV_FS_PR_EX_RATES_DATUM_COMP_">[18]Import!$B$671:$F$671</definedName>
    <definedName name="FS_F_VW_01_35097_2_EUR_29344__JV_FS_PR_EX_RATES_DATUM_COMP_">[18]Import!$B$691:$F$691</definedName>
    <definedName name="FS_F_VW_01_35097_2_EUR_2979__JV_FS_PR_EX_RATES_DATUM_COMP_">[18]Import!$B$687:$F$687</definedName>
    <definedName name="FS_F_VW_01_35097_2_EUR_316__JV_FS_PR_EX_RATES_DATUM_COMP_">[18]Import!$B$677:$F$677</definedName>
    <definedName name="FS_F_VW_01_35097_2_EUR_3478__JV_FS_PR_EX_RATES_DATUM_COMP_">[18]Import!$B$680:$F$680</definedName>
    <definedName name="FS_F_VW_01_35097_2_EUR_38597__JV_FS_PR_EX_RATES_DATUM_COMP_">[18]Import!$B$693:$F$693</definedName>
    <definedName name="FS_F_VW_01_35097_2_EUR_43249__JV_FS_PR_EX_RATES_DATUM_COMP_">[18]Import!$B$692:$F$692</definedName>
    <definedName name="FS_F_VW_01_35097_2_EUR_8319__JV_FS_PR_EX_RATES_DATUM_COMP_">[18]Import!$B$688:$F$688</definedName>
    <definedName name="FS_F_VW_01_35097_3__FS_NEUTEILE_">[18]Import!$B$147:$D$147</definedName>
    <definedName name="FS_F_VW_01_35097_3__JV_FS_PRAESENTATIONEN_">[18]Import!$B$8:$AN$8</definedName>
    <definedName name="FS_F_VW_01_35097_3_1__V_FS_BAUSTUFE_VORGABEN_STK_">[18]Import!$B$437:$D$437</definedName>
    <definedName name="FS_F_VW_01_35097_3_11__JV_FS_BEDARFE_">[18]Import!$B$130:$E$130</definedName>
    <definedName name="FS_F_VW_01_35097_3_11_13030__JV_FS_BEDARFE_PREISE_QUOTE_">[18]Import!$B$66:$L$66</definedName>
    <definedName name="FS_F_VW_01_35097_3_11_20328__JV_FS_BEDARFE_PREISE_QUOTE_">[18]Import!$B$67:$L$67</definedName>
    <definedName name="FS_F_VW_01_35097_3_11_29344__JV_FS_BEDARFE_PREISE_QUOTE_">[18]Import!$B$68:$L$68</definedName>
    <definedName name="FS_F_VW_01_35097_3_11_2979__JV_FS_BEDARFE_PREISE_QUOTE_">[18]Import!$B$65:$L$65</definedName>
    <definedName name="FS_F_VW_01_35097_3_11_43249__JV_FS_BEDARFE_PREISE_QUOTE_">[18]Import!$B$69:$L$69</definedName>
    <definedName name="FS_F_VW_01_35097_3_11330__JV_FS_RV_AVG_PROTODATA_">[18]Import!$B$511:$E$511</definedName>
    <definedName name="FS_F_VW_01_35097_3_11330_1__JV_FS_BAUSTUFE_ANGEBOTE_WAE_">[18]Import!$B$334:$E$334</definedName>
    <definedName name="FS_F_VW_01_35097_3_11330_11__JV_FS_REC_">[18]Import!$B$1164:$Q$1164</definedName>
    <definedName name="FS_F_VW_01_35097_3_11330_2__JV_FS_BAUSTUFE_ANGEBOTE_WAE_">[18]Import!$B$335:$E$335</definedName>
    <definedName name="FS_F_VW_01_35097_3_11330_28__JV_FS_REC_">[18]Import!$B$1165:$Q$1165</definedName>
    <definedName name="FS_F_VW_01_35097_3_11330_37__JV_FS_REC_">[18]Import!$B$1166:$Q$1166</definedName>
    <definedName name="FS_F_VW_01_35097_3_11330_46__JV_FS_REC_">[18]Import!$B$1167:$Q$1167</definedName>
    <definedName name="FS_F_VW_01_35097_3_11330_68__JV_FS_REC_">[18]Import!$B$1168:$Q$1168</definedName>
    <definedName name="FS_F_VW_01_35097_3_11330_BR__JV_FS_BIDDERS_">[18]Import!$B$931:$L$931</definedName>
    <definedName name="FS_F_VW_01_35097_3_11330_EUR__JV_FS_PR_EX_RATES_DATUM_REC_">[18]Import!$B$820:$F$820</definedName>
    <definedName name="FS_F_VW_01_35097_3_11451__JV_FS_RV_AVG_PROTODATA_">[18]Import!$B$512:$E$512</definedName>
    <definedName name="FS_F_VW_01_35097_3_11451_1__JV_FS_BAUSTUFE_ANGEBOTE_WAE_">[18]Import!$B$336:$E$336</definedName>
    <definedName name="FS_F_VW_01_35097_3_11451_2__JV_FS_BAUSTUFE_ANGEBOTE_WAE_">[18]Import!$B$337:$E$337</definedName>
    <definedName name="FS_F_VW_01_35097_3_11451_BR__JV_FS_BIDDERS_">[18]Import!$B$938:$L$938</definedName>
    <definedName name="FS_F_VW_01_35097_3_11451_EUR__JV_FS_PR_EX_RATES_DATUM_REC_">[18]Import!$B$821:$F$821</definedName>
    <definedName name="FS_F_VW_01_35097_3_13030__JV_FS_ANGEBOTSUEBERSICHT_">[18]Import!$B$164:$D$164</definedName>
    <definedName name="FS_F_VW_01_35097_3_13030__JV_FS_AVG_PRICE_">[18]Import!$B$190:$F$190</definedName>
    <definedName name="FS_F_VW_01_35097_3_13030__JV_FS_BWERTSHEET_">[18]Import!$B$624:$AH$624</definedName>
    <definedName name="FS_F_VW_01_35097_3_13030__JV_FS_COMPARISON_">[18]Import!$B$574:$S$574</definedName>
    <definedName name="FS_F_VW_01_35097_3_13030__JV_FS_REC_LIEF_">[18]Import!$B$1305:$P$1305</definedName>
    <definedName name="FS_F_VW_01_35097_3_13030__JV_FS_RV_AVG_PROTODATA_">[18]Import!$B$513:$E$513</definedName>
    <definedName name="FS_F_VW_01_35097_3_13030__JV_FS_RV_LTERM_PNACHLASS_">[18]Import!$B$599:$X$599</definedName>
    <definedName name="FS_F_VW_01_35097_3_13030_1__JV_FS_BAUSTUFE_ANGEBOTE_WAE_">[18]Import!$B$338:$E$338</definedName>
    <definedName name="FS_F_VW_01_35097_3_13030_11__JV_FS_REC_">[18]Import!$B$1169:$Q$1169</definedName>
    <definedName name="FS_F_VW_01_35097_3_13030_2__JV_FS_BAUSTUFE_ANGEBOTE_WAE_">[18]Import!$B$339:$E$339</definedName>
    <definedName name="FS_F_VW_01_35097_3_13030_28__JV_FS_REC_">[18]Import!$B$1170:$Q$1170</definedName>
    <definedName name="FS_F_VW_01_35097_3_13030_37__JV_FS_REC_">[18]Import!$B$1171:$Q$1171</definedName>
    <definedName name="FS_F_VW_01_35097_3_13030_46__JV_FS_REC_">[18]Import!$B$1172:$Q$1172</definedName>
    <definedName name="FS_F_VW_01_35097_3_13030_68__JV_FS_REC_">[18]Import!$B$1173:$Q$1173</definedName>
    <definedName name="FS_F_VW_01_35097_3_13030_EUR__JV_FS_PR_EX_RATES_DATUM_REC_">[18]Import!$B$822:$F$822</definedName>
    <definedName name="FS_F_VW_01_35097_3_13030_VW__JV_FS_BIDDERS_">[18]Import!$B$929:$L$929</definedName>
    <definedName name="FS_F_VW_01_35097_3_1328__JV_FS_RV_AVG_PROTODATA_">[18]Import!$B$504:$E$504</definedName>
    <definedName name="FS_F_VW_01_35097_3_1328_1__JV_FS_BAUSTUFE_ANGEBOTE_WAE_">[18]Import!$B$320:$E$320</definedName>
    <definedName name="FS_F_VW_01_35097_3_1328_2__JV_FS_BAUSTUFE_ANGEBOTE_WAE_">[18]Import!$B$321:$E$321</definedName>
    <definedName name="FS_F_VW_01_35097_3_1328_BX__JV_FS_BIDDERS_">[18]Import!$B$941:$L$941</definedName>
    <definedName name="FS_F_VW_01_35097_3_1328_EUR__JV_FS_PR_EX_RATES_DATUM_REC_">[18]Import!$B$813:$F$813</definedName>
    <definedName name="FS_F_VW_01_35097_3_1462__JV_FS_RV_AVG_PROTODATA_">[18]Import!$B$505:$E$505</definedName>
    <definedName name="FS_F_VW_01_35097_3_1462_1__JV_FS_BAUSTUFE_ANGEBOTE_WAE_">[18]Import!$B$322:$E$322</definedName>
    <definedName name="FS_F_VW_01_35097_3_1462_11__JV_FS_REC_">[18]Import!$B$1144:$Q$1144</definedName>
    <definedName name="FS_F_VW_01_35097_3_1462_2__JV_FS_BAUSTUFE_ANGEBOTE_WAE_">[18]Import!$B$323:$E$323</definedName>
    <definedName name="FS_F_VW_01_35097_3_1462_28__JV_FS_REC_">[18]Import!$B$1145:$Q$1145</definedName>
    <definedName name="FS_F_VW_01_35097_3_1462_37__JV_FS_REC_">[18]Import!$B$1146:$Q$1146</definedName>
    <definedName name="FS_F_VW_01_35097_3_1462_46__JV_FS_REC_">[18]Import!$B$1147:$Q$1147</definedName>
    <definedName name="FS_F_VW_01_35097_3_1462_68__JV_FS_REC_">[18]Import!$B$1148:$Q$1148</definedName>
    <definedName name="FS_F_VW_01_35097_3_1462_BX__JV_FS_BIDDERS_">[18]Import!$B$937:$L$937</definedName>
    <definedName name="FS_F_VW_01_35097_3_1462_EUR__JV_FS_PR_EX_RATES_DATUM_REC_">[18]Import!$B$814:$F$814</definedName>
    <definedName name="FS_F_VW_01_35097_3_15245__JV_FS_RV_AVG_PROTODATA_">[18]Import!$B$514:$E$514</definedName>
    <definedName name="FS_F_VW_01_35097_3_15245_1__JV_FS_BAUSTUFE_ANGEBOTE_WAE_">[18]Import!$B$340:$E$340</definedName>
    <definedName name="FS_F_VW_01_35097_3_15245_2__JV_FS_BAUSTUFE_ANGEBOTE_WAE_">[18]Import!$B$341:$E$341</definedName>
    <definedName name="FS_F_VW_01_35097_3_15245_EUR__JV_FS_PR_EX_RATES_DATUM_REC_">[18]Import!$B$823:$F$823</definedName>
    <definedName name="FS_F_VW_01_35097_3_15245_SK__JV_FS_BIDDERS_">[18]Import!$B$933:$L$933</definedName>
    <definedName name="FS_F_VW_01_35097_3_159__JV_FS_RV_AVG_PROTODATA_">[18]Import!$B$502:$E$502</definedName>
    <definedName name="FS_F_VW_01_35097_3_159_1__JV_FS_BAUSTUFE_ANGEBOTE_WAE_">[18]Import!$B$316:$E$316</definedName>
    <definedName name="FS_F_VW_01_35097_3_159_11__JV_FS_REC_">[18]Import!$B$1139:$Q$1139</definedName>
    <definedName name="FS_F_VW_01_35097_3_159_2__JV_FS_BAUSTUFE_ANGEBOTE_WAE_">[18]Import!$B$317:$E$317</definedName>
    <definedName name="FS_F_VW_01_35097_3_159_28__JV_FS_REC_">[18]Import!$B$1140:$Q$1140</definedName>
    <definedName name="FS_F_VW_01_35097_3_159_37__JV_FS_REC_">[18]Import!$B$1141:$Q$1141</definedName>
    <definedName name="FS_F_VW_01_35097_3_159_46__JV_FS_REC_">[18]Import!$B$1142:$Q$1142</definedName>
    <definedName name="FS_F_VW_01_35097_3_159_68__JV_FS_REC_">[18]Import!$B$1143:$Q$1143</definedName>
    <definedName name="FS_F_VW_01_35097_3_159_EUR__JV_FS_PR_EX_RATES_DATUM_REC_">[18]Import!$B$811:$F$811</definedName>
    <definedName name="FS_F_VW_01_35097_3_159_ST__JV_FS_BIDDERS_">[18]Import!$B$947:$L$947</definedName>
    <definedName name="FS_F_VW_01_35097_3_18244__JV_FS_RV_AVG_PROTODATA_">[18]Import!$B$515:$E$515</definedName>
    <definedName name="FS_F_VW_01_35097_3_18244_1__JV_FS_BAUSTUFE_ANGEBOTE_WAE_">[18]Import!$B$342:$E$342</definedName>
    <definedName name="FS_F_VW_01_35097_3_18244_2__JV_FS_BAUSTUFE_ANGEBOTE_WAE_">[18]Import!$B$343:$E$343</definedName>
    <definedName name="FS_F_VW_01_35097_3_18244_EUR__JV_FS_PR_EX_RATES_DATUM_REC_">[18]Import!$B$824:$F$824</definedName>
    <definedName name="FS_F_VW_01_35097_3_18244_MX__JV_FS_BIDDERS_">[18]Import!$B$940:$L$940</definedName>
    <definedName name="FS_F_VW_01_35097_3_18245__JV_FS_RV_AVG_PROTODATA_">[18]Import!$B$516:$E$516</definedName>
    <definedName name="FS_F_VW_01_35097_3_18245_1__JV_FS_BAUSTUFE_ANGEBOTE_WAE_">[18]Import!$B$344:$E$344</definedName>
    <definedName name="FS_F_VW_01_35097_3_18245_2__JV_FS_BAUSTUFE_ANGEBOTE_WAE_">[18]Import!$B$345:$E$345</definedName>
    <definedName name="FS_F_VW_01_35097_3_18245_EUR__JV_FS_PR_EX_RATES_DATUM_REC_">[18]Import!$B$825:$F$825</definedName>
    <definedName name="FS_F_VW_01_35097_3_18245_MX__JV_FS_BIDDERS_">[18]Import!$B$943:$L$943</definedName>
    <definedName name="FS_F_VW_01_35097_3_19964__JV_FS_RV_AVG_PROTODATA_">[18]Import!$B$517:$E$517</definedName>
    <definedName name="FS_F_VW_01_35097_3_19964_1__JV_FS_BAUSTUFE_ANGEBOTE_WAE_">[18]Import!$B$346:$E$346</definedName>
    <definedName name="FS_F_VW_01_35097_3_19964_11__JV_FS_REC_">[18]Import!$B$1174:$Q$1174</definedName>
    <definedName name="FS_F_VW_01_35097_3_19964_2__JV_FS_BAUSTUFE_ANGEBOTE_WAE_">[18]Import!$B$347:$E$347</definedName>
    <definedName name="FS_F_VW_01_35097_3_19964_28__JV_FS_REC_">[18]Import!$B$1175:$Q$1175</definedName>
    <definedName name="FS_F_VW_01_35097_3_19964_37__JV_FS_REC_">[18]Import!$B$1176:$Q$1176</definedName>
    <definedName name="FS_F_VW_01_35097_3_19964_46__JV_FS_REC_">[18]Import!$B$1177:$Q$1177</definedName>
    <definedName name="FS_F_VW_01_35097_3_19964_68__JV_FS_REC_">[18]Import!$B$1178:$Q$1178</definedName>
    <definedName name="FS_F_VW_01_35097_3_19964_EUR__JV_FS_PR_EX_RATES_DATUM_REC_">[18]Import!$B$826:$F$826</definedName>
    <definedName name="FS_F_VW_01_35097_3_19964_TR__JV_FS_BIDDERS_">[18]Import!$B$950:$L$950</definedName>
    <definedName name="FS_F_VW_01_35097_3_2__V_FS_BAUSTUFE_VORGABEN_STK_">[18]Import!$B$438:$D$438</definedName>
    <definedName name="FS_F_VW_01_35097_3_20328__JV_FS_ANGEBOTSUEBERSICHT_">[18]Import!$B$165:$D$165</definedName>
    <definedName name="FS_F_VW_01_35097_3_20328__JV_FS_AVG_PRICE_">[18]Import!$B$191:$F$191</definedName>
    <definedName name="FS_F_VW_01_35097_3_20328__JV_FS_BWERTSHEET_">[18]Import!$B$625:$AH$625</definedName>
    <definedName name="FS_F_VW_01_35097_3_20328__JV_FS_COMPARISON_">[18]Import!$B$575:$S$575</definedName>
    <definedName name="FS_F_VW_01_35097_3_20328__JV_FS_REC_LIEF_">[18]Import!$B$1306:$P$1306</definedName>
    <definedName name="FS_F_VW_01_35097_3_20328__JV_FS_RV_AVG_PROTODATA_">[18]Import!$B$518:$E$518</definedName>
    <definedName name="FS_F_VW_01_35097_3_20328__JV_FS_RV_LTERM_PNACHLASS_">[18]Import!$B$600:$X$600</definedName>
    <definedName name="FS_F_VW_01_35097_3_20328_1__JV_FS_BAUSTUFE_ANGEBOTE_WAE_">[18]Import!$B$348:$E$348</definedName>
    <definedName name="FS_F_VW_01_35097_3_20328_11__JV_FS_REC_">[18]Import!$B$1179:$Q$1179</definedName>
    <definedName name="FS_F_VW_01_35097_3_20328_2__JV_FS_BAUSTUFE_ANGEBOTE_WAE_">[18]Import!$B$349:$E$349</definedName>
    <definedName name="FS_F_VW_01_35097_3_20328_28__JV_FS_REC_">[18]Import!$B$1180:$Q$1180</definedName>
    <definedName name="FS_F_VW_01_35097_3_20328_37__JV_FS_REC_">[18]Import!$B$1181:$Q$1181</definedName>
    <definedName name="FS_F_VW_01_35097_3_20328_46__JV_FS_REC_">[18]Import!$B$1182:$Q$1182</definedName>
    <definedName name="FS_F_VW_01_35097_3_20328_68__JV_FS_REC_">[18]Import!$B$1183:$Q$1183</definedName>
    <definedName name="FS_F_VW_01_35097_3_20328_EUR__JV_FS_PR_EX_RATES_DATUM_REC_">[18]Import!$B$827:$F$827</definedName>
    <definedName name="FS_F_VW_01_35097_3_20328_VW__JV_FS_BIDDERS_">[18]Import!$B$934:$L$934</definedName>
    <definedName name="FS_F_VW_01_35097_3_2261__JV_FS_RV_AVG_PROTODATA_">[18]Import!$B$506:$E$506</definedName>
    <definedName name="FS_F_VW_01_35097_3_2261_1__JV_FS_BAUSTUFE_ANGEBOTE_WAE_">[18]Import!$B$324:$E$324</definedName>
    <definedName name="FS_F_VW_01_35097_3_2261_11__JV_FS_REC_">[18]Import!$B$1149:$Q$1149</definedName>
    <definedName name="FS_F_VW_01_35097_3_2261_2__JV_FS_BAUSTUFE_ANGEBOTE_WAE_">[18]Import!$B$325:$E$325</definedName>
    <definedName name="FS_F_VW_01_35097_3_2261_28__JV_FS_REC_">[18]Import!$B$1150:$Q$1150</definedName>
    <definedName name="FS_F_VW_01_35097_3_2261_37__JV_FS_REC_">[18]Import!$B$1151:$Q$1151</definedName>
    <definedName name="FS_F_VW_01_35097_3_2261_46__JV_FS_REC_">[18]Import!$B$1152:$Q$1152</definedName>
    <definedName name="FS_F_VW_01_35097_3_2261_68__JV_FS_REC_">[18]Import!$B$1153:$Q$1153</definedName>
    <definedName name="FS_F_VW_01_35097_3_2261_EUR__JV_FS_PR_EX_RATES_DATUM_REC_">[18]Import!$B$815:$F$815</definedName>
    <definedName name="FS_F_VW_01_35097_3_2261_VW__JV_FS_BIDDERS_">[18]Import!$B$939:$L$939</definedName>
    <definedName name="FS_F_VW_01_35097_3_23586__JV_FS_RV_AVG_PROTODATA_">[18]Import!$B$519:$E$519</definedName>
    <definedName name="FS_F_VW_01_35097_3_23586_1__JV_FS_BAUSTUFE_ANGEBOTE_WAE_">[18]Import!$B$350:$E$350</definedName>
    <definedName name="FS_F_VW_01_35097_3_23586_11__JV_FS_REC_">[18]Import!$B$1184:$Q$1184</definedName>
    <definedName name="FS_F_VW_01_35097_3_23586_2__JV_FS_BAUSTUFE_ANGEBOTE_WAE_">[18]Import!$B$351:$E$351</definedName>
    <definedName name="FS_F_VW_01_35097_3_23586_28__JV_FS_REC_">[18]Import!$B$1185:$Q$1185</definedName>
    <definedName name="FS_F_VW_01_35097_3_23586_37__JV_FS_REC_">[18]Import!$B$1186:$Q$1186</definedName>
    <definedName name="FS_F_VW_01_35097_3_23586_46__JV_FS_REC_">[18]Import!$B$1187:$Q$1187</definedName>
    <definedName name="FS_F_VW_01_35097_3_23586_68__JV_FS_REC_">[18]Import!$B$1188:$Q$1188</definedName>
    <definedName name="FS_F_VW_01_35097_3_23586_EUR__JV_FS_PR_EX_RATES_DATUM_REC_">[18]Import!$B$828:$F$828</definedName>
    <definedName name="FS_F_VW_01_35097_3_23586_HA__JV_FS_BIDDERS_">[18]Import!$B$955:$L$955</definedName>
    <definedName name="FS_F_VW_01_35097_3_24968__JV_FS_RV_AVG_PROTODATA_">[18]Import!$B$520:$E$520</definedName>
    <definedName name="FS_F_VW_01_35097_3_24968_1__JV_FS_BAUSTUFE_ANGEBOTE_WAE_">[18]Import!$B$352:$E$352</definedName>
    <definedName name="FS_F_VW_01_35097_3_24968_2__JV_FS_BAUSTUFE_ANGEBOTE_WAE_">[18]Import!$B$353:$E$353</definedName>
    <definedName name="FS_F_VW_01_35097_3_24968_EUR__JV_FS_PR_EX_RATES_DATUM_REC_">[18]Import!$B$829:$F$829</definedName>
    <definedName name="FS_F_VW_01_35097_3_24968_US__JV_FS_BIDDERS_">[18]Import!$B$930:$L$930</definedName>
    <definedName name="FS_F_VW_01_35097_3_24969__JV_FS_RV_AVG_PROTODATA_">[18]Import!$B$521:$E$521</definedName>
    <definedName name="FS_F_VW_01_35097_3_24969_1__JV_FS_BAUSTUFE_ANGEBOTE_WAE_">[18]Import!$B$354:$E$354</definedName>
    <definedName name="FS_F_VW_01_35097_3_24969_11__JV_FS_REC_">[18]Import!$B$1189:$Q$1189</definedName>
    <definedName name="FS_F_VW_01_35097_3_24969_2__JV_FS_BAUSTUFE_ANGEBOTE_WAE_">[18]Import!$B$355:$E$355</definedName>
    <definedName name="FS_F_VW_01_35097_3_24969_28__JV_FS_REC_">[18]Import!$B$1190:$Q$1190</definedName>
    <definedName name="FS_F_VW_01_35097_3_24969_37__JV_FS_REC_">[18]Import!$B$1191:$Q$1191</definedName>
    <definedName name="FS_F_VW_01_35097_3_24969_46__JV_FS_REC_">[18]Import!$B$1192:$Q$1192</definedName>
    <definedName name="FS_F_VW_01_35097_3_24969_68__JV_FS_REC_">[18]Import!$B$1193:$Q$1193</definedName>
    <definedName name="FS_F_VW_01_35097_3_24969_EUR__JV_FS_PR_EX_RATES_DATUM_REC_">[18]Import!$B$830:$F$830</definedName>
    <definedName name="FS_F_VW_01_35097_3_24969_US__JV_FS_BIDDERS_">[18]Import!$B$951:$L$951</definedName>
    <definedName name="FS_F_VW_01_35097_3_25756__JV_FS_RV_AVG_PROTODATA_">[18]Import!$B$522:$E$522</definedName>
    <definedName name="FS_F_VW_01_35097_3_25756_1__JV_FS_BAUSTUFE_ANGEBOTE_WAE_">[18]Import!$B$356:$E$356</definedName>
    <definedName name="FS_F_VW_01_35097_3_25756_2__JV_FS_BAUSTUFE_ANGEBOTE_WAE_">[18]Import!$B$357:$E$357</definedName>
    <definedName name="FS_F_VW_01_35097_3_25756_EUR__JV_FS_PR_EX_RATES_DATUM_REC_">[18]Import!$B$831:$F$831</definedName>
    <definedName name="FS_F_VW_01_35097_3_25756_MX__JV_FS_BIDDERS_">[18]Import!$B$936:$L$936</definedName>
    <definedName name="FS_F_VW_01_35097_3_2609__JV_FS_RV_AVG_PROTODATA_">[18]Import!$B$507:$E$507</definedName>
    <definedName name="FS_F_VW_01_35097_3_2609_1__JV_FS_BAUSTUFE_ANGEBOTE_WAE_">[18]Import!$B$326:$E$326</definedName>
    <definedName name="FS_F_VW_01_35097_3_2609_11__JV_FS_REC_">[18]Import!$B$1154:$Q$1154</definedName>
    <definedName name="FS_F_VW_01_35097_3_2609_2__JV_FS_BAUSTUFE_ANGEBOTE_WAE_">[18]Import!$B$327:$E$327</definedName>
    <definedName name="FS_F_VW_01_35097_3_2609_28__JV_FS_REC_">[18]Import!$B$1155:$Q$1155</definedName>
    <definedName name="FS_F_VW_01_35097_3_2609_37__JV_FS_REC_">[18]Import!$B$1156:$Q$1156</definedName>
    <definedName name="FS_F_VW_01_35097_3_2609_46__JV_FS_REC_">[18]Import!$B$1157:$Q$1157</definedName>
    <definedName name="FS_F_VW_01_35097_3_2609_68__JV_FS_REC_">[18]Import!$B$1158:$Q$1158</definedName>
    <definedName name="FS_F_VW_01_35097_3_2609_EUR__JV_FS_PR_EX_RATES_DATUM_REC_">[18]Import!$B$816:$F$816</definedName>
    <definedName name="FS_F_VW_01_35097_3_2609_RR__JV_FS_BIDDERS_">[18]Import!$B$944:$L$944</definedName>
    <definedName name="FS_F_VW_01_35097_3_27724__JV_FS_RV_AVG_PROTODATA_">[18]Import!$B$523:$E$523</definedName>
    <definedName name="FS_F_VW_01_35097_3_27724_1__JV_FS_BAUSTUFE_ANGEBOTE_WAE_">[18]Import!$B$358:$E$358</definedName>
    <definedName name="FS_F_VW_01_35097_3_27724_2__JV_FS_BAUSTUFE_ANGEBOTE_WAE_">[18]Import!$B$359:$E$359</definedName>
    <definedName name="FS_F_VW_01_35097_3_27724_EUR__JV_FS_PR_EX_RATES_DATUM_REC_">[18]Import!$B$832:$F$832</definedName>
    <definedName name="FS_F_VW_01_35097_3_27724_US__JV_FS_BIDDERS_">[18]Import!$B$948:$L$948</definedName>
    <definedName name="FS_F_VW_01_35097_3_27909__JV_FS_RV_AVG_PROTODATA_">[18]Import!$B$524:$E$524</definedName>
    <definedName name="FS_F_VW_01_35097_3_27909_1__JV_FS_BAUSTUFE_ANGEBOTE_WAE_">[18]Import!$B$360:$E$360</definedName>
    <definedName name="FS_F_VW_01_35097_3_27909_11__JV_FS_REC_">[18]Import!$B$1194:$Q$1194</definedName>
    <definedName name="FS_F_VW_01_35097_3_27909_2__JV_FS_BAUSTUFE_ANGEBOTE_WAE_">[18]Import!$B$361:$E$361</definedName>
    <definedName name="FS_F_VW_01_35097_3_27909_28__JV_FS_REC_">[18]Import!$B$1195:$Q$1195</definedName>
    <definedName name="FS_F_VW_01_35097_3_27909_37__JV_FS_REC_">[18]Import!$B$1196:$Q$1196</definedName>
    <definedName name="FS_F_VW_01_35097_3_27909_46__JV_FS_REC_">[18]Import!$B$1197:$Q$1197</definedName>
    <definedName name="FS_F_VW_01_35097_3_27909_68__JV_FS_REC_">[18]Import!$B$1198:$Q$1198</definedName>
    <definedName name="FS_F_VW_01_35097_3_27909_EUR__JV_FS_PR_EX_RATES_DATUM_REC_">[18]Import!$B$833:$F$833</definedName>
    <definedName name="FS_F_VW_01_35097_3_27909_US__JV_FS_BIDDERS_">[18]Import!$B$953:$L$953</definedName>
    <definedName name="FS_F_VW_01_35097_3_28__JV_FS_BEDARFE_">[18]Import!$B$131:$E$131</definedName>
    <definedName name="FS_F_VW_01_35097_3_28_13030__JV_FS_BEDARFE_PREISE_QUOTE_">[18]Import!$B$71:$L$71</definedName>
    <definedName name="FS_F_VW_01_35097_3_28_20328__JV_FS_BEDARFE_PREISE_QUOTE_">[18]Import!$B$72:$L$72</definedName>
    <definedName name="FS_F_VW_01_35097_3_28_29344__JV_FS_BEDARFE_PREISE_QUOTE_">[18]Import!$B$73:$L$73</definedName>
    <definedName name="FS_F_VW_01_35097_3_28_2979__JV_FS_BEDARFE_PREISE_QUOTE_">[18]Import!$B$70:$L$70</definedName>
    <definedName name="FS_F_VW_01_35097_3_28_43249__JV_FS_BEDARFE_PREISE_QUOTE_">[18]Import!$B$74:$L$74</definedName>
    <definedName name="FS_F_VW_01_35097_3_28671__JV_FS_RV_AVG_PROTODATA_">[18]Import!$B$525:$E$525</definedName>
    <definedName name="FS_F_VW_01_35097_3_28671_1__JV_FS_BAUSTUFE_ANGEBOTE_WAE_">[18]Import!$B$362:$E$362</definedName>
    <definedName name="FS_F_VW_01_35097_3_28671_11__JV_FS_REC_">[18]Import!$B$1199:$Q$1199</definedName>
    <definedName name="FS_F_VW_01_35097_3_28671_2__JV_FS_BAUSTUFE_ANGEBOTE_WAE_">[18]Import!$B$363:$E$363</definedName>
    <definedName name="FS_F_VW_01_35097_3_28671_28__JV_FS_REC_">[18]Import!$B$1200:$Q$1200</definedName>
    <definedName name="FS_F_VW_01_35097_3_28671_37__JV_FS_REC_">[18]Import!$B$1201:$Q$1201</definedName>
    <definedName name="FS_F_VW_01_35097_3_28671_46__JV_FS_REC_">[18]Import!$B$1202:$Q$1202</definedName>
    <definedName name="FS_F_VW_01_35097_3_28671_68__JV_FS_REC_">[18]Import!$B$1203:$Q$1203</definedName>
    <definedName name="FS_F_VW_01_35097_3_28671_BR__JV_FS_BIDDERS_">[18]Import!$B$952:$L$952</definedName>
    <definedName name="FS_F_VW_01_35097_3_28671_EUR__JV_FS_PR_EX_RATES_DATUM_REC_">[18]Import!$B$834:$F$834</definedName>
    <definedName name="FS_F_VW_01_35097_3_28746__JV_FS_RV_AVG_PROTODATA_">[18]Import!$B$526:$E$526</definedName>
    <definedName name="FS_F_VW_01_35097_3_28746_1__JV_FS_BAUSTUFE_ANGEBOTE_WAE_">[18]Import!$B$364:$E$364</definedName>
    <definedName name="FS_F_VW_01_35097_3_28746_2__JV_FS_BAUSTUFE_ANGEBOTE_WAE_">[18]Import!$B$365:$E$365</definedName>
    <definedName name="FS_F_VW_01_35097_3_28746_BX__JV_FS_BIDDERS_">[18]Import!$B$954:$L$954</definedName>
    <definedName name="FS_F_VW_01_35097_3_28746_EUR__JV_FS_PR_EX_RATES_DATUM_REC_">[18]Import!$B$835:$F$835</definedName>
    <definedName name="FS_F_VW_01_35097_3_29344__JV_FS_ANGEBOTSUEBERSICHT_">[18]Import!$B$166:$D$166</definedName>
    <definedName name="FS_F_VW_01_35097_3_29344__JV_FS_AVG_PRICE_">[18]Import!$B$192:$F$192</definedName>
    <definedName name="FS_F_VW_01_35097_3_29344__JV_FS_BWERTSHEET_">[18]Import!$B$626:$AH$626</definedName>
    <definedName name="FS_F_VW_01_35097_3_29344__JV_FS_COMPARISON_">[18]Import!$B$576:$S$576</definedName>
    <definedName name="FS_F_VW_01_35097_3_29344__JV_FS_REC_LIEF_">[18]Import!$B$1307:$P$1307</definedName>
    <definedName name="FS_F_VW_01_35097_3_29344__JV_FS_RV_AVG_PROTODATA_">[18]Import!$B$527:$E$527</definedName>
    <definedName name="FS_F_VW_01_35097_3_29344__JV_FS_RV_LTERM_PNACHLASS_">[18]Import!$B$601:$X$601</definedName>
    <definedName name="FS_F_VW_01_35097_3_29344_1__JV_FS_BAUSTUFE_ANGEBOTE_WAE_">[18]Import!$B$366:$E$366</definedName>
    <definedName name="FS_F_VW_01_35097_3_29344_11__JV_FS_REC_">[18]Import!$B$1204:$Q$1204</definedName>
    <definedName name="FS_F_VW_01_35097_3_29344_2__JV_FS_BAUSTUFE_ANGEBOTE_WAE_">[18]Import!$B$367:$E$367</definedName>
    <definedName name="FS_F_VW_01_35097_3_29344_28__JV_FS_REC_">[18]Import!$B$1205:$Q$1205</definedName>
    <definedName name="FS_F_VW_01_35097_3_29344_37__JV_FS_REC_">[18]Import!$B$1206:$Q$1206</definedName>
    <definedName name="FS_F_VW_01_35097_3_29344_46__JV_FS_REC_">[18]Import!$B$1207:$Q$1207</definedName>
    <definedName name="FS_F_VW_01_35097_3_29344_68__JV_FS_REC_">[18]Import!$B$1208:$Q$1208</definedName>
    <definedName name="FS_F_VW_01_35097_3_29344_EUR__JV_FS_PR_EX_RATES_DATUM_REC_">[18]Import!$B$836:$F$836</definedName>
    <definedName name="FS_F_VW_01_35097_3_29344_VW__JV_FS_BIDDERS_">[18]Import!$B$942:$L$942</definedName>
    <definedName name="FS_F_VW_01_35097_3_2979__JV_FS_ANGEBOTSUEBERSICHT_">[18]Import!$B$167:$D$167</definedName>
    <definedName name="FS_F_VW_01_35097_3_2979__JV_FS_AVG_PRICE_">[18]Import!$B$189:$F$189</definedName>
    <definedName name="FS_F_VW_01_35097_3_2979__JV_FS_BWERTSHEET_">[18]Import!$B$623:$AH$623</definedName>
    <definedName name="FS_F_VW_01_35097_3_2979__JV_FS_COMPARISON_">[18]Import!$B$573:$S$573</definedName>
    <definedName name="FS_F_VW_01_35097_3_2979__JV_FS_REC_LIEF_">[18]Import!$B$1304:$P$1304</definedName>
    <definedName name="FS_F_VW_01_35097_3_2979__JV_FS_RV_AVG_PROTODATA_">[18]Import!$B$508:$E$508</definedName>
    <definedName name="FS_F_VW_01_35097_3_2979__JV_FS_RV_LTERM_PNACHLASS_">[18]Import!$B$598:$X$598</definedName>
    <definedName name="FS_F_VW_01_35097_3_2979_1__JV_FS_BAUSTUFE_ANGEBOTE_WAE_">[18]Import!$B$328:$E$328</definedName>
    <definedName name="FS_F_VW_01_35097_3_2979_11__JV_FS_REC_">[18]Import!$B$1159:$Q$1159</definedName>
    <definedName name="FS_F_VW_01_35097_3_2979_2__JV_FS_BAUSTUFE_ANGEBOTE_WAE_">[18]Import!$B$329:$E$329</definedName>
    <definedName name="FS_F_VW_01_35097_3_2979_28__JV_FS_REC_">[18]Import!$B$1160:$Q$1160</definedName>
    <definedName name="FS_F_VW_01_35097_3_2979_37__JV_FS_REC_">[18]Import!$B$1161:$Q$1161</definedName>
    <definedName name="FS_F_VW_01_35097_3_2979_46__JV_FS_REC_">[18]Import!$B$1162:$Q$1162</definedName>
    <definedName name="FS_F_VW_01_35097_3_2979_68__JV_FS_REC_">[18]Import!$B$1163:$Q$1163</definedName>
    <definedName name="FS_F_VW_01_35097_3_2979_EUR__JV_FS_PR_EX_RATES_DATUM_REC_">[18]Import!$B$817:$F$817</definedName>
    <definedName name="FS_F_VW_01_35097_3_2979_VW__JV_FS_BIDDERS_">[18]Import!$B$945:$L$945</definedName>
    <definedName name="FS_F_VW_01_35097_3_316__JV_FS_RV_AVG_PROTODATA_">[18]Import!$B$503:$E$503</definedName>
    <definedName name="FS_F_VW_01_35097_3_316_1__JV_FS_BAUSTUFE_ANGEBOTE_WAE_">[18]Import!$B$318:$E$318</definedName>
    <definedName name="FS_F_VW_01_35097_3_316_2__JV_FS_BAUSTUFE_ANGEBOTE_WAE_">[18]Import!$B$319:$E$319</definedName>
    <definedName name="FS_F_VW_01_35097_3_316_EUR__JV_FS_PR_EX_RATES_DATUM_REC_">[18]Import!$B$812:$F$812</definedName>
    <definedName name="FS_F_VW_01_35097_3_316_SK__JV_FS_BIDDERS_">[18]Import!$B$928:$L$928</definedName>
    <definedName name="FS_F_VW_01_35097_3_3478__JV_FS_RV_AVG_PROTODATA_">[18]Import!$B$509:$E$509</definedName>
    <definedName name="FS_F_VW_01_35097_3_3478_1__JV_FS_BAUSTUFE_ANGEBOTE_WAE_">[18]Import!$B$330:$E$330</definedName>
    <definedName name="FS_F_VW_01_35097_3_3478_2__JV_FS_BAUSTUFE_ANGEBOTE_WAE_">[18]Import!$B$331:$E$331</definedName>
    <definedName name="FS_F_VW_01_35097_3_3478_EUR__JV_FS_PR_EX_RATES_DATUM_REC_">[18]Import!$B$818:$F$818</definedName>
    <definedName name="FS_F_VW_01_35097_3_3478_ST__JV_FS_BIDDERS_">[18]Import!$B$935:$L$935</definedName>
    <definedName name="FS_F_VW_01_35097_3_37__JV_FS_BEDARFE_">[18]Import!$B$132:$E$132</definedName>
    <definedName name="FS_F_VW_01_35097_3_37_13030__JV_FS_BEDARFE_PREISE_QUOTE_">[18]Import!$B$76:$L$76</definedName>
    <definedName name="FS_F_VW_01_35097_3_37_20328__JV_FS_BEDARFE_PREISE_QUOTE_">[18]Import!$B$77:$L$77</definedName>
    <definedName name="FS_F_VW_01_35097_3_37_29344__JV_FS_BEDARFE_PREISE_QUOTE_">[18]Import!$B$78:$L$78</definedName>
    <definedName name="FS_F_VW_01_35097_3_37_2979__JV_FS_BEDARFE_PREISE_QUOTE_">[18]Import!$B$75:$L$75</definedName>
    <definedName name="FS_F_VW_01_35097_3_37_43249__JV_FS_BEDARFE_PREISE_QUOTE_">[18]Import!$B$79:$L$79</definedName>
    <definedName name="FS_F_VW_01_35097_3_38597__JV_FS_RV_AVG_PROTODATA_">[18]Import!$B$528:$E$528</definedName>
    <definedName name="FS_F_VW_01_35097_3_38597_1__JV_FS_BAUSTUFE_ANGEBOTE_WAE_">[18]Import!$B$368:$E$368</definedName>
    <definedName name="FS_F_VW_01_35097_3_38597_2__JV_FS_BAUSTUFE_ANGEBOTE_WAE_">[18]Import!$B$369:$E$369</definedName>
    <definedName name="FS_F_VW_01_35097_3_38597_EUR__JV_FS_PR_EX_RATES_DATUM_REC_">[18]Import!$B$837:$F$837</definedName>
    <definedName name="FS_F_VW_01_35097_3_38597_ZA__JV_FS_BIDDERS_">[18]Import!$B$932:$L$932</definedName>
    <definedName name="FS_F_VW_01_35097_3_43249__JV_FS_ANGEBOTSUEBERSICHT_">[18]Import!$B$168:$D$168</definedName>
    <definedName name="FS_F_VW_01_35097_3_43249__JV_FS_AVG_PRICE_">[18]Import!$B$193:$F$193</definedName>
    <definedName name="FS_F_VW_01_35097_3_43249__JV_FS_BWERTSHEET_">[18]Import!$B$627:$AH$627</definedName>
    <definedName name="FS_F_VW_01_35097_3_43249__JV_FS_COMPARISON_">[18]Import!$B$577:$S$577</definedName>
    <definedName name="FS_F_VW_01_35097_3_43249__JV_FS_REC_LIEF_">[18]Import!$B$1308:$P$1308</definedName>
    <definedName name="FS_F_VW_01_35097_3_43249__JV_FS_RV_AVG_PROTODATA_">[18]Import!$B$529:$E$529</definedName>
    <definedName name="FS_F_VW_01_35097_3_43249__JV_FS_RV_LTERM_PNACHLASS_">[18]Import!$B$602:$X$602</definedName>
    <definedName name="FS_F_VW_01_35097_3_43249_1__JV_FS_BAUSTUFE_ANGEBOTE_WAE_">[18]Import!$B$370:$E$370</definedName>
    <definedName name="FS_F_VW_01_35097_3_43249_11__JV_FS_REC_">[18]Import!$B$1209:$Q$1209</definedName>
    <definedName name="FS_F_VW_01_35097_3_43249_2__JV_FS_BAUSTUFE_ANGEBOTE_WAE_">[18]Import!$B$371:$E$371</definedName>
    <definedName name="FS_F_VW_01_35097_3_43249_28__JV_FS_REC_">[18]Import!$B$1210:$Q$1210</definedName>
    <definedName name="FS_F_VW_01_35097_3_43249_37__JV_FS_REC_">[18]Import!$B$1211:$Q$1211</definedName>
    <definedName name="FS_F_VW_01_35097_3_43249_46__JV_FS_REC_">[18]Import!$B$1212:$Q$1212</definedName>
    <definedName name="FS_F_VW_01_35097_3_43249_68__JV_FS_REC_">[18]Import!$B$1213:$Q$1213</definedName>
    <definedName name="FS_F_VW_01_35097_3_43249_EUR__JV_FS_PR_EX_RATES_DATUM_REC_">[18]Import!$B$838:$F$838</definedName>
    <definedName name="FS_F_VW_01_35097_3_43249_VW__JV_FS_BIDDERS_">[18]Import!$B$949:$L$949</definedName>
    <definedName name="FS_F_VW_01_35097_3_46__JV_FS_BEDARFE_">[18]Import!$B$133:$E$133</definedName>
    <definedName name="FS_F_VW_01_35097_3_46_13030__JV_FS_BEDARFE_PREISE_QUOTE_">[18]Import!$B$81:$L$81</definedName>
    <definedName name="FS_F_VW_01_35097_3_46_20328__JV_FS_BEDARFE_PREISE_QUOTE_">[18]Import!$B$82:$L$82</definedName>
    <definedName name="FS_F_VW_01_35097_3_46_29344__JV_FS_BEDARFE_PREISE_QUOTE_">[18]Import!$B$83:$L$83</definedName>
    <definedName name="FS_F_VW_01_35097_3_46_2979__JV_FS_BEDARFE_PREISE_QUOTE_">[18]Import!$B$80:$L$80</definedName>
    <definedName name="FS_F_VW_01_35097_3_46_43249__JV_FS_BEDARFE_PREISE_QUOTE_">[18]Import!$B$84:$L$84</definedName>
    <definedName name="FS_F_VW_01_35097_3_68__JV_FS_BEDARFE_">[18]Import!$B$134:$E$134</definedName>
    <definedName name="FS_F_VW_01_35097_3_68_13030__JV_FS_BEDARFE_PREISE_QUOTE_">[18]Import!$B$86:$L$86</definedName>
    <definedName name="FS_F_VW_01_35097_3_68_20328__JV_FS_BEDARFE_PREISE_QUOTE_">[18]Import!$B$87:$L$87</definedName>
    <definedName name="FS_F_VW_01_35097_3_68_29344__JV_FS_BEDARFE_PREISE_QUOTE_">[18]Import!$B$88:$L$88</definedName>
    <definedName name="FS_F_VW_01_35097_3_68_2979__JV_FS_BEDARFE_PREISE_QUOTE_">[18]Import!$B$85:$L$85</definedName>
    <definedName name="FS_F_VW_01_35097_3_68_43249__JV_FS_BEDARFE_PREISE_QUOTE_">[18]Import!$B$89:$L$89</definedName>
    <definedName name="FS_F_VW_01_35097_3_8319__JV_FS_RV_AVG_PROTODATA_">[18]Import!$B$510:$E$510</definedName>
    <definedName name="FS_F_VW_01_35097_3_8319_1__JV_FS_BAUSTUFE_ANGEBOTE_WAE_">[18]Import!$B$332:$E$332</definedName>
    <definedName name="FS_F_VW_01_35097_3_8319_2__JV_FS_BAUSTUFE_ANGEBOTE_WAE_">[18]Import!$B$333:$E$333</definedName>
    <definedName name="FS_F_VW_01_35097_3_8319_EUR__JV_FS_PR_EX_RATES_DATUM_REC_">[18]Import!$B$819:$F$819</definedName>
    <definedName name="FS_F_VW_01_35097_3_8319_VW__JV_FS_BIDDERS_">[18]Import!$B$946:$L$946</definedName>
    <definedName name="FS_F_VW_01_35097_3_EUR_11330__JV_FS_PR_EX_RATES_DATUM_COMP_">[18]Import!$B$694:$F$694</definedName>
    <definedName name="FS_F_VW_01_35097_3_EUR_11451__JV_FS_PR_EX_RATES_DATUM_COMP_">[18]Import!$B$695:$F$695</definedName>
    <definedName name="FS_F_VW_01_35097_3_EUR_13030__JV_FS_PR_EX_RATES_DATUM_COMP_">[18]Import!$B$717:$F$717</definedName>
    <definedName name="FS_F_VW_01_35097_3_EUR_1328__JV_FS_PR_EX_RATES_DATUM_COMP_">[18]Import!$B$697:$F$697</definedName>
    <definedName name="FS_F_VW_01_35097_3_EUR_1462__JV_FS_PR_EX_RATES_DATUM_COMP_">[18]Import!$B$698:$F$698</definedName>
    <definedName name="FS_F_VW_01_35097_3_EUR_15245__JV_FS_PR_EX_RATES_DATUM_COMP_">[18]Import!$B$706:$F$706</definedName>
    <definedName name="FS_F_VW_01_35097_3_EUR_159__JV_FS_PR_EX_RATES_DATUM_COMP_">[18]Import!$B$707:$F$707</definedName>
    <definedName name="FS_F_VW_01_35097_3_EUR_18244__JV_FS_PR_EX_RATES_DATUM_COMP_">[18]Import!$B$701:$F$701</definedName>
    <definedName name="FS_F_VW_01_35097_3_EUR_18245__JV_FS_PR_EX_RATES_DATUM_COMP_">[18]Import!$B$702:$F$702</definedName>
    <definedName name="FS_F_VW_01_35097_3_EUR_19964__JV_FS_PR_EX_RATES_DATUM_COMP_">[18]Import!$B$709:$F$709</definedName>
    <definedName name="FS_F_VW_01_35097_3_EUR_20328__JV_FS_PR_EX_RATES_DATUM_COMP_">[18]Import!$B$718:$F$718</definedName>
    <definedName name="FS_F_VW_01_35097_3_EUR_2261__JV_FS_PR_EX_RATES_DATUM_COMP_">[18]Import!$B$714:$F$714</definedName>
    <definedName name="FS_F_VW_01_35097_3_EUR_23586__JV_FS_PR_EX_RATES_DATUM_COMP_">[18]Import!$B$700:$F$700</definedName>
    <definedName name="FS_F_VW_01_35097_3_EUR_24968__JV_FS_PR_EX_RATES_DATUM_COMP_">[18]Import!$B$710:$F$710</definedName>
    <definedName name="FS_F_VW_01_35097_3_EUR_24969__JV_FS_PR_EX_RATES_DATUM_COMP_">[18]Import!$B$711:$F$711</definedName>
    <definedName name="FS_F_VW_01_35097_3_EUR_25756__JV_FS_PR_EX_RATES_DATUM_COMP_">[18]Import!$B$703:$F$703</definedName>
    <definedName name="FS_F_VW_01_35097_3_EUR_2609__JV_FS_PR_EX_RATES_DATUM_COMP_">[18]Import!$B$704:$F$704</definedName>
    <definedName name="FS_F_VW_01_35097_3_EUR_27724__JV_FS_PR_EX_RATES_DATUM_COMP_">[18]Import!$B$712:$F$712</definedName>
    <definedName name="FS_F_VW_01_35097_3_EUR_27909__JV_FS_PR_EX_RATES_DATUM_COMP_">[18]Import!$B$713:$F$713</definedName>
    <definedName name="FS_F_VW_01_35097_3_EUR_28671__JV_FS_PR_EX_RATES_DATUM_COMP_">[18]Import!$B$696:$F$696</definedName>
    <definedName name="FS_F_VW_01_35097_3_EUR_28746__JV_FS_PR_EX_RATES_DATUM_COMP_">[18]Import!$B$699:$F$699</definedName>
    <definedName name="FS_F_VW_01_35097_3_EUR_29344__JV_FS_PR_EX_RATES_DATUM_COMP_">[18]Import!$B$719:$F$719</definedName>
    <definedName name="FS_F_VW_01_35097_3_EUR_2979__JV_FS_PR_EX_RATES_DATUM_COMP_">[18]Import!$B$715:$F$715</definedName>
    <definedName name="FS_F_VW_01_35097_3_EUR_316__JV_FS_PR_EX_RATES_DATUM_COMP_">[18]Import!$B$705:$F$705</definedName>
    <definedName name="FS_F_VW_01_35097_3_EUR_3478__JV_FS_PR_EX_RATES_DATUM_COMP_">[18]Import!$B$708:$F$708</definedName>
    <definedName name="FS_F_VW_01_35097_3_EUR_38597__JV_FS_PR_EX_RATES_DATUM_COMP_">[18]Import!$B$721:$F$721</definedName>
    <definedName name="FS_F_VW_01_35097_3_EUR_43249__JV_FS_PR_EX_RATES_DATUM_COMP_">[18]Import!$B$720:$F$720</definedName>
    <definedName name="FS_F_VW_01_35097_3_EUR_8319__JV_FS_PR_EX_RATES_DATUM_COMP_">[18]Import!$B$716:$F$716</definedName>
    <definedName name="FS_F_VW_01_35097_4__FS_NEUTEILE_">[18]Import!$B$148:$D$148</definedName>
    <definedName name="FS_F_VW_01_35097_4__JV_FS_PRAESENTATIONEN_">[18]Import!$B$9:$AN$9</definedName>
    <definedName name="FS_F_VW_01_35097_4_1__V_FS_BAUSTUFE_VORGABEN_STK_">[18]Import!$B$439:$D$439</definedName>
    <definedName name="FS_F_VW_01_35097_4_11__JV_FS_BEDARFE_">[18]Import!$B$135:$E$135</definedName>
    <definedName name="FS_F_VW_01_35097_4_11_13030__JV_FS_BEDARFE_PREISE_QUOTE_">[18]Import!$B$91:$L$91</definedName>
    <definedName name="FS_F_VW_01_35097_4_11_20328__JV_FS_BEDARFE_PREISE_QUOTE_">[18]Import!$B$92:$L$92</definedName>
    <definedName name="FS_F_VW_01_35097_4_11_29344__JV_FS_BEDARFE_PREISE_QUOTE_">[18]Import!$B$93:$L$93</definedName>
    <definedName name="FS_F_VW_01_35097_4_11_2979__JV_FS_BEDARFE_PREISE_QUOTE_">[18]Import!$B$90:$L$90</definedName>
    <definedName name="FS_F_VW_01_35097_4_11_43249__JV_FS_BEDARFE_PREISE_QUOTE_">[18]Import!$B$94:$L$94</definedName>
    <definedName name="FS_F_VW_01_35097_4_11330__JV_FS_RV_AVG_PROTODATA_">[18]Import!$B$539:$E$539</definedName>
    <definedName name="FS_F_VW_01_35097_4_11330_1__JV_FS_BAUSTUFE_ANGEBOTE_WAE_">[18]Import!$B$390:$E$390</definedName>
    <definedName name="FS_F_VW_01_35097_4_11330_11__JV_FS_REC_">[18]Import!$B$1239:$Q$1239</definedName>
    <definedName name="FS_F_VW_01_35097_4_11330_2__JV_FS_BAUSTUFE_ANGEBOTE_WAE_">[18]Import!$B$391:$E$391</definedName>
    <definedName name="FS_F_VW_01_35097_4_11330_28__JV_FS_REC_">[18]Import!$B$1240:$Q$1240</definedName>
    <definedName name="FS_F_VW_01_35097_4_11330_37__JV_FS_REC_">[18]Import!$B$1241:$Q$1241</definedName>
    <definedName name="FS_F_VW_01_35097_4_11330_46__JV_FS_REC_">[18]Import!$B$1242:$Q$1242</definedName>
    <definedName name="FS_F_VW_01_35097_4_11330_68__JV_FS_REC_">[18]Import!$B$1243:$Q$1243</definedName>
    <definedName name="FS_F_VW_01_35097_4_11330_BR__JV_FS_BIDDERS_">[18]Import!$B$959:$L$959</definedName>
    <definedName name="FS_F_VW_01_35097_4_11330_EUR__JV_FS_PR_EX_RATES_DATUM_REC_">[18]Import!$B$848:$F$848</definedName>
    <definedName name="FS_F_VW_01_35097_4_11451__JV_FS_RV_AVG_PROTODATA_">[18]Import!$B$540:$E$540</definedName>
    <definedName name="FS_F_VW_01_35097_4_11451_1__JV_FS_BAUSTUFE_ANGEBOTE_WAE_">[18]Import!$B$392:$E$392</definedName>
    <definedName name="FS_F_VW_01_35097_4_11451_2__JV_FS_BAUSTUFE_ANGEBOTE_WAE_">[18]Import!$B$393:$E$393</definedName>
    <definedName name="FS_F_VW_01_35097_4_11451_BR__JV_FS_BIDDERS_">[18]Import!$B$966:$L$966</definedName>
    <definedName name="FS_F_VW_01_35097_4_11451_EUR__JV_FS_PR_EX_RATES_DATUM_REC_">[18]Import!$B$849:$F$849</definedName>
    <definedName name="FS_F_VW_01_35097_4_13030__JV_FS_ANGEBOTSUEBERSICHT_">[18]Import!$B$169:$D$169</definedName>
    <definedName name="FS_F_VW_01_35097_4_13030__JV_FS_AVG_PRICE_">[18]Import!$B$195:$F$195</definedName>
    <definedName name="FS_F_VW_01_35097_4_13030__JV_FS_BWERTSHEET_">[18]Import!$B$629:$AH$629</definedName>
    <definedName name="FS_F_VW_01_35097_4_13030__JV_FS_COMPARISON_">[18]Import!$B$579:$S$579</definedName>
    <definedName name="FS_F_VW_01_35097_4_13030__JV_FS_REC_LIEF_">[18]Import!$B$1310:$P$1310</definedName>
    <definedName name="FS_F_VW_01_35097_4_13030__JV_FS_RV_AVG_PROTODATA_">[18]Import!$B$541:$E$541</definedName>
    <definedName name="FS_F_VW_01_35097_4_13030__JV_FS_RV_LTERM_PNACHLASS_">[18]Import!$B$604:$X$604</definedName>
    <definedName name="FS_F_VW_01_35097_4_13030_1__JV_FS_BAUSTUFE_ANGEBOTE_WAE_">[18]Import!$B$394:$E$394</definedName>
    <definedName name="FS_F_VW_01_35097_4_13030_11__JV_FS_REC_">[18]Import!$B$1244:$Q$1244</definedName>
    <definedName name="FS_F_VW_01_35097_4_13030_2__JV_FS_BAUSTUFE_ANGEBOTE_WAE_">[18]Import!$B$395:$E$395</definedName>
    <definedName name="FS_F_VW_01_35097_4_13030_28__JV_FS_REC_">[18]Import!$B$1245:$Q$1245</definedName>
    <definedName name="FS_F_VW_01_35097_4_13030_37__JV_FS_REC_">[18]Import!$B$1246:$Q$1246</definedName>
    <definedName name="FS_F_VW_01_35097_4_13030_46__JV_FS_REC_">[18]Import!$B$1247:$Q$1247</definedName>
    <definedName name="FS_F_VW_01_35097_4_13030_68__JV_FS_REC_">[18]Import!$B$1248:$Q$1248</definedName>
    <definedName name="FS_F_VW_01_35097_4_13030_EUR__JV_FS_PR_EX_RATES_DATUM_REC_">[18]Import!$B$850:$F$850</definedName>
    <definedName name="FS_F_VW_01_35097_4_13030_VW__JV_FS_BIDDERS_">[18]Import!$B$957:$L$957</definedName>
    <definedName name="FS_F_VW_01_35097_4_1328__JV_FS_RV_AVG_PROTODATA_">[18]Import!$B$532:$E$532</definedName>
    <definedName name="FS_F_VW_01_35097_4_1328_1__JV_FS_BAUSTUFE_ANGEBOTE_WAE_">[18]Import!$B$376:$E$376</definedName>
    <definedName name="FS_F_VW_01_35097_4_1328_2__JV_FS_BAUSTUFE_ANGEBOTE_WAE_">[18]Import!$B$377:$E$377</definedName>
    <definedName name="FS_F_VW_01_35097_4_1328_BX__JV_FS_BIDDERS_">[18]Import!$B$969:$L$969</definedName>
    <definedName name="FS_F_VW_01_35097_4_1328_EUR__JV_FS_PR_EX_RATES_DATUM_REC_">[18]Import!$B$841:$F$841</definedName>
    <definedName name="FS_F_VW_01_35097_4_1462__JV_FS_RV_AVG_PROTODATA_">[18]Import!$B$533:$E$533</definedName>
    <definedName name="FS_F_VW_01_35097_4_1462_1__JV_FS_BAUSTUFE_ANGEBOTE_WAE_">[18]Import!$B$378:$E$378</definedName>
    <definedName name="FS_F_VW_01_35097_4_1462_11__JV_FS_REC_">[18]Import!$B$1219:$Q$1219</definedName>
    <definedName name="FS_F_VW_01_35097_4_1462_2__JV_FS_BAUSTUFE_ANGEBOTE_WAE_">[18]Import!$B$379:$E$379</definedName>
    <definedName name="FS_F_VW_01_35097_4_1462_28__JV_FS_REC_">[18]Import!$B$1220:$Q$1220</definedName>
    <definedName name="FS_F_VW_01_35097_4_1462_37__JV_FS_REC_">[18]Import!$B$1221:$Q$1221</definedName>
    <definedName name="FS_F_VW_01_35097_4_1462_46__JV_FS_REC_">[18]Import!$B$1222:$Q$1222</definedName>
    <definedName name="FS_F_VW_01_35097_4_1462_68__JV_FS_REC_">[18]Import!$B$1223:$Q$1223</definedName>
    <definedName name="FS_F_VW_01_35097_4_1462_BX__JV_FS_BIDDERS_">[18]Import!$B$965:$L$965</definedName>
    <definedName name="FS_F_VW_01_35097_4_1462_EUR__JV_FS_PR_EX_RATES_DATUM_REC_">[18]Import!$B$842:$F$842</definedName>
    <definedName name="FS_F_VW_01_35097_4_15245__JV_FS_RV_AVG_PROTODATA_">[18]Import!$B$542:$E$542</definedName>
    <definedName name="FS_F_VW_01_35097_4_15245_1__JV_FS_BAUSTUFE_ANGEBOTE_WAE_">[18]Import!$B$396:$E$396</definedName>
    <definedName name="FS_F_VW_01_35097_4_15245_2__JV_FS_BAUSTUFE_ANGEBOTE_WAE_">[18]Import!$B$397:$E$397</definedName>
    <definedName name="FS_F_VW_01_35097_4_15245_EUR__JV_FS_PR_EX_RATES_DATUM_REC_">[18]Import!$B$851:$F$851</definedName>
    <definedName name="FS_F_VW_01_35097_4_15245_SK__JV_FS_BIDDERS_">[18]Import!$B$961:$L$961</definedName>
    <definedName name="FS_F_VW_01_35097_4_159__JV_FS_RV_AVG_PROTODATA_">[18]Import!$B$530:$E$530</definedName>
    <definedName name="FS_F_VW_01_35097_4_159_1__JV_FS_BAUSTUFE_ANGEBOTE_WAE_">[18]Import!$B$372:$E$372</definedName>
    <definedName name="FS_F_VW_01_35097_4_159_11__JV_FS_REC_">[18]Import!$B$1214:$Q$1214</definedName>
    <definedName name="FS_F_VW_01_35097_4_159_2__JV_FS_BAUSTUFE_ANGEBOTE_WAE_">[18]Import!$B$373:$E$373</definedName>
    <definedName name="FS_F_VW_01_35097_4_159_28__JV_FS_REC_">[18]Import!$B$1215:$Q$1215</definedName>
    <definedName name="FS_F_VW_01_35097_4_159_37__JV_FS_REC_">[18]Import!$B$1216:$Q$1216</definedName>
    <definedName name="FS_F_VW_01_35097_4_159_46__JV_FS_REC_">[18]Import!$B$1217:$Q$1217</definedName>
    <definedName name="FS_F_VW_01_35097_4_159_68__JV_FS_REC_">[18]Import!$B$1218:$Q$1218</definedName>
    <definedName name="FS_F_VW_01_35097_4_159_EUR__JV_FS_PR_EX_RATES_DATUM_REC_">[18]Import!$B$839:$F$839</definedName>
    <definedName name="FS_F_VW_01_35097_4_159_ST__JV_FS_BIDDERS_">[18]Import!$B$975:$L$975</definedName>
    <definedName name="FS_F_VW_01_35097_4_18244__JV_FS_RV_AVG_PROTODATA_">[18]Import!$B$543:$E$543</definedName>
    <definedName name="FS_F_VW_01_35097_4_18244_1__JV_FS_BAUSTUFE_ANGEBOTE_WAE_">[18]Import!$B$398:$E$398</definedName>
    <definedName name="FS_F_VW_01_35097_4_18244_2__JV_FS_BAUSTUFE_ANGEBOTE_WAE_">[18]Import!$B$399:$E$399</definedName>
    <definedName name="FS_F_VW_01_35097_4_18244_EUR__JV_FS_PR_EX_RATES_DATUM_REC_">[18]Import!$B$852:$F$852</definedName>
    <definedName name="FS_F_VW_01_35097_4_18244_MX__JV_FS_BIDDERS_">[18]Import!$B$968:$L$968</definedName>
    <definedName name="FS_F_VW_01_35097_4_18245__JV_FS_RV_AVG_PROTODATA_">[18]Import!$B$544:$E$544</definedName>
    <definedName name="FS_F_VW_01_35097_4_18245_1__JV_FS_BAUSTUFE_ANGEBOTE_WAE_">[18]Import!$B$400:$E$400</definedName>
    <definedName name="FS_F_VW_01_35097_4_18245_2__JV_FS_BAUSTUFE_ANGEBOTE_WAE_">[18]Import!$B$401:$E$401</definedName>
    <definedName name="FS_F_VW_01_35097_4_18245_EUR__JV_FS_PR_EX_RATES_DATUM_REC_">[18]Import!$B$853:$F$853</definedName>
    <definedName name="FS_F_VW_01_35097_4_18245_MX__JV_FS_BIDDERS_">[18]Import!$B$971:$L$971</definedName>
    <definedName name="FS_F_VW_01_35097_4_19964__JV_FS_RV_AVG_PROTODATA_">[18]Import!$B$545:$E$545</definedName>
    <definedName name="FS_F_VW_01_35097_4_19964_1__JV_FS_BAUSTUFE_ANGEBOTE_WAE_">[18]Import!$B$402:$E$402</definedName>
    <definedName name="FS_F_VW_01_35097_4_19964_11__JV_FS_REC_">[18]Import!$B$1249:$Q$1249</definedName>
    <definedName name="FS_F_VW_01_35097_4_19964_2__JV_FS_BAUSTUFE_ANGEBOTE_WAE_">[18]Import!$B$403:$E$403</definedName>
    <definedName name="FS_F_VW_01_35097_4_19964_28__JV_FS_REC_">[18]Import!$B$1250:$Q$1250</definedName>
    <definedName name="FS_F_VW_01_35097_4_19964_37__JV_FS_REC_">[18]Import!$B$1251:$Q$1251</definedName>
    <definedName name="FS_F_VW_01_35097_4_19964_46__JV_FS_REC_">[18]Import!$B$1252:$Q$1252</definedName>
    <definedName name="FS_F_VW_01_35097_4_19964_68__JV_FS_REC_">[18]Import!$B$1253:$Q$1253</definedName>
    <definedName name="FS_F_VW_01_35097_4_19964_EUR__JV_FS_PR_EX_RATES_DATUM_REC_">[18]Import!$B$854:$F$854</definedName>
    <definedName name="FS_F_VW_01_35097_4_19964_TR__JV_FS_BIDDERS_">[18]Import!$B$978:$L$978</definedName>
    <definedName name="FS_F_VW_01_35097_4_2__V_FS_BAUSTUFE_VORGABEN_STK_">[18]Import!$B$440:$D$440</definedName>
    <definedName name="FS_F_VW_01_35097_4_20328__JV_FS_ANGEBOTSUEBERSICHT_">[18]Import!$B$170:$D$170</definedName>
    <definedName name="FS_F_VW_01_35097_4_20328__JV_FS_AVG_PRICE_">[18]Import!$B$196:$F$196</definedName>
    <definedName name="FS_F_VW_01_35097_4_20328__JV_FS_BWERTSHEET_">[18]Import!$B$630:$AH$630</definedName>
    <definedName name="FS_F_VW_01_35097_4_20328__JV_FS_COMPARISON_">[18]Import!$B$580:$S$580</definedName>
    <definedName name="FS_F_VW_01_35097_4_20328__JV_FS_REC_LIEF_">[18]Import!$B$1311:$P$1311</definedName>
    <definedName name="FS_F_VW_01_35097_4_20328__JV_FS_RV_AVG_PROTODATA_">[18]Import!$B$546:$E$546</definedName>
    <definedName name="FS_F_VW_01_35097_4_20328__JV_FS_RV_LTERM_PNACHLASS_">[18]Import!$B$605:$X$605</definedName>
    <definedName name="FS_F_VW_01_35097_4_20328_1__JV_FS_BAUSTUFE_ANGEBOTE_WAE_">[18]Import!$B$404:$E$404</definedName>
    <definedName name="FS_F_VW_01_35097_4_20328_11__JV_FS_REC_">[18]Import!$B$1254:$Q$1254</definedName>
    <definedName name="FS_F_VW_01_35097_4_20328_2__JV_FS_BAUSTUFE_ANGEBOTE_WAE_">[18]Import!$B$405:$E$405</definedName>
    <definedName name="FS_F_VW_01_35097_4_20328_28__JV_FS_REC_">[18]Import!$B$1255:$Q$1255</definedName>
    <definedName name="FS_F_VW_01_35097_4_20328_37__JV_FS_REC_">[18]Import!$B$1256:$Q$1256</definedName>
    <definedName name="FS_F_VW_01_35097_4_20328_46__JV_FS_REC_">[18]Import!$B$1257:$Q$1257</definedName>
    <definedName name="FS_F_VW_01_35097_4_20328_68__JV_FS_REC_">[18]Import!$B$1258:$Q$1258</definedName>
    <definedName name="FS_F_VW_01_35097_4_20328_EUR__JV_FS_PR_EX_RATES_DATUM_REC_">[18]Import!$B$855:$F$855</definedName>
    <definedName name="FS_F_VW_01_35097_4_20328_VW__JV_FS_BIDDERS_">[18]Import!$B$962:$L$962</definedName>
    <definedName name="FS_F_VW_01_35097_4_2261__JV_FS_RV_AVG_PROTODATA_">[18]Import!$B$534:$E$534</definedName>
    <definedName name="FS_F_VW_01_35097_4_2261_1__JV_FS_BAUSTUFE_ANGEBOTE_WAE_">[18]Import!$B$380:$E$380</definedName>
    <definedName name="FS_F_VW_01_35097_4_2261_11__JV_FS_REC_">[18]Import!$B$1224:$Q$1224</definedName>
    <definedName name="FS_F_VW_01_35097_4_2261_2__JV_FS_BAUSTUFE_ANGEBOTE_WAE_">[18]Import!$B$381:$E$381</definedName>
    <definedName name="FS_F_VW_01_35097_4_2261_28__JV_FS_REC_">[18]Import!$B$1225:$Q$1225</definedName>
    <definedName name="FS_F_VW_01_35097_4_2261_37__JV_FS_REC_">[18]Import!$B$1226:$Q$1226</definedName>
    <definedName name="FS_F_VW_01_35097_4_2261_46__JV_FS_REC_">[18]Import!$B$1227:$Q$1227</definedName>
    <definedName name="FS_F_VW_01_35097_4_2261_68__JV_FS_REC_">[18]Import!$B$1228:$Q$1228</definedName>
    <definedName name="FS_F_VW_01_35097_4_2261_EUR__JV_FS_PR_EX_RATES_DATUM_REC_">[18]Import!$B$843:$F$843</definedName>
    <definedName name="FS_F_VW_01_35097_4_2261_VW__JV_FS_BIDDERS_">[18]Import!$B$967:$L$967</definedName>
    <definedName name="FS_F_VW_01_35097_4_23586__JV_FS_RV_AVG_PROTODATA_">[18]Import!$B$547:$E$547</definedName>
    <definedName name="FS_F_VW_01_35097_4_23586_1__JV_FS_BAUSTUFE_ANGEBOTE_WAE_">[18]Import!$B$406:$E$406</definedName>
    <definedName name="FS_F_VW_01_35097_4_23586_11__JV_FS_REC_">[18]Import!$B$1259:$Q$1259</definedName>
    <definedName name="FS_F_VW_01_35097_4_23586_2__JV_FS_BAUSTUFE_ANGEBOTE_WAE_">[18]Import!$B$407:$E$407</definedName>
    <definedName name="FS_F_VW_01_35097_4_23586_28__JV_FS_REC_">[18]Import!$B$1260:$Q$1260</definedName>
    <definedName name="FS_F_VW_01_35097_4_23586_37__JV_FS_REC_">[18]Import!$B$1261:$Q$1261</definedName>
    <definedName name="FS_F_VW_01_35097_4_23586_46__JV_FS_REC_">[18]Import!$B$1262:$Q$1262</definedName>
    <definedName name="FS_F_VW_01_35097_4_23586_68__JV_FS_REC_">[18]Import!$B$1263:$Q$1263</definedName>
    <definedName name="FS_F_VW_01_35097_4_23586_EUR__JV_FS_PR_EX_RATES_DATUM_REC_">[18]Import!$B$856:$F$856</definedName>
    <definedName name="FS_F_VW_01_35097_4_23586_HA__JV_FS_BIDDERS_">[18]Import!$B$983:$L$983</definedName>
    <definedName name="FS_F_VW_01_35097_4_24968__JV_FS_RV_AVG_PROTODATA_">[18]Import!$B$548:$E$548</definedName>
    <definedName name="FS_F_VW_01_35097_4_24968_1__JV_FS_BAUSTUFE_ANGEBOTE_WAE_">[18]Import!$B$408:$E$408</definedName>
    <definedName name="FS_F_VW_01_35097_4_24968_2__JV_FS_BAUSTUFE_ANGEBOTE_WAE_">[18]Import!$B$409:$E$409</definedName>
    <definedName name="FS_F_VW_01_35097_4_24968_EUR__JV_FS_PR_EX_RATES_DATUM_REC_">[18]Import!$B$857:$F$857</definedName>
    <definedName name="FS_F_VW_01_35097_4_24968_US__JV_FS_BIDDERS_">[18]Import!$B$958:$L$958</definedName>
    <definedName name="FS_F_VW_01_35097_4_24969__JV_FS_RV_AVG_PROTODATA_">[18]Import!$B$549:$E$549</definedName>
    <definedName name="FS_F_VW_01_35097_4_24969_1__JV_FS_BAUSTUFE_ANGEBOTE_WAE_">[18]Import!$B$410:$E$410</definedName>
    <definedName name="FS_F_VW_01_35097_4_24969_11__JV_FS_REC_">[18]Import!$B$1264:$Q$1264</definedName>
    <definedName name="FS_F_VW_01_35097_4_24969_2__JV_FS_BAUSTUFE_ANGEBOTE_WAE_">[18]Import!$B$411:$E$411</definedName>
    <definedName name="FS_F_VW_01_35097_4_24969_28__JV_FS_REC_">[18]Import!$B$1265:$Q$1265</definedName>
    <definedName name="FS_F_VW_01_35097_4_24969_37__JV_FS_REC_">[18]Import!$B$1266:$Q$1266</definedName>
    <definedName name="FS_F_VW_01_35097_4_24969_46__JV_FS_REC_">[18]Import!$B$1267:$Q$1267</definedName>
    <definedName name="FS_F_VW_01_35097_4_24969_68__JV_FS_REC_">[18]Import!$B$1268:$Q$1268</definedName>
    <definedName name="FS_F_VW_01_35097_4_24969_EUR__JV_FS_PR_EX_RATES_DATUM_REC_">[18]Import!$B$858:$F$858</definedName>
    <definedName name="FS_F_VW_01_35097_4_24969_US__JV_FS_BIDDERS_">[18]Import!$B$979:$L$979</definedName>
    <definedName name="FS_F_VW_01_35097_4_25756__JV_FS_RV_AVG_PROTODATA_">[18]Import!$B$550:$E$550</definedName>
    <definedName name="FS_F_VW_01_35097_4_25756_1__JV_FS_BAUSTUFE_ANGEBOTE_WAE_">[18]Import!$B$412:$E$412</definedName>
    <definedName name="FS_F_VW_01_35097_4_25756_2__JV_FS_BAUSTUFE_ANGEBOTE_WAE_">[18]Import!$B$413:$E$413</definedName>
    <definedName name="FS_F_VW_01_35097_4_25756_EUR__JV_FS_PR_EX_RATES_DATUM_REC_">[18]Import!$B$859:$F$859</definedName>
    <definedName name="FS_F_VW_01_35097_4_25756_MX__JV_FS_BIDDERS_">[18]Import!$B$964:$L$964</definedName>
    <definedName name="FS_F_VW_01_35097_4_2609__JV_FS_RV_AVG_PROTODATA_">[18]Import!$B$535:$E$535</definedName>
    <definedName name="FS_F_VW_01_35097_4_2609_1__JV_FS_BAUSTUFE_ANGEBOTE_WAE_">[18]Import!$B$382:$E$382</definedName>
    <definedName name="FS_F_VW_01_35097_4_2609_11__JV_FS_REC_">[18]Import!$B$1229:$Q$1229</definedName>
    <definedName name="FS_F_VW_01_35097_4_2609_2__JV_FS_BAUSTUFE_ANGEBOTE_WAE_">[18]Import!$B$383:$E$383</definedName>
    <definedName name="FS_F_VW_01_35097_4_2609_28__JV_FS_REC_">[18]Import!$B$1230:$Q$1230</definedName>
    <definedName name="FS_F_VW_01_35097_4_2609_37__JV_FS_REC_">[18]Import!$B$1231:$Q$1231</definedName>
    <definedName name="FS_F_VW_01_35097_4_2609_46__JV_FS_REC_">[18]Import!$B$1232:$Q$1232</definedName>
    <definedName name="FS_F_VW_01_35097_4_2609_68__JV_FS_REC_">[18]Import!$B$1233:$Q$1233</definedName>
    <definedName name="FS_F_VW_01_35097_4_2609_EUR__JV_FS_PR_EX_RATES_DATUM_REC_">[18]Import!$B$844:$F$844</definedName>
    <definedName name="FS_F_VW_01_35097_4_2609_RR__JV_FS_BIDDERS_">[18]Import!$B$972:$L$972</definedName>
    <definedName name="FS_F_VW_01_35097_4_27724__JV_FS_RV_AVG_PROTODATA_">[18]Import!$B$551:$E$551</definedName>
    <definedName name="FS_F_VW_01_35097_4_27724_1__JV_FS_BAUSTUFE_ANGEBOTE_WAE_">[18]Import!$B$414:$E$414</definedName>
    <definedName name="FS_F_VW_01_35097_4_27724_2__JV_FS_BAUSTUFE_ANGEBOTE_WAE_">[18]Import!$B$415:$E$415</definedName>
    <definedName name="FS_F_VW_01_35097_4_27724_EUR__JV_FS_PR_EX_RATES_DATUM_REC_">[18]Import!$B$860:$F$860</definedName>
    <definedName name="FS_F_VW_01_35097_4_27724_US__JV_FS_BIDDERS_">[18]Import!$B$976:$L$976</definedName>
    <definedName name="FS_F_VW_01_35097_4_27909__JV_FS_RV_AVG_PROTODATA_">[18]Import!$B$552:$E$552</definedName>
    <definedName name="FS_F_VW_01_35097_4_27909_1__JV_FS_BAUSTUFE_ANGEBOTE_WAE_">[18]Import!$B$416:$E$416</definedName>
    <definedName name="FS_F_VW_01_35097_4_27909_11__JV_FS_REC_">[18]Import!$B$1269:$Q$1269</definedName>
    <definedName name="FS_F_VW_01_35097_4_27909_2__JV_FS_BAUSTUFE_ANGEBOTE_WAE_">[18]Import!$B$417:$E$417</definedName>
    <definedName name="FS_F_VW_01_35097_4_27909_28__JV_FS_REC_">[18]Import!$B$1270:$Q$1270</definedName>
    <definedName name="FS_F_VW_01_35097_4_27909_37__JV_FS_REC_">[18]Import!$B$1271:$Q$1271</definedName>
    <definedName name="FS_F_VW_01_35097_4_27909_46__JV_FS_REC_">[18]Import!$B$1272:$Q$1272</definedName>
    <definedName name="FS_F_VW_01_35097_4_27909_68__JV_FS_REC_">[18]Import!$B$1273:$Q$1273</definedName>
    <definedName name="FS_F_VW_01_35097_4_27909_EUR__JV_FS_PR_EX_RATES_DATUM_REC_">[18]Import!$B$861:$F$861</definedName>
    <definedName name="FS_F_VW_01_35097_4_27909_US__JV_FS_BIDDERS_">[18]Import!$B$981:$L$981</definedName>
    <definedName name="FS_F_VW_01_35097_4_28__JV_FS_BEDARFE_">[18]Import!$B$136:$E$136</definedName>
    <definedName name="FS_F_VW_01_35097_4_28_13030__JV_FS_BEDARFE_PREISE_QUOTE_">[18]Import!$B$96:$L$96</definedName>
    <definedName name="FS_F_VW_01_35097_4_28_20328__JV_FS_BEDARFE_PREISE_QUOTE_">[18]Import!$B$97:$L$97</definedName>
    <definedName name="FS_F_VW_01_35097_4_28_29344__JV_FS_BEDARFE_PREISE_QUOTE_">[18]Import!$B$98:$L$98</definedName>
    <definedName name="FS_F_VW_01_35097_4_28_2979__JV_FS_BEDARFE_PREISE_QUOTE_">[18]Import!$B$95:$L$95</definedName>
    <definedName name="FS_F_VW_01_35097_4_28_43249__JV_FS_BEDARFE_PREISE_QUOTE_">[18]Import!$B$99:$L$99</definedName>
    <definedName name="FS_F_VW_01_35097_4_28671__JV_FS_RV_AVG_PROTODATA_">[18]Import!$B$553:$E$553</definedName>
    <definedName name="FS_F_VW_01_35097_4_28671_1__JV_FS_BAUSTUFE_ANGEBOTE_WAE_">[18]Import!$B$418:$E$418</definedName>
    <definedName name="FS_F_VW_01_35097_4_28671_11__JV_FS_REC_">[18]Import!$B$1274:$Q$1274</definedName>
    <definedName name="FS_F_VW_01_35097_4_28671_2__JV_FS_BAUSTUFE_ANGEBOTE_WAE_">[18]Import!$B$419:$E$419</definedName>
    <definedName name="FS_F_VW_01_35097_4_28671_28__JV_FS_REC_">[18]Import!$B$1275:$Q$1275</definedName>
    <definedName name="FS_F_VW_01_35097_4_28671_37__JV_FS_REC_">[18]Import!$B$1276:$Q$1276</definedName>
    <definedName name="FS_F_VW_01_35097_4_28671_46__JV_FS_REC_">[18]Import!$B$1277:$Q$1277</definedName>
    <definedName name="FS_F_VW_01_35097_4_28671_68__JV_FS_REC_">[18]Import!$B$1278:$Q$1278</definedName>
    <definedName name="FS_F_VW_01_35097_4_28671_BR__JV_FS_BIDDERS_">[18]Import!$B$980:$L$980</definedName>
    <definedName name="FS_F_VW_01_35097_4_28671_EUR__JV_FS_PR_EX_RATES_DATUM_REC_">[18]Import!$B$862:$F$862</definedName>
    <definedName name="FS_F_VW_01_35097_4_28746__JV_FS_RV_AVG_PROTODATA_">[18]Import!$B$554:$E$554</definedName>
    <definedName name="FS_F_VW_01_35097_4_28746_1__JV_FS_BAUSTUFE_ANGEBOTE_WAE_">[18]Import!$B$420:$E$420</definedName>
    <definedName name="FS_F_VW_01_35097_4_28746_2__JV_FS_BAUSTUFE_ANGEBOTE_WAE_">[18]Import!$B$421:$E$421</definedName>
    <definedName name="FS_F_VW_01_35097_4_28746_BX__JV_FS_BIDDERS_">[18]Import!$B$982:$L$982</definedName>
    <definedName name="FS_F_VW_01_35097_4_28746_EUR__JV_FS_PR_EX_RATES_DATUM_REC_">[18]Import!$B$863:$F$863</definedName>
    <definedName name="FS_F_VW_01_35097_4_29344__JV_FS_ANGEBOTSUEBERSICHT_">[18]Import!$B$171:$D$171</definedName>
    <definedName name="FS_F_VW_01_35097_4_29344__JV_FS_AVG_PRICE_">[18]Import!$B$197:$F$197</definedName>
    <definedName name="FS_F_VW_01_35097_4_29344__JV_FS_BWERTSHEET_">[18]Import!$B$631:$AH$631</definedName>
    <definedName name="FS_F_VW_01_35097_4_29344__JV_FS_COMPARISON_">[18]Import!$B$581:$S$581</definedName>
    <definedName name="FS_F_VW_01_35097_4_29344__JV_FS_REC_LIEF_">[18]Import!$B$1312:$P$1312</definedName>
    <definedName name="FS_F_VW_01_35097_4_29344__JV_FS_RV_AVG_PROTODATA_">[18]Import!$B$555:$E$555</definedName>
    <definedName name="FS_F_VW_01_35097_4_29344__JV_FS_RV_LTERM_PNACHLASS_">[18]Import!$B$606:$X$606</definedName>
    <definedName name="FS_F_VW_01_35097_4_29344_1__JV_FS_BAUSTUFE_ANGEBOTE_WAE_">[18]Import!$B$422:$E$422</definedName>
    <definedName name="FS_F_VW_01_35097_4_29344_11__JV_FS_REC_">[18]Import!$B$1279:$Q$1279</definedName>
    <definedName name="FS_F_VW_01_35097_4_29344_2__JV_FS_BAUSTUFE_ANGEBOTE_WAE_">[18]Import!$B$423:$E$423</definedName>
    <definedName name="FS_F_VW_01_35097_4_29344_28__JV_FS_REC_">[18]Import!$B$1280:$Q$1280</definedName>
    <definedName name="FS_F_VW_01_35097_4_29344_37__JV_FS_REC_">[18]Import!$B$1281:$Q$1281</definedName>
    <definedName name="FS_F_VW_01_35097_4_29344_46__JV_FS_REC_">[18]Import!$B$1282:$Q$1282</definedName>
    <definedName name="FS_F_VW_01_35097_4_29344_68__JV_FS_REC_">[18]Import!$B$1283:$Q$1283</definedName>
    <definedName name="FS_F_VW_01_35097_4_29344_EUR__JV_FS_PR_EX_RATES_DATUM_REC_">[18]Import!$B$864:$F$864</definedName>
    <definedName name="FS_F_VW_01_35097_4_29344_VW__JV_FS_BIDDERS_">[18]Import!$B$970:$L$970</definedName>
    <definedName name="FS_F_VW_01_35097_4_2979__JV_FS_ANGEBOTSUEBERSICHT_">[18]Import!$B$172:$D$172</definedName>
    <definedName name="FS_F_VW_01_35097_4_2979__JV_FS_AVG_PRICE_">[18]Import!$B$194:$F$194</definedName>
    <definedName name="FS_F_VW_01_35097_4_2979__JV_FS_BWERTSHEET_">[18]Import!$B$628:$AH$628</definedName>
    <definedName name="FS_F_VW_01_35097_4_2979__JV_FS_COMPARISON_">[18]Import!$B$578:$S$578</definedName>
    <definedName name="FS_F_VW_01_35097_4_2979__JV_FS_REC_LIEF_">[18]Import!$B$1309:$P$1309</definedName>
    <definedName name="FS_F_VW_01_35097_4_2979__JV_FS_RV_AVG_PROTODATA_">[18]Import!$B$536:$E$536</definedName>
    <definedName name="FS_F_VW_01_35097_4_2979__JV_FS_RV_LTERM_PNACHLASS_">[18]Import!$B$603:$X$603</definedName>
    <definedName name="FS_F_VW_01_35097_4_2979_1__JV_FS_BAUSTUFE_ANGEBOTE_WAE_">[18]Import!$B$384:$E$384</definedName>
    <definedName name="FS_F_VW_01_35097_4_2979_11__JV_FS_REC_">[18]Import!$B$1234:$Q$1234</definedName>
    <definedName name="FS_F_VW_01_35097_4_2979_2__JV_FS_BAUSTUFE_ANGEBOTE_WAE_">[18]Import!$B$385:$E$385</definedName>
    <definedName name="FS_F_VW_01_35097_4_2979_28__JV_FS_REC_">[18]Import!$B$1235:$Q$1235</definedName>
    <definedName name="FS_F_VW_01_35097_4_2979_37__JV_FS_REC_">[18]Import!$B$1236:$Q$1236</definedName>
    <definedName name="FS_F_VW_01_35097_4_2979_46__JV_FS_REC_">[18]Import!$B$1237:$Q$1237</definedName>
    <definedName name="FS_F_VW_01_35097_4_2979_68__JV_FS_REC_">[18]Import!$B$1238:$Q$1238</definedName>
    <definedName name="FS_F_VW_01_35097_4_2979_EUR__JV_FS_PR_EX_RATES_DATUM_REC_">[18]Import!$B$845:$F$845</definedName>
    <definedName name="FS_F_VW_01_35097_4_2979_VW__JV_FS_BIDDERS_">[18]Import!$B$973:$L$973</definedName>
    <definedName name="FS_F_VW_01_35097_4_316__JV_FS_RV_AVG_PROTODATA_">[18]Import!$B$531:$E$531</definedName>
    <definedName name="FS_F_VW_01_35097_4_316_1__JV_FS_BAUSTUFE_ANGEBOTE_WAE_">[18]Import!$B$374:$E$374</definedName>
    <definedName name="FS_F_VW_01_35097_4_316_2__JV_FS_BAUSTUFE_ANGEBOTE_WAE_">[18]Import!$B$375:$E$375</definedName>
    <definedName name="FS_F_VW_01_35097_4_316_EUR__JV_FS_PR_EX_RATES_DATUM_REC_">[18]Import!$B$840:$F$840</definedName>
    <definedName name="FS_F_VW_01_35097_4_316_SK__JV_FS_BIDDERS_">[18]Import!$B$956:$L$956</definedName>
    <definedName name="FS_F_VW_01_35097_4_3478__JV_FS_RV_AVG_PROTODATA_">[18]Import!$B$537:$E$537</definedName>
    <definedName name="FS_F_VW_01_35097_4_3478_1__JV_FS_BAUSTUFE_ANGEBOTE_WAE_">[18]Import!$B$386:$E$386</definedName>
    <definedName name="FS_F_VW_01_35097_4_3478_2__JV_FS_BAUSTUFE_ANGEBOTE_WAE_">[18]Import!$B$387:$E$387</definedName>
    <definedName name="FS_F_VW_01_35097_4_3478_EUR__JV_FS_PR_EX_RATES_DATUM_REC_">[18]Import!$B$846:$F$846</definedName>
    <definedName name="FS_F_VW_01_35097_4_3478_ST__JV_FS_BIDDERS_">[18]Import!$B$963:$L$963</definedName>
    <definedName name="FS_F_VW_01_35097_4_37__JV_FS_BEDARFE_">[18]Import!$B$137:$E$137</definedName>
    <definedName name="FS_F_VW_01_35097_4_37_13030__JV_FS_BEDARFE_PREISE_QUOTE_">[18]Import!$B$101:$L$101</definedName>
    <definedName name="FS_F_VW_01_35097_4_37_20328__JV_FS_BEDARFE_PREISE_QUOTE_">[18]Import!$B$102:$L$102</definedName>
    <definedName name="FS_F_VW_01_35097_4_37_29344__JV_FS_BEDARFE_PREISE_QUOTE_">[18]Import!$B$103:$L$103</definedName>
    <definedName name="FS_F_VW_01_35097_4_37_2979__JV_FS_BEDARFE_PREISE_QUOTE_">[18]Import!$B$100:$L$100</definedName>
    <definedName name="FS_F_VW_01_35097_4_37_43249__JV_FS_BEDARFE_PREISE_QUOTE_">[18]Import!$B$104:$L$104</definedName>
    <definedName name="FS_F_VW_01_35097_4_38597__JV_FS_RV_AVG_PROTODATA_">[18]Import!$B$556:$E$556</definedName>
    <definedName name="FS_F_VW_01_35097_4_38597_1__JV_FS_BAUSTUFE_ANGEBOTE_WAE_">[18]Import!$B$424:$E$424</definedName>
    <definedName name="FS_F_VW_01_35097_4_38597_2__JV_FS_BAUSTUFE_ANGEBOTE_WAE_">[18]Import!$B$425:$E$425</definedName>
    <definedName name="FS_F_VW_01_35097_4_38597_EUR__JV_FS_PR_EX_RATES_DATUM_REC_">[18]Import!$B$865:$F$865</definedName>
    <definedName name="FS_F_VW_01_35097_4_38597_ZA__JV_FS_BIDDERS_">[18]Import!$B$960:$L$960</definedName>
    <definedName name="FS_F_VW_01_35097_4_43249__JV_FS_ANGEBOTSUEBERSICHT_">[18]Import!$B$173:$D$173</definedName>
    <definedName name="FS_F_VW_01_35097_4_43249__JV_FS_AVG_PRICE_">[18]Import!$B$198:$F$198</definedName>
    <definedName name="FS_F_VW_01_35097_4_43249__JV_FS_BWERTSHEET_">[18]Import!$B$632:$AH$632</definedName>
    <definedName name="FS_F_VW_01_35097_4_43249__JV_FS_COMPARISON_">[18]Import!$B$582:$S$582</definedName>
    <definedName name="FS_F_VW_01_35097_4_43249__JV_FS_REC_LIEF_">[18]Import!$B$1313:$P$1313</definedName>
    <definedName name="FS_F_VW_01_35097_4_43249__JV_FS_RV_AVG_PROTODATA_">[18]Import!$B$557:$E$557</definedName>
    <definedName name="FS_F_VW_01_35097_4_43249__JV_FS_RV_LTERM_PNACHLASS_">[18]Import!$B$607:$X$607</definedName>
    <definedName name="FS_F_VW_01_35097_4_43249_1__JV_FS_BAUSTUFE_ANGEBOTE_WAE_">[18]Import!$B$426:$E$426</definedName>
    <definedName name="FS_F_VW_01_35097_4_43249_11__JV_FS_REC_">[18]Import!$B$1284:$Q$1284</definedName>
    <definedName name="FS_F_VW_01_35097_4_43249_2__JV_FS_BAUSTUFE_ANGEBOTE_WAE_">[18]Import!$B$427:$E$427</definedName>
    <definedName name="FS_F_VW_01_35097_4_43249_28__JV_FS_REC_">[18]Import!$B$1285:$Q$1285</definedName>
    <definedName name="FS_F_VW_01_35097_4_43249_37__JV_FS_REC_">[18]Import!$B$1286:$Q$1286</definedName>
    <definedName name="FS_F_VW_01_35097_4_43249_46__JV_FS_REC_">[18]Import!$B$1287:$Q$1287</definedName>
    <definedName name="FS_F_VW_01_35097_4_43249_68__JV_FS_REC_">[18]Import!$B$1288:$Q$1288</definedName>
    <definedName name="FS_F_VW_01_35097_4_43249_EUR__JV_FS_PR_EX_RATES_DATUM_REC_">[18]Import!$B$866:$F$866</definedName>
    <definedName name="FS_F_VW_01_35097_4_43249_VW__JV_FS_BIDDERS_">[18]Import!$B$977:$L$977</definedName>
    <definedName name="FS_F_VW_01_35097_4_46__JV_FS_BEDARFE_">[18]Import!$B$138:$E$138</definedName>
    <definedName name="FS_F_VW_01_35097_4_46_13030__JV_FS_BEDARFE_PREISE_QUOTE_">[18]Import!$B$106:$L$106</definedName>
    <definedName name="FS_F_VW_01_35097_4_46_20328__JV_FS_BEDARFE_PREISE_QUOTE_">[18]Import!$B$107:$L$107</definedName>
    <definedName name="FS_F_VW_01_35097_4_46_29344__JV_FS_BEDARFE_PREISE_QUOTE_">[18]Import!$B$108:$L$108</definedName>
    <definedName name="FS_F_VW_01_35097_4_46_2979__JV_FS_BEDARFE_PREISE_QUOTE_">[18]Import!$B$105:$L$105</definedName>
    <definedName name="FS_F_VW_01_35097_4_46_43249__JV_FS_BEDARFE_PREISE_QUOTE_">[18]Import!$B$109:$L$109</definedName>
    <definedName name="FS_F_VW_01_35097_4_68__JV_FS_BEDARFE_">[18]Import!$B$139:$E$139</definedName>
    <definedName name="FS_F_VW_01_35097_4_68_13030__JV_FS_BEDARFE_PREISE_QUOTE_">[18]Import!$B$111:$L$111</definedName>
    <definedName name="FS_F_VW_01_35097_4_68_20328__JV_FS_BEDARFE_PREISE_QUOTE_">[18]Import!$B$112:$L$112</definedName>
    <definedName name="FS_F_VW_01_35097_4_68_29344__JV_FS_BEDARFE_PREISE_QUOTE_">[18]Import!$B$113:$L$113</definedName>
    <definedName name="FS_F_VW_01_35097_4_68_2979__JV_FS_BEDARFE_PREISE_QUOTE_">[18]Import!$B$110:$L$110</definedName>
    <definedName name="FS_F_VW_01_35097_4_68_43249__JV_FS_BEDARFE_PREISE_QUOTE_">[18]Import!$B$114:$L$114</definedName>
    <definedName name="FS_F_VW_01_35097_4_8319__JV_FS_RV_AVG_PROTODATA_">[18]Import!$B$538:$E$538</definedName>
    <definedName name="FS_F_VW_01_35097_4_8319_1__JV_FS_BAUSTUFE_ANGEBOTE_WAE_">[18]Import!$B$388:$E$388</definedName>
    <definedName name="FS_F_VW_01_35097_4_8319_2__JV_FS_BAUSTUFE_ANGEBOTE_WAE_">[18]Import!$B$389:$E$389</definedName>
    <definedName name="FS_F_VW_01_35097_4_8319_EUR__JV_FS_PR_EX_RATES_DATUM_REC_">[18]Import!$B$847:$F$847</definedName>
    <definedName name="FS_F_VW_01_35097_4_8319_VW__JV_FS_BIDDERS_">[18]Import!$B$974:$L$974</definedName>
    <definedName name="FS_F_VW_01_35097_4_EUR_11330__JV_FS_PR_EX_RATES_DATUM_COMP_">[18]Import!$B$722:$F$722</definedName>
    <definedName name="FS_F_VW_01_35097_4_EUR_11451__JV_FS_PR_EX_RATES_DATUM_COMP_">[18]Import!$B$723:$F$723</definedName>
    <definedName name="FS_F_VW_01_35097_4_EUR_13030__JV_FS_PR_EX_RATES_DATUM_COMP_">[18]Import!$B$745:$F$745</definedName>
    <definedName name="FS_F_VW_01_35097_4_EUR_1328__JV_FS_PR_EX_RATES_DATUM_COMP_">[18]Import!$B$725:$F$725</definedName>
    <definedName name="FS_F_VW_01_35097_4_EUR_1462__JV_FS_PR_EX_RATES_DATUM_COMP_">[18]Import!$B$726:$F$726</definedName>
    <definedName name="FS_F_VW_01_35097_4_EUR_15245__JV_FS_PR_EX_RATES_DATUM_COMP_">[18]Import!$B$734:$F$734</definedName>
    <definedName name="FS_F_VW_01_35097_4_EUR_159__JV_FS_PR_EX_RATES_DATUM_COMP_">[18]Import!$B$735:$F$735</definedName>
    <definedName name="FS_F_VW_01_35097_4_EUR_18244__JV_FS_PR_EX_RATES_DATUM_COMP_">[18]Import!$B$729:$F$729</definedName>
    <definedName name="FS_F_VW_01_35097_4_EUR_18245__JV_FS_PR_EX_RATES_DATUM_COMP_">[18]Import!$B$730:$F$730</definedName>
    <definedName name="FS_F_VW_01_35097_4_EUR_19964__JV_FS_PR_EX_RATES_DATUM_COMP_">[18]Import!$B$737:$F$737</definedName>
    <definedName name="FS_F_VW_01_35097_4_EUR_20328__JV_FS_PR_EX_RATES_DATUM_COMP_">[18]Import!$B$746:$F$746</definedName>
    <definedName name="FS_F_VW_01_35097_4_EUR_2261__JV_FS_PR_EX_RATES_DATUM_COMP_">[18]Import!$B$742:$F$742</definedName>
    <definedName name="FS_F_VW_01_35097_4_EUR_23586__JV_FS_PR_EX_RATES_DATUM_COMP_">[18]Import!$B$728:$F$728</definedName>
    <definedName name="FS_F_VW_01_35097_4_EUR_24968__JV_FS_PR_EX_RATES_DATUM_COMP_">[18]Import!$B$738:$F$738</definedName>
    <definedName name="FS_F_VW_01_35097_4_EUR_24969__JV_FS_PR_EX_RATES_DATUM_COMP_">[18]Import!$B$739:$F$739</definedName>
    <definedName name="FS_F_VW_01_35097_4_EUR_25756__JV_FS_PR_EX_RATES_DATUM_COMP_">[18]Import!$B$731:$F$731</definedName>
    <definedName name="FS_F_VW_01_35097_4_EUR_2609__JV_FS_PR_EX_RATES_DATUM_COMP_">[18]Import!$B$732:$F$732</definedName>
    <definedName name="FS_F_VW_01_35097_4_EUR_27724__JV_FS_PR_EX_RATES_DATUM_COMP_">[18]Import!$B$740:$F$740</definedName>
    <definedName name="FS_F_VW_01_35097_4_EUR_27909__JV_FS_PR_EX_RATES_DATUM_COMP_">[18]Import!$B$741:$F$741</definedName>
    <definedName name="FS_F_VW_01_35097_4_EUR_28671__JV_FS_PR_EX_RATES_DATUM_COMP_">[18]Import!$B$724:$F$724</definedName>
    <definedName name="FS_F_VW_01_35097_4_EUR_28746__JV_FS_PR_EX_RATES_DATUM_COMP_">[18]Import!$B$727:$F$727</definedName>
    <definedName name="FS_F_VW_01_35097_4_EUR_29344__JV_FS_PR_EX_RATES_DATUM_COMP_">[18]Import!$B$747:$F$747</definedName>
    <definedName name="FS_F_VW_01_35097_4_EUR_2979__JV_FS_PR_EX_RATES_DATUM_COMP_">[18]Import!$B$743:$F$743</definedName>
    <definedName name="FS_F_VW_01_35097_4_EUR_316__JV_FS_PR_EX_RATES_DATUM_COMP_">[18]Import!$B$733:$F$733</definedName>
    <definedName name="FS_F_VW_01_35097_4_EUR_3478__JV_FS_PR_EX_RATES_DATUM_COMP_">[18]Import!$B$736:$F$736</definedName>
    <definedName name="FS_F_VW_01_35097_4_EUR_38597__JV_FS_PR_EX_RATES_DATUM_COMP_">[18]Import!$B$749:$F$749</definedName>
    <definedName name="FS_F_VW_01_35097_4_EUR_43249__JV_FS_PR_EX_RATES_DATUM_COMP_">[18]Import!$B$748:$F$748</definedName>
    <definedName name="FS_F_VW_01_35097_4_EUR_8319__JV_FS_PR_EX_RATES_DATUM_COMP_">[18]Import!$B$744:$F$744</definedName>
    <definedName name="FS_F_VW_01_35297_1_1205_SK__JV_FS_BIDDERS_">[17]home!$B$1011:$L$1011</definedName>
    <definedName name="FS_F_VW_01_35297_1_13421_BX__JV_FS_BIDDERS_">[17]home!$B$1010:$L$1010</definedName>
    <definedName name="FS_F_VW_01_35297_1_1433_BX__JV_FS_BIDDERS_">[17]home!$B$1018:$L$1018</definedName>
    <definedName name="FS_F_VW_01_35297_1_1441_BX__JV_FS_BIDDERS_">[17]home!$B$1020:$L$1020</definedName>
    <definedName name="FS_F_VW_01_35297_1_1445_BX__JV_FS_BIDDERS_">[17]home!$B$1025:$L$1025</definedName>
    <definedName name="FS_F_VW_01_35297_1_1479_BX__JV_FS_BIDDERS_">[17]home!$B$1033:$L$1033</definedName>
    <definedName name="FS_F_VW_01_35297_1_15067_IL__JV_FS_BIDDERS_">[17]home!$B$1004:$L$1004</definedName>
    <definedName name="FS_F_VW_01_35297_1_16_ST__JV_FS_BIDDERS_">[17]home!$B$1036:$L$1036</definedName>
    <definedName name="FS_F_VW_01_35297_1_20457_TR__JV_FS_BIDDERS_">[17]home!$B$1006:$L$1006</definedName>
    <definedName name="FS_F_VW_01_35297_1_215_BX__JV_FS_BIDDERS_">[17]home!$B$1024:$L$1024</definedName>
    <definedName name="FS_F_VW_01_35297_1_2261_AU__JV_FS_BIDDERS_">[17]home!$B$1019:$L$1019</definedName>
    <definedName name="FS_F_VW_01_35297_1_23586_HA__JV_FS_BIDDERS_">[17]home!$B$1035:$L$1035</definedName>
    <definedName name="FS_F_VW_01_35297_1_24164_TR__JV_FS_BIDDERS_">[17]home!$B$1027:$L$1027</definedName>
    <definedName name="FS_F_VW_01_35297_1_2609_RR__JV_FS_BIDDERS_">[17]home!$B$1016:$L$1016</definedName>
    <definedName name="FS_F_VW_01_35297_1_27026_US__JV_FS_BIDDERS_">[17]home!$B$1017:$L$1017</definedName>
    <definedName name="FS_F_VW_01_35297_1_300_SK__JV_FS_BIDDERS_">[17]home!$B$1026:$L$1026</definedName>
    <definedName name="FS_F_VW_01_35297_1_3030_ST__JV_FS_BIDDERS_">[17]home!$B$1032:$L$1032</definedName>
    <definedName name="FS_F_VW_01_35297_1_3150_IT__JV_FS_BIDDERS_">[17]home!$B$1031:$L$1031</definedName>
    <definedName name="FS_F_VW_01_35297_1_3256_VW__JV_FS_BIDDERS_">[17]home!$B$1015:$L$1015</definedName>
    <definedName name="FS_F_VW_01_35297_1_3465_US__JV_FS_BIDDERS_">[17]home!$B$1008:$L$1008</definedName>
    <definedName name="FS_F_VW_01_35297_1_355_SK__JV_FS_BIDDERS_">[17]home!$B$1013:$L$1013</definedName>
    <definedName name="FS_F_VW_01_35297_1_3615_VW__JV_FS_BIDDERS_">[17]home!$B$1014:$L$1014</definedName>
    <definedName name="FS_F_VW_01_35297_1_36706_US__JV_FS_BIDDERS_">[17]home!$B$1028:$L$1028</definedName>
    <definedName name="FS_F_VW_01_35297_1_36885_BX__JV_FS_BIDDERS_">[17]home!$B$1034:$L$1034</definedName>
    <definedName name="FS_F_VW_01_35297_1_38244_ST__JV_FS_BIDDERS_">[17]home!$B$1005:$L$1005</definedName>
    <definedName name="FS_F_VW_01_35297_1_41_VW__JV_FS_BIDDERS_">[17]home!$B$1022:$L$1022</definedName>
    <definedName name="FS_F_VW_01_35297_1_552_SK__JV_FS_BIDDERS_">[17]home!$B$1012:$L$1012</definedName>
    <definedName name="FS_F_VW_01_35297_1_6587_BX__JV_FS_BIDDERS_">[17]home!$B$1029:$L$1029</definedName>
    <definedName name="FS_F_VW_01_35297_1_6810_ST__JV_FS_BIDDERS_">[17]home!$B$1021:$L$1021</definedName>
    <definedName name="FS_F_VW_01_35297_1_7591_US__JV_FS_BIDDERS_">[17]home!$B$1007:$L$1007</definedName>
    <definedName name="FS_F_VW_01_35297_1_779_ST__JV_FS_BIDDERS_">[17]home!$B$1023:$L$1023</definedName>
    <definedName name="FS_F_VW_01_35297_1_8100_VW__JV_FS_BIDDERS_">[17]home!$B$1030:$L$1030</definedName>
    <definedName name="FS_F_VW_01_35297_1_9967_IL__JV_FS_BIDDERS_">[17]home!$B$1009:$L$1009</definedName>
    <definedName name="FS_F_VW_02_37469_1__FS_NEUTEILE_">[6]Import!$B$54:$D$54</definedName>
    <definedName name="FS_F_VW_02_37469_1__JV_FS_PRAESENTATIONEN_">[6]Import!$B$6:$AN$6</definedName>
    <definedName name="FS_F_VW_02_37469_1_12686_EUR__JV_FS_PR_EX_RATES_DATUM_REC_">[6]Import!$B$300:$F$300</definedName>
    <definedName name="FS_F_VW_02_37469_1_12686_VW__JV_FS_BIDDERS_">[19]Import!$B$404:$L$404</definedName>
    <definedName name="FS_F_VW_02_37469_1_13362_EUR__JV_FS_PR_EX_RATES_DATUM_REC_">[6]Import!$B$301:$F$301</definedName>
    <definedName name="FS_F_VW_02_37469_1_13362_MX__JV_FS_BIDDERS_">[19]Import!$B$401:$L$401</definedName>
    <definedName name="FS_F_VW_02_37469_1_17631_EUR__JV_FS_PR_EX_RATES_DATUM_REC_">[6]Import!$B$302:$F$302</definedName>
    <definedName name="FS_F_VW_02_37469_1_17631_JP__JV_FS_BIDDERS_">[19]Import!$B$393:$L$393</definedName>
    <definedName name="FS_F_VW_02_37469_1_190_BX__JV_FS_BIDDERS_">[19]Import!$B$397:$L$397</definedName>
    <definedName name="FS_F_VW_02_37469_1_190_EUR__JV_FS_PR_EX_RATES_DATUM_REC_">[6]Import!$B$290:$F$290</definedName>
    <definedName name="FS_F_VW_02_37469_1_20505__JV_FS_ANGEBOTSUEBERSICHT_">[6]Import!$B$64:$D$64</definedName>
    <definedName name="FS_F_VW_02_37469_1_20505__JV_FS_AVG_PRICE_">[6]Import!$B$92:$F$92</definedName>
    <definedName name="FS_F_VW_02_37469_1_20505__JV_FS_BWERTSHEET_">[6]Import!$B$171:$AH$171</definedName>
    <definedName name="FS_F_VW_02_37469_1_20505__JV_FS_COMPARISON_">[6]Import!$B$131:$S$131</definedName>
    <definedName name="FS_F_VW_02_37469_1_20505__JV_FS_REC_LIEF_">[6]Import!$B$554:$P$554</definedName>
    <definedName name="FS_F_VW_02_37469_1_20505__JV_FS_RV_LTERM_PNACHLASS_">[6]Import!$B$151:$X$151</definedName>
    <definedName name="FS_F_VW_02_37469_1_20505_31__JV_FS_REC_">[6]Import!$B$499:$Q$499</definedName>
    <definedName name="FS_F_VW_02_37469_1_20505_32__JV_FS_REC_">[6]Import!$B$500:$Q$500</definedName>
    <definedName name="FS_F_VW_02_37469_1_20505_EUR__JV_FS_PR_EX_RATES_DATUM_REC_">[6]Import!$B$303:$F$303</definedName>
    <definedName name="FS_F_VW_02_37469_1_20505_VW__JV_FS_BIDDERS_">[19]Import!$B$394:$L$394</definedName>
    <definedName name="FS_F_VW_02_37469_1_261__JV_FS_ANGEBOTSUEBERSICHT_">[6]Import!$B$66:$D$66</definedName>
    <definedName name="FS_F_VW_02_37469_1_261__JV_FS_AVG_PRICE_">[6]Import!$B$89:$F$89</definedName>
    <definedName name="FS_F_VW_02_37469_1_261__JV_FS_BWERTSHEET_">[6]Import!$B$169:$AH$169</definedName>
    <definedName name="FS_F_VW_02_37469_1_261__JV_FS_COMPARISON_">[6]Import!$B$129:$S$129</definedName>
    <definedName name="FS_F_VW_02_37469_1_261__JV_FS_REC_LIEF_">[6]Import!$B$552:$P$552</definedName>
    <definedName name="FS_F_VW_02_37469_1_261__JV_FS_RV_LTERM_PNACHLASS_">[6]Import!$B$149:$X$149</definedName>
    <definedName name="FS_F_VW_02_37469_1_261_31__JV_FS_REC_">[6]Import!$B$491:$Q$491</definedName>
    <definedName name="FS_F_VW_02_37469_1_261_32__JV_FS_REC_">[6]Import!$B$492:$Q$492</definedName>
    <definedName name="FS_F_VW_02_37469_1_261_EUR__JV_FS_PR_EX_RATES_DATUM_REC_">[6]Import!$B$291:$F$291</definedName>
    <definedName name="FS_F_VW_02_37469_1_261_VW__JV_FS_BIDDERS_">[19]Import!$B$398:$L$398</definedName>
    <definedName name="FS_F_VW_02_37469_1_26946_31__JV_FS_REC_">[6]Import!$B$501:$Q$501</definedName>
    <definedName name="FS_F_VW_02_37469_1_26946_32__JV_FS_REC_">[6]Import!$B$502:$Q$502</definedName>
    <definedName name="FS_F_VW_02_37469_1_26946_EUR__JV_FS_PR_EX_RATES_DATUM_REC_">[6]Import!$B$304:$F$304</definedName>
    <definedName name="FS_F_VW_02_37469_1_26946_VW__JV_FS_BIDDERS_">[19]Import!$B$409:$L$409</definedName>
    <definedName name="FS_F_VW_02_37469_1_31__JV_FS_BEDARFE_">[6]Import!$B$42:$E$42</definedName>
    <definedName name="FS_F_VW_02_37469_1_31_20505__JV_FS_BEDARFE_PREISE_QUOTE_">[6]Import!$B$18:$L$18</definedName>
    <definedName name="FS_F_VW_02_37469_1_31_261__JV_FS_BEDARFE_PREISE_QUOTE_">[6]Import!$B$16:$L$16</definedName>
    <definedName name="FS_F_VW_02_37469_1_31_6231__JV_FS_BEDARFE_PREISE_QUOTE_">[6]Import!$B$17:$L$17</definedName>
    <definedName name="FS_F_VW_02_37469_1_32__JV_FS_BEDARFE_">[6]Import!$B$43:$E$43</definedName>
    <definedName name="FS_F_VW_02_37469_1_32_20505__JV_FS_BEDARFE_PREISE_QUOTE_">[6]Import!$B$21:$L$21</definedName>
    <definedName name="FS_F_VW_02_37469_1_32_261__JV_FS_BEDARFE_PREISE_QUOTE_">[6]Import!$B$19:$L$19</definedName>
    <definedName name="FS_F_VW_02_37469_1_32_6231__JV_FS_BEDARFE_PREISE_QUOTE_">[6]Import!$B$20:$L$20</definedName>
    <definedName name="FS_F_VW_02_37469_1_359_EUR__JV_FS_PR_EX_RATES_DATUM_REC_">[6]Import!$B$292:$F$292</definedName>
    <definedName name="FS_F_VW_02_37469_1_359_SK__JV_FS_BIDDERS_">[19]Import!$B$392:$L$392</definedName>
    <definedName name="FS_F_VW_02_37469_1_37525_EUR__JV_FS_PR_EX_RATES_DATUM_REC_">[6]Import!$B$305:$F$305</definedName>
    <definedName name="FS_F_VW_02_37469_1_37525_VW__JV_FS_BIDDERS_">[19]Import!$B$406:$L$406</definedName>
    <definedName name="FS_F_VW_02_37469_1_41464_BX__JV_FS_BIDDERS_">[19]Import!$B$408:$L$408</definedName>
    <definedName name="FS_F_VW_02_37469_1_41464_EUR__JV_FS_PR_EX_RATES_DATUM_REC_">[6]Import!$B$306:$F$306</definedName>
    <definedName name="FS_F_VW_02_37469_1_5083__JV_FS_ANGEBOTSUEBERSICHT_">[6]Import!$B$67:$D$67</definedName>
    <definedName name="FS_F_VW_02_37469_1_5083__JV_FS_AVG_PRICE_">[6]Import!$B$90:$F$90</definedName>
    <definedName name="FS_F_VW_02_37469_1_5083_31__JV_FS_REC_">[6]Import!$B$493:$Q$493</definedName>
    <definedName name="FS_F_VW_02_37469_1_5083_32__JV_FS_REC_">[6]Import!$B$494:$Q$494</definedName>
    <definedName name="FS_F_VW_02_37469_1_5083_EUR__JV_FS_PR_EX_RATES_DATUM_REC_">[6]Import!$B$294:$F$294</definedName>
    <definedName name="FS_F_VW_02_37469_1_5083_IT__JV_FS_BIDDERS_">[19]Import!$B$403:$L$403</definedName>
    <definedName name="FS_F_VW_02_37469_1_51506_31__JV_FS_REC_">[6]Import!$B$503:$Q$503</definedName>
    <definedName name="FS_F_VW_02_37469_1_51506_32__JV_FS_REC_">[6]Import!$B$504:$Q$504</definedName>
    <definedName name="FS_F_VW_02_37469_1_51506_EUR__JV_FS_PR_EX_RATES_DATUM_REC_">[6]Import!$B$307:$F$307</definedName>
    <definedName name="FS_F_VW_02_37469_1_51506_MX__JV_FS_BIDDERS_">[19]Import!$B$402:$L$402</definedName>
    <definedName name="FS_F_VW_02_37469_1_54824_31__JV_FS_REC_">[6]Import!$B$505:$Q$505</definedName>
    <definedName name="FS_F_VW_02_37469_1_54824_32__JV_FS_REC_">[6]Import!$B$506:$Q$506</definedName>
    <definedName name="FS_F_VW_02_37469_1_54824_EUR__JV_FS_PR_EX_RATES_DATUM_REC_">[6]Import!$B$308:$F$308</definedName>
    <definedName name="FS_F_VW_02_37469_1_54824_VW__JV_FS_BIDDERS_">[19]Import!$B$407:$L$407</definedName>
    <definedName name="FS_F_VW_02_37469_1_6231__JV_FS_ANGEBOTSUEBERSICHT_">[6]Import!$B$65:$D$65</definedName>
    <definedName name="FS_F_VW_02_37469_1_6231__JV_FS_AVG_PRICE_">[6]Import!$B$91:$F$91</definedName>
    <definedName name="FS_F_VW_02_37469_1_6231__JV_FS_BWERTSHEET_">[6]Import!$B$170:$AH$170</definedName>
    <definedName name="FS_F_VW_02_37469_1_6231__JV_FS_COMPARISON_">[6]Import!$B$130:$S$130</definedName>
    <definedName name="FS_F_VW_02_37469_1_6231__JV_FS_REC_LIEF_">[6]Import!$B$553:$P$553</definedName>
    <definedName name="FS_F_VW_02_37469_1_6231__JV_FS_RV_LTERM_PNACHLASS_">[6]Import!$B$150:$X$150</definedName>
    <definedName name="FS_F_VW_02_37469_1_6231_31__JV_FS_REC_">[6]Import!$B$495:$Q$495</definedName>
    <definedName name="FS_F_VW_02_37469_1_6231_32__JV_FS_REC_">[6]Import!$B$496:$Q$496</definedName>
    <definedName name="FS_F_VW_02_37469_1_6231_EUR__JV_FS_PR_EX_RATES_DATUM_REC_">[6]Import!$B$295:$F$295</definedName>
    <definedName name="FS_F_VW_02_37469_1_6231_VW__JV_FS_BIDDERS_">[19]Import!$B$396:$L$396</definedName>
    <definedName name="FS_F_VW_02_37469_1_6238_EUR__JV_FS_PR_EX_RATES_DATUM_REC_">[6]Import!$B$296:$F$296</definedName>
    <definedName name="FS_F_VW_02_37469_1_6238_VW__JV_FS_BIDDERS_">[19]Import!$B$399:$L$399</definedName>
    <definedName name="FS_F_VW_02_37469_1_6270_31__JV_FS_REC_">[6]Import!$B$497:$Q$497</definedName>
    <definedName name="FS_F_VW_02_37469_1_6270_32__JV_FS_REC_">[6]Import!$B$498:$Q$498</definedName>
    <definedName name="FS_F_VW_02_37469_1_6270_EUR__JV_FS_PR_EX_RATES_DATUM_REC_">[6]Import!$B$297:$F$297</definedName>
    <definedName name="FS_F_VW_02_37469_1_6270_SK__JV_FS_BIDDERS_">[19]Import!$B$405:$L$405</definedName>
    <definedName name="FS_F_VW_02_37469_1_6820_EUR__JV_FS_PR_EX_RATES_DATUM_REC_">[6]Import!$B$298:$F$298</definedName>
    <definedName name="FS_F_VW_02_37469_1_6820_MX__JV_FS_BIDDERS_">[19]Import!$B$395:$L$395</definedName>
    <definedName name="FS_F_VW_02_37469_1_7767_EUR__JV_FS_PR_EX_RATES_DATUM_REC_">[6]Import!$B$299:$F$299</definedName>
    <definedName name="FS_F_VW_02_37469_1_7767_VW__JV_FS_BIDDERS_">[19]Import!$B$391:$L$391</definedName>
    <definedName name="FS_F_VW_02_37469_1_845_EUR__JV_FS_PR_EX_RATES_DATUM_REC_">[6]Import!$B$293:$F$293</definedName>
    <definedName name="FS_F_VW_02_37469_1_845_VW__JV_FS_BIDDERS_">[19]Import!$B$400:$L$400</definedName>
    <definedName name="FS_F_VW_02_37469_1_EUR_12686__JV_FS_PR_EX_RATES_DATUM_COMP_">[6]Import!$B$203:$F$203</definedName>
    <definedName name="FS_F_VW_02_37469_1_EUR_13362__JV_FS_PR_EX_RATES_DATUM_COMP_">[6]Import!$B$194:$F$194</definedName>
    <definedName name="FS_F_VW_02_37469_1_EUR_17631__JV_FS_PR_EX_RATES_DATUM_COMP_">[6]Import!$B$192:$F$192</definedName>
    <definedName name="FS_F_VW_02_37469_1_EUR_190__JV_FS_PR_EX_RATES_DATUM_COMP_">[6]Import!$B$189:$F$189</definedName>
    <definedName name="FS_F_VW_02_37469_1_EUR_20505__JV_FS_PR_EX_RATES_DATUM_COMP_">[6]Import!$B$204:$F$204</definedName>
    <definedName name="FS_F_VW_02_37469_1_EUR_261__JV_FS_PR_EX_RATES_DATUM_COMP_">[6]Import!$B$198:$F$198</definedName>
    <definedName name="FS_F_VW_02_37469_1_EUR_26946__JV_FS_PR_EX_RATES_DATUM_COMP_">[6]Import!$B$205:$F$205</definedName>
    <definedName name="FS_F_VW_02_37469_1_EUR_359__JV_FS_PR_EX_RATES_DATUM_COMP_">[6]Import!$B$196:$F$196</definedName>
    <definedName name="FS_F_VW_02_37469_1_EUR_37525__JV_FS_PR_EX_RATES_DATUM_COMP_">[6]Import!$B$206:$F$206</definedName>
    <definedName name="FS_F_VW_02_37469_1_EUR_41464__JV_FS_PR_EX_RATES_DATUM_COMP_">[6]Import!$B$190:$F$190</definedName>
    <definedName name="FS_F_VW_02_37469_1_EUR_5083__JV_FS_PR_EX_RATES_DATUM_COMP_">[6]Import!$B$191:$F$191</definedName>
    <definedName name="FS_F_VW_02_37469_1_EUR_51506__JV_FS_PR_EX_RATES_DATUM_COMP_">[6]Import!$B$195:$F$195</definedName>
    <definedName name="FS_F_VW_02_37469_1_EUR_54824__JV_FS_PR_EX_RATES_DATUM_COMP_">[6]Import!$B$207:$F$207</definedName>
    <definedName name="FS_F_VW_02_37469_1_EUR_6231__JV_FS_PR_EX_RATES_DATUM_COMP_">[6]Import!$B$200:$F$200</definedName>
    <definedName name="FS_F_VW_02_37469_1_EUR_6238__JV_FS_PR_EX_RATES_DATUM_COMP_">[6]Import!$B$201:$F$201</definedName>
    <definedName name="FS_F_VW_02_37469_1_EUR_6270__JV_FS_PR_EX_RATES_DATUM_COMP_">[6]Import!$B$197:$F$197</definedName>
    <definedName name="FS_F_VW_02_37469_1_EUR_6820__JV_FS_PR_EX_RATES_DATUM_COMP_">[6]Import!$B$193:$F$193</definedName>
    <definedName name="FS_F_VW_02_37469_1_EUR_7767__JV_FS_PR_EX_RATES_DATUM_COMP_">[6]Import!$B$202:$F$202</definedName>
    <definedName name="FS_F_VW_02_37469_1_EUR_845__JV_FS_PR_EX_RATES_DATUM_COMP_">[6]Import!$B$199:$F$199</definedName>
    <definedName name="FS_F_VW_02_37469_2__FS_NEUTEILE_">[6]Import!$B$55:$D$55</definedName>
    <definedName name="FS_F_VW_02_37469_2__JV_FS_PRAESENTATIONEN_">[6]Import!$B$7:$AN$7</definedName>
    <definedName name="FS_F_VW_02_37469_2_12686_EUR__JV_FS_PR_EX_RATES_DATUM_REC_">[6]Import!$B$319:$F$319</definedName>
    <definedName name="FS_F_VW_02_37469_2_12686_VW__JV_FS_BIDDERS_">[6]Import!$B$423:$L$423</definedName>
    <definedName name="FS_F_VW_02_37469_2_13362_EUR__JV_FS_PR_EX_RATES_DATUM_REC_">[6]Import!$B$320:$F$320</definedName>
    <definedName name="FS_F_VW_02_37469_2_13362_MX__JV_FS_BIDDERS_">[6]Import!$B$420:$L$420</definedName>
    <definedName name="FS_F_VW_02_37469_2_15__JV_FS_BEDARFE_">[6]Import!$B$44:$E$44</definedName>
    <definedName name="FS_F_VW_02_37469_2_15_20505__JV_FS_BEDARFE_PREISE_QUOTE_">[6]Import!$B$24:$L$24</definedName>
    <definedName name="FS_F_VW_02_37469_2_15_261__JV_FS_BEDARFE_PREISE_QUOTE_">[6]Import!$B$22:$L$22</definedName>
    <definedName name="FS_F_VW_02_37469_2_15_6231__JV_FS_BEDARFE_PREISE_QUOTE_">[6]Import!$B$23:$L$23</definedName>
    <definedName name="FS_F_VW_02_37469_2_17631_EUR__JV_FS_PR_EX_RATES_DATUM_REC_">[6]Import!$B$321:$F$321</definedName>
    <definedName name="FS_F_VW_02_37469_2_17631_JP__JV_FS_BIDDERS_">[6]Import!$B$412:$L$412</definedName>
    <definedName name="FS_F_VW_02_37469_2_190_BX__JV_FS_BIDDERS_">[6]Import!$B$416:$L$416</definedName>
    <definedName name="FS_F_VW_02_37469_2_190_EUR__JV_FS_PR_EX_RATES_DATUM_REC_">[6]Import!$B$309:$F$309</definedName>
    <definedName name="FS_F_VW_02_37469_2_20505__JV_FS_ANGEBOTSUEBERSICHT_">[6]Import!$B$68:$D$68</definedName>
    <definedName name="FS_F_VW_02_37469_2_20505__JV_FS_AVG_PRICE_">[6]Import!$B$96:$F$96</definedName>
    <definedName name="FS_F_VW_02_37469_2_20505__JV_FS_BWERTSHEET_">[6]Import!$B$174:$AH$174</definedName>
    <definedName name="FS_F_VW_02_37469_2_20505__JV_FS_COMPARISON_">[6]Import!$B$134:$S$134</definedName>
    <definedName name="FS_F_VW_02_37469_2_20505__JV_FS_REC_LIEF_">[6]Import!$B$557:$P$557</definedName>
    <definedName name="FS_F_VW_02_37469_2_20505__JV_FS_RV_LTERM_PNACHLASS_">[6]Import!$B$154:$X$154</definedName>
    <definedName name="FS_F_VW_02_37469_2_20505_15__JV_FS_REC_">[6]Import!$B$515:$Q$515</definedName>
    <definedName name="FS_F_VW_02_37469_2_20505_28__JV_FS_REC_">[6]Import!$B$516:$Q$516</definedName>
    <definedName name="FS_F_VW_02_37469_2_20505_EUR__JV_FS_PR_EX_RATES_DATUM_REC_">[6]Import!$B$322:$F$322</definedName>
    <definedName name="FS_F_VW_02_37469_2_20505_VW__JV_FS_BIDDERS_">[6]Import!$B$413:$L$413</definedName>
    <definedName name="FS_F_VW_02_37469_2_261__JV_FS_ANGEBOTSUEBERSICHT_">[6]Import!$B$70:$D$70</definedName>
    <definedName name="FS_F_VW_02_37469_2_261__JV_FS_AVG_PRICE_">[6]Import!$B$93:$F$93</definedName>
    <definedName name="FS_F_VW_02_37469_2_261__JV_FS_BWERTSHEET_">[6]Import!$B$172:$AH$172</definedName>
    <definedName name="FS_F_VW_02_37469_2_261__JV_FS_COMPARISON_">[6]Import!$B$132:$S$132</definedName>
    <definedName name="FS_F_VW_02_37469_2_261__JV_FS_REC_LIEF_">[6]Import!$B$555:$P$555</definedName>
    <definedName name="FS_F_VW_02_37469_2_261__JV_FS_RV_LTERM_PNACHLASS_">[6]Import!$B$152:$X$152</definedName>
    <definedName name="FS_F_VW_02_37469_2_261_15__JV_FS_REC_">[6]Import!$B$507:$Q$507</definedName>
    <definedName name="FS_F_VW_02_37469_2_261_28__JV_FS_REC_">[6]Import!$B$508:$Q$508</definedName>
    <definedName name="FS_F_VW_02_37469_2_261_EUR__JV_FS_PR_EX_RATES_DATUM_REC_">[6]Import!$B$310:$F$310</definedName>
    <definedName name="FS_F_VW_02_37469_2_261_VW__JV_FS_BIDDERS_">[6]Import!$B$417:$L$417</definedName>
    <definedName name="FS_F_VW_02_37469_2_26946_15__JV_FS_REC_">[6]Import!$B$517:$Q$517</definedName>
    <definedName name="FS_F_VW_02_37469_2_26946_28__JV_FS_REC_">[6]Import!$B$518:$Q$518</definedName>
    <definedName name="FS_F_VW_02_37469_2_26946_EUR__JV_FS_PR_EX_RATES_DATUM_REC_">[6]Import!$B$323:$F$323</definedName>
    <definedName name="FS_F_VW_02_37469_2_26946_VW__JV_FS_BIDDERS_">[6]Import!$B$428:$L$428</definedName>
    <definedName name="FS_F_VW_02_37469_2_28__JV_FS_BEDARFE_">[6]Import!$B$45:$E$45</definedName>
    <definedName name="FS_F_VW_02_37469_2_28_20505__JV_FS_BEDARFE_PREISE_QUOTE_">[6]Import!$B$27:$L$27</definedName>
    <definedName name="FS_F_VW_02_37469_2_28_261__JV_FS_BEDARFE_PREISE_QUOTE_">[6]Import!$B$25:$L$25</definedName>
    <definedName name="FS_F_VW_02_37469_2_28_6231__JV_FS_BEDARFE_PREISE_QUOTE_">[6]Import!$B$26:$L$26</definedName>
    <definedName name="FS_F_VW_02_37469_2_359_EUR__JV_FS_PR_EX_RATES_DATUM_REC_">[6]Import!$B$311:$F$311</definedName>
    <definedName name="FS_F_VW_02_37469_2_359_SK__JV_FS_BIDDERS_">[6]Import!$B$411:$L$411</definedName>
    <definedName name="FS_F_VW_02_37469_2_37525_EUR__JV_FS_PR_EX_RATES_DATUM_REC_">[6]Import!$B$324:$F$324</definedName>
    <definedName name="FS_F_VW_02_37469_2_37525_VW__JV_FS_BIDDERS_">[6]Import!$B$425:$L$425</definedName>
    <definedName name="FS_F_VW_02_37469_2_41464_BX__JV_FS_BIDDERS_">[6]Import!$B$427:$L$427</definedName>
    <definedName name="FS_F_VW_02_37469_2_41464_EUR__JV_FS_PR_EX_RATES_DATUM_REC_">[6]Import!$B$325:$F$325</definedName>
    <definedName name="FS_F_VW_02_37469_2_5083__JV_FS_ANGEBOTSUEBERSICHT_">[6]Import!$B$71:$D$71</definedName>
    <definedName name="FS_F_VW_02_37469_2_5083__JV_FS_AVG_PRICE_">[6]Import!$B$94:$F$94</definedName>
    <definedName name="FS_F_VW_02_37469_2_5083_15__JV_FS_REC_">[6]Import!$B$509:$Q$509</definedName>
    <definedName name="FS_F_VW_02_37469_2_5083_28__JV_FS_REC_">[6]Import!$B$510:$Q$510</definedName>
    <definedName name="FS_F_VW_02_37469_2_5083_EUR__JV_FS_PR_EX_RATES_DATUM_REC_">[6]Import!$B$313:$F$313</definedName>
    <definedName name="FS_F_VW_02_37469_2_5083_IT__JV_FS_BIDDERS_">[6]Import!$B$422:$L$422</definedName>
    <definedName name="FS_F_VW_02_37469_2_51506_15__JV_FS_REC_">[6]Import!$B$519:$Q$519</definedName>
    <definedName name="FS_F_VW_02_37469_2_51506_28__JV_FS_REC_">[6]Import!$B$520:$Q$520</definedName>
    <definedName name="FS_F_VW_02_37469_2_51506_EUR__JV_FS_PR_EX_RATES_DATUM_REC_">[6]Import!$B$326:$F$326</definedName>
    <definedName name="FS_F_VW_02_37469_2_51506_MX__JV_FS_BIDDERS_">[6]Import!$B$421:$L$421</definedName>
    <definedName name="FS_F_VW_02_37469_2_54824_15__JV_FS_REC_">[6]Import!$B$521:$Q$521</definedName>
    <definedName name="FS_F_VW_02_37469_2_54824_28__JV_FS_REC_">[6]Import!$B$522:$Q$522</definedName>
    <definedName name="FS_F_VW_02_37469_2_54824_EUR__JV_FS_PR_EX_RATES_DATUM_REC_">[6]Import!$B$327:$F$327</definedName>
    <definedName name="FS_F_VW_02_37469_2_54824_VW__JV_FS_BIDDERS_">[6]Import!$B$426:$L$426</definedName>
    <definedName name="FS_F_VW_02_37469_2_6231__JV_FS_ANGEBOTSUEBERSICHT_">[6]Import!$B$69:$D$69</definedName>
    <definedName name="FS_F_VW_02_37469_2_6231__JV_FS_AVG_PRICE_">[6]Import!$B$95:$F$95</definedName>
    <definedName name="FS_F_VW_02_37469_2_6231__JV_FS_BWERTSHEET_">[6]Import!$B$173:$AH$173</definedName>
    <definedName name="FS_F_VW_02_37469_2_6231__JV_FS_COMPARISON_">[6]Import!$B$133:$S$133</definedName>
    <definedName name="FS_F_VW_02_37469_2_6231__JV_FS_REC_LIEF_">[6]Import!$B$556:$P$556</definedName>
    <definedName name="FS_F_VW_02_37469_2_6231__JV_FS_RV_LTERM_PNACHLASS_">[6]Import!$B$153:$X$153</definedName>
    <definedName name="FS_F_VW_02_37469_2_6231_15__JV_FS_REC_">[6]Import!$B$511:$Q$511</definedName>
    <definedName name="FS_F_VW_02_37469_2_6231_28__JV_FS_REC_">[6]Import!$B$512:$Q$512</definedName>
    <definedName name="FS_F_VW_02_37469_2_6231_EUR__JV_FS_PR_EX_RATES_DATUM_REC_">[6]Import!$B$314:$F$314</definedName>
    <definedName name="FS_F_VW_02_37469_2_6231_VW__JV_FS_BIDDERS_">[6]Import!$B$415:$L$415</definedName>
    <definedName name="FS_F_VW_02_37469_2_6238_EUR__JV_FS_PR_EX_RATES_DATUM_REC_">[6]Import!$B$315:$F$315</definedName>
    <definedName name="FS_F_VW_02_37469_2_6238_VW__JV_FS_BIDDERS_">[6]Import!$B$418:$L$418</definedName>
    <definedName name="FS_F_VW_02_37469_2_6270_15__JV_FS_REC_">[6]Import!$B$513:$Q$513</definedName>
    <definedName name="FS_F_VW_02_37469_2_6270_28__JV_FS_REC_">[6]Import!$B$514:$Q$514</definedName>
    <definedName name="FS_F_VW_02_37469_2_6270_EUR__JV_FS_PR_EX_RATES_DATUM_REC_">[6]Import!$B$316:$F$316</definedName>
    <definedName name="FS_F_VW_02_37469_2_6270_SK__JV_FS_BIDDERS_">[6]Import!$B$424:$L$424</definedName>
    <definedName name="FS_F_VW_02_37469_2_6820_EUR__JV_FS_PR_EX_RATES_DATUM_REC_">[6]Import!$B$317:$F$317</definedName>
    <definedName name="FS_F_VW_02_37469_2_6820_MX__JV_FS_BIDDERS_">[6]Import!$B$414:$L$414</definedName>
    <definedName name="FS_F_VW_02_37469_2_7767_EUR__JV_FS_PR_EX_RATES_DATUM_REC_">[6]Import!$B$318:$F$318</definedName>
    <definedName name="FS_F_VW_02_37469_2_7767_VW__JV_FS_BIDDERS_">[6]Import!$B$410:$L$410</definedName>
    <definedName name="FS_F_VW_02_37469_2_845_EUR__JV_FS_PR_EX_RATES_DATUM_REC_">[6]Import!$B$312:$F$312</definedName>
    <definedName name="FS_F_VW_02_37469_2_845_VW__JV_FS_BIDDERS_">[6]Import!$B$419:$L$419</definedName>
    <definedName name="FS_F_VW_02_37469_2_EUR_12686__JV_FS_PR_EX_RATES_DATUM_COMP_">[6]Import!$B$222:$F$222</definedName>
    <definedName name="FS_F_VW_02_37469_2_EUR_13362__JV_FS_PR_EX_RATES_DATUM_COMP_">[6]Import!$B$213:$F$213</definedName>
    <definedName name="FS_F_VW_02_37469_2_EUR_17631__JV_FS_PR_EX_RATES_DATUM_COMP_">[6]Import!$B$211:$F$211</definedName>
    <definedName name="FS_F_VW_02_37469_2_EUR_190__JV_FS_PR_EX_RATES_DATUM_COMP_">[6]Import!$B$208:$F$208</definedName>
    <definedName name="FS_F_VW_02_37469_2_EUR_20505__JV_FS_PR_EX_RATES_DATUM_COMP_">[6]Import!$B$223:$F$223</definedName>
    <definedName name="FS_F_VW_02_37469_2_EUR_261__JV_FS_PR_EX_RATES_DATUM_COMP_">[6]Import!$B$217:$F$217</definedName>
    <definedName name="FS_F_VW_02_37469_2_EUR_26946__JV_FS_PR_EX_RATES_DATUM_COMP_">[6]Import!$B$224:$F$224</definedName>
    <definedName name="FS_F_VW_02_37469_2_EUR_359__JV_FS_PR_EX_RATES_DATUM_COMP_">[6]Import!$B$215:$F$215</definedName>
    <definedName name="FS_F_VW_02_37469_2_EUR_37525__JV_FS_PR_EX_RATES_DATUM_COMP_">[6]Import!$B$225:$F$225</definedName>
    <definedName name="FS_F_VW_02_37469_2_EUR_41464__JV_FS_PR_EX_RATES_DATUM_COMP_">[6]Import!$B$209:$F$209</definedName>
    <definedName name="FS_F_VW_02_37469_2_EUR_5083__JV_FS_PR_EX_RATES_DATUM_COMP_">[6]Import!$B$210:$F$210</definedName>
    <definedName name="FS_F_VW_02_37469_2_EUR_51506__JV_FS_PR_EX_RATES_DATUM_COMP_">[6]Import!$B$214:$F$214</definedName>
    <definedName name="FS_F_VW_02_37469_2_EUR_54824__JV_FS_PR_EX_RATES_DATUM_COMP_">[6]Import!$B$226:$F$226</definedName>
    <definedName name="FS_F_VW_02_37469_2_EUR_6231__JV_FS_PR_EX_RATES_DATUM_COMP_">[6]Import!$B$219:$F$219</definedName>
    <definedName name="FS_F_VW_02_37469_2_EUR_6238__JV_FS_PR_EX_RATES_DATUM_COMP_">[6]Import!$B$220:$F$220</definedName>
    <definedName name="FS_F_VW_02_37469_2_EUR_6270__JV_FS_PR_EX_RATES_DATUM_COMP_">[6]Import!$B$216:$F$216</definedName>
    <definedName name="FS_F_VW_02_37469_2_EUR_6820__JV_FS_PR_EX_RATES_DATUM_COMP_">[6]Import!$B$212:$F$212</definedName>
    <definedName name="FS_F_VW_02_37469_2_EUR_7767__JV_FS_PR_EX_RATES_DATUM_COMP_">[6]Import!$B$221:$F$221</definedName>
    <definedName name="FS_F_VW_02_37469_2_EUR_845__JV_FS_PR_EX_RATES_DATUM_COMP_">[6]Import!$B$218:$F$218</definedName>
    <definedName name="FS_F_VW_02_37469_3__FS_NEUTEILE_">[6]Import!$B$56:$D$56</definedName>
    <definedName name="FS_F_VW_02_37469_3__JV_FS_PRAESENTATIONEN_">[6]Import!$B$8:$AN$8</definedName>
    <definedName name="FS_F_VW_02_37469_3_12686_EUR__JV_FS_PR_EX_RATES_DATUM_REC_">[6]Import!$B$338:$F$338</definedName>
    <definedName name="FS_F_VW_02_37469_3_12686_VW__JV_FS_BIDDERS_">[6]Import!$B$442:$L$442</definedName>
    <definedName name="FS_F_VW_02_37469_3_13362_EUR__JV_FS_PR_EX_RATES_DATUM_REC_">[6]Import!$B$339:$F$339</definedName>
    <definedName name="FS_F_VW_02_37469_3_13362_MX__JV_FS_BIDDERS_">[6]Import!$B$439:$L$439</definedName>
    <definedName name="FS_F_VW_02_37469_3_15__JV_FS_BEDARFE_">[6]Import!$B$46:$E$46</definedName>
    <definedName name="FS_F_VW_02_37469_3_15_20505__JV_FS_BEDARFE_PREISE_QUOTE_">[6]Import!$B$30:$L$30</definedName>
    <definedName name="FS_F_VW_02_37469_3_15_261__JV_FS_BEDARFE_PREISE_QUOTE_">[6]Import!$B$28:$L$28</definedName>
    <definedName name="FS_F_VW_02_37469_3_15_6231__JV_FS_BEDARFE_PREISE_QUOTE_">[6]Import!$B$29:$L$29</definedName>
    <definedName name="FS_F_VW_02_37469_3_17631_EUR__JV_FS_PR_EX_RATES_DATUM_REC_">[6]Import!$B$340:$F$340</definedName>
    <definedName name="FS_F_VW_02_37469_3_17631_JP__JV_FS_BIDDERS_">[6]Import!$B$431:$L$431</definedName>
    <definedName name="FS_F_VW_02_37469_3_190_BX__JV_FS_BIDDERS_">[6]Import!$B$435:$L$435</definedName>
    <definedName name="FS_F_VW_02_37469_3_190_EUR__JV_FS_PR_EX_RATES_DATUM_REC_">[6]Import!$B$328:$F$328</definedName>
    <definedName name="FS_F_VW_02_37469_3_20505__JV_FS_ANGEBOTSUEBERSICHT_">[6]Import!$B$72:$D$72</definedName>
    <definedName name="FS_F_VW_02_37469_3_20505__JV_FS_AVG_PRICE_">[6]Import!$B$100:$F$100</definedName>
    <definedName name="FS_F_VW_02_37469_3_20505__JV_FS_BWERTSHEET_">[6]Import!$B$177:$AH$177</definedName>
    <definedName name="FS_F_VW_02_37469_3_20505__JV_FS_COMPARISON_">[6]Import!$B$137:$S$137</definedName>
    <definedName name="FS_F_VW_02_37469_3_20505__JV_FS_REC_LIEF_">[6]Import!$B$560:$P$560</definedName>
    <definedName name="FS_F_VW_02_37469_3_20505__JV_FS_RV_LTERM_PNACHLASS_">[6]Import!$B$157:$X$157</definedName>
    <definedName name="FS_F_VW_02_37469_3_20505_15__JV_FS_REC_">[6]Import!$B$527:$Q$527</definedName>
    <definedName name="FS_F_VW_02_37469_3_20505_EUR__JV_FS_PR_EX_RATES_DATUM_REC_">[6]Import!$B$341:$F$341</definedName>
    <definedName name="FS_F_VW_02_37469_3_20505_VW__JV_FS_BIDDERS_">[6]Import!$B$432:$L$432</definedName>
    <definedName name="FS_F_VW_02_37469_3_261__JV_FS_ANGEBOTSUEBERSICHT_">[6]Import!$B$74:$D$74</definedName>
    <definedName name="FS_F_VW_02_37469_3_261__JV_FS_AVG_PRICE_">[6]Import!$B$97:$F$97</definedName>
    <definedName name="FS_F_VW_02_37469_3_261__JV_FS_BWERTSHEET_">[6]Import!$B$175:$AH$175</definedName>
    <definedName name="FS_F_VW_02_37469_3_261__JV_FS_COMPARISON_">[6]Import!$B$135:$S$135</definedName>
    <definedName name="FS_F_VW_02_37469_3_261__JV_FS_REC_LIEF_">[6]Import!$B$558:$P$558</definedName>
    <definedName name="FS_F_VW_02_37469_3_261__JV_FS_RV_LTERM_PNACHLASS_">[6]Import!$B$155:$X$155</definedName>
    <definedName name="FS_F_VW_02_37469_3_261_15__JV_FS_REC_">[6]Import!$B$523:$Q$523</definedName>
    <definedName name="FS_F_VW_02_37469_3_261_EUR__JV_FS_PR_EX_RATES_DATUM_REC_">[6]Import!$B$329:$F$329</definedName>
    <definedName name="FS_F_VW_02_37469_3_261_VW__JV_FS_BIDDERS_">[6]Import!$B$436:$L$436</definedName>
    <definedName name="FS_F_VW_02_37469_3_26946_15__JV_FS_REC_">[6]Import!$B$528:$Q$528</definedName>
    <definedName name="FS_F_VW_02_37469_3_26946_EUR__JV_FS_PR_EX_RATES_DATUM_REC_">[6]Import!$B$342:$F$342</definedName>
    <definedName name="FS_F_VW_02_37469_3_26946_VW__JV_FS_BIDDERS_">[6]Import!$B$447:$L$447</definedName>
    <definedName name="FS_F_VW_02_37469_3_359_EUR__JV_FS_PR_EX_RATES_DATUM_REC_">[6]Import!$B$330:$F$330</definedName>
    <definedName name="FS_F_VW_02_37469_3_359_SK__JV_FS_BIDDERS_">[6]Import!$B$430:$L$430</definedName>
    <definedName name="FS_F_VW_02_37469_3_37525_EUR__JV_FS_PR_EX_RATES_DATUM_REC_">[6]Import!$B$343:$F$343</definedName>
    <definedName name="FS_F_VW_02_37469_3_37525_VW__JV_FS_BIDDERS_">[6]Import!$B$444:$L$444</definedName>
    <definedName name="FS_F_VW_02_37469_3_41464_BX__JV_FS_BIDDERS_">[6]Import!$B$446:$L$446</definedName>
    <definedName name="FS_F_VW_02_37469_3_41464_EUR__JV_FS_PR_EX_RATES_DATUM_REC_">[6]Import!$B$344:$F$344</definedName>
    <definedName name="FS_F_VW_02_37469_3_5083__JV_FS_ANGEBOTSUEBERSICHT_">[6]Import!$B$75:$D$75</definedName>
    <definedName name="FS_F_VW_02_37469_3_5083__JV_FS_AVG_PRICE_">[6]Import!$B$98:$F$98</definedName>
    <definedName name="FS_F_VW_02_37469_3_5083_15__JV_FS_REC_">[6]Import!$B$524:$Q$524</definedName>
    <definedName name="FS_F_VW_02_37469_3_5083_EUR__JV_FS_PR_EX_RATES_DATUM_REC_">[6]Import!$B$332:$F$332</definedName>
    <definedName name="FS_F_VW_02_37469_3_5083_IT__JV_FS_BIDDERS_">[6]Import!$B$441:$L$441</definedName>
    <definedName name="FS_F_VW_02_37469_3_51506_15__JV_FS_REC_">[6]Import!$B$529:$Q$529</definedName>
    <definedName name="FS_F_VW_02_37469_3_51506_EUR__JV_FS_PR_EX_RATES_DATUM_REC_">[6]Import!$B$345:$F$345</definedName>
    <definedName name="FS_F_VW_02_37469_3_51506_MX__JV_FS_BIDDERS_">[6]Import!$B$440:$L$440</definedName>
    <definedName name="FS_F_VW_02_37469_3_54824_15__JV_FS_REC_">[6]Import!$B$530:$Q$530</definedName>
    <definedName name="FS_F_VW_02_37469_3_54824_EUR__JV_FS_PR_EX_RATES_DATUM_REC_">[6]Import!$B$346:$F$346</definedName>
    <definedName name="FS_F_VW_02_37469_3_54824_VW__JV_FS_BIDDERS_">[6]Import!$B$445:$L$445</definedName>
    <definedName name="FS_F_VW_02_37469_3_6231__JV_FS_ANGEBOTSUEBERSICHT_">[6]Import!$B$73:$D$73</definedName>
    <definedName name="FS_F_VW_02_37469_3_6231__JV_FS_AVG_PRICE_">[6]Import!$B$99:$F$99</definedName>
    <definedName name="FS_F_VW_02_37469_3_6231__JV_FS_BWERTSHEET_">[6]Import!$B$176:$AH$176</definedName>
    <definedName name="FS_F_VW_02_37469_3_6231__JV_FS_COMPARISON_">[6]Import!$B$136:$S$136</definedName>
    <definedName name="FS_F_VW_02_37469_3_6231__JV_FS_REC_LIEF_">[6]Import!$B$559:$P$559</definedName>
    <definedName name="FS_F_VW_02_37469_3_6231__JV_FS_RV_LTERM_PNACHLASS_">[6]Import!$B$156:$X$156</definedName>
    <definedName name="FS_F_VW_02_37469_3_6231_15__JV_FS_REC_">[6]Import!$B$525:$Q$525</definedName>
    <definedName name="FS_F_VW_02_37469_3_6231_EUR__JV_FS_PR_EX_RATES_DATUM_REC_">[6]Import!$B$333:$F$333</definedName>
    <definedName name="FS_F_VW_02_37469_3_6231_VW__JV_FS_BIDDERS_">[6]Import!$B$434:$L$434</definedName>
    <definedName name="FS_F_VW_02_37469_3_6238_EUR__JV_FS_PR_EX_RATES_DATUM_REC_">[6]Import!$B$334:$F$334</definedName>
    <definedName name="FS_F_VW_02_37469_3_6238_VW__JV_FS_BIDDERS_">[6]Import!$B$437:$L$437</definedName>
    <definedName name="FS_F_VW_02_37469_3_6270_15__JV_FS_REC_">[6]Import!$B$526:$Q$526</definedName>
    <definedName name="FS_F_VW_02_37469_3_6270_EUR__JV_FS_PR_EX_RATES_DATUM_REC_">[6]Import!$B$335:$F$335</definedName>
    <definedName name="FS_F_VW_02_37469_3_6270_SK__JV_FS_BIDDERS_">[6]Import!$B$443:$L$443</definedName>
    <definedName name="FS_F_VW_02_37469_3_6820_EUR__JV_FS_PR_EX_RATES_DATUM_REC_">[6]Import!$B$336:$F$336</definedName>
    <definedName name="FS_F_VW_02_37469_3_6820_MX__JV_FS_BIDDERS_">[6]Import!$B$433:$L$433</definedName>
    <definedName name="FS_F_VW_02_37469_3_7767_EUR__JV_FS_PR_EX_RATES_DATUM_REC_">[6]Import!$B$337:$F$337</definedName>
    <definedName name="FS_F_VW_02_37469_3_7767_VW__JV_FS_BIDDERS_">[6]Import!$B$429:$L$429</definedName>
    <definedName name="FS_F_VW_02_37469_3_845_EUR__JV_FS_PR_EX_RATES_DATUM_REC_">[6]Import!$B$331:$F$331</definedName>
    <definedName name="FS_F_VW_02_37469_3_845_VW__JV_FS_BIDDERS_">[6]Import!$B$438:$L$438</definedName>
    <definedName name="FS_F_VW_02_37469_3_EUR_12686__JV_FS_PR_EX_RATES_DATUM_COMP_">[6]Import!$B$241:$F$241</definedName>
    <definedName name="FS_F_VW_02_37469_3_EUR_13362__JV_FS_PR_EX_RATES_DATUM_COMP_">[6]Import!$B$232:$F$232</definedName>
    <definedName name="FS_F_VW_02_37469_3_EUR_17631__JV_FS_PR_EX_RATES_DATUM_COMP_">[6]Import!$B$230:$F$230</definedName>
    <definedName name="FS_F_VW_02_37469_3_EUR_190__JV_FS_PR_EX_RATES_DATUM_COMP_">[6]Import!$B$227:$F$227</definedName>
    <definedName name="FS_F_VW_02_37469_3_EUR_20505__JV_FS_PR_EX_RATES_DATUM_COMP_">[6]Import!$B$242:$F$242</definedName>
    <definedName name="FS_F_VW_02_37469_3_EUR_261__JV_FS_PR_EX_RATES_DATUM_COMP_">[6]Import!$B$236:$F$236</definedName>
    <definedName name="FS_F_VW_02_37469_3_EUR_26946__JV_FS_PR_EX_RATES_DATUM_COMP_">[6]Import!$B$243:$F$243</definedName>
    <definedName name="FS_F_VW_02_37469_3_EUR_359__JV_FS_PR_EX_RATES_DATUM_COMP_">[6]Import!$B$234:$F$234</definedName>
    <definedName name="FS_F_VW_02_37469_3_EUR_37525__JV_FS_PR_EX_RATES_DATUM_COMP_">[6]Import!$B$244:$F$244</definedName>
    <definedName name="FS_F_VW_02_37469_3_EUR_41464__JV_FS_PR_EX_RATES_DATUM_COMP_">[6]Import!$B$228:$F$228</definedName>
    <definedName name="FS_F_VW_02_37469_3_EUR_5083__JV_FS_PR_EX_RATES_DATUM_COMP_">[6]Import!$B$229:$F$229</definedName>
    <definedName name="FS_F_VW_02_37469_3_EUR_51506__JV_FS_PR_EX_RATES_DATUM_COMP_">[6]Import!$B$233:$F$233</definedName>
    <definedName name="FS_F_VW_02_37469_3_EUR_54824__JV_FS_PR_EX_RATES_DATUM_COMP_">[6]Import!$B$245:$F$245</definedName>
    <definedName name="FS_F_VW_02_37469_3_EUR_6231__JV_FS_PR_EX_RATES_DATUM_COMP_">[6]Import!$B$238:$F$238</definedName>
    <definedName name="FS_F_VW_02_37469_3_EUR_6238__JV_FS_PR_EX_RATES_DATUM_COMP_">[6]Import!$B$239:$F$239</definedName>
    <definedName name="FS_F_VW_02_37469_3_EUR_6270__JV_FS_PR_EX_RATES_DATUM_COMP_">[6]Import!$B$235:$F$235</definedName>
    <definedName name="FS_F_VW_02_37469_3_EUR_6820__JV_FS_PR_EX_RATES_DATUM_COMP_">[6]Import!$B$231:$F$231</definedName>
    <definedName name="FS_F_VW_02_37469_3_EUR_7767__JV_FS_PR_EX_RATES_DATUM_COMP_">[6]Import!$B$240:$F$240</definedName>
    <definedName name="FS_F_VW_02_37469_3_EUR_845__JV_FS_PR_EX_RATES_DATUM_COMP_">[6]Import!$B$237:$F$237</definedName>
    <definedName name="FS_F_VW_02_37469_4__FS_NEUTEILE_">[6]Import!$B$57:$D$57</definedName>
    <definedName name="FS_F_VW_02_37469_4__JV_FS_PRAESENTATIONEN_">[6]Import!$B$9:$AN$9</definedName>
    <definedName name="FS_F_VW_02_37469_4_12686_EUR__JV_FS_PR_EX_RATES_DATUM_REC_">[6]Import!$B$358:$F$358</definedName>
    <definedName name="FS_F_VW_02_37469_4_12686_USD__JV_FS_PR_EX_RATES_DATUM_REC_">[20]Import!$B$376:$F$376</definedName>
    <definedName name="FS_F_VW_02_37469_4_12686_VW__JV_FS_BIDDERS_">[6]Import!$B$461:$L$461</definedName>
    <definedName name="FS_F_VW_02_37469_4_13362_EUR__JV_FS_PR_EX_RATES_DATUM_REC_">[6]Import!$B$359:$F$359</definedName>
    <definedName name="FS_F_VW_02_37469_4_13362_MX__JV_FS_BIDDERS_">[6]Import!$B$458:$L$458</definedName>
    <definedName name="FS_F_VW_02_37469_4_13362_USD__JV_FS_PR_EX_RATES_DATUM_REC_">[20]Import!$B$378:$F$378</definedName>
    <definedName name="FS_F_VW_02_37469_4_17631_EUR__JV_FS_PR_EX_RATES_DATUM_REC_">[6]Import!$B$360:$F$360</definedName>
    <definedName name="FS_F_VW_02_37469_4_17631_JP__JV_FS_BIDDERS_">[6]Import!$B$450:$L$450</definedName>
    <definedName name="FS_F_VW_02_37469_4_17631_USD__JV_FS_PR_EX_RATES_DATUM_REC_">[20]Import!$B$380:$F$380</definedName>
    <definedName name="FS_F_VW_02_37469_4_190_BX__JV_FS_BIDDERS_">[6]Import!$B$454:$L$454</definedName>
    <definedName name="FS_F_VW_02_37469_4_190_EUR__JV_FS_PR_EX_RATES_DATUM_REC_">[6]Import!$B$347:$F$347</definedName>
    <definedName name="FS_F_VW_02_37469_4_190_USD__JV_FS_PR_EX_RATES_DATUM_REC_">[20]Import!$B$356:$F$356</definedName>
    <definedName name="FS_F_VW_02_37469_4_20505__JV_FS_ANGEBOTSUEBERSICHT_">[6]Import!$B$76:$D$76</definedName>
    <definedName name="FS_F_VW_02_37469_4_20505__JV_FS_AVG_PRICE_">[6]Import!$B$104:$F$104</definedName>
    <definedName name="FS_F_VW_02_37469_4_20505__JV_FS_BWERTSHEET_">[6]Import!$B$180:$AH$180</definedName>
    <definedName name="FS_F_VW_02_37469_4_20505__JV_FS_COMPARISON_">[6]Import!$B$140:$S$140</definedName>
    <definedName name="FS_F_VW_02_37469_4_20505__JV_FS_REC_LIEF_">[6]Import!$B$563:$P$563</definedName>
    <definedName name="FS_F_VW_02_37469_4_20505__JV_FS_RV_LTERM_PNACHLASS_">[6]Import!$B$160:$X$160</definedName>
    <definedName name="FS_F_VW_02_37469_4_20505_66__JV_FS_REC_">[6]Import!$B$535:$Q$535</definedName>
    <definedName name="FS_F_VW_02_37469_4_20505_EUR__JV_FS_PR_EX_RATES_DATUM_REC_">[6]Import!$B$361:$F$361</definedName>
    <definedName name="FS_F_VW_02_37469_4_20505_USD__JV_FS_PR_EX_RATES_DATUM_REC_">[20]Import!$B$382:$F$382</definedName>
    <definedName name="FS_F_VW_02_37469_4_20505_VW__JV_FS_BIDDERS_">[6]Import!$B$451:$L$451</definedName>
    <definedName name="FS_F_VW_02_37469_4_261__JV_FS_ANGEBOTSUEBERSICHT_">[6]Import!$B$78:$D$78</definedName>
    <definedName name="FS_F_VW_02_37469_4_261__JV_FS_AVG_PRICE_">[6]Import!$B$101:$F$101</definedName>
    <definedName name="FS_F_VW_02_37469_4_261__JV_FS_BWERTSHEET_">[6]Import!$B$178:$AH$178</definedName>
    <definedName name="FS_F_VW_02_37469_4_261__JV_FS_COMPARISON_">[6]Import!$B$138:$S$138</definedName>
    <definedName name="FS_F_VW_02_37469_4_261__JV_FS_REC_LIEF_">[6]Import!$B$561:$P$561</definedName>
    <definedName name="FS_F_VW_02_37469_4_261__JV_FS_RV_LTERM_PNACHLASS_">[6]Import!$B$158:$X$158</definedName>
    <definedName name="FS_F_VW_02_37469_4_261_66__JV_FS_REC_">[6]Import!$B$531:$Q$531</definedName>
    <definedName name="FS_F_VW_02_37469_4_261_EUR__JV_FS_PR_EX_RATES_DATUM_REC_">[6]Import!$B$348:$F$348</definedName>
    <definedName name="FS_F_VW_02_37469_4_261_USD__JV_FS_PR_EX_RATES_DATUM_REC_">[20]Import!$B$358:$F$358</definedName>
    <definedName name="FS_F_VW_02_37469_4_261_VW__JV_FS_BIDDERS_">[6]Import!$B$455:$L$455</definedName>
    <definedName name="FS_F_VW_02_37469_4_26946_66__JV_FS_REC_">[6]Import!$B$536:$Q$536</definedName>
    <definedName name="FS_F_VW_02_37469_4_26946_EUR__JV_FS_PR_EX_RATES_DATUM_REC_">[6]Import!$B$362:$F$362</definedName>
    <definedName name="FS_F_VW_02_37469_4_26946_USD__JV_FS_PR_EX_RATES_DATUM_REC_">[20]Import!$B$384:$F$384</definedName>
    <definedName name="FS_F_VW_02_37469_4_26946_VW__JV_FS_BIDDERS_">[6]Import!$B$466:$L$466</definedName>
    <definedName name="FS_F_VW_02_37469_4_359_EUR__JV_FS_PR_EX_RATES_DATUM_REC_">[6]Import!$B$349:$F$349</definedName>
    <definedName name="FS_F_VW_02_37469_4_359_SK__JV_FS_BIDDERS_">[6]Import!$B$449:$L$449</definedName>
    <definedName name="FS_F_VW_02_37469_4_359_USD__JV_FS_PR_EX_RATES_DATUM_REC_">[20]Import!$B$360:$F$360</definedName>
    <definedName name="FS_F_VW_02_37469_4_37525_EUR__JV_FS_PR_EX_RATES_DATUM_REC_">[6]Import!$B$363:$F$363</definedName>
    <definedName name="FS_F_VW_02_37469_4_37525_USD__JV_FS_PR_EX_RATES_DATUM_REC_">[20]Import!$B$386:$F$386</definedName>
    <definedName name="FS_F_VW_02_37469_4_37525_VW__JV_FS_BIDDERS_">[6]Import!$B$463:$L$463</definedName>
    <definedName name="FS_F_VW_02_37469_4_41464_BX__JV_FS_BIDDERS_">[6]Import!$B$465:$L$465</definedName>
    <definedName name="FS_F_VW_02_37469_4_41464_EUR__JV_FS_PR_EX_RATES_DATUM_REC_">[6]Import!$B$364:$F$364</definedName>
    <definedName name="FS_F_VW_02_37469_4_41464_USD__JV_FS_PR_EX_RATES_DATUM_REC_">[20]Import!$B$388:$F$388</definedName>
    <definedName name="FS_F_VW_02_37469_4_5083__JV_FS_ANGEBOTSUEBERSICHT_">[6]Import!$B$79:$D$79</definedName>
    <definedName name="FS_F_VW_02_37469_4_5083__JV_FS_AVG_PRICE_">[6]Import!$B$102:$F$102</definedName>
    <definedName name="FS_F_VW_02_37469_4_5083_66__JV_FS_REC_">[6]Import!$B$532:$Q$532</definedName>
    <definedName name="FS_F_VW_02_37469_4_5083_EUR__JV_FS_PR_EX_RATES_DATUM_REC_">[6]Import!$B$351:$F$351</definedName>
    <definedName name="FS_F_VW_02_37469_4_5083_IT__JV_FS_BIDDERS_">[6]Import!$B$460:$L$460</definedName>
    <definedName name="FS_F_VW_02_37469_4_5083_USD__JV_FS_PR_EX_RATES_DATUM_REC_">[20]Import!$B$364:$F$364</definedName>
    <definedName name="FS_F_VW_02_37469_4_51506_66__JV_FS_REC_">[6]Import!$B$537:$Q$537</definedName>
    <definedName name="FS_F_VW_02_37469_4_51506_EUR__JV_FS_PR_EX_RATES_DATUM_REC_">[6]Import!$B$365:$F$365</definedName>
    <definedName name="FS_F_VW_02_37469_4_51506_MX__JV_FS_BIDDERS_">[6]Import!$B$459:$L$459</definedName>
    <definedName name="FS_F_VW_02_37469_4_51506_USD__JV_FS_PR_EX_RATES_DATUM_REC_">[20]Import!$B$390:$F$390</definedName>
    <definedName name="FS_F_VW_02_37469_4_54824_66__JV_FS_REC_">[6]Import!$B$538:$Q$538</definedName>
    <definedName name="FS_F_VW_02_37469_4_54824_EUR__JV_FS_PR_EX_RATES_DATUM_REC_">[6]Import!$B$366:$F$366</definedName>
    <definedName name="FS_F_VW_02_37469_4_54824_USD__JV_FS_PR_EX_RATES_DATUM_REC_">[20]Import!$B$392:$F$392</definedName>
    <definedName name="FS_F_VW_02_37469_4_54824_VW__JV_FS_BIDDERS_">[6]Import!$B$464:$L$464</definedName>
    <definedName name="FS_F_VW_02_37469_4_6231__JV_FS_ANGEBOTSUEBERSICHT_">[6]Import!$B$77:$D$77</definedName>
    <definedName name="FS_F_VW_02_37469_4_6231__JV_FS_AVG_PRICE_">[6]Import!$B$103:$F$103</definedName>
    <definedName name="FS_F_VW_02_37469_4_6231__JV_FS_BWERTSHEET_">[6]Import!$B$179:$AH$179</definedName>
    <definedName name="FS_F_VW_02_37469_4_6231__JV_FS_COMPARISON_">[6]Import!$B$139:$S$139</definedName>
    <definedName name="FS_F_VW_02_37469_4_6231__JV_FS_REC_LIEF_">[6]Import!$B$562:$P$562</definedName>
    <definedName name="FS_F_VW_02_37469_4_6231__JV_FS_RV_LTERM_PNACHLASS_">[6]Import!$B$159:$X$159</definedName>
    <definedName name="FS_F_VW_02_37469_4_6231_66__JV_FS_REC_">[6]Import!$B$533:$Q$533</definedName>
    <definedName name="FS_F_VW_02_37469_4_6231_EUR__JV_FS_PR_EX_RATES_DATUM_REC_">[6]Import!$B$352:$F$352</definedName>
    <definedName name="FS_F_VW_02_37469_4_6231_USD__JV_FS_PR_EX_RATES_DATUM_REC_">[6]Import!$B$353:$F$353</definedName>
    <definedName name="FS_F_VW_02_37469_4_6231_VW__JV_FS_BIDDERS_">[6]Import!$B$453:$L$453</definedName>
    <definedName name="FS_F_VW_02_37469_4_6238_EUR__JV_FS_PR_EX_RATES_DATUM_REC_">[6]Import!$B$354:$F$354</definedName>
    <definedName name="FS_F_VW_02_37469_4_6238_USD__JV_FS_PR_EX_RATES_DATUM_REC_">[20]Import!$B$368:$F$368</definedName>
    <definedName name="FS_F_VW_02_37469_4_6238_VW__JV_FS_BIDDERS_">[6]Import!$B$456:$L$456</definedName>
    <definedName name="FS_F_VW_02_37469_4_6270_66__JV_FS_REC_">[6]Import!$B$534:$Q$534</definedName>
    <definedName name="FS_F_VW_02_37469_4_6270_EUR__JV_FS_PR_EX_RATES_DATUM_REC_">[6]Import!$B$355:$F$355</definedName>
    <definedName name="FS_F_VW_02_37469_4_6270_SK__JV_FS_BIDDERS_">[6]Import!$B$462:$L$462</definedName>
    <definedName name="FS_F_VW_02_37469_4_6270_USD__JV_FS_PR_EX_RATES_DATUM_REC_">[20]Import!$B$370:$F$370</definedName>
    <definedName name="FS_F_VW_02_37469_4_66__JV_FS_BEDARFE_">[6]Import!$B$47:$E$47</definedName>
    <definedName name="FS_F_VW_02_37469_4_66_20505__JV_FS_BEDARFE_PREISE_QUOTE_">[6]Import!$B$33:$L$33</definedName>
    <definedName name="FS_F_VW_02_37469_4_66_261__JV_FS_BEDARFE_PREISE_QUOTE_">[6]Import!$B$31:$L$31</definedName>
    <definedName name="FS_F_VW_02_37469_4_66_6231__JV_FS_BEDARFE_PREISE_QUOTE_">[6]Import!$B$32:$L$32</definedName>
    <definedName name="FS_F_VW_02_37469_4_6820_EUR__JV_FS_PR_EX_RATES_DATUM_REC_">[6]Import!$B$356:$F$356</definedName>
    <definedName name="FS_F_VW_02_37469_4_6820_MX__JV_FS_BIDDERS_">[6]Import!$B$452:$L$452</definedName>
    <definedName name="FS_F_VW_02_37469_4_6820_USD__JV_FS_PR_EX_RATES_DATUM_REC_">[20]Import!$B$372:$F$372</definedName>
    <definedName name="FS_F_VW_02_37469_4_7767_EUR__JV_FS_PR_EX_RATES_DATUM_REC_">[6]Import!$B$357:$F$357</definedName>
    <definedName name="FS_F_VW_02_37469_4_7767_USD__JV_FS_PR_EX_RATES_DATUM_REC_">[20]Import!$B$374:$F$374</definedName>
    <definedName name="FS_F_VW_02_37469_4_7767_VW__JV_FS_BIDDERS_">[6]Import!$B$448:$L$448</definedName>
    <definedName name="FS_F_VW_02_37469_4_845_EUR__JV_FS_PR_EX_RATES_DATUM_REC_">[6]Import!$B$350:$F$350</definedName>
    <definedName name="FS_F_VW_02_37469_4_845_USD__JV_FS_PR_EX_RATES_DATUM_REC_">[20]Import!$B$362:$F$362</definedName>
    <definedName name="FS_F_VW_02_37469_4_845_VW__JV_FS_BIDDERS_">[6]Import!$B$457:$L$457</definedName>
    <definedName name="FS_F_VW_02_37469_4_EUR_12686__JV_FS_PR_EX_RATES_DATUM_COMP_">[6]Import!$B$261:$F$261</definedName>
    <definedName name="FS_F_VW_02_37469_4_EUR_13362__JV_FS_PR_EX_RATES_DATUM_COMP_">[6]Import!$B$251:$F$251</definedName>
    <definedName name="FS_F_VW_02_37469_4_EUR_17631__JV_FS_PR_EX_RATES_DATUM_COMP_">[6]Import!$B$249:$F$249</definedName>
    <definedName name="FS_F_VW_02_37469_4_EUR_190__JV_FS_PR_EX_RATES_DATUM_COMP_">[6]Import!$B$246:$F$246</definedName>
    <definedName name="FS_F_VW_02_37469_4_EUR_20505__JV_FS_PR_EX_RATES_DATUM_COMP_">[6]Import!$B$262:$F$262</definedName>
    <definedName name="FS_F_VW_02_37469_4_EUR_261__JV_FS_PR_EX_RATES_DATUM_COMP_">[6]Import!$B$255:$F$255</definedName>
    <definedName name="FS_F_VW_02_37469_4_EUR_26946__JV_FS_PR_EX_RATES_DATUM_COMP_">[6]Import!$B$263:$F$263</definedName>
    <definedName name="FS_F_VW_02_37469_4_EUR_359__JV_FS_PR_EX_RATES_DATUM_COMP_">[6]Import!$B$253:$F$253</definedName>
    <definedName name="FS_F_VW_02_37469_4_EUR_37525__JV_FS_PR_EX_RATES_DATUM_COMP_">[6]Import!$B$264:$F$264</definedName>
    <definedName name="FS_F_VW_02_37469_4_EUR_41464__JV_FS_PR_EX_RATES_DATUM_COMP_">[6]Import!$B$247:$F$247</definedName>
    <definedName name="FS_F_VW_02_37469_4_EUR_5083__JV_FS_PR_EX_RATES_DATUM_COMP_">[6]Import!$B$248:$F$248</definedName>
    <definedName name="FS_F_VW_02_37469_4_EUR_51506__JV_FS_PR_EX_RATES_DATUM_COMP_">[6]Import!$B$252:$F$252</definedName>
    <definedName name="FS_F_VW_02_37469_4_EUR_54824__JV_FS_PR_EX_RATES_DATUM_COMP_">[6]Import!$B$265:$F$265</definedName>
    <definedName name="FS_F_VW_02_37469_4_EUR_6231__JV_FS_PR_EX_RATES_DATUM_COMP_">[6]Import!$B$257:$F$257</definedName>
    <definedName name="FS_F_VW_02_37469_4_EUR_6238__JV_FS_PR_EX_RATES_DATUM_COMP_">[6]Import!$B$259:$F$259</definedName>
    <definedName name="FS_F_VW_02_37469_4_EUR_6270__JV_FS_PR_EX_RATES_DATUM_COMP_">[6]Import!$B$254:$F$254</definedName>
    <definedName name="FS_F_VW_02_37469_4_EUR_6820__JV_FS_PR_EX_RATES_DATUM_COMP_">[6]Import!$B$250:$F$250</definedName>
    <definedName name="FS_F_VW_02_37469_4_EUR_7767__JV_FS_PR_EX_RATES_DATUM_COMP_">[6]Import!$B$260:$F$260</definedName>
    <definedName name="FS_F_VW_02_37469_4_EUR_845__JV_FS_PR_EX_RATES_DATUM_COMP_">[6]Import!$B$256:$F$256</definedName>
    <definedName name="FS_F_VW_02_37469_4_USD_12686__JV_FS_PR_EX_RATES_DATUM_COMP_">[20]Import!$B$265:$F$265</definedName>
    <definedName name="FS_F_VW_02_37469_4_USD_13362__JV_FS_PR_EX_RATES_DATUM_COMP_">[20]Import!$B$247:$F$247</definedName>
    <definedName name="FS_F_VW_02_37469_4_USD_17631__JV_FS_PR_EX_RATES_DATUM_COMP_">[20]Import!$B$243:$F$243</definedName>
    <definedName name="FS_F_VW_02_37469_4_USD_190__JV_FS_PR_EX_RATES_DATUM_COMP_">[20]Import!$B$237:$F$237</definedName>
    <definedName name="FS_F_VW_02_37469_4_USD_20505__JV_FS_PR_EX_RATES_DATUM_COMP_">[20]Import!$B$267:$F$267</definedName>
    <definedName name="FS_F_VW_02_37469_4_USD_261__JV_FS_PR_EX_RATES_DATUM_COMP_">[20]Import!$B$255:$F$255</definedName>
    <definedName name="FS_F_VW_02_37469_4_USD_26946__JV_FS_PR_EX_RATES_DATUM_COMP_">[20]Import!$B$269:$F$269</definedName>
    <definedName name="FS_F_VW_02_37469_4_USD_359__JV_FS_PR_EX_RATES_DATUM_COMP_">[20]Import!$B$251:$F$251</definedName>
    <definedName name="FS_F_VW_02_37469_4_USD_37525__JV_FS_PR_EX_RATES_DATUM_COMP_">[20]Import!$B$271:$F$271</definedName>
    <definedName name="FS_F_VW_02_37469_4_USD_41464__JV_FS_PR_EX_RATES_DATUM_COMP_">[20]Import!$B$239:$F$239</definedName>
    <definedName name="FS_F_VW_02_37469_4_USD_5083__JV_FS_PR_EX_RATES_DATUM_COMP_">[20]Import!$B$241:$F$241</definedName>
    <definedName name="FS_F_VW_02_37469_4_USD_51506__JV_FS_PR_EX_RATES_DATUM_COMP_">[20]Import!$B$249:$F$249</definedName>
    <definedName name="FS_F_VW_02_37469_4_USD_54824__JV_FS_PR_EX_RATES_DATUM_COMP_">[20]Import!$B$273:$F$273</definedName>
    <definedName name="FS_F_VW_02_37469_4_USD_6231__JV_FS_PR_EX_RATES_DATUM_COMP_">[6]Import!$B$258:$F$258</definedName>
    <definedName name="FS_F_VW_02_37469_4_USD_6238__JV_FS_PR_EX_RATES_DATUM_COMP_">[20]Import!$B$261:$F$261</definedName>
    <definedName name="FS_F_VW_02_37469_4_USD_6270__JV_FS_PR_EX_RATES_DATUM_COMP_">[20]Import!$B$253:$F$253</definedName>
    <definedName name="FS_F_VW_02_37469_4_USD_6820__JV_FS_PR_EX_RATES_DATUM_COMP_">[20]Import!$B$245:$F$245</definedName>
    <definedName name="FS_F_VW_02_37469_4_USD_7767__JV_FS_PR_EX_RATES_DATUM_COMP_">[20]Import!$B$263:$F$263</definedName>
    <definedName name="FS_F_VW_02_37469_4_USD_845__JV_FS_PR_EX_RATES_DATUM_COMP_">[20]Import!$B$257:$F$257</definedName>
    <definedName name="FS_F_VW_02_37469_5__FS_NEUTEILE_">[6]Import!$B$58:$D$58</definedName>
    <definedName name="FS_F_VW_02_37469_5__JV_FS_PRAESENTATIONEN_">[6]Import!$B$10:$AN$10</definedName>
    <definedName name="FS_F_VW_02_37469_5_11__JV_FS_BEDARFE_">[6]Import!$B$48:$E$48</definedName>
    <definedName name="FS_F_VW_02_37469_5_11_20505__JV_FS_BEDARFE_PREISE_QUOTE_">[6]Import!$B$36:$L$36</definedName>
    <definedName name="FS_F_VW_02_37469_5_11_261__JV_FS_BEDARFE_PREISE_QUOTE_">[6]Import!$B$34:$L$34</definedName>
    <definedName name="FS_F_VW_02_37469_5_11_6231__JV_FS_BEDARFE_PREISE_QUOTE_">[6]Import!$B$35:$L$35</definedName>
    <definedName name="FS_F_VW_02_37469_5_12686_EUR__JV_FS_PR_EX_RATES_DATUM_REC_">[6]Import!$B$377:$F$377</definedName>
    <definedName name="FS_F_VW_02_37469_5_12686_VW__JV_FS_BIDDERS_">[6]Import!$B$480:$L$480</definedName>
    <definedName name="FS_F_VW_02_37469_5_13362_EUR__JV_FS_PR_EX_RATES_DATUM_REC_">[6]Import!$B$378:$F$378</definedName>
    <definedName name="FS_F_VW_02_37469_5_13362_MX__JV_FS_BIDDERS_">[6]Import!$B$477:$L$477</definedName>
    <definedName name="FS_F_VW_02_37469_5_17631_EUR__JV_FS_PR_EX_RATES_DATUM_REC_">[6]Import!$B$379:$F$379</definedName>
    <definedName name="FS_F_VW_02_37469_5_17631_JP__JV_FS_BIDDERS_">[6]Import!$B$469:$L$469</definedName>
    <definedName name="FS_F_VW_02_37469_5_190_BX__JV_FS_BIDDERS_">[6]Import!$B$473:$L$473</definedName>
    <definedName name="FS_F_VW_02_37469_5_190_EUR__JV_FS_PR_EX_RATES_DATUM_REC_">[6]Import!$B$367:$F$367</definedName>
    <definedName name="FS_F_VW_02_37469_5_20505__JV_FS_ANGEBOTSUEBERSICHT_">[6]Import!$B$80:$D$80</definedName>
    <definedName name="FS_F_VW_02_37469_5_20505__JV_FS_AVG_PRICE_">[6]Import!$B$108:$F$108</definedName>
    <definedName name="FS_F_VW_02_37469_5_20505__JV_FS_BWERTSHEET_">[6]Import!$B$183:$AH$183</definedName>
    <definedName name="FS_F_VW_02_37469_5_20505__JV_FS_COMPARISON_">[6]Import!$B$143:$S$143</definedName>
    <definedName name="FS_F_VW_02_37469_5_20505__JV_FS_REC_LIEF_">[6]Import!$B$566:$P$566</definedName>
    <definedName name="FS_F_VW_02_37469_5_20505__JV_FS_RV_LTERM_PNACHLASS_">[6]Import!$B$163:$X$163</definedName>
    <definedName name="FS_F_VW_02_37469_5_20505_11__JV_FS_REC_">[6]Import!$B$543:$Q$543</definedName>
    <definedName name="FS_F_VW_02_37469_5_20505_EUR__JV_FS_PR_EX_RATES_DATUM_REC_">[6]Import!$B$380:$F$380</definedName>
    <definedName name="FS_F_VW_02_37469_5_20505_VW__JV_FS_BIDDERS_">[6]Import!$B$470:$L$470</definedName>
    <definedName name="FS_F_VW_02_37469_5_261__JV_FS_ANGEBOTSUEBERSICHT_">[6]Import!$B$82:$D$82</definedName>
    <definedName name="FS_F_VW_02_37469_5_261__JV_FS_AVG_PRICE_">[6]Import!$B$105:$F$105</definedName>
    <definedName name="FS_F_VW_02_37469_5_261__JV_FS_BWERTSHEET_">[6]Import!$B$181:$AH$181</definedName>
    <definedName name="FS_F_VW_02_37469_5_261__JV_FS_COMPARISON_">[6]Import!$B$141:$S$141</definedName>
    <definedName name="FS_F_VW_02_37469_5_261__JV_FS_REC_LIEF_">[6]Import!$B$564:$P$564</definedName>
    <definedName name="FS_F_VW_02_37469_5_261__JV_FS_RV_LTERM_PNACHLASS_">[6]Import!$B$161:$X$161</definedName>
    <definedName name="FS_F_VW_02_37469_5_261_11__JV_FS_REC_">[6]Import!$B$539:$Q$539</definedName>
    <definedName name="FS_F_VW_02_37469_5_261_EUR__JV_FS_PR_EX_RATES_DATUM_REC_">[6]Import!$B$368:$F$368</definedName>
    <definedName name="FS_F_VW_02_37469_5_261_VW__JV_FS_BIDDERS_">[6]Import!$B$474:$L$474</definedName>
    <definedName name="FS_F_VW_02_37469_5_26946_11__JV_FS_REC_">[6]Import!$B$544:$Q$544</definedName>
    <definedName name="FS_F_VW_02_37469_5_26946_EUR__JV_FS_PR_EX_RATES_DATUM_REC_">[6]Import!$B$381:$F$381</definedName>
    <definedName name="FS_F_VW_02_37469_5_26946_VW__JV_FS_BIDDERS_">[6]Import!$B$485:$L$485</definedName>
    <definedName name="FS_F_VW_02_37469_5_359_EUR__JV_FS_PR_EX_RATES_DATUM_REC_">[6]Import!$B$369:$F$369</definedName>
    <definedName name="FS_F_VW_02_37469_5_359_SK__JV_FS_BIDDERS_">[6]Import!$B$468:$L$468</definedName>
    <definedName name="FS_F_VW_02_37469_5_37525_EUR__JV_FS_PR_EX_RATES_DATUM_REC_">[6]Import!$B$382:$F$382</definedName>
    <definedName name="FS_F_VW_02_37469_5_37525_VW__JV_FS_BIDDERS_">[6]Import!$B$482:$L$482</definedName>
    <definedName name="FS_F_VW_02_37469_5_41464_BX__JV_FS_BIDDERS_">[6]Import!$B$484:$L$484</definedName>
    <definedName name="FS_F_VW_02_37469_5_41464_EUR__JV_FS_PR_EX_RATES_DATUM_REC_">[6]Import!$B$383:$F$383</definedName>
    <definedName name="FS_F_VW_02_37469_5_5083__JV_FS_ANGEBOTSUEBERSICHT_">[6]Import!$B$83:$D$83</definedName>
    <definedName name="FS_F_VW_02_37469_5_5083__JV_FS_AVG_PRICE_">[6]Import!$B$106:$F$106</definedName>
    <definedName name="FS_F_VW_02_37469_5_5083_11__JV_FS_REC_">[6]Import!$B$540:$Q$540</definedName>
    <definedName name="FS_F_VW_02_37469_5_5083_EUR__JV_FS_PR_EX_RATES_DATUM_REC_">[6]Import!$B$371:$F$371</definedName>
    <definedName name="FS_F_VW_02_37469_5_5083_IT__JV_FS_BIDDERS_">[6]Import!$B$479:$L$479</definedName>
    <definedName name="FS_F_VW_02_37469_5_51506_11__JV_FS_REC_">[6]Import!$B$545:$Q$545</definedName>
    <definedName name="FS_F_VW_02_37469_5_51506_EUR__JV_FS_PR_EX_RATES_DATUM_REC_">[6]Import!$B$384:$F$384</definedName>
    <definedName name="FS_F_VW_02_37469_5_51506_MX__JV_FS_BIDDERS_">[6]Import!$B$478:$L$478</definedName>
    <definedName name="FS_F_VW_02_37469_5_54824_11__JV_FS_REC_">[6]Import!$B$546:$Q$546</definedName>
    <definedName name="FS_F_VW_02_37469_5_54824_EUR__JV_FS_PR_EX_RATES_DATUM_REC_">[6]Import!$B$385:$F$385</definedName>
    <definedName name="FS_F_VW_02_37469_5_54824_VW__JV_FS_BIDDERS_">[6]Import!$B$483:$L$483</definedName>
    <definedName name="FS_F_VW_02_37469_5_6231__JV_FS_ANGEBOTSUEBERSICHT_">[6]Import!$B$81:$D$81</definedName>
    <definedName name="FS_F_VW_02_37469_5_6231__JV_FS_AVG_PRICE_">[6]Import!$B$107:$F$107</definedName>
    <definedName name="FS_F_VW_02_37469_5_6231__JV_FS_BWERTSHEET_">[6]Import!$B$182:$AH$182</definedName>
    <definedName name="FS_F_VW_02_37469_5_6231__JV_FS_COMPARISON_">[6]Import!$B$142:$S$142</definedName>
    <definedName name="FS_F_VW_02_37469_5_6231__JV_FS_REC_LIEF_">[6]Import!$B$565:$P$565</definedName>
    <definedName name="FS_F_VW_02_37469_5_6231__JV_FS_RV_LTERM_PNACHLASS_">[6]Import!$B$162:$X$162</definedName>
    <definedName name="FS_F_VW_02_37469_5_6231_11__JV_FS_REC_">[6]Import!$B$541:$Q$541</definedName>
    <definedName name="FS_F_VW_02_37469_5_6231_EUR__JV_FS_PR_EX_RATES_DATUM_REC_">[6]Import!$B$372:$F$372</definedName>
    <definedName name="FS_F_VW_02_37469_5_6231_VW__JV_FS_BIDDERS_">[6]Import!$B$472:$L$472</definedName>
    <definedName name="FS_F_VW_02_37469_5_6238_EUR__JV_FS_PR_EX_RATES_DATUM_REC_">[6]Import!$B$373:$F$373</definedName>
    <definedName name="FS_F_VW_02_37469_5_6238_VW__JV_FS_BIDDERS_">[6]Import!$B$475:$L$475</definedName>
    <definedName name="FS_F_VW_02_37469_5_6270_11__JV_FS_REC_">[6]Import!$B$542:$Q$542</definedName>
    <definedName name="FS_F_VW_02_37469_5_6270_EUR__JV_FS_PR_EX_RATES_DATUM_REC_">[6]Import!$B$374:$F$374</definedName>
    <definedName name="FS_F_VW_02_37469_5_6270_SK__JV_FS_BIDDERS_">[6]Import!$B$481:$L$481</definedName>
    <definedName name="FS_F_VW_02_37469_5_6820_EUR__JV_FS_PR_EX_RATES_DATUM_REC_">[6]Import!$B$375:$F$375</definedName>
    <definedName name="FS_F_VW_02_37469_5_6820_MX__JV_FS_BIDDERS_">[6]Import!$B$471:$L$471</definedName>
    <definedName name="FS_F_VW_02_37469_5_7767_EUR__JV_FS_PR_EX_RATES_DATUM_REC_">[6]Import!$B$376:$F$376</definedName>
    <definedName name="FS_F_VW_02_37469_5_7767_VW__JV_FS_BIDDERS_">[6]Import!$B$467:$L$467</definedName>
    <definedName name="FS_F_VW_02_37469_5_845_EUR__JV_FS_PR_EX_RATES_DATUM_REC_">[6]Import!$B$370:$F$370</definedName>
    <definedName name="FS_F_VW_02_37469_5_845_VW__JV_FS_BIDDERS_">[6]Import!$B$476:$L$476</definedName>
    <definedName name="FS_F_VW_02_37469_5_EUR_12686__JV_FS_PR_EX_RATES_DATUM_COMP_">[6]Import!$B$280:$F$280</definedName>
    <definedName name="FS_F_VW_02_37469_5_EUR_13362__JV_FS_PR_EX_RATES_DATUM_COMP_">[6]Import!$B$271:$F$271</definedName>
    <definedName name="FS_F_VW_02_37469_5_EUR_17631__JV_FS_PR_EX_RATES_DATUM_COMP_">[6]Import!$B$269:$F$269</definedName>
    <definedName name="FS_F_VW_02_37469_5_EUR_190__JV_FS_PR_EX_RATES_DATUM_COMP_">[6]Import!$B$266:$F$266</definedName>
    <definedName name="FS_F_VW_02_37469_5_EUR_20505__JV_FS_PR_EX_RATES_DATUM_COMP_">[6]Import!$B$281:$F$281</definedName>
    <definedName name="FS_F_VW_02_37469_5_EUR_261__JV_FS_PR_EX_RATES_DATUM_COMP_">[6]Import!$B$275:$F$275</definedName>
    <definedName name="FS_F_VW_02_37469_5_EUR_26946__JV_FS_PR_EX_RATES_DATUM_COMP_">[6]Import!$B$282:$F$282</definedName>
    <definedName name="FS_F_VW_02_37469_5_EUR_359__JV_FS_PR_EX_RATES_DATUM_COMP_">[6]Import!$B$273:$F$273</definedName>
    <definedName name="FS_F_VW_02_37469_5_EUR_37525__JV_FS_PR_EX_RATES_DATUM_COMP_">[6]Import!$B$283:$F$283</definedName>
    <definedName name="FS_F_VW_02_37469_5_EUR_41464__JV_FS_PR_EX_RATES_DATUM_COMP_">[6]Import!$B$267:$F$267</definedName>
    <definedName name="FS_F_VW_02_37469_5_EUR_5083__JV_FS_PR_EX_RATES_DATUM_COMP_">[6]Import!$B$268:$F$268</definedName>
    <definedName name="FS_F_VW_02_37469_5_EUR_51506__JV_FS_PR_EX_RATES_DATUM_COMP_">[6]Import!$B$272:$F$272</definedName>
    <definedName name="FS_F_VW_02_37469_5_EUR_54824__JV_FS_PR_EX_RATES_DATUM_COMP_">[6]Import!$B$284:$F$284</definedName>
    <definedName name="FS_F_VW_02_37469_5_EUR_6231__JV_FS_PR_EX_RATES_DATUM_COMP_">[6]Import!$B$277:$F$277</definedName>
    <definedName name="FS_F_VW_02_37469_5_EUR_6238__JV_FS_PR_EX_RATES_DATUM_COMP_">[6]Import!$B$278:$F$278</definedName>
    <definedName name="FS_F_VW_02_37469_5_EUR_6270__JV_FS_PR_EX_RATES_DATUM_COMP_">[6]Import!$B$274:$F$274</definedName>
    <definedName name="FS_F_VW_02_37469_5_EUR_6820__JV_FS_PR_EX_RATES_DATUM_COMP_">[6]Import!$B$270:$F$270</definedName>
    <definedName name="FS_F_VW_02_37469_5_EUR_7767__JV_FS_PR_EX_RATES_DATUM_COMP_">[6]Import!$B$279:$F$279</definedName>
    <definedName name="FS_F_VW_02_37469_5_EUR_845__JV_FS_PR_EX_RATES_DATUM_COMP_">[6]Import!$B$276:$F$276</definedName>
    <definedName name="FS_NEUTEILE.FS_NR">[6]Import!$B$52:$B$58</definedName>
    <definedName name="FS_NEUTEILE.FS_POSITION">[6]Import!$C$52:$C$58</definedName>
    <definedName name="FS_NEUTEILE.VERSION">[6]Import!$D$52:$D$58</definedName>
    <definedName name="Function" localSheetId="1">#REF!</definedName>
    <definedName name="Function">#REF!</definedName>
    <definedName name="GG" localSheetId="1">#REF!</definedName>
    <definedName name="GG">#REF!</definedName>
    <definedName name="hh" localSheetId="1">#REF!</definedName>
    <definedName name="hh">#REF!</definedName>
    <definedName name="II" localSheetId="1">#REF!</definedName>
    <definedName name="II">#REF!</definedName>
    <definedName name="INDEX" localSheetId="1">#REF!</definedName>
    <definedName name="INDEX">#REF!</definedName>
    <definedName name="Individual" localSheetId="1">#REF!</definedName>
    <definedName name="Individual">#REF!</definedName>
    <definedName name="ITL" localSheetId="1">#REF!</definedName>
    <definedName name="ITL">#REF!</definedName>
    <definedName name="JIN" localSheetId="1">#REF!</definedName>
    <definedName name="JIN">#REF!</definedName>
    <definedName name="JKL" localSheetId="1">#REF!</definedName>
    <definedName name="JKL">#REF!</definedName>
    <definedName name="JV_FS_ANGEBOTSUEBERSICHT.FS_POSITION">[6]Import!$B$62:$B$83</definedName>
    <definedName name="JV_FS_ANGEBOTSUEBERSICHT.LIEF_ID">[6]Import!$C$62:$C$83</definedName>
    <definedName name="JV_FS_ANGEBOTSUEBERSICHT.NAME">[6]Import!$D$62:$D$83</definedName>
    <definedName name="JV_FS_AVG_PRICE.DM_AVG_APREIS">[6]Import!$D$87:$D$108</definedName>
    <definedName name="JV_FS_AVG_PRICE.DM_AVG_BPREIS">[6]Import!$E$87:$E$108</definedName>
    <definedName name="JV_FS_AVG_PRICE.FS_POSITION">[6]Import!$B$87:$B$108</definedName>
    <definedName name="JV_FS_AVG_PRICE.LIEF_ID">[6]Import!$C$87:$C$108</definedName>
    <definedName name="JV_FS_AVG_PRICE.LPT_ID">[6]Import!$F$87:$F$108</definedName>
    <definedName name="JV_FS_BAUSTUFE_ANGEBOTE_WAE.DM_TEILEPREIS">[6]Import!$E$112:$E$113</definedName>
    <definedName name="JV_FS_BAUSTUFE_ANGEBOTE_WAE.DM_WERKZEUGKOSTEN">[6]Import!$D$112:$D$113</definedName>
    <definedName name="JV_FS_BAUSTUFE_ANGEBOTE_WAE.FS_POSITION">[6]Import!$B$112:$B$113</definedName>
    <definedName name="JV_FS_BAUSTUFE_ANGEBOTE_WAE.STUFE">[6]Import!$C$112:$C$113</definedName>
    <definedName name="JV_FS_BEDARFE.BEDARF">[6]Import!$E$40:$E$48</definedName>
    <definedName name="JV_FS_BEDARFE.FS_POSITION">[6]Import!$B$40:$B$48</definedName>
    <definedName name="JV_FS_BEDARFE.WERK_ID">[6]Import!$C$40:$C$48</definedName>
    <definedName name="JV_FS_BEDARFE.WERKSNAME">[6]Import!$D$40:$D$48</definedName>
    <definedName name="JV_FS_BEDARFE_PREISE_QUOTE.BEDARF">[6]Import!$G$14:$G$36</definedName>
    <definedName name="JV_FS_BEDARFE_PREISE_QUOTE.DM_APREIS">[6]Import!$E$14:$E$36</definedName>
    <definedName name="JV_FS_BEDARFE_PREISE_QUOTE.DM_BPREIS">[6]Import!$F$14:$F$36</definedName>
    <definedName name="JV_FS_BEDARFE_PREISE_QUOTE.FS_POSITION">[6]Import!$B$14:$B$36</definedName>
    <definedName name="JV_FS_BEDARFE_PREISE_QUOTE.LIEF_ID">[6]Import!$D$14:$D$36</definedName>
    <definedName name="JV_FS_BEDARFE_PREISE_QUOTE.LPT_ID">[6]Import!$L$14:$L$36</definedName>
    <definedName name="JV_FS_BEDARFE_PREISE_QUOTE.PRODSTANDORT">[6]Import!$J$14:$J$36</definedName>
    <definedName name="JV_FS_BEDARFE_PREISE_QUOTE.QUOTE_PROZENT">[6]Import!$K$14:$K$36</definedName>
    <definedName name="JV_FS_BEDARFE_PREISE_QUOTE.SOP_DATUM">[6]Import!$I$14:$I$36</definedName>
    <definedName name="JV_FS_BEDARFE_PREISE_QUOTE.WERK_ID">[6]Import!$C$14:$C$36</definedName>
    <definedName name="JV_FS_BEDARFE_PREISE_QUOTE.WERKSNAME">[6]Import!$H$14:$H$36</definedName>
    <definedName name="JV_FS_BIDDERS.DECLINED">[19]Import!$K$389:$K$485</definedName>
    <definedName name="JV_FS_BIDDERS.FS_POSITION">[6]Import!$B$389:$B$485</definedName>
    <definedName name="JV_FS_BIDDERS.ID">[6]Import!$I$389:$I$485</definedName>
    <definedName name="JV_FS_BIDDERS.LIEF_ID">[6]Import!$C$389:$C$485</definedName>
    <definedName name="JV_FS_BIDDERS.LIEFNAME">[19]Import!$D$389:$D$485</definedName>
    <definedName name="JV_FS_BIDDERS.LND_KB_LAND">[19]Import!$E$389:$E$485</definedName>
    <definedName name="JV_FS_BIDDERS.NAME">[6]Import!$H$389:$H$485</definedName>
    <definedName name="JV_FS_BIDDERS.NO_SUPPLIER">[19]Import!$L$389:$L$485</definedName>
    <definedName name="JV_FS_BIDDERS.OFFER_STATUS_ID">[6]Import!$F$389:$F$485</definedName>
    <definedName name="JV_FS_BIDDERS.QUOTED">[19]Import!$J$389:$J$485</definedName>
    <definedName name="JV_FS_BIDDERS.STATUS">[6]Import!$G$389:$G$485</definedName>
    <definedName name="JV_FS_BWERTSHEET.AVG_APREIS0">[6]Import!$H$167:$H$183</definedName>
    <definedName name="JV_FS_BWERTSHEET.BARWERT">[6]Import!$W$167:$W$183</definedName>
    <definedName name="JV_FS_BWERTSHEET.DM_AVG_PROTOPREIS">[6]Import!$L$167:$L$183</definedName>
    <definedName name="JV_FS_BWERTSHEET.ENTWICKLUNGSKOSTEN">[6]Import!$AH$167:$AH$183</definedName>
    <definedName name="JV_FS_BWERTSHEET.FS_POSITION">[6]Import!$B$167:$B$183</definedName>
    <definedName name="JV_FS_BWERTSHEET.FT_APREIS">[6]Import!$F$167:$F$183</definedName>
    <definedName name="JV_FS_BWERTSHEET.FT_BPREIS">[6]Import!$G$167:$G$183</definedName>
    <definedName name="JV_FS_BWERTSHEET.INVEST">[6]Import!$M$167:$M$183</definedName>
    <definedName name="JV_FS_BWERTSHEET.INVEST_SAVING">[6]Import!$X$167:$X$183</definedName>
    <definedName name="JV_FS_BWERTSHEET.INVEST_TARGET">[6]Import!$K$167:$K$183</definedName>
    <definedName name="JV_FS_BWERTSHEET.INVEST_WKZ">[6]Import!$N$167:$N$183</definedName>
    <definedName name="JV_FS_BWERTSHEET.LIEF_ID">[6]Import!$C$167:$C$183</definedName>
    <definedName name="JV_FS_BWERTSHEET.LOG_KOST">[6]Import!$I$167:$I$183</definedName>
    <definedName name="JV_FS_BWERTSHEET.NAME">[6]Import!$E$167:$E$183</definedName>
    <definedName name="JV_FS_BWERTSHEET.REDUCTION_1">[6]Import!$O$167:$O$183</definedName>
    <definedName name="JV_FS_BWERTSHEET.REDUCTION_2">[6]Import!$P$167:$P$183</definedName>
    <definedName name="JV_FS_BWERTSHEET.REDUCTION_3">[6]Import!$Q$167:$Q$183</definedName>
    <definedName name="JV_FS_BWERTSHEET.REDUCTION_4">[6]Import!$R$167:$R$183</definedName>
    <definedName name="JV_FS_BWERTSHEET.REDUCTION_5">[6]Import!$S$167:$S$183</definedName>
    <definedName name="JV_FS_BWERTSHEET.REDUCTION_6">[6]Import!$T$167:$T$183</definedName>
    <definedName name="JV_FS_BWERTSHEET.REDUCTION_7">[6]Import!$U$167:$U$183</definedName>
    <definedName name="JV_FS_BWERTSHEET.REDUCTION_8">[6]Import!$V$167:$V$183</definedName>
    <definedName name="JV_FS_BWERTSHEET.SAVING_OVER_LIFE">[6]Import!$AG$167:$AG$183</definedName>
    <definedName name="JV_FS_BWERTSHEET.SAVING_PA0">[6]Import!$Y$167:$Y$183</definedName>
    <definedName name="JV_FS_BWERTSHEET.SAVING_PA1">[6]Import!$Z$167:$Z$183</definedName>
    <definedName name="JV_FS_BWERTSHEET.SAVING_PA2">[6]Import!$AA$167:$AA$183</definedName>
    <definedName name="JV_FS_BWERTSHEET.SAVING_PA3">[6]Import!$AB$167:$AB$183</definedName>
    <definedName name="JV_FS_BWERTSHEET.SAVING_PA4">[6]Import!$AC$167:$AC$183</definedName>
    <definedName name="JV_FS_BWERTSHEET.SAVING_PA5">[6]Import!$AD$167:$AD$183</definedName>
    <definedName name="JV_FS_BWERTSHEET.SAVING_PA6">[6]Import!$AE$167:$AE$183</definedName>
    <definedName name="JV_FS_BWERTSHEET.SAVING_PA7">[6]Import!$AF$167:$AF$183</definedName>
    <definedName name="JV_FS_BWERTSHEET.SOP_BASIS">[6]Import!$D$167:$D$183</definedName>
    <definedName name="JV_FS_BWERTSHEET.ZOLL">[6]Import!$J$167:$J$183</definedName>
    <definedName name="JV_FS_COMPARISON.BEARB_GEWICHT">[6]Import!$J$127:$J$143</definedName>
    <definedName name="JV_FS_COMPARISON.DM_AVG_APREIS">[6]Import!$M$127:$M$143</definedName>
    <definedName name="JV_FS_COMPARISON.DM_AVG_BPREIS">[6]Import!$N$127:$N$143</definedName>
    <definedName name="JV_FS_COMPARISON.DM_AVG_PROTOPREIS">[6]Import!$O$127:$O$143</definedName>
    <definedName name="JV_FS_COMPARISON.DM_WERKZEUGKOSTEN">[6]Import!$P$127:$P$143</definedName>
    <definedName name="JV_FS_COMPARISON.FS_POSITION">[6]Import!$B$127:$B$143</definedName>
    <definedName name="JV_FS_COMPARISON.INVESTMENT">[6]Import!$G$127:$G$143</definedName>
    <definedName name="JV_FS_COMPARISON.LIEF_ID">[6]Import!$R$127:$R$143</definedName>
    <definedName name="JV_FS_COMPARISON.LIEF_NAME_PROD">[6]Import!$C$127:$C$143</definedName>
    <definedName name="JV_FS_COMPARISON.LND_KB_LAND">[6]Import!$K$127:$K$143</definedName>
    <definedName name="JV_FS_COMPARISON.MATPREIS_JE_TEIL">[6]Import!$I$127:$I$143</definedName>
    <definedName name="JV_FS_COMPARISON.NAME">[6]Import!$Q$127:$Q$143</definedName>
    <definedName name="JV_FS_COMPARISON.RATING_FE">[6]Import!$F$127:$F$143</definedName>
    <definedName name="JV_FS_COMPARISON.RATING_LOGISTIK">[6]Import!$D$127:$D$143</definedName>
    <definedName name="JV_FS_COMPARISON.RATING_QUALITAET">[6]Import!$E$127:$E$143</definedName>
    <definedName name="JV_FS_COMPARISON.ROHGEWICHT">[6]Import!$H$127:$H$143</definedName>
    <definedName name="JV_FS_COMPARISON.ROHMAT_PREIS_ANGEB">[6]Import!$S$127:$S$143</definedName>
    <definedName name="JV_FS_COMPARISON.SUM_QUOTE">[6]Import!$L$127:$L$143</definedName>
    <definedName name="JV_FS_PR_EX_RATES_DATUM_COMP.DATUM">[6]Import!$E$187:$E$284</definedName>
    <definedName name="JV_FS_PR_EX_RATES_DATUM_COMP.FS_POSITION">[6]Import!$B$187:$B$284</definedName>
    <definedName name="JV_FS_PR_EX_RATES_DATUM_COMP.LIEF_ID">[6]Import!$F$187:$F$284</definedName>
    <definedName name="JV_FS_PR_EX_RATES_DATUM_COMP.RATE">[6]Import!$D$187:$D$284</definedName>
    <definedName name="JV_FS_PR_EX_RATES_DATUM_COMP.WAE_ID">[6]Import!$C$187:$C$284</definedName>
    <definedName name="JV_FS_PR_EX_RATES_DATUM_REC.DATUM">[6]Import!$F$288:$F$385</definedName>
    <definedName name="JV_FS_PR_EX_RATES_DATUM_REC.FS_POSITION">[6]Import!$B$288:$B$385</definedName>
    <definedName name="JV_FS_PR_EX_RATES_DATUM_REC.LIEF_ID">[6]Import!$C$288:$C$385</definedName>
    <definedName name="JV_FS_PR_EX_RATES_DATUM_REC.RATE">[6]Import!$E$288:$E$385</definedName>
    <definedName name="JV_FS_PR_EX_RATES_DATUM_REC.WAE_ID">[6]Import!$D$288:$D$385</definedName>
    <definedName name="JV_FS_PRAESENTATIONEN.AVG_LAP">[6]Import!$AJ$4:$AJ$10</definedName>
    <definedName name="JV_FS_PRAESENTATIONEN.BEMERKUNG_RECOM">[6]Import!$AF$4:$AF$10</definedName>
    <definedName name="JV_FS_PRAESENTATIONEN.CARS_PA">[6]Import!$AB$4:$AB$10</definedName>
    <definedName name="JV_FS_PRAESENTATIONEN.COMMODITY">[6]Import!$AD$4:$AD$10</definedName>
    <definedName name="JV_FS_PRAESENTATIONEN.CSC_DATUM">[6]Import!$Y$4:$Y$10</definedName>
    <definedName name="JV_FS_PRAESENTATIONEN.FRUEHEST_SOP">[6]Import!$L$4:$L$10</definedName>
    <definedName name="JV_FS_PRAESENTATIONEN.FS_NACHNAME">[6]Import!$J$4:$J$10</definedName>
    <definedName name="JV_FS_PRAESENTATIONEN.FS_NR">[6]Import!$B$4:$B$10</definedName>
    <definedName name="JV_FS_PRAESENTATIONEN.FS_POSITION">[6]Import!$C$4:$C$10</definedName>
    <definedName name="JV_FS_PRAESENTATIONEN.FT_APREIS">[6]Import!$O$4:$O$10</definedName>
    <definedName name="JV_FS_PRAESENTATIONEN.FT_BPREIS">[6]Import!$P$4:$P$10</definedName>
    <definedName name="JV_FS_PRAESENTATIONEN.FT_VSI">[6]Import!$AL$4:$AL$10</definedName>
    <definedName name="JV_FS_PRAESENTATIONEN.GEWICHTSTARGET">[6]Import!$W$4:$W$10</definedName>
    <definedName name="JV_FS_PRAESENTATIONEN.INVESTITIONSTARGET">[6]Import!$T$4:$T$10</definedName>
    <definedName name="JV_FS_PRAESENTATIONEN.KALK_MODEL">[6]Import!$AK$4:$AK$10</definedName>
    <definedName name="JV_FS_PRAESENTATIONEN.KONDITIONS_ID">[6]Import!$AM$4:$AM$10</definedName>
    <definedName name="JV_FS_PRAESENTATIONEN.KONSTUKTEUR">[6]Import!$H$4:$H$10</definedName>
    <definedName name="JV_FS_PRAESENTATIONEN.LEB_NACHNAME">[6]Import!$K$4:$K$10</definedName>
    <definedName name="JV_FS_PRAESENTATIONEN.LIFETIME">[6]Import!$M$4:$M$10</definedName>
    <definedName name="JV_FS_PRAESENTATIONEN.LT_APREIS">[6]Import!$Q$4:$Q$10</definedName>
    <definedName name="JV_FS_PRAESENTATIONEN.LT_BPREIS">[6]Import!$R$4:$R$10</definedName>
    <definedName name="JV_FS_PRAESENTATIONEN.LT_INVEST">[6]Import!$S$4:$S$10</definedName>
    <definedName name="JV_FS_PRAESENTATIONEN.LT_PROTOTYP_PARTS">[6]Import!$U$4:$U$10</definedName>
    <definedName name="JV_FS_PRAESENTATIONEN.LT_PROTOTYP_TOOLING">[6]Import!$V$4:$V$10</definedName>
    <definedName name="JV_FS_PRAESENTATIONEN.MATERIAL">[6]Import!$AH$4:$AH$10</definedName>
    <definedName name="JV_FS_PRAESENTATIONEN.PRAES_WAE_ID">[6]Import!$Z$4:$Z$10</definedName>
    <definedName name="JV_FS_PRAESENTATIONEN.PREMEETING_DATUM">[6]Import!$X$4:$X$10</definedName>
    <definedName name="JV_FS_PRAESENTATIONEN.PROJECTS">[6]Import!$AG$4:$AG$10</definedName>
    <definedName name="JV_FS_PRAESENTATIONEN.STATUS">[6]Import!$AI$4:$AI$10</definedName>
    <definedName name="JV_FS_PRAESENTATIONEN.STK_SUMME">[6]Import!$AE$4:$AE$10</definedName>
    <definedName name="JV_FS_PRAESENTATIONEN.TEILE_BEZ">[6]Import!$D$4:$D$10</definedName>
    <definedName name="JV_FS_PRAESENTATIONEN.TEILE_BEZ_ENGL">[6]Import!$E$4:$E$10</definedName>
    <definedName name="JV_FS_PRAESENTATIONEN.TEILE_JE_FZG">[6]Import!$G$4:$G$10</definedName>
    <definedName name="JV_FS_PRAESENTATIONEN.TEILENUMMER">[6]Import!$F$4:$F$10</definedName>
    <definedName name="JV_FS_PRAESENTATIONEN.VERSION">[6]Import!$AN$4:$AN$10</definedName>
    <definedName name="JV_FS_PRAESENTATIONEN.VERTRAGSART">[6]Import!$AC$4:$AC$10</definedName>
    <definedName name="JV_FS_PRAESENTATIONEN.VOLUME">[6]Import!$AA$4:$AA$10</definedName>
    <definedName name="JV_FS_PRAESENTATIONEN.WSTG">[6]Import!$I$4:$I$10</definedName>
    <definedName name="JV_FS_PRAESENTATIONEN.ZEICHNUNGSDATUM">[6]Import!$N$4:$N$10</definedName>
    <definedName name="JV_FS_REC.BEDARF">[6]Import!$G$489:$G$546</definedName>
    <definedName name="JV_FS_REC.DM_APREIS">[6]Import!$J$489:$J$546</definedName>
    <definedName name="JV_FS_REC.DM_BPREIS">[6]Import!$K$489:$K$546</definedName>
    <definedName name="JV_FS_REC.FS_NR">[6]Import!$B$489:$B$546</definedName>
    <definedName name="JV_FS_REC.FS_POSITION">[6]Import!$C$489:$C$546</definedName>
    <definedName name="JV_FS_REC.INVESTMENT">[6]Import!$M$489:$M$546</definedName>
    <definedName name="JV_FS_REC.LIEF_ID">[6]Import!$D$489:$D$546</definedName>
    <definedName name="JV_FS_REC.LIEF_NAME_PROD">[6]Import!$H$489:$H$546</definedName>
    <definedName name="JV_FS_REC.LND_KB_LAND">[6]Import!$I$489:$I$546</definedName>
    <definedName name="JV_FS_REC.LOG_KONZEPT">[6]Import!$F$489:$F$546</definedName>
    <definedName name="JV_FS_REC.LPT_ID">[6]Import!$N$489:$N$546</definedName>
    <definedName name="JV_FS_REC.QUOTE_PROZENT">[6]Import!$L$489:$L$546</definedName>
    <definedName name="JV_FS_REC.TURNOVER">[6]Import!$O$489:$O$546</definedName>
    <definedName name="JV_FS_REC.VERSION">[6]Import!$Q$489:$Q$546</definedName>
    <definedName name="JV_FS_REC.WERK_ID">[6]Import!$E$489:$E$546</definedName>
    <definedName name="JV_FS_REC.WERKSNAME">[6]Import!$P$489:$P$546</definedName>
    <definedName name="JV_FS_REC_LIEF.AVG_PROTOPREIS">[6]Import!$F$550:$F$566</definedName>
    <definedName name="JV_FS_REC_LIEF.DM_WERKZEUGKOSTEN">[6]Import!$E$550:$E$566</definedName>
    <definedName name="JV_FS_REC_LIEF.ENTWICKLUNGSKOSTEN">[6]Import!$P$550:$P$566</definedName>
    <definedName name="JV_FS_REC_LIEF.FS_POSITION">[6]Import!$B$550:$B$566</definedName>
    <definedName name="JV_FS_REC_LIEF.LIEF_ID">[6]Import!$C$550:$C$566</definedName>
    <definedName name="JV_FS_REC_LIEF.R1">[6]Import!$H$550:$H$566</definedName>
    <definedName name="JV_FS_REC_LIEF.R2">[6]Import!$I$550:$I$566</definedName>
    <definedName name="JV_FS_REC_LIEF.R3">[6]Import!$J$550:$J$566</definedName>
    <definedName name="JV_FS_REC_LIEF.R4">[6]Import!$K$550:$K$566</definedName>
    <definedName name="JV_FS_REC_LIEF.R5">[6]Import!$L$550:$L$566</definedName>
    <definedName name="JV_FS_REC_LIEF.R6">[6]Import!$M$550:$M$566</definedName>
    <definedName name="JV_FS_REC_LIEF.R7">[6]Import!$N$550:$N$566</definedName>
    <definedName name="JV_FS_REC_LIEF.R8">[6]Import!$O$550:$O$566</definedName>
    <definedName name="JV_FS_REC_LIEF.SOP">[6]Import!$G$550:$G$566</definedName>
    <definedName name="JV_FS_REC_LIEF.STK_SUMME">[6]Import!$D$550:$D$566</definedName>
    <definedName name="JV_FS_REC_SAVING.FRUEHEST_SOP">[6]Import!$C$570:$C$571</definedName>
    <definedName name="JV_FS_REC_SAVING.FS_POSITION">[6]Import!$B$570:$B$571</definedName>
    <definedName name="JV_FS_REC_SAVING.SAV_PA0">[6]Import!$E$570:$E$571</definedName>
    <definedName name="JV_FS_REC_SAVING.SAV_PA1">[6]Import!$F$570:$F$571</definedName>
    <definedName name="JV_FS_REC_SAVING.SAV_PA2">[6]Import!$G$570:$G$571</definedName>
    <definedName name="JV_FS_REC_SAVING.SAV_PA3">[6]Import!$H$570:$H$571</definedName>
    <definedName name="JV_FS_REC_SAVING.SAV_PA4">[6]Import!$I$570:$I$571</definedName>
    <definedName name="JV_FS_REC_SAVING.SAV_PA5">[6]Import!$J$570:$J$571</definedName>
    <definedName name="JV_FS_REC_SAVING.SAV_PA6">[6]Import!$K$570:$K$571</definedName>
    <definedName name="JV_FS_REC_SAVING.SAV_PA7">[6]Import!$L$570:$L$571</definedName>
    <definedName name="JV_FS_REC_SAVING.SOP_BASIS">[6]Import!$D$570:$D$571</definedName>
    <definedName name="JV_FS_REC_SAVING.TOTAL_SAVING_OVER_LIFE">[6]Import!$M$570:$M$571</definedName>
    <definedName name="JV_FS_RV_AVG_PROTODATA.DM_AVG_PROTOPREIS">[6]Import!$D$122:$D$123</definedName>
    <definedName name="JV_FS_RV_AVG_PROTODATA.DM_WERKZEUGKOSTEN">[6]Import!$E$122:$E$123</definedName>
    <definedName name="JV_FS_RV_AVG_PROTODATA.FS_POSITION">[6]Import!$B$122:$B$123</definedName>
    <definedName name="JV_FS_RV_AVG_PROTODATA.LIEF_ID">[6]Import!$C$122:$C$123</definedName>
    <definedName name="JV_FS_RV_LTERM_PNACHLASS.BJAHR1">[6]Import!$E$147:$E$163</definedName>
    <definedName name="JV_FS_RV_LTERM_PNACHLASS.BJAHR2">[6]Import!$G$147:$G$163</definedName>
    <definedName name="JV_FS_RV_LTERM_PNACHLASS.BJAHR3">[6]Import!$I$147:$I$163</definedName>
    <definedName name="JV_FS_RV_LTERM_PNACHLASS.BJAHR4">[6]Import!$K$147:$K$163</definedName>
    <definedName name="JV_FS_RV_LTERM_PNACHLASS.BJAHR5">[6]Import!$M$147:$M$163</definedName>
    <definedName name="JV_FS_RV_LTERM_PNACHLASS.BJAHR6">[6]Import!$O$147:$O$163</definedName>
    <definedName name="JV_FS_RV_LTERM_PNACHLASS.BJAHR7">[6]Import!$Q$147:$Q$163</definedName>
    <definedName name="JV_FS_RV_LTERM_PNACHLASS.BJAHR8">[6]Import!$S$147:$S$163</definedName>
    <definedName name="JV_FS_RV_LTERM_PNACHLASS.ENTWICKLUNGSKOSTEN">[6]Import!$X$147:$X$163</definedName>
    <definedName name="JV_FS_RV_LTERM_PNACHLASS.FS_POSITION">[6]Import!$B$147:$B$163</definedName>
    <definedName name="JV_FS_RV_LTERM_PNACHLASS.INVESTITIONEN">[6]Import!$U$147:$U$163</definedName>
    <definedName name="JV_FS_RV_LTERM_PNACHLASS.LIEF_ID">[6]Import!$C$147:$C$163</definedName>
    <definedName name="JV_FS_RV_LTERM_PNACHLASS.LIEF_NAME_PROD">[6]Import!$D$147:$D$163</definedName>
    <definedName name="JV_FS_RV_LTERM_PNACHLASS.PROTO_KOSTEN">[6]Import!$W$147:$W$163</definedName>
    <definedName name="JV_FS_RV_LTERM_PNACHLASS.REDUCTION_1">[6]Import!$F$147:$F$163</definedName>
    <definedName name="JV_FS_RV_LTERM_PNACHLASS.REDUCTION_2">[6]Import!$H$147:$H$163</definedName>
    <definedName name="JV_FS_RV_LTERM_PNACHLASS.REDUCTION_3">[6]Import!$J$147:$J$163</definedName>
    <definedName name="JV_FS_RV_LTERM_PNACHLASS.REDUCTION_4">[6]Import!$L$147:$L$163</definedName>
    <definedName name="JV_FS_RV_LTERM_PNACHLASS.REDUCTION_5">[6]Import!$N$147:$N$163</definedName>
    <definedName name="JV_FS_RV_LTERM_PNACHLASS.REDUCTION_6">[6]Import!$P$147:$P$163</definedName>
    <definedName name="JV_FS_RV_LTERM_PNACHLASS.REDUCTION_7">[6]Import!$R$147:$R$163</definedName>
    <definedName name="JV_FS_RV_LTERM_PNACHLASS.REDUCTION_8">[6]Import!$T$147:$T$163</definedName>
    <definedName name="JV_FS_RV_LTERM_PNACHLASS.TURNOVER_OVER_LIFE">[6]Import!$V$147:$V$163</definedName>
    <definedName name="L">[13]협조전!#REF!</definedName>
    <definedName name="LARGE" localSheetId="1">#REF!</definedName>
    <definedName name="LARGE">#REF!</definedName>
    <definedName name="Mischpreis1" localSheetId="1">#REF!</definedName>
    <definedName name="Mischpreis1">#REF!</definedName>
    <definedName name="Mischpreis2" localSheetId="1">#REF!</definedName>
    <definedName name="Mischpreis2">#REF!</definedName>
    <definedName name="Mischpreis3" localSheetId="1">#REF!</definedName>
    <definedName name="Mischpreis3">#REF!</definedName>
    <definedName name="Mischpreis4" localSheetId="1">#REF!</definedName>
    <definedName name="Mischpreis4">#REF!</definedName>
    <definedName name="Model_ID">[7]Model!$A$4:$A$43</definedName>
    <definedName name="Mq">[21]GRACE!#REF!</definedName>
    <definedName name="M행" localSheetId="1">#REF!</definedName>
    <definedName name="M행">#REF!</definedName>
    <definedName name="NEWCODE" localSheetId="1">#REF!</definedName>
    <definedName name="NEWCODE">#REF!</definedName>
    <definedName name="nime" localSheetId="1" hidden="1">#REF!</definedName>
    <definedName name="nime" hidden="1">#REF!</definedName>
    <definedName name="N행" localSheetId="1">#REF!</definedName>
    <definedName name="N행">#REF!</definedName>
    <definedName name="O행" localSheetId="1">#REF!</definedName>
    <definedName name="O행">#REF!</definedName>
    <definedName name="plant" localSheetId="1">#REF!</definedName>
    <definedName name="plant">#REF!</definedName>
    <definedName name="PLANTS" localSheetId="1">#REF!</definedName>
    <definedName name="PLANTS">#REF!</definedName>
    <definedName name="PNPrinciple">[9]Constant!#REF!</definedName>
    <definedName name="prem" localSheetId="1">#REF!</definedName>
    <definedName name="prem">#REF!</definedName>
    <definedName name="_xlnm.Print_Area" localSheetId="3">护面BOM清单!$A$1:$AJ$34</definedName>
    <definedName name="_xlnm.Print_Area" localSheetId="1">驾驶员首页!$A$1:$AC$39</definedName>
    <definedName name="_xlnm.Print_Area" localSheetId="2">'驾驶员座总成-工艺BOM'!$A$1:$AS$187</definedName>
    <definedName name="_xlnm.Print_Area" localSheetId="0">总清单!$A$1:$D$4</definedName>
    <definedName name="_xlnm.Print_Area">'[22]RD제품개발투자비(매가)'!#REF!</definedName>
    <definedName name="PRINT_AREA_MI">'[22]RD제품개발투자비(매가)'!#REF!</definedName>
    <definedName name="_xlnm.Print_Titles" localSheetId="3">护面BOM清单!$10:$11</definedName>
    <definedName name="_xlnm.Print_Titles" localSheetId="2">'驾驶员座总成-工艺BOM'!$7:$8</definedName>
    <definedName name="PROJECT명" localSheetId="1">#REF!</definedName>
    <definedName name="PROJECT명">#REF!</definedName>
    <definedName name="PROTO" localSheetId="1">#REF!</definedName>
    <definedName name="PROTO">#REF!</definedName>
    <definedName name="PROTO1" localSheetId="1">#REF!</definedName>
    <definedName name="PROTO1">#REF!</definedName>
    <definedName name="PV_Cost_Tot">[11]Worksheet!$Q$63</definedName>
    <definedName name="PV_Cost_Tot_Mkt">[11]Worksheet!$R$63</definedName>
    <definedName name="PV_Grand_Total" localSheetId="1">#REF!</definedName>
    <definedName name="PV_Grand_Total">#REF!</definedName>
    <definedName name="PV_Grand_Total_Mkt" localSheetId="1">#REF!</definedName>
    <definedName name="PV_Grand_Total_Mkt">#REF!</definedName>
    <definedName name="P행" localSheetId="1">#REF!</definedName>
    <definedName name="P행">#REF!</definedName>
    <definedName name="Q행" localSheetId="1">#REF!</definedName>
    <definedName name="Q행">#REF!</definedName>
    <definedName name="Retest_Percent" localSheetId="1">#REF!</definedName>
    <definedName name="Retest_Percent">#REF!</definedName>
    <definedName name="Retest_Tot" localSheetId="1">#REF!</definedName>
    <definedName name="Retest_Tot">#REF!</definedName>
    <definedName name="Retest_Tot_Mkt" localSheetId="1">#REF!</definedName>
    <definedName name="Retest_Tot_Mkt">#REF!</definedName>
    <definedName name="R행" localSheetId="1">#REF!</definedName>
    <definedName name="R행">#REF!</definedName>
    <definedName name="SMALL" localSheetId="1">#REF!</definedName>
    <definedName name="SMALL">#REF!</definedName>
    <definedName name="SPEED_D170" localSheetId="1">#REF!</definedName>
    <definedName name="SPEED_D170">#REF!</definedName>
    <definedName name="SSRR">[23]기안!$A$43</definedName>
    <definedName name="S행" localSheetId="1">#REF!</definedName>
    <definedName name="S행">#REF!</definedName>
    <definedName name="Total_DV_and_PV_Testing" localSheetId="1">#REF!</definedName>
    <definedName name="Total_DV_and_PV_Testing">#REF!</definedName>
    <definedName name="Total_DV_and_PV_Testing_Mkt" localSheetId="1">#REF!</definedName>
    <definedName name="Total_DV_and_PV_Testing_Mkt">#REF!</definedName>
    <definedName name="T행" localSheetId="1">#REF!</definedName>
    <definedName name="T행">#REF!</definedName>
    <definedName name="unit" localSheetId="1">#REF!</definedName>
    <definedName name="unit">#REF!</definedName>
    <definedName name="uu" localSheetId="1">#REF!</definedName>
    <definedName name="uu">#REF!</definedName>
    <definedName name="U행" localSheetId="1">#REF!</definedName>
    <definedName name="U행">#REF!</definedName>
    <definedName name="V_FS_BAUSTUFE_VORGABEN_STK.FS_POSITION">[6]Import!$B$117:$B$118</definedName>
    <definedName name="V_FS_BAUSTUFE_VORGABEN_STK.STUECKZAHL">[6]Import!$D$117:$D$118</definedName>
    <definedName name="V_FS_BAUSTUFE_VORGABEN_STK.STUFE">[6]Import!$C$117:$C$118</definedName>
    <definedName name="Visualisierung">[6]Import!$K$389:$K$485</definedName>
    <definedName name="VV" localSheetId="1">#REF!</definedName>
    <definedName name="VV">#REF!</definedName>
    <definedName name="V행" localSheetId="1">#REF!</definedName>
    <definedName name="V행">#REF!</definedName>
    <definedName name="W" localSheetId="1">#REF!</definedName>
    <definedName name="W">#REF!</definedName>
    <definedName name="Werk011" localSheetId="1">#REF!</definedName>
    <definedName name="Werk011">#REF!</definedName>
    <definedName name="Werk012" localSheetId="1">#REF!</definedName>
    <definedName name="Werk012">#REF!</definedName>
    <definedName name="Werk013" localSheetId="1">#REF!</definedName>
    <definedName name="Werk013">#REF!</definedName>
    <definedName name="Werk014" localSheetId="1">#REF!</definedName>
    <definedName name="Werk014">#REF!</definedName>
    <definedName name="Werk021" localSheetId="1">#REF!</definedName>
    <definedName name="Werk021">#REF!</definedName>
    <definedName name="Werk022" localSheetId="1">#REF!</definedName>
    <definedName name="Werk022">#REF!</definedName>
    <definedName name="Werk023" localSheetId="1">#REF!</definedName>
    <definedName name="Werk023">#REF!</definedName>
    <definedName name="Werk024" localSheetId="1">#REF!</definedName>
    <definedName name="Werk024">#REF!</definedName>
    <definedName name="Werk031" localSheetId="1">#REF!</definedName>
    <definedName name="Werk031">#REF!</definedName>
    <definedName name="Werk032" localSheetId="1">#REF!</definedName>
    <definedName name="Werk032">#REF!</definedName>
    <definedName name="Werk033" localSheetId="1">#REF!</definedName>
    <definedName name="Werk033">#REF!</definedName>
    <definedName name="Werk034" localSheetId="1">#REF!</definedName>
    <definedName name="Werk034">#REF!</definedName>
    <definedName name="Werk041" localSheetId="1">#REF!</definedName>
    <definedName name="Werk041">#REF!</definedName>
    <definedName name="Werk042" localSheetId="1">#REF!</definedName>
    <definedName name="Werk042">#REF!</definedName>
    <definedName name="Werk043" localSheetId="1">#REF!</definedName>
    <definedName name="Werk043">#REF!</definedName>
    <definedName name="Werk044" localSheetId="1">#REF!</definedName>
    <definedName name="Werk044">#REF!</definedName>
    <definedName name="Werk051" localSheetId="1">#REF!</definedName>
    <definedName name="Werk051">#REF!</definedName>
    <definedName name="Werk052" localSheetId="1">#REF!</definedName>
    <definedName name="Werk052">#REF!</definedName>
    <definedName name="Werk053" localSheetId="1">#REF!</definedName>
    <definedName name="Werk053">#REF!</definedName>
    <definedName name="Werk054" localSheetId="1">#REF!</definedName>
    <definedName name="Werk054">#REF!</definedName>
    <definedName name="Werk061" localSheetId="1">#REF!</definedName>
    <definedName name="Werk061">#REF!</definedName>
    <definedName name="Werk062" localSheetId="1">#REF!</definedName>
    <definedName name="Werk062">#REF!</definedName>
    <definedName name="Werk063" localSheetId="1">#REF!</definedName>
    <definedName name="Werk063">#REF!</definedName>
    <definedName name="Werk064" localSheetId="1">#REF!</definedName>
    <definedName name="Werk064">#REF!</definedName>
    <definedName name="Werk071" localSheetId="1">#REF!</definedName>
    <definedName name="Werk071">#REF!</definedName>
    <definedName name="Werk072" localSheetId="1">#REF!</definedName>
    <definedName name="Werk072">#REF!</definedName>
    <definedName name="Werk073" localSheetId="1">#REF!</definedName>
    <definedName name="Werk073">#REF!</definedName>
    <definedName name="Werk074" localSheetId="1">#REF!</definedName>
    <definedName name="Werk074">#REF!</definedName>
    <definedName name="Werk081" localSheetId="1">#REF!</definedName>
    <definedName name="Werk081">#REF!</definedName>
    <definedName name="Werk082" localSheetId="1">#REF!</definedName>
    <definedName name="Werk082">#REF!</definedName>
    <definedName name="Werk083" localSheetId="1">#REF!</definedName>
    <definedName name="Werk083">#REF!</definedName>
    <definedName name="Werk084" localSheetId="1">#REF!</definedName>
    <definedName name="Werk084">#REF!</definedName>
    <definedName name="Werk091" localSheetId="1">#REF!</definedName>
    <definedName name="Werk091">#REF!</definedName>
    <definedName name="Werk092" localSheetId="1">#REF!</definedName>
    <definedName name="Werk092">#REF!</definedName>
    <definedName name="Werk093" localSheetId="1">#REF!</definedName>
    <definedName name="Werk093">#REF!</definedName>
    <definedName name="Werk094" localSheetId="1">#REF!</definedName>
    <definedName name="Werk094">#REF!</definedName>
    <definedName name="Werk101" localSheetId="1">#REF!</definedName>
    <definedName name="Werk101">#REF!</definedName>
    <definedName name="Werk102" localSheetId="1">#REF!</definedName>
    <definedName name="Werk102">#REF!</definedName>
    <definedName name="Werk103" localSheetId="1">#REF!</definedName>
    <definedName name="Werk103">#REF!</definedName>
    <definedName name="Werk104" localSheetId="1">#REF!</definedName>
    <definedName name="Werk104">#REF!</definedName>
    <definedName name="Werk111" localSheetId="1">#REF!</definedName>
    <definedName name="Werk111">#REF!</definedName>
    <definedName name="Werk112" localSheetId="1">#REF!</definedName>
    <definedName name="Werk112">#REF!</definedName>
    <definedName name="Werk113" localSheetId="1">#REF!</definedName>
    <definedName name="Werk113">#REF!</definedName>
    <definedName name="Werk114" localSheetId="1">#REF!</definedName>
    <definedName name="Werk114">#REF!</definedName>
    <definedName name="Werk121" localSheetId="1">#REF!</definedName>
    <definedName name="Werk121">#REF!</definedName>
    <definedName name="Werk122" localSheetId="1">#REF!</definedName>
    <definedName name="Werk122">#REF!</definedName>
    <definedName name="Werk123" localSheetId="1">#REF!</definedName>
    <definedName name="Werk123">#REF!</definedName>
    <definedName name="Werk124" localSheetId="1">#REF!</definedName>
    <definedName name="Werk124">#REF!</definedName>
    <definedName name="Werk131" localSheetId="1">#REF!</definedName>
    <definedName name="Werk131">#REF!</definedName>
    <definedName name="Werk132" localSheetId="1">#REF!</definedName>
    <definedName name="Werk132">#REF!</definedName>
    <definedName name="Werk133" localSheetId="1">#REF!</definedName>
    <definedName name="Werk133">#REF!</definedName>
    <definedName name="Werk134" localSheetId="1">#REF!</definedName>
    <definedName name="Werk134">#REF!</definedName>
    <definedName name="Werk141" localSheetId="1">#REF!</definedName>
    <definedName name="Werk141">#REF!</definedName>
    <definedName name="Werk142" localSheetId="1">#REF!</definedName>
    <definedName name="Werk142">#REF!</definedName>
    <definedName name="Werk143" localSheetId="1">#REF!</definedName>
    <definedName name="Werk143">#REF!</definedName>
    <definedName name="Werk144" localSheetId="1">#REF!</definedName>
    <definedName name="Werk144">#REF!</definedName>
    <definedName name="ww" localSheetId="1">#REF!</definedName>
    <definedName name="ww">#REF!</definedName>
    <definedName name="W행" localSheetId="1">#REF!</definedName>
    <definedName name="W행">#REF!</definedName>
    <definedName name="W행1">#N/A</definedName>
    <definedName name="XG액션" localSheetId="1">#REF!</definedName>
    <definedName name="XG액션">#REF!</definedName>
    <definedName name="xx" localSheetId="1">#REF!</definedName>
    <definedName name="xx">#REF!</definedName>
    <definedName name="X행" localSheetId="1">#REF!</definedName>
    <definedName name="X행">#REF!</definedName>
    <definedName name="YEN" localSheetId="1">#REF!</definedName>
    <definedName name="YEN">#REF!</definedName>
    <definedName name="yy" localSheetId="1">#REF!</definedName>
    <definedName name="yy">#REF!</definedName>
    <definedName name="YYY" localSheetId="1">#REF!</definedName>
    <definedName name="YYY">#REF!</definedName>
    <definedName name="ZZ" localSheetId="1">#REF!</definedName>
    <definedName name="ZZ">#REF!</definedName>
    <definedName name="기안">'[24]2.대외공문'!#REF!</definedName>
    <definedName name="기안3" localSheetId="1">#REF!</definedName>
    <definedName name="기안3">#REF!</definedName>
    <definedName name="기안갑" localSheetId="1">#REF!</definedName>
    <definedName name="기안갑">#REF!</definedName>
    <definedName name="기안갑1">#N/A</definedName>
    <definedName name="기안용지" localSheetId="1">#REF!</definedName>
    <definedName name="기안용지">#REF!</definedName>
    <definedName name="기안을" localSheetId="1">#REF!</definedName>
    <definedName name="기안을">#REF!</definedName>
    <definedName name="기안을1">#N/A</definedName>
    <definedName name="單位阡원_阡￥" localSheetId="1">#REF!</definedName>
    <definedName name="單位阡원_阡￥">#REF!</definedName>
    <definedName name="ㄴㅇㅎㅇ">#N/A</definedName>
    <definedName name="년도__실적추정은_건설이자_미포">'[25]R&amp;D'!#REF!</definedName>
    <definedName name="解_任_">[4]기안!$A$34</definedName>
    <definedName name="ㄷㅈ">[10]총괄표!$C$2</definedName>
    <definedName name="대회" localSheetId="1">#REF!</definedName>
    <definedName name="대회">#REF!</definedName>
    <definedName name="라ㅕ화" localSheetId="1">#REF!</definedName>
    <definedName name="라ㅕ화">#REF!</definedName>
    <definedName name="_xlnm.Extract" localSheetId="1">#REF!</definedName>
    <definedName name="_xlnm.Extract">#REF!</definedName>
    <definedName name="ㅁ1">[5]신규DEP!#REF!</definedName>
    <definedName name="ㅁ1430" localSheetId="1">#REF!</definedName>
    <definedName name="ㅁ1430">#REF!</definedName>
    <definedName name="ㅁㅁㅁ">'[26]5.세운W-A'!#REF!</definedName>
    <definedName name="모" localSheetId="1">#REF!</definedName>
    <definedName name="모">#REF!</definedName>
    <definedName name="발" localSheetId="1">#REF!</definedName>
    <definedName name="발">#REF!</definedName>
    <definedName name="변경" localSheetId="1">#REF!</definedName>
    <definedName name="변경">#REF!</definedName>
    <definedName name="부서" localSheetId="1">#REF!</definedName>
    <definedName name="부서">#REF!</definedName>
    <definedName name="부서별예산" localSheetId="1">#REF!</definedName>
    <definedName name="부서별예산">#REF!</definedName>
    <definedName name="비교A" localSheetId="1">#REF!</definedName>
    <definedName name="비교A">#REF!</definedName>
    <definedName name="ㅅ7" localSheetId="1">#REF!</definedName>
    <definedName name="ㅅ7">#REF!</definedName>
    <definedName name="사업투자" localSheetId="1">#REF!</definedName>
    <definedName name="사업투자">#REF!</definedName>
    <definedName name="사업투자1" localSheetId="1">#REF!</definedName>
    <definedName name="사업투자1">#REF!</definedName>
    <definedName name="엉댜ㄷㅈ" localSheetId="1">#REF!</definedName>
    <definedName name="엉댜ㄷㅈ">#REF!</definedName>
    <definedName name="엉댜ㄷㅈ1">#N/A</definedName>
    <definedName name="예산총괄시트설ONLY" localSheetId="1">#REF!</definedName>
    <definedName name="예산총괄시트설ONLY">#REF!</definedName>
    <definedName name="장기투자.94.BB" localSheetId="1">#REF!</definedName>
    <definedName name="장기투자.94.BB">#REF!</definedName>
    <definedName name="제목" localSheetId="1">#REF!</definedName>
    <definedName name="제목">#REF!</definedName>
    <definedName name="투자비" localSheetId="1">#REF!</definedName>
    <definedName name="투자비">#REF!</definedName>
    <definedName name="허">#N/A</definedName>
    <definedName name="흵____R3_t" localSheetId="1">#REF!</definedName>
    <definedName name="흵____R3_t">#REF!</definedName>
    <definedName name="ㅗㅗㅘㅣㅣㅏ" localSheetId="1">#REF!</definedName>
    <definedName name="ㅗㅗㅘㅣㅣㅏ">#REF!</definedName>
    <definedName name="ㅘㅎ">#N/A</definedName>
  </definedNames>
  <calcPr calcId="144525"/>
</workbook>
</file>

<file path=xl/comments1.xml><?xml version="1.0" encoding="utf-8"?>
<comments xmlns="http://schemas.openxmlformats.org/spreadsheetml/2006/main">
  <authors>
    <author>wangyangguang</author>
  </authors>
  <commentList>
    <comment ref="M17" authorId="0">
      <text>
        <r>
          <rPr>
            <sz val="9"/>
            <rFont val="宋体"/>
            <charset val="134"/>
          </rPr>
          <t>借用B40L产品</t>
        </r>
      </text>
    </comment>
    <comment ref="M18" authorId="0">
      <text>
        <r>
          <rPr>
            <sz val="9"/>
            <rFont val="宋体"/>
            <charset val="134"/>
          </rPr>
          <t>借用B40L产品</t>
        </r>
      </text>
    </comment>
  </commentList>
</comments>
</file>

<file path=xl/sharedStrings.xml><?xml version="1.0" encoding="utf-8"?>
<sst xmlns="http://schemas.openxmlformats.org/spreadsheetml/2006/main" count="3473" uniqueCount="883">
  <si>
    <t>一汽轻卡减震座椅</t>
  </si>
  <si>
    <t>序号</t>
  </si>
  <si>
    <t>零件号</t>
  </si>
  <si>
    <t>零部件名称</t>
  </si>
  <si>
    <t>备注</t>
  </si>
  <si>
    <t>JSJY551G2501</t>
  </si>
  <si>
    <t>驾驶员座总成</t>
  </si>
  <si>
    <t>减震</t>
  </si>
  <si>
    <t xml:space="preserve">版本：A4
</t>
  </si>
  <si>
    <t>编号：GR-21-01-23</t>
  </si>
  <si>
    <t xml:space="preserve">    </t>
  </si>
  <si>
    <t>车型</t>
  </si>
  <si>
    <t>重庆铁马</t>
  </si>
  <si>
    <t xml:space="preserve">       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</si>
  <si>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</si>
  <si>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</si>
  <si>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</si>
  <si>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</si>
  <si>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</si>
  <si>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</si>
  <si>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</si>
  <si>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</si>
  <si>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</si>
  <si>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</si>
  <si>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</si>
  <si>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</si>
  <si>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</si>
  <si>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</si>
  <si>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</si>
  <si>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主副驾通用</t>
  </si>
  <si>
    <t>减震座椅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</si>
  <si>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</si>
  <si>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</si>
  <si>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</si>
  <si>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</si>
  <si>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</si>
  <si>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</si>
  <si>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</si>
  <si>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</si>
  <si>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</si>
  <si>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2022.8.30</t>
  </si>
  <si>
    <t>初次下发</t>
  </si>
  <si>
    <t>2022.9.19</t>
  </si>
  <si>
    <t>SLT0011652</t>
  </si>
  <si>
    <t>防滑铝板安装钣金分总成</t>
  </si>
  <si>
    <t>1.防滑铝板安装钣金材料更改（由Q235 T2.0更改为QSTE500 T5.0）
2.防滑铝板安装孔改为Φ9.5                                 3.防滑铝板安装方式由打自攻钉更改为凸焊M6螺母，使用螺栓安装。</t>
  </si>
  <si>
    <t>防滑铝板支撑强度不足。且此高度面罩无法装配。</t>
  </si>
  <si>
    <t>SLT0011653</t>
  </si>
  <si>
    <t>防滑铝板安装钣金条1</t>
  </si>
  <si>
    <t>BFA0000316</t>
  </si>
  <si>
    <t>焊接方螺母</t>
  </si>
  <si>
    <t>SLT0011654</t>
  </si>
  <si>
    <t>SLT0011598</t>
  </si>
  <si>
    <t>防滑铝板安装钣金条2</t>
  </si>
  <si>
    <t>SLT0011601</t>
  </si>
  <si>
    <t>防滑铝板</t>
  </si>
  <si>
    <t>BPC0010237</t>
  </si>
  <si>
    <t>内六角花型盘头螺钉（防滑铝板装配）</t>
  </si>
  <si>
    <t>2022.10.27</t>
  </si>
  <si>
    <t>SLT0011589</t>
  </si>
  <si>
    <t>驾驶员靠背骨架焊接总成</t>
  </si>
  <si>
    <t>1.驾驶员坐垫固定方式变更，卡接方式变更为插接方式
 2.驾驶员调角器下连接板变更，车身安装地脚变更（扩孔）</t>
  </si>
  <si>
    <t>1.客户反馈驾驶员坐垫拆装困难，无法满足快拆快装功能。
2.座椅装车验证卷轴器下固定点与车身干涉，装车验证影响座椅正常使用。</t>
  </si>
  <si>
    <t>ECR0008486</t>
  </si>
  <si>
    <t>SLT0011599</t>
  </si>
  <si>
    <t>驾驶员座垫后横梁总成</t>
  </si>
  <si>
    <t>SLT0011638</t>
  </si>
  <si>
    <t>驾驶员座垫固定支架</t>
  </si>
  <si>
    <t>SLT0011593</t>
  </si>
  <si>
    <t>驾驶员调角器下连接板</t>
  </si>
  <si>
    <t>BFA0000087</t>
  </si>
  <si>
    <t>焊接方螺母-M10</t>
  </si>
  <si>
    <t>SLT0011592</t>
  </si>
  <si>
    <t>驾驶员调角器下连接板总成</t>
  </si>
  <si>
    <t>SLT0011618</t>
  </si>
  <si>
    <t>车身安装地脚</t>
  </si>
  <si>
    <t>BFA0000016</t>
  </si>
  <si>
    <t>十字花型盘头螺钉（坐垫总成与减震器固定）</t>
  </si>
  <si>
    <t>2022.10.31</t>
  </si>
  <si>
    <t>SLT0010563</t>
  </si>
  <si>
    <t>阻尼器总成</t>
  </si>
  <si>
    <t>取消</t>
  </si>
  <si>
    <t>阻尼器总成状态变更</t>
  </si>
  <si>
    <t>ECR0008483</t>
  </si>
  <si>
    <t>SLT0011656</t>
  </si>
  <si>
    <t>新增</t>
  </si>
  <si>
    <t>2023.3.17</t>
  </si>
  <si>
    <t>TAT0010107</t>
  </si>
  <si>
    <t>包装箱</t>
  </si>
  <si>
    <t>新增包装箱</t>
  </si>
  <si>
    <t>TAT0010108</t>
  </si>
  <si>
    <t>减震模块包装箱</t>
  </si>
  <si>
    <t>TAT0010109</t>
  </si>
  <si>
    <t>减震模块纸箱隔板</t>
  </si>
  <si>
    <t>2023.5.4</t>
  </si>
  <si>
    <t>SLT0011655</t>
  </si>
  <si>
    <t>减震器上盖板喷涂总成</t>
  </si>
  <si>
    <t>减震器上盖板增加喷涂总成件号，焊接总成及子零件层级变更。</t>
  </si>
  <si>
    <t>内部工艺核查流程发现此问题，对BOM进行层级变更</t>
  </si>
  <si>
    <t>SLT0011620</t>
  </si>
  <si>
    <t>减震器上盖板分总成</t>
  </si>
  <si>
    <t>SLT0011621</t>
  </si>
  <si>
    <t>减震器上盖板</t>
  </si>
  <si>
    <t>SLT0010541</t>
  </si>
  <si>
    <t>阻尼器支架</t>
  </si>
  <si>
    <t>SLT0010564</t>
  </si>
  <si>
    <t>滚轮上滑槽</t>
  </si>
  <si>
    <t>6802100X2001B</t>
  </si>
  <si>
    <t>驾驶员座垫护面总成</t>
  </si>
  <si>
    <t>设计:</t>
  </si>
  <si>
    <t>校核：</t>
  </si>
  <si>
    <t>标准化：</t>
  </si>
  <si>
    <t>重庆铁马减震驾驶员座总成EBOM清单</t>
  </si>
  <si>
    <t>会签：</t>
  </si>
  <si>
    <t>中文名称</t>
  </si>
  <si>
    <t xml:space="preserve">批准: </t>
  </si>
  <si>
    <t>日期：2022.8.22</t>
  </si>
  <si>
    <t>规格型号</t>
  </si>
  <si>
    <t>版本：A</t>
  </si>
  <si>
    <t xml:space="preserve">说明：                                    </t>
  </si>
  <si>
    <t>重量</t>
  </si>
  <si>
    <t>价格</t>
  </si>
  <si>
    <t>装配等级</t>
  </si>
  <si>
    <t>QAD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</si>
  <si>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</si>
  <si>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</si>
  <si>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</si>
  <si>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</si>
  <si>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</si>
  <si>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</si>
  <si>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</si>
  <si>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</si>
  <si>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</si>
  <si>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</si>
  <si>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</si>
  <si>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</si>
  <si>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</si>
  <si>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</si>
  <si>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</si>
  <si>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</si>
  <si>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</si>
  <si>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</si>
  <si>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</si>
  <si>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</si>
  <si>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</si>
  <si>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工时/h</t>
  </si>
  <si>
    <t>人数</t>
  </si>
  <si>
    <t>外购/ 自制</t>
  </si>
  <si>
    <t>供应商</t>
  </si>
  <si>
    <t>用量</t>
  </si>
  <si>
    <t>长</t>
  </si>
  <si>
    <t>宽</t>
  </si>
  <si>
    <t>高</t>
  </si>
  <si>
    <t>SLT0011581</t>
  </si>
  <si>
    <t>座椅总成（减震）</t>
  </si>
  <si>
    <t>个</t>
  </si>
  <si>
    <t>A</t>
  </si>
  <si>
    <t>Y</t>
  </si>
  <si>
    <t>N</t>
  </si>
  <si>
    <t>装配总成件</t>
  </si>
  <si>
    <t>ASSY</t>
  </si>
  <si>
    <t>— —</t>
  </si>
  <si>
    <t>组装</t>
  </si>
  <si>
    <t>成都自制</t>
  </si>
  <si>
    <t>座椅组装车间</t>
  </si>
  <si>
    <t>SLT0011582</t>
  </si>
  <si>
    <t>驾驶员头枕总成</t>
  </si>
  <si>
    <t>面料超纤</t>
  </si>
  <si>
    <t>N/A</t>
  </si>
  <si>
    <t>装配分总成</t>
  </si>
  <si>
    <t>过程虚拟件</t>
  </si>
  <si>
    <t>SLT0002693</t>
  </si>
  <si>
    <t>6808110X2001A</t>
  </si>
  <si>
    <t>驾驶员头枕骨架泡沫总成</t>
  </si>
  <si>
    <t>借用BA95</t>
  </si>
  <si>
    <t>发泡总成件</t>
  </si>
  <si>
    <t>发泡</t>
  </si>
  <si>
    <t>成都外购</t>
  </si>
  <si>
    <t>日照连成</t>
  </si>
  <si>
    <t>6808111X2001A</t>
  </si>
  <si>
    <t>驾驶员头枕杆</t>
  </si>
  <si>
    <t>线材件</t>
  </si>
  <si>
    <t>Q235 φ10</t>
  </si>
  <si>
    <t>GB/T 342
GB/T 700</t>
  </si>
  <si>
    <t>折弯</t>
  </si>
  <si>
    <t>6808121X2001A</t>
  </si>
  <si>
    <t>驾驶员头枕泡沫</t>
  </si>
  <si>
    <t>聚氨酯</t>
  </si>
  <si>
    <r>
      <rPr>
        <sz val="11"/>
        <rFont val="宋体"/>
        <charset val="134"/>
        <scheme val="minor"/>
      </rPr>
      <t>PUR,40kg/</t>
    </r>
    <r>
      <rPr>
        <sz val="11"/>
        <rFont val="宋体"/>
        <charset val="134"/>
        <scheme val="minor"/>
      </rPr>
      <t>㎥</t>
    </r>
  </si>
  <si>
    <r>
      <rPr>
        <sz val="11"/>
        <rFont val="宋体"/>
        <charset val="134"/>
        <scheme val="minor"/>
      </rPr>
      <t>40kg/</t>
    </r>
    <r>
      <rPr>
        <sz val="11"/>
        <rFont val="宋体"/>
        <charset val="134"/>
        <scheme val="minor"/>
      </rPr>
      <t>㎥</t>
    </r>
  </si>
  <si>
    <t>8%损耗</t>
  </si>
  <si>
    <t>SLT0011583</t>
  </si>
  <si>
    <t>驾驶员头枕护面总成</t>
  </si>
  <si>
    <t>缝纫总成件</t>
  </si>
  <si>
    <t>缝纫</t>
  </si>
  <si>
    <t>廊坊东平</t>
  </si>
  <si>
    <t>SLT0011584</t>
  </si>
  <si>
    <t>头枕迷彩保护套</t>
  </si>
  <si>
    <t>迷彩保护套</t>
  </si>
  <si>
    <t>SLT0011585</t>
  </si>
  <si>
    <t>驾驶员座椅靠背总成</t>
  </si>
  <si>
    <t>新开</t>
  </si>
  <si>
    <t>SCS0004029</t>
  </si>
  <si>
    <t>头枕主插管</t>
  </si>
  <si>
    <t>借用B40（老）</t>
  </si>
  <si>
    <t>注塑件</t>
  </si>
  <si>
    <t>注塑</t>
  </si>
  <si>
    <t>2%损耗</t>
  </si>
  <si>
    <t>黄骅雍丰</t>
  </si>
  <si>
    <t>SCS0004036</t>
  </si>
  <si>
    <t>头枕副插管</t>
  </si>
  <si>
    <t>SLT0011586</t>
  </si>
  <si>
    <t xml:space="preserve">驾驶员靠背泡沫及护面总成 </t>
  </si>
  <si>
    <t>新开，面料超纤</t>
  </si>
  <si>
    <t>总成件</t>
  </si>
  <si>
    <t>SLT0001628</t>
  </si>
  <si>
    <t>6805430X2001A</t>
  </si>
  <si>
    <t>驾驶员靠背泡沫总成</t>
  </si>
  <si>
    <t>借用BA95，不带通风不带扶手</t>
  </si>
  <si>
    <t>河北自制</t>
  </si>
  <si>
    <t>发泡车间</t>
  </si>
  <si>
    <t>6805429X2001A</t>
  </si>
  <si>
    <t>驾驶员靠背泡沫本体</t>
  </si>
  <si>
    <r>
      <rPr>
        <sz val="11"/>
        <rFont val="宋体"/>
        <charset val="134"/>
        <scheme val="minor"/>
      </rPr>
      <t>PUR 60kg/</t>
    </r>
    <r>
      <rPr>
        <sz val="11"/>
        <rFont val="宋体"/>
        <charset val="134"/>
        <scheme val="minor"/>
      </rPr>
      <t>㎥</t>
    </r>
  </si>
  <si>
    <r>
      <rPr>
        <sz val="11"/>
        <rFont val="宋体"/>
        <charset val="134"/>
        <scheme val="minor"/>
      </rPr>
      <t>60kg/</t>
    </r>
    <r>
      <rPr>
        <sz val="11"/>
        <rFont val="宋体"/>
        <charset val="134"/>
        <scheme val="minor"/>
      </rPr>
      <t>㎥</t>
    </r>
  </si>
  <si>
    <t>SLT0001092</t>
  </si>
  <si>
    <t>钢丝2.5*220</t>
  </si>
  <si>
    <t>C</t>
  </si>
  <si>
    <t>A1</t>
  </si>
  <si>
    <t>6805422X2001A</t>
  </si>
  <si>
    <t>60 Φ2.5</t>
  </si>
  <si>
    <t>GB/T 342
GB/T 699</t>
  </si>
  <si>
    <t>——</t>
  </si>
  <si>
    <t>河北外购</t>
  </si>
  <si>
    <t>黄骅泰行</t>
  </si>
  <si>
    <t>SLT0001093</t>
  </si>
  <si>
    <t>钢丝2.5*270</t>
  </si>
  <si>
    <t>6805423X2001A</t>
  </si>
  <si>
    <t>SLT0000740</t>
  </si>
  <si>
    <t>钢丝2.5*160</t>
  </si>
  <si>
    <t>6805426X2001A</t>
  </si>
  <si>
    <t>靠背发泡</t>
  </si>
  <si>
    <t>纸箱</t>
  </si>
  <si>
    <t>河北采购</t>
  </si>
  <si>
    <t>SLT0011587</t>
  </si>
  <si>
    <t>驾驶员靠背护面</t>
  </si>
  <si>
    <t>新开,面料超纤</t>
  </si>
  <si>
    <t>BFA0000001</t>
  </si>
  <si>
    <t>GHRC00001</t>
  </si>
  <si>
    <t>C型钉</t>
  </si>
  <si>
    <t>标准件</t>
  </si>
  <si>
    <t>沧州崇文晟源</t>
  </si>
  <si>
    <t>SLT0011588</t>
  </si>
  <si>
    <t>靠背迷彩保护套</t>
  </si>
  <si>
    <t>B</t>
  </si>
  <si>
    <t>驾驶员靠背焊接骨架总成</t>
  </si>
  <si>
    <t>新开，分总成</t>
  </si>
  <si>
    <t>焊接总成件</t>
  </si>
  <si>
    <t>焊接</t>
  </si>
  <si>
    <t>焊接车间</t>
  </si>
  <si>
    <t>SLT0011590</t>
  </si>
  <si>
    <t>驾驶员靠背骨架焊接分总成</t>
  </si>
  <si>
    <t>焊接分总成</t>
  </si>
  <si>
    <t>SLT0011591</t>
  </si>
  <si>
    <t>驾驶员调角器焊接总成</t>
  </si>
  <si>
    <t>分总成，新开</t>
  </si>
  <si>
    <t>6804570X2001A</t>
  </si>
  <si>
    <t>分总成</t>
  </si>
  <si>
    <t>SLT0011641</t>
  </si>
  <si>
    <t>靠背下连接板喷涂总成</t>
  </si>
  <si>
    <t>喷涂总成件</t>
  </si>
  <si>
    <t>喷涂</t>
  </si>
  <si>
    <t>河北委外喷涂</t>
  </si>
  <si>
    <t>河北航凌</t>
  </si>
  <si>
    <t>SLT0011642</t>
  </si>
  <si>
    <t>靠背下连接板焊接总成</t>
  </si>
  <si>
    <t>新开，分总成（驾驶员调角器下连接板新开）</t>
  </si>
  <si>
    <t>6801630X2001A</t>
  </si>
  <si>
    <t>钣金件</t>
  </si>
  <si>
    <t>QStE500TM 3.5</t>
  </si>
  <si>
    <t>Q/BQB 301
Q/BQB 310</t>
  </si>
  <si>
    <t>190*50*195.5</t>
  </si>
  <si>
    <t>冲压</t>
  </si>
  <si>
    <t>SLT0002542</t>
  </si>
  <si>
    <t>6801634X2001A</t>
  </si>
  <si>
    <t>前排靠背复位卷簧安装支架</t>
  </si>
  <si>
    <t>SAPH440 4.0</t>
  </si>
  <si>
    <t>26*54*6</t>
  </si>
  <si>
    <t>黄骅成卓</t>
  </si>
  <si>
    <t>SLT0002543</t>
  </si>
  <si>
    <t>6801635X2001A</t>
  </si>
  <si>
    <t>调角器下连接板上加强板</t>
  </si>
  <si>
    <t>QStE500TM 2.5</t>
  </si>
  <si>
    <t>Q370C10</t>
  </si>
  <si>
    <t>焊接六角螺母</t>
  </si>
  <si>
    <t>M10</t>
  </si>
  <si>
    <t>北京三浦</t>
  </si>
  <si>
    <t>SLT0011595</t>
  </si>
  <si>
    <t>驾驶员座垫右侧安装板总成</t>
  </si>
  <si>
    <t>6801110X2001A</t>
  </si>
  <si>
    <t>铆接</t>
  </si>
  <si>
    <t>BAS0000017</t>
  </si>
  <si>
    <t>321721801400</t>
  </si>
  <si>
    <t>中排独立软带轴承</t>
  </si>
  <si>
    <t>借用M60</t>
  </si>
  <si>
    <t>DC01 0.5</t>
  </si>
  <si>
    <t>20*3.5*20</t>
  </si>
  <si>
    <t>安徽汉升</t>
  </si>
  <si>
    <t>SLT0011650</t>
  </si>
  <si>
    <t>驾驶员座垫右侧安装板分总成</t>
  </si>
  <si>
    <t>190*60.5*195</t>
  </si>
  <si>
    <t>航天宏达</t>
  </si>
  <si>
    <t>SLT0011596</t>
  </si>
  <si>
    <t>驾驶员座垫右侧安装板</t>
  </si>
  <si>
    <t>6801111X2001A</t>
  </si>
  <si>
    <t>SLT0011597</t>
  </si>
  <si>
    <t>驾驶员座垫右侧安装板加强钣金</t>
  </si>
  <si>
    <t>激光切割</t>
  </si>
  <si>
    <t>BFA0000400</t>
  </si>
  <si>
    <t>QC /T712</t>
  </si>
  <si>
    <t>7/16</t>
  </si>
  <si>
    <t>6801150X2001A</t>
  </si>
  <si>
    <t>SLT0011600</t>
  </si>
  <si>
    <t>驾驶员座垫后横梁</t>
  </si>
  <si>
    <t>6801151X2001A</t>
  </si>
  <si>
    <t>管材件</t>
  </si>
  <si>
    <t>Q235 φ22×2.0</t>
  </si>
  <si>
    <t>GB/T 13793
GB/T 700</t>
  </si>
  <si>
    <t>25*434*45</t>
  </si>
  <si>
    <t>弯管</t>
  </si>
  <si>
    <t>弯管车间</t>
  </si>
  <si>
    <t>新开（原卡接方式变更为插接方式）</t>
  </si>
  <si>
    <t>6801103X2001A</t>
  </si>
  <si>
    <t>QStE420TM 2.0</t>
  </si>
  <si>
    <t>65*32*22</t>
  </si>
  <si>
    <t>6801720X2001A</t>
  </si>
  <si>
    <t>驾驶员调角器上连接板总成</t>
  </si>
  <si>
    <t>SLT0002537</t>
  </si>
  <si>
    <t>6801621X2001A</t>
  </si>
  <si>
    <t>驾驶员调角器上连接板</t>
  </si>
  <si>
    <t>116.5*15.5*270.5</t>
  </si>
  <si>
    <t>276*80*2.5</t>
  </si>
  <si>
    <t>强宇</t>
  </si>
  <si>
    <t>SLT0002538</t>
  </si>
  <si>
    <t>6801622X2001A</t>
  </si>
  <si>
    <t>前排靠背复位卷簧限位支架</t>
  </si>
  <si>
    <t>SPFH590 3.0</t>
  </si>
  <si>
    <t>19.5*30.5*13</t>
  </si>
  <si>
    <t>32*31*3</t>
  </si>
  <si>
    <t>成卓</t>
  </si>
  <si>
    <t>SLT0010190</t>
  </si>
  <si>
    <t>复位卷簧下限位支架</t>
  </si>
  <si>
    <t>20*30.5*12</t>
  </si>
  <si>
    <t>31*21*3</t>
  </si>
  <si>
    <t>SLT0002545</t>
  </si>
  <si>
    <t>6804520X2001A</t>
  </si>
  <si>
    <t>左侧手动调角器总成</t>
  </si>
  <si>
    <t>核心件</t>
  </si>
  <si>
    <t>力乐</t>
  </si>
  <si>
    <t>SLT0002790</t>
  </si>
  <si>
    <t>6801740X2001A</t>
  </si>
  <si>
    <t>驾驶员靠背弯管总成</t>
  </si>
  <si>
    <t>分总成，借用BA95</t>
  </si>
  <si>
    <t>6801741X2001A</t>
  </si>
  <si>
    <t>驾驶员靠背弯管</t>
  </si>
  <si>
    <t>管材</t>
  </si>
  <si>
    <t>B340LA φ25×2.0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</si>
  <si>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</si>
  <si>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</si>
  <si>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</si>
  <si>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</si>
  <si>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</si>
  <si>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</si>
  <si>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BFA0000775</t>
  </si>
  <si>
    <t>1B180-6805009</t>
  </si>
  <si>
    <t>司机背右旋转阶梯螺栓</t>
  </si>
  <si>
    <t>借用M4-2060</t>
  </si>
  <si>
    <t>φ20 45</t>
  </si>
  <si>
    <t>20*21*20</t>
  </si>
  <si>
    <t>冷镦</t>
  </si>
  <si>
    <t>黄骅创合</t>
  </si>
  <si>
    <t>BFA0000007</t>
  </si>
  <si>
    <t>Q40208</t>
  </si>
  <si>
    <t>大垫圈</t>
  </si>
  <si>
    <t>8</t>
  </si>
  <si>
    <t>24*2*24</t>
  </si>
  <si>
    <t>BFA0000019</t>
  </si>
  <si>
    <t>Q395B08</t>
  </si>
  <si>
    <t>盖型螺母</t>
  </si>
  <si>
    <t>M8</t>
  </si>
  <si>
    <t>15*15*13</t>
  </si>
  <si>
    <t>SCS0004800</t>
  </si>
  <si>
    <t>BQB40-6802131</t>
  </si>
  <si>
    <t>主头枕管</t>
  </si>
  <si>
    <t>借用B40</t>
  </si>
  <si>
    <t>Q195  φ20×2.0</t>
  </si>
  <si>
    <t>26*20*59</t>
  </si>
  <si>
    <t>切断</t>
  </si>
  <si>
    <t>再兴</t>
  </si>
  <si>
    <t>SCS0004583</t>
  </si>
  <si>
    <t>BQB40-6802139</t>
  </si>
  <si>
    <t>副头枕管</t>
  </si>
  <si>
    <t>沧州临港明康</t>
  </si>
  <si>
    <t>SLT0002552</t>
  </si>
  <si>
    <t>6801611X2001A</t>
  </si>
  <si>
    <t>驾驶员靠背下弯管</t>
  </si>
  <si>
    <t>Q235 φ20×1.5</t>
  </si>
  <si>
    <t>54*361*138</t>
  </si>
  <si>
    <t>SLT0002553</t>
  </si>
  <si>
    <t>6801670X2001A</t>
  </si>
  <si>
    <t>驾驶员靠背支撑钢丝总成</t>
  </si>
  <si>
    <t>6801660X2001A</t>
  </si>
  <si>
    <t>海兴中盛</t>
  </si>
  <si>
    <t>6801712X2001A</t>
  </si>
  <si>
    <t>驾驶员靠背支撑钢丝G</t>
  </si>
  <si>
    <t>Q235 φ5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</si>
  <si>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</si>
  <si>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</si>
  <si>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</si>
  <si>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</si>
  <si>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</si>
  <si>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</si>
  <si>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6801715X2001A</t>
  </si>
  <si>
    <t>6801714X2001A</t>
  </si>
  <si>
    <t>驾驶员靠背支撑钢丝B</t>
  </si>
  <si>
    <t>13*375*32</t>
  </si>
  <si>
    <t>6801664X2001A</t>
  </si>
  <si>
    <t>驾驶员靠背支撑钢丝D</t>
  </si>
  <si>
    <t>5*156*5</t>
  </si>
  <si>
    <t>SLT0002667</t>
  </si>
  <si>
    <t>6801711X2001A</t>
  </si>
  <si>
    <t>驾驶员靠背支撑钢丝F</t>
  </si>
  <si>
    <t>线材</t>
  </si>
  <si>
    <t>26*355*60</t>
  </si>
  <si>
    <t>SPFH590 5.0</t>
  </si>
  <si>
    <t>Q37106</t>
  </si>
  <si>
    <t>EA</t>
  </si>
  <si>
    <t>/</t>
  </si>
  <si>
    <t>钢</t>
  </si>
  <si>
    <t>防滑铝板安装钣金条</t>
  </si>
  <si>
    <t>SLT0002555</t>
  </si>
  <si>
    <t>6801614X2001A</t>
  </si>
  <si>
    <t>驾驶员左侧侧翼支撑钢丝</t>
  </si>
  <si>
    <t>Q235 φ6</t>
  </si>
  <si>
    <t>112.5*46*193</t>
  </si>
  <si>
    <t>SLT0002556</t>
  </si>
  <si>
    <t>6801615X2001A</t>
  </si>
  <si>
    <t>驾驶员右侧侧翼支撑钢丝</t>
  </si>
  <si>
    <t>115*46.5*203.5</t>
  </si>
  <si>
    <t>SLT0002546</t>
  </si>
  <si>
    <t>6801636X2001A</t>
  </si>
  <si>
    <t>靠背调角器涡簧</t>
  </si>
  <si>
    <t>65Mn</t>
  </si>
  <si>
    <t>GB/T1222</t>
  </si>
  <si>
    <t>江苏万金</t>
  </si>
  <si>
    <t>靠背骨架</t>
  </si>
  <si>
    <t>铝合金,t=3</t>
  </si>
  <si>
    <t>北京京宁通海</t>
  </si>
  <si>
    <t>M6X16</t>
  </si>
  <si>
    <t>常州上锐</t>
  </si>
  <si>
    <t>BFA0000130</t>
  </si>
  <si>
    <t>Q33008F31</t>
  </si>
  <si>
    <t>全金属六角法兰面锁紧螺母</t>
  </si>
  <si>
    <t>横梁，靠背与坐垫总成固定</t>
  </si>
  <si>
    <t>镀黑锌</t>
  </si>
  <si>
    <t>SLT0011643</t>
  </si>
  <si>
    <t>坐垫横梁喷涂总成</t>
  </si>
  <si>
    <t>电泳</t>
  </si>
  <si>
    <t>SLT0011602</t>
  </si>
  <si>
    <t>坐垫横梁焊接总成</t>
  </si>
  <si>
    <t>SLT0011603</t>
  </si>
  <si>
    <t>坐垫后连接钣金</t>
  </si>
  <si>
    <t>QStE500TM 5</t>
  </si>
  <si>
    <t>398*35</t>
  </si>
  <si>
    <t>SLT0011604</t>
  </si>
  <si>
    <t>坐垫前连接钣金</t>
  </si>
  <si>
    <t>399*71</t>
  </si>
  <si>
    <t>SLT0011605</t>
  </si>
  <si>
    <t>连接竖板</t>
  </si>
  <si>
    <t>265*25</t>
  </si>
  <si>
    <t>SLT0011606</t>
  </si>
  <si>
    <t>坐垫安装钣金焊接总成</t>
  </si>
  <si>
    <t>点焊</t>
  </si>
  <si>
    <t>SLT0011607</t>
  </si>
  <si>
    <t>坐垫安装钣金</t>
  </si>
  <si>
    <t>90*19</t>
  </si>
  <si>
    <t>借用轻卡减震</t>
  </si>
  <si>
    <t>M6</t>
  </si>
  <si>
    <t>SLT0011608</t>
  </si>
  <si>
    <t>底座总成（含滑轨）</t>
  </si>
  <si>
    <t>骨架组装车间</t>
  </si>
  <si>
    <t>SLT0011614</t>
  </si>
  <si>
    <t>减震器总成</t>
  </si>
  <si>
    <t>SLT0011615</t>
  </si>
  <si>
    <t>下底板焊接总成喷涂</t>
  </si>
  <si>
    <t>SLT0011616</t>
  </si>
  <si>
    <t>下底板焊接分总成</t>
  </si>
  <si>
    <t>河北利达</t>
  </si>
  <si>
    <t>SLT0011617</t>
  </si>
  <si>
    <t>减震器下底板</t>
  </si>
  <si>
    <t>新开，在轻卡减震基础上切除4个豁口</t>
  </si>
  <si>
    <t>SPFH590 /T=3.0</t>
  </si>
  <si>
    <t>3.0-Q /BQB 301
SPFH590-Q /BQB 310</t>
  </si>
  <si>
    <t>509*292*3</t>
  </si>
  <si>
    <t>借用</t>
  </si>
  <si>
    <t>SAPH440 /T=3.0</t>
  </si>
  <si>
    <t>3.0-Q /BQB 301
SAPH440-Q /BQB 310</t>
  </si>
  <si>
    <t>81*30*3</t>
  </si>
  <si>
    <t>SLT0010546</t>
  </si>
  <si>
    <t>直线阀下支架</t>
  </si>
  <si>
    <t>SAPH440 /T=2.0</t>
  </si>
  <si>
    <t>56*17*2</t>
  </si>
  <si>
    <t>SLT0010540</t>
  </si>
  <si>
    <t>滚轮下滑槽</t>
  </si>
  <si>
    <t>79*74*3</t>
  </si>
  <si>
    <t>扩孔</t>
  </si>
  <si>
    <t>QSTE420TM /T=3.0</t>
  </si>
  <si>
    <t>59*50</t>
  </si>
  <si>
    <t>SLT0011619</t>
  </si>
  <si>
    <t>上盖板焊接总成</t>
  </si>
  <si>
    <t>D</t>
  </si>
  <si>
    <t>SLT0011609</t>
  </si>
  <si>
    <t>驾驶员左侧滑轨总成</t>
  </si>
  <si>
    <t>常州市鹏逸</t>
  </si>
  <si>
    <t>SLT0011611</t>
  </si>
  <si>
    <t>滑轨左侧后连接钣金</t>
  </si>
  <si>
    <t>QStE500TM 5.0</t>
  </si>
  <si>
    <t>切割+折弯</t>
  </si>
  <si>
    <t>124*120</t>
  </si>
  <si>
    <t>SLT0011613</t>
  </si>
  <si>
    <t>滑轨前连接钣金</t>
  </si>
  <si>
    <t>118*75</t>
  </si>
  <si>
    <t>SLT0011649</t>
  </si>
  <si>
    <t>驾驶员右侧滑轨总成</t>
  </si>
  <si>
    <t>SLT0011612</t>
  </si>
  <si>
    <t>滑轨右侧后连接钣金</t>
  </si>
  <si>
    <t>SLT0011610</t>
  </si>
  <si>
    <t>驾驶员滑轨U型把手</t>
  </si>
  <si>
    <t>6801101X2001A</t>
  </si>
  <si>
    <t>SPCC φ10</t>
  </si>
  <si>
    <t>141*379*11</t>
  </si>
  <si>
    <t>SLT0010570</t>
  </si>
  <si>
    <t>SLT0010539</t>
  </si>
  <si>
    <t>500*283*3</t>
  </si>
  <si>
    <t>74*74*3</t>
  </si>
  <si>
    <t>SLT0010571</t>
  </si>
  <si>
    <t>绞架焊接总成电泳</t>
  </si>
  <si>
    <t>电泳总成件</t>
  </si>
  <si>
    <t>电泳（ED)</t>
  </si>
  <si>
    <t>电泳车间</t>
  </si>
  <si>
    <t>SLT0010562</t>
  </si>
  <si>
    <t>绞架焊接总成</t>
  </si>
  <si>
    <t>SLT0010557</t>
  </si>
  <si>
    <t>外绞架支撑板组件</t>
  </si>
  <si>
    <t>SLT0010547</t>
  </si>
  <si>
    <t>外绞架支撑板</t>
  </si>
  <si>
    <t>SPFH590 /T=6.0</t>
  </si>
  <si>
    <t>T=6</t>
  </si>
  <si>
    <t>340*12*6</t>
  </si>
  <si>
    <t>SLT0010684</t>
  </si>
  <si>
    <t>外绞架轴套组件</t>
  </si>
  <si>
    <t>SLT0010524</t>
  </si>
  <si>
    <t>外绞架轴套</t>
  </si>
  <si>
    <t>机加件</t>
  </si>
  <si>
    <t>SWRCH35K</t>
  </si>
  <si>
    <t>Q /BQB 501
SWRCH35K-Q /BQB 517</t>
  </si>
  <si>
    <t>SLT0010535</t>
  </si>
  <si>
    <t>钢轴套1</t>
  </si>
  <si>
    <t>合金CuSn8Pb3</t>
  </si>
  <si>
    <t>SLT0010527</t>
  </si>
  <si>
    <t>后轴连接轴</t>
  </si>
  <si>
    <t>机加</t>
  </si>
  <si>
    <t>黄骅市创合</t>
  </si>
  <si>
    <t>SLT0010531</t>
  </si>
  <si>
    <t>绞架连杆2</t>
  </si>
  <si>
    <t>20#</t>
  </si>
  <si>
    <t>φ17-GB/T 702
20-GB/T 699</t>
  </si>
  <si>
    <t>黄骅市兴岳</t>
  </si>
  <si>
    <t>SLT0010549</t>
  </si>
  <si>
    <t>外绞架加强板</t>
  </si>
  <si>
    <t>Q235-A</t>
  </si>
  <si>
    <t>159*20.5*6</t>
  </si>
  <si>
    <t>沧州智凯</t>
  </si>
  <si>
    <t>SLT0010559</t>
  </si>
  <si>
    <t>外绞架加强片</t>
  </si>
  <si>
    <t>24*11*3</t>
  </si>
  <si>
    <t>SLT0010572</t>
  </si>
  <si>
    <t>内绞架焊接总成</t>
  </si>
  <si>
    <t>SLT0010556</t>
  </si>
  <si>
    <t>内绞架支撑板组件</t>
  </si>
  <si>
    <t>SLT0010548</t>
  </si>
  <si>
    <t>内绞架支撑板</t>
  </si>
  <si>
    <t>322*40*6</t>
  </si>
  <si>
    <t>SLT0010269</t>
  </si>
  <si>
    <t>内绞架螺母轴套</t>
  </si>
  <si>
    <t>SLT0010529</t>
  </si>
  <si>
    <t>绞架连杆3</t>
  </si>
  <si>
    <t>SLT0010530</t>
  </si>
  <si>
    <t>绞架连杆1</t>
  </si>
  <si>
    <t>SLT0010528</t>
  </si>
  <si>
    <t>直线阀固定轴</t>
  </si>
  <si>
    <t>GB/T699</t>
  </si>
  <si>
    <t>SLT0010565</t>
  </si>
  <si>
    <t>内绞架加强片</t>
  </si>
  <si>
    <t xml:space="preserve">   </t>
  </si>
  <si>
    <t>SLT0010525</t>
  </si>
  <si>
    <t>内外绞架连接螺栓</t>
  </si>
  <si>
    <t xml:space="preserve">         </t>
  </si>
  <si>
    <t>BPC0010161</t>
  </si>
  <si>
    <t>轻卡座椅悬浮阀气路总成-无腰托</t>
  </si>
  <si>
    <t xml:space="preserve"> </t>
  </si>
  <si>
    <t>安路普</t>
  </si>
  <si>
    <t>BCL0010006</t>
  </si>
  <si>
    <t>气管卡扣</t>
  </si>
  <si>
    <t>PA66</t>
  </si>
  <si>
    <t>北京瑞隆祥</t>
  </si>
  <si>
    <t xml:space="preserve">                  </t>
  </si>
  <si>
    <t xml:space="preserve">          </t>
  </si>
  <si>
    <t xml:space="preserve">SLT0010277 </t>
  </si>
  <si>
    <t>轻卡座椅气囊总成</t>
  </si>
  <si>
    <t>BFA0000391</t>
  </si>
  <si>
    <t>Q43660</t>
  </si>
  <si>
    <t>开口挡圈</t>
  </si>
  <si>
    <t>Φ6</t>
  </si>
  <si>
    <t>0.0003</t>
  </si>
  <si>
    <t>泊头市鑫洪</t>
  </si>
  <si>
    <t>BFA0010072</t>
  </si>
  <si>
    <t>Q436220</t>
  </si>
  <si>
    <t>Φ22</t>
  </si>
  <si>
    <t>SLT0010533</t>
  </si>
  <si>
    <t>上限位块</t>
  </si>
  <si>
    <t>橡胶件</t>
  </si>
  <si>
    <t>NR</t>
  </si>
  <si>
    <t>5%损耗</t>
  </si>
  <si>
    <t>日照浩利</t>
  </si>
  <si>
    <t>SLT0010534</t>
  </si>
  <si>
    <t>下限位块</t>
  </si>
  <si>
    <t>SHT0001187</t>
  </si>
  <si>
    <t>ZKGJ-6804060-51</t>
  </si>
  <si>
    <t>尼龙滚轮</t>
  </si>
  <si>
    <t>4%损耗</t>
  </si>
  <si>
    <t>BFA0000285</t>
  </si>
  <si>
    <t>Q43640</t>
  </si>
  <si>
    <t>Φ4</t>
  </si>
  <si>
    <t>北京三浦/上锐</t>
  </si>
  <si>
    <t>SLT0010521</t>
  </si>
  <si>
    <t>阻尼连接轴</t>
  </si>
  <si>
    <t>SLT0010532</t>
  </si>
  <si>
    <t>直线阀连接轴</t>
  </si>
  <si>
    <t>黄骅市创合/黄骅市兴岳</t>
  </si>
  <si>
    <t>BSP0000053</t>
  </si>
  <si>
    <t>Q43680</t>
  </si>
  <si>
    <t>Φ8</t>
  </si>
  <si>
    <t>SLT0010573</t>
  </si>
  <si>
    <t>下底板固定块组件</t>
  </si>
  <si>
    <t>文安万达</t>
  </si>
  <si>
    <t>SLT0010522</t>
  </si>
  <si>
    <t>下底板固定块</t>
  </si>
  <si>
    <t>SLT0010536</t>
  </si>
  <si>
    <t>钢轴套2</t>
  </si>
  <si>
    <t>SLT0010574</t>
  </si>
  <si>
    <t>上盖板固定块组件</t>
  </si>
  <si>
    <t>SLT0010523</t>
  </si>
  <si>
    <t>上盖板固定块</t>
  </si>
  <si>
    <t>BFA0010021</t>
  </si>
  <si>
    <t>内六角花型盘头螺钉</t>
  </si>
  <si>
    <t>M6*12</t>
  </si>
  <si>
    <t>上锐</t>
  </si>
  <si>
    <t>SLT0010852</t>
  </si>
  <si>
    <t>橡胶防护圈</t>
  </si>
  <si>
    <t>φ10（边缘）（黑色）</t>
  </si>
  <si>
    <t>黄骅市正源机电产品经销处</t>
  </si>
  <si>
    <t>隔板</t>
  </si>
  <si>
    <t>SLT0011622</t>
  </si>
  <si>
    <t>驾驶员座垫泡沫及护面总成</t>
  </si>
  <si>
    <t>SLT0011623</t>
  </si>
  <si>
    <t>驾驶员座垫泡沫总成</t>
  </si>
  <si>
    <t>新开非通风</t>
  </si>
  <si>
    <t>西安自制</t>
  </si>
  <si>
    <t>文安海智</t>
  </si>
  <si>
    <t>目前模具在文安海智</t>
  </si>
  <si>
    <t>SLT0011624</t>
  </si>
  <si>
    <t>驾驶员座垫泡沫本体</t>
  </si>
  <si>
    <t>PUR,65kg/m³</t>
  </si>
  <si>
    <t>65kg/m³</t>
  </si>
  <si>
    <t>SLT0011625</t>
  </si>
  <si>
    <t>驾驶员座垫泡沫预埋钢丝A</t>
  </si>
  <si>
    <t>钢丝</t>
  </si>
  <si>
    <t>60 φ2</t>
  </si>
  <si>
    <t>西安外购</t>
  </si>
  <si>
    <t>市场采购</t>
  </si>
  <si>
    <t>SLT0011626</t>
  </si>
  <si>
    <t>驾驶员座垫泡沫预埋钢丝B</t>
  </si>
  <si>
    <t>250*φ2</t>
  </si>
  <si>
    <t>SLT0011627</t>
  </si>
  <si>
    <t>驾驶员座垫泡沫无纺布</t>
  </si>
  <si>
    <t>无纺布</t>
  </si>
  <si>
    <t>140g/㎡</t>
  </si>
  <si>
    <t>外购</t>
  </si>
  <si>
    <t>黄骅建昌</t>
  </si>
  <si>
    <t>SLT0011628</t>
  </si>
  <si>
    <t>坐垫钢丝焊接总成</t>
  </si>
  <si>
    <t>SLT0011629</t>
  </si>
  <si>
    <t>坐垫钢丝A</t>
  </si>
  <si>
    <t>Q235  Φ6</t>
  </si>
  <si>
    <t>SLT0011630</t>
  </si>
  <si>
    <t>坐垫钢丝B</t>
  </si>
  <si>
    <t>SLT0011631</t>
  </si>
  <si>
    <t>坐垫钢丝C</t>
  </si>
  <si>
    <t>SLT0011632</t>
  </si>
  <si>
    <t>坐垫钢丝D</t>
  </si>
  <si>
    <t>SLT0011644</t>
  </si>
  <si>
    <t>坐垫钢丝E</t>
  </si>
  <si>
    <t>SLT0011645</t>
  </si>
  <si>
    <t>坐垫钢丝F</t>
  </si>
  <si>
    <t>SLT0011646</t>
  </si>
  <si>
    <t>坐垫钢丝G</t>
  </si>
  <si>
    <t>SLT0011647</t>
  </si>
  <si>
    <t>坐垫钢丝H</t>
  </si>
  <si>
    <t>Q235  Φ8</t>
  </si>
  <si>
    <t>SLT0011648</t>
  </si>
  <si>
    <t>坐垫钢丝J</t>
  </si>
  <si>
    <t>SLT0011651</t>
  </si>
  <si>
    <t>坐垫钢丝K</t>
  </si>
  <si>
    <t>Q235  Φ5</t>
  </si>
  <si>
    <t>SLT0011633</t>
  </si>
  <si>
    <t>QSTE420TM  T=3</t>
  </si>
  <si>
    <t>63*25</t>
  </si>
  <si>
    <t>SLT0011634</t>
  </si>
  <si>
    <t>SLT0011635</t>
  </si>
  <si>
    <t>驾驶员坐垫迷彩保护套</t>
  </si>
  <si>
    <t>Q2140616</t>
  </si>
  <si>
    <t>BFA0000047</t>
  </si>
  <si>
    <t>BQB40-6807121</t>
  </si>
  <si>
    <t>弹簧钢丝</t>
  </si>
  <si>
    <t>SLT0010345</t>
  </si>
  <si>
    <t>驾驶员调角器手柄</t>
  </si>
  <si>
    <t>借用统帅</t>
  </si>
  <si>
    <t>2.5
PA6+GF30</t>
  </si>
  <si>
    <t>汇铭</t>
  </si>
  <si>
    <t>SLT0011637</t>
  </si>
  <si>
    <t>安全带插锁总成</t>
  </si>
  <si>
    <t>浙江松原</t>
  </si>
  <si>
    <t>SLT0000244</t>
  </si>
  <si>
    <t>k1头枕包装膜</t>
  </si>
  <si>
    <t>其他件</t>
  </si>
  <si>
    <t>PE</t>
  </si>
  <si>
    <t>SLT0001707</t>
  </si>
  <si>
    <t>主驾座椅防护罩</t>
  </si>
  <si>
    <t>TAT0010106</t>
  </si>
  <si>
    <t>驾驶员座总成纸箱</t>
  </si>
  <si>
    <t>5层AB瓦楞纸</t>
  </si>
  <si>
    <t>北京兴盛华丰包装制品有限公司</t>
  </si>
  <si>
    <t>TAT0010110</t>
  </si>
  <si>
    <t>防锈自喷漆</t>
  </si>
  <si>
    <t>米黄色
色号：RAL1001</t>
  </si>
  <si>
    <t>BPC0000027</t>
  </si>
  <si>
    <t>直通变径快插接头4-6</t>
  </si>
  <si>
    <t>气管接头</t>
  </si>
  <si>
    <t>SLT0011636</t>
  </si>
  <si>
    <t>卷收器</t>
  </si>
  <si>
    <t>新开，随车件</t>
  </si>
  <si>
    <r>
      <rPr>
        <sz val="14"/>
        <color rgb="FFFF0000"/>
        <rFont val="宋体"/>
        <charset val="134"/>
      </rPr>
      <t xml:space="preserve">说明：初版BOM，面料用量进行电子排版后确定 </t>
    </r>
    <r>
      <rPr>
        <sz val="14"/>
        <rFont val="宋体"/>
        <charset val="134"/>
      </rPr>
      <t xml:space="preserve">                   </t>
    </r>
  </si>
  <si>
    <t>铁马军车座椅护面BOM清单</t>
  </si>
  <si>
    <t>图纸版本
(状态码)</t>
  </si>
  <si>
    <t>王冠宇</t>
  </si>
  <si>
    <t>审核：</t>
  </si>
  <si>
    <t>GTL-C</t>
  </si>
  <si>
    <t>批准：</t>
  </si>
  <si>
    <t>种类</t>
  </si>
  <si>
    <t>重卡</t>
  </si>
  <si>
    <t>重量（Kg）</t>
  </si>
  <si>
    <t>—</t>
  </si>
  <si>
    <t>物料描述</t>
  </si>
  <si>
    <t>轮廓尺寸
(长*宽*高)规格</t>
  </si>
  <si>
    <t>型腔</t>
  </si>
  <si>
    <t>虚拟件
Y/N</t>
  </si>
  <si>
    <t>工艺</t>
  </si>
  <si>
    <t>节拍
（S）</t>
  </si>
  <si>
    <t>工位</t>
  </si>
  <si>
    <t>库位</t>
  </si>
  <si>
    <t>事业部/供应商</t>
  </si>
  <si>
    <t>毛重</t>
  </si>
  <si>
    <t>毛坯件净重</t>
  </si>
  <si>
    <t>TSY0010580</t>
  </si>
  <si>
    <t>超纤主料</t>
  </si>
  <si>
    <t>复合主料</t>
  </si>
  <si>
    <t>N*1.4m*4mm</t>
  </si>
  <si>
    <t>机织布</t>
  </si>
  <si>
    <t>延米</t>
  </si>
  <si>
    <t>超纤</t>
  </si>
  <si>
    <t>裁剪</t>
  </si>
  <si>
    <t>山东恒信
孟庆波
13863647800</t>
  </si>
  <si>
    <t>净享18-1</t>
  </si>
  <si>
    <t>TSY0010581</t>
  </si>
  <si>
    <t>迷彩主料</t>
  </si>
  <si>
    <t>单层织物</t>
  </si>
  <si>
    <t>N*1.5m</t>
  </si>
  <si>
    <t>织物</t>
  </si>
  <si>
    <t>YS-10</t>
  </si>
  <si>
    <t>TSY0010599</t>
  </si>
  <si>
    <t>米色毛毡</t>
  </si>
  <si>
    <t>毛毡</t>
  </si>
  <si>
    <t>260g/㎡</t>
  </si>
  <si>
    <t>纤维+胶</t>
  </si>
  <si>
    <t>未定</t>
  </si>
  <si>
    <t>TSY0010590</t>
  </si>
  <si>
    <t>吊紧带</t>
  </si>
  <si>
    <t>310*27吊紧带</t>
  </si>
  <si>
    <t>310mm*27mm*N</t>
  </si>
  <si>
    <t>PP+无纺布</t>
  </si>
  <si>
    <t>件</t>
  </si>
  <si>
    <t>上海绽奇工贸 王兴龙 18621598588</t>
  </si>
  <si>
    <t>TSY0010591</t>
  </si>
  <si>
    <t>260*27吊紧带</t>
  </si>
  <si>
    <t>260mm*27mm*N</t>
  </si>
  <si>
    <t>TSY0010592</t>
  </si>
  <si>
    <t>365*27吊紧带</t>
  </si>
  <si>
    <t>365mm*27mm*N</t>
  </si>
  <si>
    <t>TSY0010594</t>
  </si>
  <si>
    <t>920*27吊紧带</t>
  </si>
  <si>
    <t>920mm*27mm*N</t>
  </si>
  <si>
    <t>TSY0010597</t>
  </si>
  <si>
    <t>300*27吊紧带</t>
  </si>
  <si>
    <t>300mm*27mm*N</t>
  </si>
  <si>
    <t>TSY0000524</t>
  </si>
  <si>
    <t>型条</t>
  </si>
  <si>
    <t>KT-16型条</t>
  </si>
  <si>
    <t xml:space="preserve">型条115mm  </t>
  </si>
  <si>
    <t>共聚PP</t>
  </si>
  <si>
    <t>根</t>
  </si>
  <si>
    <t>KT-16</t>
  </si>
  <si>
    <t>TSY0010586</t>
  </si>
  <si>
    <t xml:space="preserve">型条375mm  </t>
  </si>
  <si>
    <t>TSY0010589</t>
  </si>
  <si>
    <t>KT-17型条</t>
  </si>
  <si>
    <t>KT-17</t>
  </si>
  <si>
    <t>TSY0010588</t>
  </si>
  <si>
    <t>TSY0010582</t>
  </si>
  <si>
    <t>拉链</t>
  </si>
  <si>
    <t>430mm米色色5#反穿拉链</t>
  </si>
  <si>
    <t>5#
反穿</t>
  </si>
  <si>
    <t>尼龙+树脂</t>
  </si>
  <si>
    <t>TSY0010600</t>
  </si>
  <si>
    <t>PP管</t>
  </si>
  <si>
    <t>2.5mm直径PP管</t>
  </si>
  <si>
    <t>PP</t>
  </si>
  <si>
    <t>雄县华增 李福增 13803269328</t>
  </si>
  <si>
    <t>TSY0000083</t>
  </si>
  <si>
    <t>缝线</t>
  </si>
  <si>
    <t>米色明线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</si>
  <si>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20/3</t>
    </r>
    <r>
      <rPr>
        <sz val="14"/>
        <rFont val="宋体"/>
        <charset val="134"/>
      </rPr>
      <t>股）</t>
    </r>
  </si>
  <si>
    <t>高强涤纶</t>
  </si>
  <si>
    <t>米</t>
  </si>
  <si>
    <t>盟力线业 周登红 13751861966</t>
  </si>
  <si>
    <t>M2553</t>
  </si>
  <si>
    <t>TSY0010056</t>
  </si>
  <si>
    <t>黑色暗线</t>
  </si>
  <si>
    <r>
      <rPr>
        <sz val="14"/>
        <rFont val="宋体"/>
        <charset val="134"/>
      </rPr>
      <t>（3</t>
    </r>
    <r>
      <rPr>
        <sz val="14"/>
        <rFont val="Arial"/>
        <charset val="134"/>
      </rPr>
      <t>0/3</t>
    </r>
    <r>
      <rPr>
        <sz val="14"/>
        <rFont val="宋体"/>
        <charset val="134"/>
      </rPr>
      <t>股）</t>
    </r>
  </si>
  <si>
    <t>TSY0010601</t>
  </si>
  <si>
    <t>米色暗线</t>
  </si>
  <si>
    <t>桂州盛茏纺织
陈钢
13907837380</t>
  </si>
  <si>
    <t>9004米色</t>
  </si>
  <si>
    <t>TSY0010584</t>
  </si>
  <si>
    <t>白色搭扣（软）</t>
  </si>
  <si>
    <t>白色    宽度为25mm</t>
  </si>
  <si>
    <t>宽25mm</t>
  </si>
  <si>
    <t>尼龙</t>
  </si>
  <si>
    <t>粘扣</t>
  </si>
  <si>
    <t>TSY0010583</t>
  </si>
  <si>
    <t>白色搭扣（硬）</t>
  </si>
  <si>
    <t>TSY0000399</t>
  </si>
  <si>
    <t>黑色松紧带</t>
  </si>
  <si>
    <t>黑色松紧带宽度为25mm</t>
  </si>
  <si>
    <t>TSY0000185</t>
  </si>
  <si>
    <t>黑牙管</t>
  </si>
  <si>
    <t>10mm宽黑牙管</t>
  </si>
  <si>
    <t>标识</t>
  </si>
  <si>
    <t>TSY0010602</t>
  </si>
  <si>
    <t>快拆标</t>
  </si>
  <si>
    <t>涤纶丝</t>
  </si>
  <si>
    <t>TSY0000334</t>
  </si>
  <si>
    <t>写字标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</si>
</sst>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00"/>
    <numFmt numFmtId="179" formatCode="0.0000_);[Red]\(0.0000\)"/>
    <numFmt numFmtId="180" formatCode="0.0_);[Red]\(0.0\)"/>
    <numFmt numFmtId="181" formatCode="0_);[Red]\(0\)"/>
    <numFmt numFmtId="182" formatCode="0.00_);[Red]\(0.00\)"/>
    <numFmt numFmtId="183" formatCode="0.0000_ "/>
    <numFmt numFmtId="184" formatCode="0.000_);[Red]\(0.000\)"/>
  </numFmts>
  <fonts count="6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Arial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4"/>
      <name val="微软雅黑"/>
      <charset val="134"/>
    </font>
    <font>
      <sz val="14"/>
      <name val="Arial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宋体"/>
      <charset val="134"/>
    </font>
    <font>
      <sz val="12"/>
      <name val="微软雅黑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1"/>
      <color rgb="FFFF0000"/>
      <name val="微软雅黑"/>
      <charset val="134"/>
    </font>
    <font>
      <b/>
      <sz val="14"/>
      <name val="微软雅黑"/>
      <charset val="134"/>
    </font>
    <font>
      <sz val="11"/>
      <name val="宋体"/>
      <charset val="134"/>
      <scheme val="minor"/>
    </font>
    <font>
      <b/>
      <sz val="11"/>
      <name val="微软雅黑"/>
      <charset val="134"/>
    </font>
    <font>
      <b/>
      <sz val="20"/>
      <name val="微软雅黑"/>
      <charset val="134"/>
    </font>
    <font>
      <sz val="11"/>
      <color rgb="FF000000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0"/>
      <name val="宋体"/>
      <charset val="134"/>
      <scheme val="minor"/>
    </font>
    <font>
      <sz val="16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sz val="12"/>
      <name val="宋体"/>
      <charset val="134"/>
    </font>
    <font>
      <b/>
      <sz val="16"/>
      <name val="微软雅黑"/>
      <charset val="134"/>
    </font>
    <font>
      <b/>
      <sz val="14"/>
      <name val="宋体"/>
      <charset val="134"/>
    </font>
    <font>
      <sz val="26"/>
      <color theme="1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0"/>
      <name val="Arial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0" borderId="0"/>
    <xf numFmtId="0" fontId="43" fillId="11" borderId="0" applyNumberFormat="0" applyBorder="0" applyAlignment="0" applyProtection="0">
      <alignment vertical="center"/>
    </xf>
    <xf numFmtId="0" fontId="44" fillId="12" borderId="42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4" applyNumberForma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6" borderId="43" applyNumberFormat="0" applyFont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/>
    <xf numFmtId="0" fontId="38" fillId="0" borderId="0"/>
    <xf numFmtId="0" fontId="54" fillId="0" borderId="0" applyNumberFormat="0" applyFill="0" applyBorder="0" applyAlignment="0" applyProtection="0">
      <alignment vertical="center"/>
    </xf>
    <xf numFmtId="0" fontId="55" fillId="0" borderId="44" applyNumberFormat="0" applyFill="0" applyAlignment="0" applyProtection="0">
      <alignment vertical="center"/>
    </xf>
    <xf numFmtId="0" fontId="56" fillId="0" borderId="44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0" fillId="0" borderId="45" applyNumberFormat="0" applyFill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57" fillId="20" borderId="46" applyNumberFormat="0" applyAlignment="0" applyProtection="0">
      <alignment vertical="center"/>
    </xf>
    <xf numFmtId="0" fontId="58" fillId="20" borderId="42" applyNumberFormat="0" applyAlignment="0" applyProtection="0">
      <alignment vertical="center"/>
    </xf>
    <xf numFmtId="0" fontId="59" fillId="21" borderId="47" applyNumberFormat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60" fillId="0" borderId="48" applyNumberFormat="0" applyFill="0" applyAlignment="0" applyProtection="0">
      <alignment vertical="center"/>
    </xf>
    <xf numFmtId="0" fontId="61" fillId="0" borderId="49" applyNumberFormat="0" applyFill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43" fillId="34" borderId="0" applyNumberFormat="0" applyBorder="0" applyAlignment="0" applyProtection="0">
      <alignment vertical="center"/>
    </xf>
    <xf numFmtId="0" fontId="38" fillId="0" borderId="0"/>
    <xf numFmtId="0" fontId="43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38" fillId="0" borderId="0"/>
    <xf numFmtId="0" fontId="43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38" fillId="0" borderId="0"/>
    <xf numFmtId="0" fontId="43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48" fillId="4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7" fillId="0" borderId="4" applyNumberFormat="0" applyFill="0" applyBorder="0" applyProtection="0"/>
    <xf numFmtId="0" fontId="65" fillId="0" borderId="0" applyNumberFormat="0" applyBorder="0" applyProtection="0">
      <alignment vertical="center"/>
    </xf>
    <xf numFmtId="0" fontId="0" fillId="0" borderId="0">
      <alignment vertical="center"/>
    </xf>
    <xf numFmtId="0" fontId="6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</cellStyleXfs>
  <cellXfs count="502">
    <xf numFmtId="0" fontId="0" fillId="0" borderId="0" xfId="0">
      <alignment vertical="center"/>
    </xf>
    <xf numFmtId="0" fontId="1" fillId="2" borderId="0" xfId="75" applyFont="1" applyFill="1" applyAlignment="1" applyProtection="1">
      <alignment horizontal="center" vertical="center" wrapText="1"/>
      <protection locked="0"/>
    </xf>
    <xf numFmtId="0" fontId="1" fillId="2" borderId="0" xfId="12" applyFont="1" applyFill="1" applyBorder="1" applyAlignment="1" applyProtection="1">
      <alignment horizontal="center" vertical="center" wrapText="1"/>
      <protection locked="0"/>
    </xf>
    <xf numFmtId="0" fontId="1" fillId="3" borderId="0" xfId="75" applyFont="1" applyFill="1" applyAlignment="1" applyProtection="1">
      <alignment horizontal="center" vertical="center" wrapText="1"/>
      <protection locked="0"/>
    </xf>
    <xf numFmtId="0" fontId="1" fillId="3" borderId="0" xfId="60" applyFont="1" applyFill="1" applyAlignment="1">
      <alignment horizontal="center" vertical="center" wrapText="1"/>
    </xf>
    <xf numFmtId="0" fontId="1" fillId="3" borderId="0" xfId="60" applyFont="1" applyFill="1" applyAlignment="1">
      <alignment vertical="center" wrapText="1"/>
    </xf>
    <xf numFmtId="0" fontId="2" fillId="3" borderId="0" xfId="75" applyFont="1" applyFill="1" applyAlignment="1" applyProtection="1">
      <alignment horizontal="center" vertical="center" wrapText="1"/>
      <protection locked="0"/>
    </xf>
    <xf numFmtId="0" fontId="2" fillId="2" borderId="0" xfId="75" applyFont="1" applyFill="1" applyAlignment="1" applyProtection="1">
      <alignment horizontal="center" vertical="center" wrapText="1"/>
      <protection locked="0"/>
    </xf>
    <xf numFmtId="49" fontId="2" fillId="2" borderId="0" xfId="75" applyNumberFormat="1" applyFont="1" applyFill="1" applyAlignment="1" applyProtection="1">
      <alignment vertical="center" wrapText="1"/>
      <protection locked="0"/>
    </xf>
    <xf numFmtId="0" fontId="2" fillId="2" borderId="0" xfId="75" applyFont="1" applyFill="1" applyAlignment="1" applyProtection="1">
      <alignment horizontal="left" vertical="center" wrapText="1"/>
      <protection locked="0"/>
    </xf>
    <xf numFmtId="49" fontId="2" fillId="2" borderId="0" xfId="75" applyNumberFormat="1" applyFont="1" applyFill="1" applyAlignment="1" applyProtection="1">
      <alignment horizontal="center" vertical="center" wrapText="1"/>
      <protection locked="0"/>
    </xf>
    <xf numFmtId="0" fontId="2" fillId="0" borderId="1" xfId="75" applyFont="1" applyBorder="1" applyAlignment="1" applyProtection="1">
      <alignment horizontal="center" vertical="center" wrapText="1"/>
      <protection locked="0"/>
    </xf>
    <xf numFmtId="0" fontId="2" fillId="0" borderId="0" xfId="75" applyFont="1" applyAlignment="1" applyProtection="1">
      <alignment horizontal="center" vertical="center" wrapText="1"/>
      <protection locked="0"/>
    </xf>
    <xf numFmtId="0" fontId="2" fillId="0" borderId="2" xfId="75" applyFont="1" applyBorder="1" applyAlignment="1" applyProtection="1">
      <alignment horizontal="center" vertical="center" wrapText="1"/>
      <protection locked="0"/>
    </xf>
    <xf numFmtId="0" fontId="2" fillId="0" borderId="3" xfId="75" applyFont="1" applyBorder="1" applyAlignment="1" applyProtection="1">
      <alignment horizontal="center" vertical="center" wrapText="1"/>
      <protection locked="0"/>
    </xf>
    <xf numFmtId="0" fontId="3" fillId="0" borderId="4" xfId="75" applyFont="1" applyBorder="1" applyAlignment="1" applyProtection="1">
      <alignment horizontal="left" vertical="top" wrapText="1"/>
      <protection locked="0"/>
    </xf>
    <xf numFmtId="0" fontId="4" fillId="0" borderId="4" xfId="75" applyFont="1" applyBorder="1" applyAlignment="1" applyProtection="1">
      <alignment horizontal="left" vertical="top" wrapText="1"/>
      <protection locked="0"/>
    </xf>
    <xf numFmtId="0" fontId="4" fillId="0" borderId="4" xfId="75" applyFont="1" applyBorder="1" applyAlignment="1" applyProtection="1">
      <alignment horizontal="left" vertical="center" wrapText="1"/>
      <protection locked="0"/>
    </xf>
    <xf numFmtId="0" fontId="4" fillId="0" borderId="4" xfId="75" applyFont="1" applyBorder="1" applyAlignment="1" applyProtection="1">
      <alignment horizontal="center" vertical="center" wrapText="1"/>
      <protection locked="0"/>
    </xf>
    <xf numFmtId="0" fontId="4" fillId="0" borderId="4" xfId="75" applyFont="1" applyBorder="1" applyAlignment="1" applyProtection="1">
      <alignment horizontal="center" vertical="top" wrapText="1"/>
      <protection locked="0"/>
    </xf>
    <xf numFmtId="0" fontId="1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75" applyFont="1" applyBorder="1" applyAlignment="1" applyProtection="1">
      <alignment horizontal="center" vertical="center" wrapText="1"/>
      <protection locked="0"/>
    </xf>
    <xf numFmtId="49" fontId="1" fillId="0" borderId="4" xfId="75" applyNumberFormat="1" applyFont="1" applyBorder="1" applyAlignment="1" applyProtection="1">
      <alignment horizontal="center" vertical="center" wrapText="1"/>
      <protection locked="0"/>
    </xf>
    <xf numFmtId="0" fontId="4" fillId="0" borderId="4" xfId="60" applyFont="1" applyBorder="1" applyAlignment="1">
      <alignment horizontal="center" vertical="center" wrapText="1"/>
    </xf>
    <xf numFmtId="0" fontId="4" fillId="0" borderId="4" xfId="23" applyFont="1" applyBorder="1" applyAlignment="1">
      <alignment horizontal="center" vertical="center" wrapText="1"/>
    </xf>
    <xf numFmtId="0" fontId="4" fillId="0" borderId="4" xfId="23" applyFont="1" applyBorder="1" applyAlignment="1">
      <alignment horizontal="center" vertical="center"/>
    </xf>
    <xf numFmtId="0" fontId="2" fillId="0" borderId="5" xfId="75" applyFont="1" applyBorder="1" applyAlignment="1" applyProtection="1">
      <alignment horizontal="center" vertical="center" wrapText="1"/>
      <protection locked="0"/>
    </xf>
    <xf numFmtId="0" fontId="2" fillId="0" borderId="4" xfId="75" applyFont="1" applyBorder="1" applyAlignment="1" applyProtection="1">
      <alignment horizontal="center" vertical="center" wrapText="1"/>
      <protection locked="0"/>
    </xf>
    <xf numFmtId="0" fontId="5" fillId="0" borderId="4" xfId="60" applyFont="1" applyBorder="1" applyAlignment="1">
      <alignment horizontal="center" vertical="center" wrapText="1"/>
    </xf>
    <xf numFmtId="49" fontId="2" fillId="0" borderId="0" xfId="75" applyNumberFormat="1" applyFont="1" applyAlignment="1" applyProtection="1">
      <alignment vertical="center" wrapText="1"/>
      <protection locked="0"/>
    </xf>
    <xf numFmtId="0" fontId="6" fillId="0" borderId="4" xfId="75" applyFont="1" applyBorder="1" applyAlignment="1" applyProtection="1">
      <alignment horizontal="center" vertical="center" wrapText="1"/>
      <protection locked="0"/>
    </xf>
    <xf numFmtId="0" fontId="1" fillId="0" borderId="4" xfId="75" applyFont="1" applyBorder="1" applyAlignment="1" applyProtection="1">
      <alignment vertical="center" wrapText="1"/>
      <protection locked="0"/>
    </xf>
    <xf numFmtId="49" fontId="1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60" applyFont="1" applyBorder="1" applyAlignment="1">
      <alignment horizontal="center" vertical="center" wrapText="1"/>
    </xf>
    <xf numFmtId="49" fontId="1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23" applyFont="1" applyBorder="1" applyAlignment="1">
      <alignment horizontal="left" vertical="center" wrapText="1"/>
    </xf>
    <xf numFmtId="0" fontId="7" fillId="0" borderId="4" xfId="23" applyFont="1" applyBorder="1" applyAlignment="1">
      <alignment horizontal="center" vertical="center" wrapText="1"/>
    </xf>
    <xf numFmtId="0" fontId="4" fillId="0" borderId="5" xfId="75" applyFont="1" applyBorder="1" applyAlignment="1" applyProtection="1">
      <alignment horizontal="center" vertical="center" wrapText="1"/>
      <protection locked="0"/>
    </xf>
    <xf numFmtId="0" fontId="8" fillId="0" borderId="4" xfId="75" applyFont="1" applyBorder="1" applyAlignment="1" applyProtection="1">
      <alignment horizontal="center" vertical="center" wrapText="1"/>
      <protection locked="0"/>
    </xf>
    <xf numFmtId="0" fontId="1" fillId="0" borderId="4" xfId="50" applyFont="1" applyBorder="1" applyAlignment="1">
      <alignment horizontal="center" vertical="center" wrapText="1"/>
    </xf>
    <xf numFmtId="49" fontId="2" fillId="0" borderId="0" xfId="75" applyNumberFormat="1" applyFont="1" applyAlignment="1" applyProtection="1">
      <alignment horizontal="center" vertical="center" wrapText="1"/>
      <protection locked="0"/>
    </xf>
    <xf numFmtId="0" fontId="2" fillId="0" borderId="0" xfId="75" applyFont="1" applyAlignment="1" applyProtection="1">
      <alignment horizontal="left" vertical="center" wrapText="1"/>
      <protection locked="0"/>
    </xf>
    <xf numFmtId="0" fontId="1" fillId="0" borderId="4" xfId="12" applyFont="1" applyFill="1" applyBorder="1" applyAlignment="1" applyProtection="1">
      <alignment horizontal="center" vertical="center" wrapText="1"/>
      <protection locked="0"/>
    </xf>
    <xf numFmtId="0" fontId="9" fillId="0" borderId="4" xfId="3" applyFont="1" applyBorder="1" applyAlignment="1">
      <alignment horizontal="center" vertical="center" wrapText="1"/>
    </xf>
    <xf numFmtId="0" fontId="10" fillId="0" borderId="4" xfId="47" applyFont="1" applyBorder="1" applyAlignment="1">
      <alignment horizontal="center" vertical="center" wrapText="1"/>
    </xf>
    <xf numFmtId="0" fontId="11" fillId="0" borderId="5" xfId="75" applyFont="1" applyBorder="1" applyAlignment="1" applyProtection="1">
      <alignment horizontal="center" vertical="center" wrapText="1"/>
      <protection locked="0"/>
    </xf>
    <xf numFmtId="0" fontId="11" fillId="0" borderId="4" xfId="75" applyFont="1" applyBorder="1" applyAlignment="1" applyProtection="1">
      <alignment horizontal="center" vertical="center" wrapText="1"/>
      <protection locked="0"/>
    </xf>
    <xf numFmtId="177" fontId="9" fillId="0" borderId="4" xfId="60" applyNumberFormat="1" applyFont="1" applyBorder="1" applyAlignment="1">
      <alignment horizontal="center" vertical="center" wrapText="1"/>
    </xf>
    <xf numFmtId="0" fontId="12" fillId="0" borderId="4" xfId="60" applyFont="1" applyBorder="1" applyAlignment="1">
      <alignment horizontal="center" vertical="center" wrapText="1"/>
    </xf>
    <xf numFmtId="0" fontId="9" fillId="0" borderId="4" xfId="60" applyFont="1" applyBorder="1" applyAlignment="1">
      <alignment horizontal="center" vertical="center" wrapText="1"/>
    </xf>
    <xf numFmtId="0" fontId="1" fillId="0" borderId="4" xfId="12" applyFont="1" applyFill="1" applyBorder="1" applyAlignment="1" applyProtection="1">
      <alignment horizontal="center" vertical="center" wrapText="1" shrinkToFit="1"/>
      <protection locked="0"/>
    </xf>
    <xf numFmtId="49" fontId="13" fillId="0" borderId="4" xfId="48" applyNumberFormat="1" applyFont="1" applyBorder="1" applyAlignment="1">
      <alignment horizontal="center" vertical="center" wrapText="1"/>
    </xf>
    <xf numFmtId="49" fontId="9" fillId="0" borderId="4" xfId="48" applyNumberFormat="1" applyFont="1" applyBorder="1" applyAlignment="1">
      <alignment horizontal="center" vertical="center" wrapText="1"/>
    </xf>
    <xf numFmtId="176" fontId="5" fillId="0" borderId="6" xfId="60" applyNumberFormat="1" applyFont="1" applyBorder="1" applyAlignment="1">
      <alignment horizontal="center" vertical="center"/>
    </xf>
    <xf numFmtId="0" fontId="14" fillId="0" borderId="4" xfId="60" applyFont="1" applyBorder="1" applyAlignment="1">
      <alignment horizontal="center" vertical="center" wrapText="1"/>
    </xf>
    <xf numFmtId="176" fontId="5" fillId="0" borderId="4" xfId="75" applyNumberFormat="1" applyFont="1" applyBorder="1" applyAlignment="1" applyProtection="1">
      <alignment horizontal="center" vertical="center" wrapText="1"/>
      <protection locked="0"/>
    </xf>
    <xf numFmtId="0" fontId="5" fillId="0" borderId="4" xfId="60" applyFont="1" applyBorder="1" applyAlignment="1">
      <alignment horizontal="center" vertical="center"/>
    </xf>
    <xf numFmtId="0" fontId="8" fillId="0" borderId="5" xfId="75" applyFont="1" applyBorder="1" applyAlignment="1" applyProtection="1">
      <alignment horizontal="center" vertical="center" wrapText="1"/>
      <protection locked="0"/>
    </xf>
    <xf numFmtId="0" fontId="15" fillId="0" borderId="4" xfId="60" applyFont="1" applyBorder="1" applyAlignment="1">
      <alignment horizontal="center" vertical="center"/>
    </xf>
    <xf numFmtId="0" fontId="5" fillId="0" borderId="5" xfId="75" applyFont="1" applyBorder="1" applyAlignment="1" applyProtection="1">
      <alignment horizontal="center" vertical="center" wrapText="1"/>
      <protection locked="0"/>
    </xf>
    <xf numFmtId="0" fontId="16" fillId="0" borderId="0" xfId="12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>
      <alignment vertical="center"/>
    </xf>
    <xf numFmtId="0" fontId="2" fillId="4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73" applyNumberFormat="1" applyFont="1" applyFill="1" applyAlignment="1" applyProtection="1">
      <alignment horizontal="center" vertical="center" wrapText="1"/>
      <protection locked="0"/>
    </xf>
    <xf numFmtId="0" fontId="11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73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>
      <alignment vertical="center"/>
    </xf>
    <xf numFmtId="0" fontId="17" fillId="0" borderId="0" xfId="0" applyFont="1" applyFill="1">
      <alignment vertical="center"/>
    </xf>
    <xf numFmtId="178" fontId="0" fillId="0" borderId="0" xfId="0" applyNumberFormat="1" applyFill="1">
      <alignment vertical="center"/>
    </xf>
    <xf numFmtId="0" fontId="16" fillId="0" borderId="0" xfId="73" applyNumberFormat="1" applyFont="1" applyFill="1" applyAlignment="1" applyProtection="1">
      <alignment horizontal="center" vertical="center" wrapText="1"/>
      <protection locked="0"/>
    </xf>
    <xf numFmtId="0" fontId="16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73" applyNumberFormat="1" applyFont="1" applyFill="1" applyBorder="1" applyAlignment="1" applyProtection="1">
      <alignment vertical="center" wrapText="1"/>
      <protection locked="0"/>
    </xf>
    <xf numFmtId="49" fontId="16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73" applyNumberFormat="1" applyFont="1" applyFill="1" applyBorder="1" applyAlignment="1" applyProtection="1">
      <alignment horizontal="left" vertical="center" wrapText="1"/>
      <protection locked="0"/>
    </xf>
    <xf numFmtId="0" fontId="16" fillId="8" borderId="0" xfId="73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73" applyFont="1" applyFill="1" applyBorder="1" applyAlignment="1" applyProtection="1">
      <alignment horizontal="center" vertical="center" wrapText="1"/>
      <protection locked="0"/>
    </xf>
    <xf numFmtId="0" fontId="18" fillId="0" borderId="0" xfId="73" applyFont="1" applyFill="1" applyBorder="1" applyAlignment="1" applyProtection="1">
      <alignment horizontal="center" vertical="center" wrapText="1"/>
      <protection locked="0"/>
    </xf>
    <xf numFmtId="179" fontId="16" fillId="0" borderId="0" xfId="73" applyNumberFormat="1" applyFont="1" applyFill="1" applyBorder="1" applyAlignment="1" applyProtection="1">
      <alignment horizontal="center" vertical="center"/>
      <protection locked="0"/>
    </xf>
    <xf numFmtId="180" fontId="16" fillId="0" borderId="0" xfId="73" applyNumberFormat="1" applyFont="1" applyFill="1" applyBorder="1" applyAlignment="1" applyProtection="1">
      <alignment horizontal="center" vertical="center" wrapText="1"/>
      <protection locked="0"/>
    </xf>
    <xf numFmtId="179" fontId="16" fillId="0" borderId="0" xfId="73" applyNumberFormat="1" applyFont="1" applyFill="1" applyBorder="1" applyAlignment="1" applyProtection="1">
      <alignment horizontal="center" vertical="center" wrapText="1"/>
      <protection locked="0"/>
    </xf>
    <xf numFmtId="10" fontId="16" fillId="0" borderId="0" xfId="73" applyNumberFormat="1" applyFont="1" applyFill="1" applyBorder="1" applyAlignment="1" applyProtection="1">
      <alignment horizontal="center" vertical="center" wrapText="1"/>
      <protection locked="0"/>
    </xf>
    <xf numFmtId="181" fontId="16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73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73" applyFont="1" applyFill="1" applyBorder="1" applyAlignment="1" applyProtection="1">
      <alignment horizontal="left" vertical="center"/>
      <protection locked="0"/>
    </xf>
    <xf numFmtId="0" fontId="20" fillId="0" borderId="4" xfId="73" applyFont="1" applyFill="1" applyBorder="1" applyAlignment="1" applyProtection="1">
      <alignment horizontal="center" vertical="center"/>
      <protection locked="0"/>
    </xf>
    <xf numFmtId="0" fontId="20" fillId="0" borderId="4" xfId="73" applyFont="1" applyFill="1" applyBorder="1" applyAlignment="1" applyProtection="1">
      <alignment horizontal="left" vertical="center" wrapText="1"/>
      <protection locked="0"/>
    </xf>
    <xf numFmtId="0" fontId="20" fillId="0" borderId="4" xfId="73" applyFont="1" applyFill="1" applyBorder="1" applyAlignment="1" applyProtection="1">
      <alignment horizontal="center" vertical="center" wrapText="1"/>
      <protection locked="0"/>
    </xf>
    <xf numFmtId="0" fontId="20" fillId="0" borderId="4" xfId="73" applyFont="1" applyFill="1" applyBorder="1" applyAlignment="1" applyProtection="1">
      <alignment horizontal="left" vertical="top" wrapText="1"/>
      <protection locked="0"/>
    </xf>
    <xf numFmtId="0" fontId="20" fillId="0" borderId="4" xfId="73" applyFont="1" applyFill="1" applyBorder="1" applyAlignment="1" applyProtection="1">
      <alignment horizontal="center" vertical="top" wrapText="1"/>
      <protection locked="0"/>
    </xf>
    <xf numFmtId="0" fontId="20" fillId="0" borderId="5" xfId="73" applyFont="1" applyFill="1" applyBorder="1" applyAlignment="1" applyProtection="1">
      <alignment horizontal="left" vertical="top" wrapText="1"/>
      <protection locked="0"/>
    </xf>
    <xf numFmtId="0" fontId="20" fillId="0" borderId="5" xfId="73" applyFont="1" applyFill="1" applyBorder="1" applyAlignment="1" applyProtection="1">
      <alignment horizontal="center" vertical="top" wrapText="1"/>
      <protection locked="0"/>
    </xf>
    <xf numFmtId="0" fontId="21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73" applyFont="1" applyFill="1" applyBorder="1" applyAlignment="1" applyProtection="1">
      <alignment horizontal="center" vertical="center" wrapText="1"/>
      <protection locked="0"/>
    </xf>
    <xf numFmtId="0" fontId="21" fillId="0" borderId="4" xfId="73" applyFont="1" applyFill="1" applyBorder="1" applyAlignment="1" applyProtection="1">
      <alignment vertical="center" wrapText="1"/>
      <protection locked="0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4" borderId="4" xfId="12" applyNumberFormat="1" applyFont="1" applyFill="1" applyBorder="1" applyAlignment="1" applyProtection="1">
      <alignment horizontal="center" vertical="center" wrapText="1"/>
      <protection locked="0"/>
    </xf>
    <xf numFmtId="0" fontId="21" fillId="4" borderId="4" xfId="73" applyFont="1" applyFill="1" applyBorder="1" applyAlignment="1" applyProtection="1">
      <alignment horizontal="center" vertical="center" wrapText="1"/>
      <protection locked="0"/>
    </xf>
    <xf numFmtId="0" fontId="21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4" xfId="0" applyFont="1" applyFill="1" applyBorder="1">
      <alignment vertical="center"/>
    </xf>
    <xf numFmtId="0" fontId="21" fillId="0" borderId="4" xfId="0" applyFont="1" applyFill="1" applyBorder="1" applyAlignment="1">
      <alignment vertical="center"/>
    </xf>
    <xf numFmtId="0" fontId="21" fillId="4" borderId="4" xfId="0" applyFont="1" applyFill="1" applyBorder="1" applyAlignment="1">
      <alignment vertical="center" wrapText="1"/>
    </xf>
    <xf numFmtId="0" fontId="22" fillId="0" borderId="4" xfId="73" applyFont="1" applyFill="1" applyBorder="1" applyAlignment="1" applyProtection="1">
      <alignment horizontal="left" vertical="center" wrapText="1"/>
      <protection locked="0"/>
    </xf>
    <xf numFmtId="0" fontId="23" fillId="0" borderId="4" xfId="73" applyNumberFormat="1" applyFont="1" applyFill="1" applyBorder="1" applyAlignment="1" applyProtection="1">
      <alignment horizontal="left" vertical="center" wrapText="1"/>
      <protection locked="0"/>
    </xf>
    <xf numFmtId="0" fontId="23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73" applyFont="1" applyFill="1" applyBorder="1" applyAlignment="1" applyProtection="1">
      <alignment horizontal="left" vertical="center"/>
      <protection locked="0"/>
    </xf>
    <xf numFmtId="0" fontId="22" fillId="0" borderId="4" xfId="73" applyFont="1" applyFill="1" applyBorder="1" applyAlignment="1" applyProtection="1">
      <alignment horizontal="left" vertical="top" wrapText="1"/>
      <protection locked="0"/>
    </xf>
    <xf numFmtId="0" fontId="22" fillId="0" borderId="5" xfId="73" applyFont="1" applyFill="1" applyBorder="1" applyAlignment="1" applyProtection="1">
      <alignment horizontal="left" vertical="top" wrapText="1"/>
      <protection locked="0"/>
    </xf>
    <xf numFmtId="0" fontId="23" fillId="0" borderId="5" xfId="73" applyNumberFormat="1" applyFont="1" applyFill="1" applyBorder="1" applyAlignment="1" applyProtection="1">
      <alignment horizontal="left" vertical="center" wrapText="1"/>
      <protection locked="0"/>
    </xf>
    <xf numFmtId="0" fontId="23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21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73" applyNumberFormat="1" applyFont="1" applyFill="1" applyBorder="1" applyAlignment="1" applyProtection="1">
      <alignment horizontal="left" vertical="center" wrapText="1"/>
      <protection locked="0"/>
    </xf>
    <xf numFmtId="0" fontId="24" fillId="0" borderId="4" xfId="0" applyFont="1" applyFill="1" applyBorder="1" applyAlignment="1">
      <alignment horizontal="center" vertical="center" wrapText="1"/>
    </xf>
    <xf numFmtId="0" fontId="21" fillId="0" borderId="4" xfId="12" applyNumberFormat="1" applyFont="1" applyFill="1" applyBorder="1" applyAlignment="1" applyProtection="1">
      <alignment horizontal="left" vertical="center" wrapText="1"/>
      <protection locked="0"/>
    </xf>
    <xf numFmtId="49" fontId="21" fillId="0" borderId="4" xfId="0" applyNumberFormat="1" applyFont="1" applyFill="1" applyBorder="1" applyAlignment="1">
      <alignment horizontal="left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12" applyFont="1" applyFill="1" applyBorder="1" applyAlignment="1" applyProtection="1">
      <alignment horizontal="left" vertical="center" wrapText="1" shrinkToFit="1"/>
      <protection locked="0"/>
    </xf>
    <xf numFmtId="49" fontId="21" fillId="9" borderId="4" xfId="0" applyNumberFormat="1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1" fillId="4" borderId="4" xfId="73" applyNumberFormat="1" applyFont="1" applyFill="1" applyBorder="1" applyAlignment="1" applyProtection="1">
      <alignment horizontal="center" vertical="center" wrapText="1"/>
      <protection locked="0"/>
    </xf>
    <xf numFmtId="0" fontId="21" fillId="4" borderId="4" xfId="73" applyNumberFormat="1" applyFont="1" applyFill="1" applyBorder="1" applyAlignment="1" applyProtection="1">
      <alignment horizontal="left" vertical="center" wrapText="1"/>
      <protection locked="0"/>
    </xf>
    <xf numFmtId="181" fontId="21" fillId="4" borderId="4" xfId="0" applyNumberFormat="1" applyFont="1" applyFill="1" applyBorder="1" applyAlignment="1">
      <alignment horizontal="center" vertical="center" wrapText="1"/>
    </xf>
    <xf numFmtId="0" fontId="21" fillId="4" borderId="4" xfId="12" applyFont="1" applyFill="1" applyBorder="1" applyAlignment="1" applyProtection="1">
      <alignment horizontal="left" vertical="center" wrapText="1" shrinkToFit="1"/>
      <protection locked="0"/>
    </xf>
    <xf numFmtId="0" fontId="21" fillId="4" borderId="4" xfId="57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0" fontId="21" fillId="4" borderId="4" xfId="0" applyNumberFormat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181" fontId="21" fillId="0" borderId="4" xfId="0" applyNumberFormat="1" applyFont="1" applyFill="1" applyBorder="1" applyAlignment="1">
      <alignment horizontal="center" vertical="center" wrapText="1"/>
    </xf>
    <xf numFmtId="49" fontId="21" fillId="0" borderId="4" xfId="12" applyNumberFormat="1" applyFont="1" applyFill="1" applyBorder="1" applyAlignment="1" applyProtection="1">
      <alignment horizontal="center" vertical="center" wrapText="1"/>
      <protection locked="0"/>
    </xf>
    <xf numFmtId="49" fontId="21" fillId="4" borderId="4" xfId="73" applyNumberFormat="1" applyFont="1" applyFill="1" applyBorder="1" applyAlignment="1" applyProtection="1">
      <alignment horizontal="center" vertical="center" wrapText="1"/>
      <protection locked="0"/>
    </xf>
    <xf numFmtId="49" fontId="21" fillId="0" borderId="4" xfId="62" applyNumberFormat="1" applyFont="1" applyFill="1" applyBorder="1" applyAlignment="1">
      <alignment horizontal="center" vertical="center" wrapText="1"/>
    </xf>
    <xf numFmtId="49" fontId="21" fillId="4" borderId="4" xfId="62" applyNumberFormat="1" applyFont="1" applyFill="1" applyBorder="1" applyAlignment="1">
      <alignment horizontal="center" vertical="center" wrapText="1"/>
    </xf>
    <xf numFmtId="49" fontId="21" fillId="4" borderId="4" xfId="12" applyNumberFormat="1" applyFont="1" applyFill="1" applyBorder="1" applyAlignment="1" applyProtection="1">
      <alignment horizontal="center" vertical="center" wrapText="1"/>
      <protection locked="0"/>
    </xf>
    <xf numFmtId="0" fontId="21" fillId="4" borderId="4" xfId="12" applyFont="1" applyFill="1" applyBorder="1" applyAlignment="1" applyProtection="1">
      <alignment horizontal="center" vertical="center" wrapText="1"/>
      <protection locked="0"/>
    </xf>
    <xf numFmtId="0" fontId="21" fillId="0" borderId="4" xfId="12" applyFont="1" applyFill="1" applyBorder="1" applyAlignment="1" applyProtection="1">
      <alignment horizontal="center" vertical="center" wrapText="1"/>
      <protection locked="0"/>
    </xf>
    <xf numFmtId="0" fontId="25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73" applyNumberFormat="1" applyFont="1" applyFill="1" applyBorder="1" applyAlignment="1" applyProtection="1">
      <alignment horizontal="center" vertical="center"/>
      <protection locked="0"/>
    </xf>
    <xf numFmtId="180" fontId="23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73" applyNumberFormat="1" applyFont="1" applyFill="1" applyBorder="1" applyAlignment="1" applyProtection="1">
      <alignment horizontal="center" vertical="center"/>
      <protection locked="0"/>
    </xf>
    <xf numFmtId="180" fontId="23" fillId="0" borderId="5" xfId="73" applyNumberFormat="1" applyFont="1" applyFill="1" applyBorder="1" applyAlignment="1" applyProtection="1">
      <alignment horizontal="center" vertical="center" wrapText="1"/>
      <protection locked="0"/>
    </xf>
    <xf numFmtId="179" fontId="21" fillId="0" borderId="4" xfId="73" applyNumberFormat="1" applyFont="1" applyFill="1" applyBorder="1" applyAlignment="1" applyProtection="1">
      <alignment horizontal="center" vertical="center" wrapText="1"/>
      <protection locked="0"/>
    </xf>
    <xf numFmtId="182" fontId="21" fillId="6" borderId="5" xfId="65" applyNumberFormat="1" applyFont="1" applyFill="1" applyBorder="1" applyAlignment="1">
      <alignment horizontal="center" vertical="center" wrapText="1"/>
    </xf>
    <xf numFmtId="182" fontId="21" fillId="6" borderId="4" xfId="65" applyNumberFormat="1" applyFont="1" applyFill="1" applyBorder="1" applyAlignment="1">
      <alignment horizontal="center" vertical="center" wrapText="1"/>
    </xf>
    <xf numFmtId="180" fontId="21" fillId="6" borderId="4" xfId="65" applyNumberFormat="1" applyFont="1" applyFill="1" applyBorder="1" applyAlignment="1">
      <alignment horizontal="center" vertical="center" wrapText="1"/>
    </xf>
    <xf numFmtId="182" fontId="21" fillId="6" borderId="6" xfId="65" applyNumberFormat="1" applyFont="1" applyFill="1" applyBorder="1" applyAlignment="1">
      <alignment horizontal="center" vertical="center" wrapText="1"/>
    </xf>
    <xf numFmtId="179" fontId="21" fillId="0" borderId="4" xfId="73" applyNumberFormat="1" applyFont="1" applyFill="1" applyBorder="1" applyAlignment="1" applyProtection="1">
      <alignment horizontal="center" vertical="center"/>
      <protection locked="0"/>
    </xf>
    <xf numFmtId="0" fontId="21" fillId="6" borderId="4" xfId="73" applyNumberFormat="1" applyFont="1" applyFill="1" applyBorder="1" applyAlignment="1" applyProtection="1">
      <alignment horizontal="center" vertical="center" wrapText="1"/>
      <protection locked="0"/>
    </xf>
    <xf numFmtId="180" fontId="21" fillId="6" borderId="4" xfId="73" applyNumberFormat="1" applyFont="1" applyFill="1" applyBorder="1" applyAlignment="1" applyProtection="1">
      <alignment horizontal="center" vertical="center" wrapText="1"/>
      <protection locked="0"/>
    </xf>
    <xf numFmtId="183" fontId="21" fillId="0" borderId="4" xfId="0" applyNumberFormat="1" applyFont="1" applyFill="1" applyBorder="1" applyAlignment="1">
      <alignment horizontal="center" vertical="center"/>
    </xf>
    <xf numFmtId="49" fontId="21" fillId="6" borderId="4" xfId="0" applyNumberFormat="1" applyFont="1" applyFill="1" applyBorder="1" applyAlignment="1">
      <alignment horizontal="center" vertical="center" wrapText="1"/>
    </xf>
    <xf numFmtId="180" fontId="21" fillId="6" borderId="4" xfId="0" applyNumberFormat="1" applyFont="1" applyFill="1" applyBorder="1" applyAlignment="1">
      <alignment horizontal="center" vertical="center" wrapText="1"/>
    </xf>
    <xf numFmtId="0" fontId="21" fillId="6" borderId="4" xfId="12" applyNumberFormat="1" applyFont="1" applyFill="1" applyBorder="1" applyAlignment="1" applyProtection="1">
      <alignment horizontal="center" vertical="center" wrapText="1"/>
      <protection locked="0"/>
    </xf>
    <xf numFmtId="180" fontId="21" fillId="6" borderId="4" xfId="12" applyNumberFormat="1" applyFont="1" applyFill="1" applyBorder="1" applyAlignment="1" applyProtection="1">
      <alignment horizontal="center" vertical="center" wrapText="1"/>
      <protection locked="0"/>
    </xf>
    <xf numFmtId="179" fontId="21" fillId="0" borderId="4" xfId="0" applyNumberFormat="1" applyFont="1" applyFill="1" applyBorder="1" applyAlignment="1">
      <alignment horizontal="center" vertical="center"/>
    </xf>
    <xf numFmtId="184" fontId="21" fillId="6" borderId="4" xfId="12" applyNumberFormat="1" applyFont="1" applyFill="1" applyBorder="1" applyAlignment="1" applyProtection="1">
      <alignment horizontal="center" vertical="center" wrapText="1"/>
      <protection locked="0"/>
    </xf>
    <xf numFmtId="0" fontId="21" fillId="6" borderId="4" xfId="73" applyFont="1" applyFill="1" applyBorder="1" applyAlignment="1" applyProtection="1">
      <alignment horizontal="center" vertical="center" wrapText="1"/>
      <protection locked="0"/>
    </xf>
    <xf numFmtId="179" fontId="21" fillId="0" borderId="4" xfId="0" applyNumberFormat="1" applyFont="1" applyFill="1" applyBorder="1" applyAlignment="1">
      <alignment horizontal="center" vertical="center" wrapText="1"/>
    </xf>
    <xf numFmtId="183" fontId="21" fillId="4" borderId="4" xfId="0" applyNumberFormat="1" applyFont="1" applyFill="1" applyBorder="1" applyAlignment="1">
      <alignment horizontal="left" vertical="center"/>
    </xf>
    <xf numFmtId="180" fontId="21" fillId="4" borderId="4" xfId="73" applyNumberFormat="1" applyFont="1" applyFill="1" applyBorder="1" applyAlignment="1" applyProtection="1">
      <alignment horizontal="center" vertical="center" wrapText="1"/>
      <protection locked="0"/>
    </xf>
    <xf numFmtId="179" fontId="21" fillId="4" borderId="4" xfId="0" applyNumberFormat="1" applyFont="1" applyFill="1" applyBorder="1" applyAlignment="1">
      <alignment horizontal="center" vertical="center" wrapText="1"/>
    </xf>
    <xf numFmtId="180" fontId="0" fillId="6" borderId="4" xfId="0" applyNumberFormat="1" applyFont="1" applyFill="1" applyBorder="1" applyAlignment="1">
      <alignment horizontal="center" vertical="center"/>
    </xf>
    <xf numFmtId="182" fontId="21" fillId="4" borderId="4" xfId="0" applyNumberFormat="1" applyFont="1" applyFill="1" applyBorder="1" applyAlignment="1">
      <alignment horizontal="center" vertical="center" wrapText="1"/>
    </xf>
    <xf numFmtId="180" fontId="0" fillId="4" borderId="4" xfId="0" applyNumberFormat="1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 wrapText="1"/>
    </xf>
    <xf numFmtId="0" fontId="21" fillId="6" borderId="6" xfId="73" applyNumberFormat="1" applyFont="1" applyFill="1" applyBorder="1" applyAlignment="1" applyProtection="1">
      <alignment horizontal="center" vertical="center" wrapText="1"/>
      <protection locked="0"/>
    </xf>
    <xf numFmtId="180" fontId="21" fillId="6" borderId="6" xfId="73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horizontal="center" vertical="center"/>
    </xf>
    <xf numFmtId="179" fontId="23" fillId="0" borderId="4" xfId="73" applyNumberFormat="1" applyFont="1" applyFill="1" applyBorder="1" applyAlignment="1" applyProtection="1">
      <alignment horizontal="center" vertical="center" wrapText="1"/>
      <protection locked="0"/>
    </xf>
    <xf numFmtId="10" fontId="23" fillId="0" borderId="4" xfId="73" applyNumberFormat="1" applyFont="1" applyFill="1" applyBorder="1" applyAlignment="1" applyProtection="1">
      <alignment horizontal="center" vertical="center" wrapText="1"/>
      <protection locked="0"/>
    </xf>
    <xf numFmtId="181" fontId="23" fillId="0" borderId="4" xfId="73" applyNumberFormat="1" applyFont="1" applyFill="1" applyBorder="1" applyAlignment="1" applyProtection="1">
      <alignment horizontal="center" vertical="center" wrapText="1"/>
      <protection locked="0"/>
    </xf>
    <xf numFmtId="179" fontId="23" fillId="0" borderId="5" xfId="73" applyNumberFormat="1" applyFont="1" applyFill="1" applyBorder="1" applyAlignment="1" applyProtection="1">
      <alignment horizontal="center" vertical="center" wrapText="1"/>
      <protection locked="0"/>
    </xf>
    <xf numFmtId="10" fontId="23" fillId="0" borderId="5" xfId="73" applyNumberFormat="1" applyFont="1" applyFill="1" applyBorder="1" applyAlignment="1" applyProtection="1">
      <alignment horizontal="center" vertical="center" wrapText="1"/>
      <protection locked="0"/>
    </xf>
    <xf numFmtId="181" fontId="23" fillId="0" borderId="5" xfId="73" applyNumberFormat="1" applyFont="1" applyFill="1" applyBorder="1" applyAlignment="1" applyProtection="1">
      <alignment horizontal="center" vertical="center" wrapText="1"/>
      <protection locked="0"/>
    </xf>
    <xf numFmtId="179" fontId="21" fillId="6" borderId="4" xfId="65" applyNumberFormat="1" applyFont="1" applyFill="1" applyBorder="1" applyAlignment="1">
      <alignment horizontal="center" vertical="center" wrapText="1"/>
    </xf>
    <xf numFmtId="10" fontId="21" fillId="6" borderId="4" xfId="65" applyNumberFormat="1" applyFont="1" applyFill="1" applyBorder="1" applyAlignment="1">
      <alignment horizontal="center" vertical="center" wrapText="1"/>
    </xf>
    <xf numFmtId="181" fontId="21" fillId="6" borderId="5" xfId="65" applyNumberFormat="1" applyFont="1" applyFill="1" applyBorder="1" applyAlignment="1">
      <alignment horizontal="center" vertical="center" wrapText="1"/>
    </xf>
    <xf numFmtId="181" fontId="21" fillId="6" borderId="6" xfId="65" applyNumberFormat="1" applyFont="1" applyFill="1" applyBorder="1" applyAlignment="1">
      <alignment horizontal="center" vertical="center" wrapText="1"/>
    </xf>
    <xf numFmtId="179" fontId="21" fillId="6" borderId="4" xfId="73" applyNumberFormat="1" applyFont="1" applyFill="1" applyBorder="1" applyAlignment="1" applyProtection="1">
      <alignment horizontal="center" vertical="center" wrapText="1"/>
      <protection locked="0"/>
    </xf>
    <xf numFmtId="10" fontId="21" fillId="6" borderId="4" xfId="73" applyNumberFormat="1" applyFont="1" applyFill="1" applyBorder="1" applyAlignment="1" applyProtection="1">
      <alignment horizontal="center" vertical="center" wrapText="1"/>
      <protection locked="0"/>
    </xf>
    <xf numFmtId="179" fontId="21" fillId="6" borderId="4" xfId="0" applyNumberFormat="1" applyFont="1" applyFill="1" applyBorder="1" applyAlignment="1">
      <alignment horizontal="center" vertical="center" wrapText="1"/>
    </xf>
    <xf numFmtId="181" fontId="21" fillId="6" borderId="4" xfId="0" applyNumberFormat="1" applyFont="1" applyFill="1" applyBorder="1" applyAlignment="1">
      <alignment horizontal="center" vertical="center" wrapText="1"/>
    </xf>
    <xf numFmtId="10" fontId="21" fillId="6" borderId="4" xfId="0" applyNumberFormat="1" applyFont="1" applyFill="1" applyBorder="1" applyAlignment="1">
      <alignment horizontal="center" vertical="center" wrapText="1"/>
    </xf>
    <xf numFmtId="179" fontId="21" fillId="6" borderId="4" xfId="12" applyNumberFormat="1" applyFont="1" applyFill="1" applyBorder="1" applyAlignment="1" applyProtection="1">
      <alignment horizontal="center" vertical="center" wrapText="1"/>
      <protection locked="0"/>
    </xf>
    <xf numFmtId="10" fontId="21" fillId="6" borderId="4" xfId="12" applyNumberFormat="1" applyFont="1" applyFill="1" applyBorder="1" applyAlignment="1" applyProtection="1">
      <alignment horizontal="center" vertical="center" wrapText="1"/>
      <protection locked="0"/>
    </xf>
    <xf numFmtId="181" fontId="21" fillId="6" borderId="4" xfId="12" applyNumberFormat="1" applyFont="1" applyFill="1" applyBorder="1" applyAlignment="1" applyProtection="1">
      <alignment horizontal="center" vertical="center" wrapText="1"/>
      <protection locked="0"/>
    </xf>
    <xf numFmtId="181" fontId="21" fillId="6" borderId="4" xfId="73" applyNumberFormat="1" applyFont="1" applyFill="1" applyBorder="1" applyAlignment="1" applyProtection="1">
      <alignment horizontal="center" vertical="center" wrapText="1"/>
      <protection locked="0"/>
    </xf>
    <xf numFmtId="179" fontId="21" fillId="4" borderId="4" xfId="73" applyNumberFormat="1" applyFont="1" applyFill="1" applyBorder="1" applyAlignment="1" applyProtection="1">
      <alignment horizontal="center" vertical="center" wrapText="1"/>
      <protection locked="0"/>
    </xf>
    <xf numFmtId="10" fontId="21" fillId="4" borderId="4" xfId="73" applyNumberFormat="1" applyFont="1" applyFill="1" applyBorder="1" applyAlignment="1" applyProtection="1">
      <alignment horizontal="center" vertical="center" wrapText="1"/>
      <protection locked="0"/>
    </xf>
    <xf numFmtId="181" fontId="21" fillId="4" borderId="4" xfId="73" applyNumberFormat="1" applyFont="1" applyFill="1" applyBorder="1" applyAlignment="1" applyProtection="1">
      <alignment horizontal="center" vertical="center" wrapText="1"/>
      <protection locked="0"/>
    </xf>
    <xf numFmtId="179" fontId="21" fillId="4" borderId="6" xfId="12" applyNumberFormat="1" applyFont="1" applyFill="1" applyBorder="1" applyAlignment="1" applyProtection="1">
      <alignment horizontal="center" vertical="center" wrapText="1"/>
      <protection locked="0"/>
    </xf>
    <xf numFmtId="10" fontId="21" fillId="4" borderId="6" xfId="12" applyNumberFormat="1" applyFont="1" applyFill="1" applyBorder="1" applyAlignment="1" applyProtection="1">
      <alignment horizontal="center" vertical="center" wrapText="1"/>
      <protection locked="0"/>
    </xf>
    <xf numFmtId="179" fontId="21" fillId="6" borderId="6" xfId="12" applyNumberFormat="1" applyFont="1" applyFill="1" applyBorder="1" applyAlignment="1" applyProtection="1">
      <alignment horizontal="center" vertical="center" wrapText="1"/>
      <protection locked="0"/>
    </xf>
    <xf numFmtId="10" fontId="21" fillId="6" borderId="6" xfId="12" applyNumberFormat="1" applyFont="1" applyFill="1" applyBorder="1" applyAlignment="1" applyProtection="1">
      <alignment horizontal="center" vertical="center" wrapText="1"/>
      <protection locked="0"/>
    </xf>
    <xf numFmtId="10" fontId="21" fillId="4" borderId="4" xfId="0" applyNumberFormat="1" applyFont="1" applyFill="1" applyBorder="1" applyAlignment="1">
      <alignment horizontal="center" vertical="center" wrapText="1"/>
    </xf>
    <xf numFmtId="179" fontId="21" fillId="6" borderId="6" xfId="73" applyNumberFormat="1" applyFont="1" applyFill="1" applyBorder="1" applyAlignment="1" applyProtection="1">
      <alignment horizontal="center" vertical="center" wrapText="1"/>
      <protection locked="0"/>
    </xf>
    <xf numFmtId="10" fontId="21" fillId="6" borderId="6" xfId="73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26" fillId="0" borderId="4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6" fillId="0" borderId="4" xfId="73" applyFont="1" applyFill="1" applyBorder="1" applyAlignment="1" applyProtection="1">
      <alignment horizontal="center" vertical="center" wrapText="1"/>
      <protection locked="0"/>
    </xf>
    <xf numFmtId="179" fontId="26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73" applyFont="1" applyFill="1" applyBorder="1" applyAlignment="1" applyProtection="1">
      <alignment horizontal="center" vertical="center" wrapText="1"/>
      <protection locked="0"/>
    </xf>
    <xf numFmtId="0" fontId="27" fillId="0" borderId="5" xfId="73" applyNumberFormat="1" applyFont="1" applyFill="1" applyBorder="1" applyAlignment="1" applyProtection="1">
      <alignment horizontal="left" vertical="center" wrapText="1"/>
      <protection locked="0"/>
    </xf>
    <xf numFmtId="0" fontId="21" fillId="0" borderId="4" xfId="12" applyFont="1" applyFill="1" applyBorder="1" applyAlignment="1" applyProtection="1">
      <alignment horizontal="center" vertical="center" wrapText="1" shrinkToFit="1"/>
      <protection locked="0"/>
    </xf>
    <xf numFmtId="0" fontId="28" fillId="0" borderId="4" xfId="12" applyFont="1" applyFill="1" applyBorder="1" applyAlignment="1" applyProtection="1">
      <alignment horizontal="center" vertical="center" wrapText="1" shrinkToFit="1"/>
      <protection locked="0"/>
    </xf>
    <xf numFmtId="49" fontId="28" fillId="0" borderId="4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184" fontId="21" fillId="0" borderId="4" xfId="12" applyNumberFormat="1" applyFont="1" applyFill="1" applyBorder="1" applyAlignment="1" applyProtection="1">
      <alignment horizontal="center" vertical="center" wrapText="1"/>
      <protection locked="0"/>
    </xf>
    <xf numFmtId="184" fontId="21" fillId="4" borderId="4" xfId="12" applyNumberFormat="1" applyFont="1" applyFill="1" applyBorder="1" applyAlignment="1" applyProtection="1">
      <alignment horizontal="center" vertical="center" wrapText="1"/>
      <protection locked="0"/>
    </xf>
    <xf numFmtId="49" fontId="28" fillId="4" borderId="4" xfId="0" applyNumberFormat="1" applyFont="1" applyFill="1" applyBorder="1" applyAlignment="1">
      <alignment horizontal="center" vertical="center" wrapText="1"/>
    </xf>
    <xf numFmtId="0" fontId="21" fillId="4" borderId="4" xfId="12" applyFont="1" applyFill="1" applyBorder="1" applyAlignment="1" applyProtection="1">
      <alignment horizontal="center" vertical="center" wrapText="1" shrinkToFit="1"/>
      <protection locked="0"/>
    </xf>
    <xf numFmtId="184" fontId="21" fillId="0" borderId="7" xfId="12" applyNumberFormat="1" applyFont="1" applyFill="1" applyBorder="1" applyAlignment="1" applyProtection="1">
      <alignment horizontal="center" vertical="center" wrapText="1"/>
      <protection locked="0"/>
    </xf>
    <xf numFmtId="0" fontId="21" fillId="7" borderId="4" xfId="12" applyNumberFormat="1" applyFont="1" applyFill="1" applyBorder="1" applyAlignment="1" applyProtection="1">
      <alignment horizontal="center" vertical="center" wrapText="1"/>
      <protection locked="0"/>
    </xf>
    <xf numFmtId="0" fontId="21" fillId="7" borderId="4" xfId="73" applyFont="1" applyFill="1" applyBorder="1" applyAlignment="1" applyProtection="1">
      <alignment horizontal="center" vertical="center" wrapText="1"/>
      <protection locked="0"/>
    </xf>
    <xf numFmtId="0" fontId="21" fillId="7" borderId="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vertical="center"/>
    </xf>
    <xf numFmtId="0" fontId="21" fillId="4" borderId="4" xfId="0" applyFont="1" applyFill="1" applyBorder="1">
      <alignment vertical="center"/>
    </xf>
    <xf numFmtId="0" fontId="2" fillId="4" borderId="4" xfId="73" applyNumberFormat="1" applyFont="1" applyFill="1" applyBorder="1" applyAlignment="1" applyProtection="1">
      <alignment horizontal="center" vertical="center" wrapText="1"/>
      <protection locked="0"/>
    </xf>
    <xf numFmtId="0" fontId="28" fillId="4" borderId="4" xfId="73" applyFont="1" applyFill="1" applyBorder="1" applyAlignment="1" applyProtection="1">
      <alignment horizontal="center" vertical="center" wrapText="1"/>
      <protection locked="0"/>
    </xf>
    <xf numFmtId="0" fontId="21" fillId="4" borderId="4" xfId="73" applyFont="1" applyFill="1" applyBorder="1" applyAlignment="1" applyProtection="1">
      <alignment vertical="center" wrapText="1"/>
      <protection locked="0"/>
    </xf>
    <xf numFmtId="0" fontId="0" fillId="4" borderId="4" xfId="0" applyFill="1" applyBorder="1">
      <alignment vertical="center"/>
    </xf>
    <xf numFmtId="0" fontId="11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0" applyNumberFormat="1" applyFont="1" applyFill="1" applyBorder="1" applyAlignment="1">
      <alignment horizontal="center" vertical="center" wrapText="1"/>
    </xf>
    <xf numFmtId="0" fontId="21" fillId="7" borderId="4" xfId="73" applyNumberFormat="1" applyFont="1" applyFill="1" applyBorder="1" applyAlignment="1" applyProtection="1">
      <alignment horizontal="center" vertical="center" wrapText="1"/>
      <protection locked="0"/>
    </xf>
    <xf numFmtId="0" fontId="21" fillId="7" borderId="4" xfId="73" applyNumberFormat="1" applyFont="1" applyFill="1" applyBorder="1" applyAlignment="1" applyProtection="1">
      <alignment horizontal="left" vertical="center" wrapText="1"/>
      <protection locked="0"/>
    </xf>
    <xf numFmtId="181" fontId="21" fillId="7" borderId="4" xfId="0" applyNumberFormat="1" applyFont="1" applyFill="1" applyBorder="1" applyAlignment="1">
      <alignment horizontal="center" vertical="center" wrapText="1"/>
    </xf>
    <xf numFmtId="0" fontId="21" fillId="7" borderId="4" xfId="12" applyFont="1" applyFill="1" applyBorder="1" applyAlignment="1" applyProtection="1">
      <alignment horizontal="left" vertical="center" wrapText="1" shrinkToFit="1"/>
      <protection locked="0"/>
    </xf>
    <xf numFmtId="0" fontId="21" fillId="7" borderId="4" xfId="57" applyNumberFormat="1" applyFont="1" applyFill="1" applyBorder="1" applyAlignment="1">
      <alignment horizontal="center" vertical="center" wrapText="1"/>
    </xf>
    <xf numFmtId="0" fontId="21" fillId="0" borderId="4" xfId="73" applyFont="1" applyFill="1" applyBorder="1" applyAlignment="1" applyProtection="1">
      <alignment horizontal="left" vertical="center" wrapText="1"/>
      <protection locked="0"/>
    </xf>
    <xf numFmtId="0" fontId="21" fillId="0" borderId="4" xfId="70" applyNumberFormat="1" applyFont="1" applyFill="1" applyBorder="1" applyAlignment="1" applyProtection="1">
      <alignment horizontal="left" vertical="center" wrapText="1"/>
    </xf>
    <xf numFmtId="0" fontId="21" fillId="0" borderId="4" xfId="67" applyNumberFormat="1" applyFont="1" applyFill="1" applyBorder="1" applyAlignment="1" applyProtection="1">
      <alignment horizontal="left" vertical="center" wrapText="1"/>
    </xf>
    <xf numFmtId="49" fontId="21" fillId="4" borderId="6" xfId="0" applyNumberFormat="1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4" xfId="0" applyNumberFormat="1" applyFont="1" applyFill="1" applyBorder="1" applyAlignment="1">
      <alignment horizontal="center" vertical="center" wrapText="1"/>
    </xf>
    <xf numFmtId="0" fontId="21" fillId="4" borderId="4" xfId="67" applyNumberFormat="1" applyFont="1" applyFill="1" applyBorder="1" applyAlignment="1" applyProtection="1">
      <alignment horizontal="left" vertical="center" wrapText="1"/>
    </xf>
    <xf numFmtId="0" fontId="21" fillId="0" borderId="4" xfId="69" applyNumberFormat="1" applyFont="1" applyFill="1" applyBorder="1" applyAlignment="1" applyProtection="1">
      <alignment horizontal="center" vertical="center" wrapText="1"/>
    </xf>
    <xf numFmtId="184" fontId="21" fillId="0" borderId="4" xfId="12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73" applyFont="1" applyFill="1" applyBorder="1" applyAlignment="1" applyProtection="1">
      <alignment horizontal="center" vertical="center" wrapText="1"/>
      <protection locked="0"/>
    </xf>
    <xf numFmtId="0" fontId="11" fillId="0" borderId="6" xfId="73" applyFont="1" applyFill="1" applyBorder="1" applyAlignment="1" applyProtection="1">
      <alignment horizontal="center" vertical="center" wrapText="1"/>
      <protection locked="0"/>
    </xf>
    <xf numFmtId="0" fontId="11" fillId="0" borderId="6" xfId="64" applyFont="1" applyFill="1" applyBorder="1" applyAlignment="1">
      <alignment horizontal="center" vertical="center"/>
    </xf>
    <xf numFmtId="178" fontId="11" fillId="0" borderId="4" xfId="73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2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73" applyNumberFormat="1" applyFont="1" applyFill="1" applyBorder="1" applyAlignment="1" applyProtection="1">
      <alignment horizontal="center" vertical="center" wrapText="1"/>
      <protection locked="0"/>
    </xf>
    <xf numFmtId="49" fontId="29" fillId="0" borderId="4" xfId="12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12" applyNumberFormat="1" applyFont="1" applyFill="1" applyBorder="1" applyAlignment="1" applyProtection="1">
      <alignment horizontal="center" vertical="center" wrapText="1"/>
      <protection locked="0"/>
    </xf>
    <xf numFmtId="49" fontId="21" fillId="7" borderId="4" xfId="73" applyNumberFormat="1" applyFont="1" applyFill="1" applyBorder="1" applyAlignment="1" applyProtection="1">
      <alignment horizontal="center" vertical="center" wrapText="1"/>
      <protection locked="0"/>
    </xf>
    <xf numFmtId="49" fontId="21" fillId="7" borderId="4" xfId="0" applyNumberFormat="1" applyFont="1" applyFill="1" applyBorder="1" applyAlignment="1">
      <alignment horizontal="center" vertical="center" wrapText="1"/>
    </xf>
    <xf numFmtId="0" fontId="21" fillId="0" borderId="4" xfId="64" applyFont="1" applyFill="1" applyBorder="1" applyAlignment="1">
      <alignment horizontal="center" vertical="center"/>
    </xf>
    <xf numFmtId="49" fontId="21" fillId="4" borderId="6" xfId="62" applyNumberFormat="1" applyFont="1" applyFill="1" applyBorder="1" applyAlignment="1">
      <alignment horizontal="center" vertical="center" wrapText="1"/>
    </xf>
    <xf numFmtId="0" fontId="21" fillId="4" borderId="4" xfId="64" applyFont="1" applyFill="1" applyBorder="1" applyAlignment="1">
      <alignment horizontal="center" vertical="center"/>
    </xf>
    <xf numFmtId="0" fontId="30" fillId="4" borderId="4" xfId="64" applyFont="1" applyFill="1" applyBorder="1" applyAlignment="1">
      <alignment horizontal="center" vertical="center"/>
    </xf>
    <xf numFmtId="178" fontId="21" fillId="4" borderId="4" xfId="73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67" applyNumberFormat="1" applyFont="1" applyFill="1" applyBorder="1" applyAlignment="1" applyProtection="1">
      <alignment horizontal="center" vertical="center" wrapText="1"/>
    </xf>
    <xf numFmtId="0" fontId="21" fillId="0" borderId="4" xfId="6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9" fontId="11" fillId="0" borderId="6" xfId="12" applyNumberFormat="1" applyFont="1" applyFill="1" applyBorder="1" applyAlignment="1" applyProtection="1">
      <alignment horizontal="center" vertical="center" wrapText="1"/>
      <protection locked="0"/>
    </xf>
    <xf numFmtId="183" fontId="21" fillId="7" borderId="4" xfId="0" applyNumberFormat="1" applyFont="1" applyFill="1" applyBorder="1" applyAlignment="1">
      <alignment horizontal="left" vertical="center"/>
    </xf>
    <xf numFmtId="180" fontId="21" fillId="7" borderId="4" xfId="73" applyNumberFormat="1" applyFont="1" applyFill="1" applyBorder="1" applyAlignment="1" applyProtection="1">
      <alignment horizontal="center" vertical="center" wrapText="1"/>
      <protection locked="0"/>
    </xf>
    <xf numFmtId="179" fontId="21" fillId="0" borderId="4" xfId="12" applyNumberFormat="1" applyFont="1" applyFill="1" applyBorder="1" applyAlignment="1" applyProtection="1">
      <alignment horizontal="center" vertical="center" wrapText="1"/>
      <protection locked="0"/>
    </xf>
    <xf numFmtId="179" fontId="21" fillId="0" borderId="4" xfId="0" applyNumberFormat="1" applyFont="1" applyFill="1" applyBorder="1" applyAlignment="1">
      <alignment horizontal="left" vertical="center" wrapText="1"/>
    </xf>
    <xf numFmtId="183" fontId="0" fillId="0" borderId="4" xfId="0" applyNumberFormat="1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center" vertical="center"/>
    </xf>
    <xf numFmtId="180" fontId="21" fillId="6" borderId="6" xfId="12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71" applyNumberFormat="1" applyFont="1" applyFill="1" applyBorder="1" applyAlignment="1" applyProtection="1">
      <alignment horizontal="center" vertical="center" wrapText="1"/>
    </xf>
    <xf numFmtId="180" fontId="21" fillId="0" borderId="4" xfId="73" applyNumberFormat="1" applyFont="1" applyFill="1" applyBorder="1" applyAlignment="1" applyProtection="1">
      <alignment horizontal="center" vertical="center" wrapText="1"/>
      <protection locked="0"/>
    </xf>
    <xf numFmtId="183" fontId="0" fillId="4" borderId="4" xfId="0" applyNumberFormat="1" applyFont="1" applyFill="1" applyBorder="1" applyAlignment="1">
      <alignment horizontal="center" vertical="center"/>
    </xf>
    <xf numFmtId="0" fontId="21" fillId="4" borderId="6" xfId="12" applyNumberFormat="1" applyFont="1" applyFill="1" applyBorder="1" applyAlignment="1" applyProtection="1">
      <alignment horizontal="center" vertical="center" wrapText="1"/>
      <protection locked="0"/>
    </xf>
    <xf numFmtId="183" fontId="21" fillId="4" borderId="4" xfId="0" applyNumberFormat="1" applyFont="1" applyFill="1" applyBorder="1" applyAlignment="1">
      <alignment horizontal="center" vertical="center"/>
    </xf>
    <xf numFmtId="179" fontId="21" fillId="4" borderId="6" xfId="0" applyNumberFormat="1" applyFont="1" applyFill="1" applyBorder="1" applyAlignment="1">
      <alignment horizontal="center" vertical="center" wrapText="1"/>
    </xf>
    <xf numFmtId="179" fontId="21" fillId="4" borderId="4" xfId="12" applyNumberFormat="1" applyFont="1" applyFill="1" applyBorder="1" applyAlignment="1" applyProtection="1">
      <alignment horizontal="center" vertical="center" wrapText="1"/>
      <protection locked="0"/>
    </xf>
    <xf numFmtId="180" fontId="21" fillId="4" borderId="6" xfId="12" applyNumberFormat="1" applyFont="1" applyFill="1" applyBorder="1" applyAlignment="1" applyProtection="1">
      <alignment horizontal="center" vertical="center" wrapText="1"/>
      <protection locked="0"/>
    </xf>
    <xf numFmtId="0" fontId="21" fillId="4" borderId="4" xfId="71" applyNumberFormat="1" applyFont="1" applyFill="1" applyBorder="1" applyAlignment="1" applyProtection="1">
      <alignment horizontal="center" vertical="center" wrapText="1"/>
    </xf>
    <xf numFmtId="180" fontId="21" fillId="6" borderId="4" xfId="59" applyNumberFormat="1" applyFont="1" applyFill="1" applyBorder="1" applyAlignment="1">
      <alignment horizontal="center" vertical="center"/>
    </xf>
    <xf numFmtId="179" fontId="21" fillId="7" borderId="4" xfId="73" applyNumberFormat="1" applyFont="1" applyFill="1" applyBorder="1" applyAlignment="1" applyProtection="1">
      <alignment horizontal="center" vertical="center" wrapText="1"/>
      <protection locked="0"/>
    </xf>
    <xf numFmtId="10" fontId="21" fillId="7" borderId="4" xfId="73" applyNumberFormat="1" applyFont="1" applyFill="1" applyBorder="1" applyAlignment="1" applyProtection="1">
      <alignment horizontal="center" vertical="center" wrapText="1"/>
      <protection locked="0"/>
    </xf>
    <xf numFmtId="181" fontId="21" fillId="7" borderId="4" xfId="73" applyNumberFormat="1" applyFont="1" applyFill="1" applyBorder="1" applyAlignment="1" applyProtection="1">
      <alignment horizontal="center" vertical="center" wrapText="1"/>
      <protection locked="0"/>
    </xf>
    <xf numFmtId="179" fontId="21" fillId="0" borderId="6" xfId="12" applyNumberFormat="1" applyFont="1" applyFill="1" applyBorder="1" applyAlignment="1" applyProtection="1">
      <alignment horizontal="center" vertical="center" wrapText="1"/>
      <protection locked="0"/>
    </xf>
    <xf numFmtId="10" fontId="21" fillId="0" borderId="6" xfId="12" applyNumberFormat="1" applyFont="1" applyFill="1" applyBorder="1" applyAlignment="1" applyProtection="1">
      <alignment horizontal="center" vertical="center" wrapText="1"/>
      <protection locked="0"/>
    </xf>
    <xf numFmtId="181" fontId="21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73" applyNumberFormat="1" applyFont="1" applyFill="1" applyBorder="1" applyAlignment="1" applyProtection="1">
      <alignment horizontal="center" vertical="center" wrapText="1"/>
      <protection locked="0"/>
    </xf>
    <xf numFmtId="184" fontId="21" fillId="7" borderId="4" xfId="12" applyNumberFormat="1" applyFont="1" applyFill="1" applyBorder="1" applyAlignment="1" applyProtection="1">
      <alignment horizontal="center" vertical="center" wrapText="1"/>
      <protection locked="0"/>
    </xf>
    <xf numFmtId="49" fontId="28" fillId="7" borderId="4" xfId="0" applyNumberFormat="1" applyFont="1" applyFill="1" applyBorder="1" applyAlignment="1">
      <alignment horizontal="center" vertical="center" wrapText="1"/>
    </xf>
    <xf numFmtId="0" fontId="21" fillId="7" borderId="4" xfId="12" applyFont="1" applyFill="1" applyBorder="1" applyAlignment="1" applyProtection="1">
      <alignment horizontal="center" vertical="center" wrapText="1" shrinkToFit="1"/>
      <protection locked="0"/>
    </xf>
    <xf numFmtId="0" fontId="0" fillId="0" borderId="4" xfId="0" applyFont="1" applyFill="1" applyBorder="1">
      <alignment vertical="center"/>
    </xf>
    <xf numFmtId="49" fontId="21" fillId="4" borderId="7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>
      <alignment vertical="center"/>
    </xf>
    <xf numFmtId="178" fontId="21" fillId="0" borderId="4" xfId="73" applyNumberFormat="1" applyFont="1" applyFill="1" applyBorder="1" applyAlignment="1" applyProtection="1">
      <alignment horizontal="center" vertical="center" wrapText="1"/>
      <protection locked="0"/>
    </xf>
    <xf numFmtId="178" fontId="21" fillId="0" borderId="4" xfId="73" applyNumberFormat="1" applyFont="1" applyFill="1" applyBorder="1" applyAlignment="1" applyProtection="1">
      <alignment vertical="center" wrapText="1"/>
      <protection locked="0"/>
    </xf>
    <xf numFmtId="0" fontId="21" fillId="0" borderId="4" xfId="15" applyFont="1" applyFill="1" applyBorder="1" applyAlignment="1">
      <alignment horizontal="center" vertical="center"/>
    </xf>
    <xf numFmtId="0" fontId="21" fillId="0" borderId="4" xfId="12" applyFont="1" applyFill="1" applyBorder="1" applyAlignment="1" applyProtection="1">
      <alignment horizontal="left" vertical="center" wrapText="1"/>
      <protection locked="0"/>
    </xf>
    <xf numFmtId="178" fontId="21" fillId="0" borderId="4" xfId="69" applyNumberFormat="1" applyFont="1" applyFill="1" applyBorder="1" applyAlignment="1" applyProtection="1">
      <alignment horizontal="center" vertical="center" wrapText="1"/>
    </xf>
    <xf numFmtId="178" fontId="21" fillId="0" borderId="4" xfId="73" applyNumberFormat="1" applyFont="1" applyFill="1" applyBorder="1" applyAlignment="1" applyProtection="1">
      <alignment horizontal="left" vertical="center" wrapText="1"/>
      <protection locked="0"/>
    </xf>
    <xf numFmtId="178" fontId="21" fillId="0" borderId="4" xfId="0" applyNumberFormat="1" applyFont="1" applyFill="1" applyBorder="1" applyAlignment="1">
      <alignment horizontal="center" vertical="center" wrapText="1"/>
    </xf>
    <xf numFmtId="0" fontId="21" fillId="4" borderId="4" xfId="69" applyNumberFormat="1" applyFont="1" applyFill="1" applyBorder="1" applyAlignment="1" applyProtection="1">
      <alignment horizontal="center" vertical="center" wrapText="1"/>
    </xf>
    <xf numFmtId="0" fontId="21" fillId="0" borderId="4" xfId="74" applyFont="1" applyFill="1" applyBorder="1" applyAlignment="1" applyProtection="1">
      <alignment horizontal="center" vertical="center" wrapText="1"/>
      <protection locked="0"/>
    </xf>
    <xf numFmtId="0" fontId="21" fillId="0" borderId="4" xfId="69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left" vertical="center" wrapText="1"/>
    </xf>
    <xf numFmtId="0" fontId="21" fillId="0" borderId="4" xfId="72" applyNumberFormat="1" applyFont="1" applyFill="1" applyBorder="1" applyAlignment="1" applyProtection="1">
      <alignment horizontal="left" vertical="center" wrapText="1"/>
    </xf>
    <xf numFmtId="0" fontId="21" fillId="0" borderId="4" xfId="57" applyNumberFormat="1" applyFont="1" applyFill="1" applyBorder="1" applyAlignment="1">
      <alignment horizontal="center" vertical="center" wrapText="1"/>
    </xf>
    <xf numFmtId="0" fontId="21" fillId="0" borderId="4" xfId="57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left" vertical="center" wrapText="1"/>
    </xf>
    <xf numFmtId="0" fontId="21" fillId="4" borderId="4" xfId="12" applyFont="1" applyFill="1" applyBorder="1" applyAlignment="1" applyProtection="1">
      <alignment horizontal="left" vertical="center" wrapText="1"/>
      <protection locked="0"/>
    </xf>
    <xf numFmtId="178" fontId="21" fillId="0" borderId="4" xfId="12" applyNumberFormat="1" applyFont="1" applyFill="1" applyBorder="1" applyAlignment="1" applyProtection="1">
      <alignment horizontal="center" vertical="center" wrapText="1"/>
      <protection locked="0"/>
    </xf>
    <xf numFmtId="178" fontId="21" fillId="0" borderId="4" xfId="64" applyNumberFormat="1" applyFont="1" applyFill="1" applyBorder="1" applyAlignment="1">
      <alignment horizontal="center" vertical="center"/>
    </xf>
    <xf numFmtId="0" fontId="21" fillId="0" borderId="4" xfId="73" applyFont="1" applyBorder="1" applyAlignment="1" applyProtection="1">
      <alignment horizontal="center" vertical="center" wrapText="1"/>
      <protection locked="0"/>
    </xf>
    <xf numFmtId="49" fontId="21" fillId="0" borderId="4" xfId="73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>
      <alignment horizontal="center" vertical="center"/>
    </xf>
    <xf numFmtId="178" fontId="21" fillId="6" borderId="4" xfId="12" applyNumberFormat="1" applyFont="1" applyFill="1" applyBorder="1" applyAlignment="1" applyProtection="1">
      <alignment horizontal="center" vertical="center" wrapText="1"/>
      <protection locked="0"/>
    </xf>
    <xf numFmtId="0" fontId="21" fillId="6" borderId="4" xfId="59" applyFont="1" applyFill="1" applyBorder="1" applyAlignment="1">
      <alignment horizontal="center" vertical="center"/>
    </xf>
    <xf numFmtId="178" fontId="21" fillId="4" borderId="4" xfId="12" applyNumberFormat="1" applyFont="1" applyFill="1" applyBorder="1" applyAlignment="1" applyProtection="1">
      <alignment horizontal="center" vertical="center" wrapText="1"/>
      <protection locked="0"/>
    </xf>
    <xf numFmtId="0" fontId="31" fillId="6" borderId="4" xfId="68" applyNumberFormat="1" applyFont="1" applyFill="1" applyBorder="1" applyAlignment="1" applyProtection="1">
      <alignment horizontal="center" vertical="center" wrapText="1"/>
    </xf>
    <xf numFmtId="180" fontId="31" fillId="6" borderId="4" xfId="68" applyNumberFormat="1" applyFont="1" applyFill="1" applyBorder="1" applyAlignment="1" applyProtection="1">
      <alignment horizontal="center" vertical="center" wrapText="1"/>
    </xf>
    <xf numFmtId="49" fontId="21" fillId="6" borderId="4" xfId="12" applyNumberFormat="1" applyFont="1" applyFill="1" applyBorder="1" applyAlignment="1" applyProtection="1">
      <alignment horizontal="center" vertical="center" wrapText="1"/>
      <protection locked="0"/>
    </xf>
    <xf numFmtId="179" fontId="21" fillId="0" borderId="4" xfId="0" applyNumberFormat="1" applyFont="1" applyBorder="1" applyAlignment="1">
      <alignment horizontal="center" vertical="center"/>
    </xf>
    <xf numFmtId="183" fontId="21" fillId="0" borderId="4" xfId="0" applyNumberFormat="1" applyFont="1" applyBorder="1" applyAlignment="1">
      <alignment horizontal="left" vertical="center"/>
    </xf>
    <xf numFmtId="179" fontId="21" fillId="4" borderId="4" xfId="0" applyNumberFormat="1" applyFont="1" applyFill="1" applyBorder="1" applyAlignment="1">
      <alignment horizontal="center" vertical="center"/>
    </xf>
    <xf numFmtId="180" fontId="21" fillId="4" borderId="4" xfId="12" applyNumberFormat="1" applyFont="1" applyFill="1" applyBorder="1" applyAlignment="1" applyProtection="1">
      <alignment horizontal="center" vertical="center" wrapText="1"/>
      <protection locked="0"/>
    </xf>
    <xf numFmtId="183" fontId="21" fillId="0" borderId="4" xfId="0" applyNumberFormat="1" applyFont="1" applyFill="1" applyBorder="1" applyAlignment="1">
      <alignment horizontal="left" vertical="center"/>
    </xf>
    <xf numFmtId="0" fontId="18" fillId="0" borderId="0" xfId="73" applyNumberFormat="1" applyFont="1" applyFill="1" applyBorder="1" applyAlignment="1" applyProtection="1">
      <alignment horizontal="center" vertical="center" wrapText="1"/>
      <protection locked="0"/>
    </xf>
    <xf numFmtId="179" fontId="21" fillId="6" borderId="4" xfId="59" applyNumberFormat="1" applyFont="1" applyFill="1" applyBorder="1" applyAlignment="1">
      <alignment horizontal="center" vertical="center"/>
    </xf>
    <xf numFmtId="179" fontId="31" fillId="6" borderId="4" xfId="68" applyNumberFormat="1" applyFont="1" applyFill="1" applyBorder="1" applyAlignment="1" applyProtection="1">
      <alignment horizontal="center" vertical="center" wrapText="1"/>
    </xf>
    <xf numFmtId="10" fontId="31" fillId="6" borderId="4" xfId="68" applyNumberFormat="1" applyFont="1" applyFill="1" applyBorder="1" applyAlignment="1" applyProtection="1">
      <alignment horizontal="center" vertical="center" wrapText="1"/>
    </xf>
    <xf numFmtId="10" fontId="21" fillId="4" borderId="4" xfId="12" applyNumberFormat="1" applyFont="1" applyFill="1" applyBorder="1" applyAlignment="1" applyProtection="1">
      <alignment horizontal="center" vertical="center" wrapText="1"/>
      <protection locked="0"/>
    </xf>
    <xf numFmtId="181" fontId="21" fillId="4" borderId="4" xfId="12" applyNumberFormat="1" applyFont="1" applyFill="1" applyBorder="1" applyAlignment="1" applyProtection="1">
      <alignment horizontal="center" vertical="center" wrapText="1"/>
      <protection locked="0"/>
    </xf>
    <xf numFmtId="178" fontId="0" fillId="0" borderId="4" xfId="0" applyNumberFormat="1" applyFont="1" applyFill="1" applyBorder="1">
      <alignment vertical="center"/>
    </xf>
    <xf numFmtId="0" fontId="21" fillId="4" borderId="4" xfId="68" applyNumberFormat="1" applyFont="1" applyFill="1" applyBorder="1" applyAlignment="1" applyProtection="1">
      <alignment horizontal="center" vertical="center" wrapText="1"/>
    </xf>
    <xf numFmtId="0" fontId="21" fillId="0" borderId="4" xfId="68" applyNumberFormat="1" applyFont="1" applyFill="1" applyBorder="1" applyAlignment="1" applyProtection="1">
      <alignment horizontal="center" vertical="center" wrapText="1"/>
    </xf>
    <xf numFmtId="184" fontId="28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22" applyFont="1" applyFill="1" applyAlignment="1">
      <alignment vertical="center"/>
    </xf>
    <xf numFmtId="0" fontId="32" fillId="0" borderId="0" xfId="22" applyFont="1" applyAlignment="1">
      <alignment vertical="center"/>
    </xf>
    <xf numFmtId="0" fontId="12" fillId="0" borderId="0" xfId="22" applyFont="1" applyFill="1" applyAlignment="1">
      <alignment vertical="center"/>
    </xf>
    <xf numFmtId="0" fontId="12" fillId="0" borderId="0" xfId="22" applyFont="1" applyAlignment="1">
      <alignment horizontal="center" vertical="center"/>
    </xf>
    <xf numFmtId="0" fontId="12" fillId="0" borderId="0" xfId="22" applyFont="1" applyAlignment="1">
      <alignment vertical="center"/>
    </xf>
    <xf numFmtId="0" fontId="20" fillId="0" borderId="8" xfId="22" applyFont="1" applyFill="1" applyBorder="1" applyAlignment="1">
      <alignment horizontal="left" vertical="center"/>
    </xf>
    <xf numFmtId="0" fontId="20" fillId="0" borderId="0" xfId="22" applyFont="1" applyFill="1" applyBorder="1" applyAlignment="1">
      <alignment horizontal="left" vertical="center"/>
    </xf>
    <xf numFmtId="0" fontId="33" fillId="0" borderId="0" xfId="22" applyFont="1" applyFill="1" applyBorder="1" applyAlignment="1">
      <alignment horizontal="center" vertical="center"/>
    </xf>
    <xf numFmtId="0" fontId="20" fillId="0" borderId="9" xfId="22" applyFont="1" applyFill="1" applyBorder="1" applyAlignment="1">
      <alignment horizontal="left" vertical="center"/>
    </xf>
    <xf numFmtId="0" fontId="20" fillId="0" borderId="10" xfId="22" applyFont="1" applyFill="1" applyBorder="1" applyAlignment="1">
      <alignment horizontal="left" vertical="center"/>
    </xf>
    <xf numFmtId="0" fontId="33" fillId="0" borderId="0" xfId="22" applyFont="1" applyFill="1" applyBorder="1" applyAlignment="1">
      <alignment horizontal="left" vertical="center"/>
    </xf>
    <xf numFmtId="0" fontId="23" fillId="0" borderId="0" xfId="22" applyFont="1" applyFill="1" applyBorder="1" applyAlignment="1">
      <alignment horizontal="center" vertical="center"/>
    </xf>
    <xf numFmtId="0" fontId="20" fillId="10" borderId="11" xfId="22" applyFont="1" applyFill="1" applyBorder="1" applyAlignment="1">
      <alignment horizontal="center" vertical="center" wrapText="1"/>
    </xf>
    <xf numFmtId="0" fontId="20" fillId="10" borderId="12" xfId="22" applyFont="1" applyFill="1" applyBorder="1" applyAlignment="1">
      <alignment horizontal="center" vertical="center" wrapText="1"/>
    </xf>
    <xf numFmtId="0" fontId="34" fillId="10" borderId="11" xfId="22" applyFont="1" applyFill="1" applyBorder="1" applyAlignment="1">
      <alignment horizontal="center" vertical="center"/>
    </xf>
    <xf numFmtId="0" fontId="34" fillId="10" borderId="12" xfId="22" applyFont="1" applyFill="1" applyBorder="1" applyAlignment="1">
      <alignment horizontal="center" vertical="center"/>
    </xf>
    <xf numFmtId="0" fontId="34" fillId="10" borderId="13" xfId="22" applyFont="1" applyFill="1" applyBorder="1" applyAlignment="1">
      <alignment horizontal="center" vertical="center"/>
    </xf>
    <xf numFmtId="0" fontId="33" fillId="10" borderId="11" xfId="22" applyFont="1" applyFill="1" applyBorder="1" applyAlignment="1">
      <alignment horizontal="center" vertical="center"/>
    </xf>
    <xf numFmtId="0" fontId="35" fillId="0" borderId="12" xfId="22" applyFont="1" applyFill="1" applyBorder="1" applyAlignment="1">
      <alignment horizontal="center" vertical="center"/>
    </xf>
    <xf numFmtId="0" fontId="20" fillId="10" borderId="8" xfId="22" applyFont="1" applyFill="1" applyBorder="1" applyAlignment="1">
      <alignment horizontal="center" vertical="center" wrapText="1"/>
    </xf>
    <xf numFmtId="0" fontId="20" fillId="10" borderId="0" xfId="22" applyFont="1" applyFill="1" applyBorder="1" applyAlignment="1">
      <alignment horizontal="center" vertical="center" wrapText="1"/>
    </xf>
    <xf numFmtId="0" fontId="34" fillId="10" borderId="9" xfId="22" applyFont="1" applyFill="1" applyBorder="1" applyAlignment="1">
      <alignment horizontal="center" vertical="center"/>
    </xf>
    <xf numFmtId="0" fontId="34" fillId="10" borderId="10" xfId="22" applyFont="1" applyFill="1" applyBorder="1" applyAlignment="1">
      <alignment horizontal="center" vertical="center"/>
    </xf>
    <xf numFmtId="0" fontId="34" fillId="10" borderId="14" xfId="22" applyFont="1" applyFill="1" applyBorder="1" applyAlignment="1">
      <alignment horizontal="center" vertical="center"/>
    </xf>
    <xf numFmtId="0" fontId="33" fillId="10" borderId="9" xfId="22" applyFont="1" applyFill="1" applyBorder="1" applyAlignment="1">
      <alignment horizontal="center" vertical="center"/>
    </xf>
    <xf numFmtId="0" fontId="36" fillId="10" borderId="10" xfId="22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12" fillId="0" borderId="11" xfId="53" applyFont="1" applyFill="1" applyBorder="1" applyAlignment="1">
      <alignment horizontal="center" vertical="center" wrapText="1"/>
    </xf>
    <xf numFmtId="0" fontId="12" fillId="0" borderId="12" xfId="53" applyFont="1" applyFill="1" applyBorder="1" applyAlignment="1">
      <alignment horizontal="center" vertical="center" wrapText="1"/>
    </xf>
    <xf numFmtId="0" fontId="12" fillId="0" borderId="15" xfId="53" applyFont="1" applyBorder="1" applyAlignment="1">
      <alignment horizontal="center" vertical="center"/>
    </xf>
    <xf numFmtId="0" fontId="12" fillId="0" borderId="16" xfId="53" applyFont="1" applyBorder="1" applyAlignment="1">
      <alignment horizontal="center" vertical="center"/>
    </xf>
    <xf numFmtId="0" fontId="12" fillId="0" borderId="17" xfId="53" applyFont="1" applyBorder="1" applyAlignment="1">
      <alignment horizontal="center" vertical="center"/>
    </xf>
    <xf numFmtId="0" fontId="12" fillId="0" borderId="11" xfId="53" applyFont="1" applyBorder="1" applyAlignment="1">
      <alignment horizontal="center" vertical="center"/>
    </xf>
    <xf numFmtId="0" fontId="12" fillId="0" borderId="12" xfId="53" applyFont="1" applyBorder="1" applyAlignment="1">
      <alignment horizontal="center" vertical="center"/>
    </xf>
    <xf numFmtId="0" fontId="12" fillId="0" borderId="13" xfId="53" applyFont="1" applyBorder="1" applyAlignment="1">
      <alignment horizontal="center" vertical="center"/>
    </xf>
    <xf numFmtId="0" fontId="12" fillId="0" borderId="3" xfId="53" applyFont="1" applyBorder="1" applyAlignment="1">
      <alignment horizontal="center" vertical="center"/>
    </xf>
    <xf numFmtId="0" fontId="37" fillId="0" borderId="18" xfId="53" applyFont="1" applyBorder="1" applyAlignment="1">
      <alignment horizontal="center" vertical="center" wrapText="1"/>
    </xf>
    <xf numFmtId="0" fontId="37" fillId="0" borderId="19" xfId="53" applyFont="1" applyBorder="1" applyAlignment="1">
      <alignment horizontal="center" vertical="center"/>
    </xf>
    <xf numFmtId="0" fontId="12" fillId="0" borderId="8" xfId="53" applyFont="1" applyBorder="1" applyAlignment="1">
      <alignment horizontal="center" vertical="center"/>
    </xf>
    <xf numFmtId="0" fontId="12" fillId="0" borderId="0" xfId="53" applyFont="1" applyBorder="1" applyAlignment="1">
      <alignment horizontal="center" vertical="center"/>
    </xf>
    <xf numFmtId="0" fontId="12" fillId="0" borderId="20" xfId="53" applyFont="1" applyBorder="1" applyAlignment="1">
      <alignment horizontal="center" vertical="center"/>
    </xf>
    <xf numFmtId="0" fontId="12" fillId="0" borderId="19" xfId="53" applyFont="1" applyBorder="1" applyAlignment="1">
      <alignment horizontal="center" vertical="center"/>
    </xf>
    <xf numFmtId="0" fontId="12" fillId="0" borderId="21" xfId="53" applyFont="1" applyBorder="1" applyAlignment="1">
      <alignment horizontal="center" vertical="center"/>
    </xf>
    <xf numFmtId="0" fontId="12" fillId="0" borderId="9" xfId="53" applyFont="1" applyBorder="1" applyAlignment="1">
      <alignment horizontal="center" vertical="center"/>
    </xf>
    <xf numFmtId="0" fontId="12" fillId="0" borderId="10" xfId="53" applyFont="1" applyBorder="1" applyAlignment="1">
      <alignment horizontal="center" vertical="center"/>
    </xf>
    <xf numFmtId="0" fontId="12" fillId="0" borderId="14" xfId="53" applyFont="1" applyBorder="1" applyAlignment="1">
      <alignment horizontal="center" vertical="center"/>
    </xf>
    <xf numFmtId="0" fontId="12" fillId="0" borderId="22" xfId="53" applyFont="1" applyBorder="1" applyAlignment="1">
      <alignment horizontal="center" vertical="center"/>
    </xf>
    <xf numFmtId="0" fontId="12" fillId="0" borderId="23" xfId="22" applyFont="1" applyFill="1" applyBorder="1" applyAlignment="1">
      <alignment horizontal="center" vertical="center"/>
    </xf>
    <xf numFmtId="0" fontId="12" fillId="0" borderId="24" xfId="22" applyFont="1" applyFill="1" applyBorder="1" applyAlignment="1">
      <alignment horizontal="center" vertical="center"/>
    </xf>
    <xf numFmtId="0" fontId="12" fillId="0" borderId="25" xfId="22" applyFont="1" applyFill="1" applyBorder="1" applyAlignment="1">
      <alignment horizontal="center" vertical="center"/>
    </xf>
    <xf numFmtId="0" fontId="12" fillId="0" borderId="1" xfId="53" applyFont="1" applyBorder="1" applyAlignment="1">
      <alignment horizontal="center" vertical="center"/>
    </xf>
    <xf numFmtId="0" fontId="12" fillId="0" borderId="4" xfId="22" applyFont="1" applyFill="1" applyBorder="1" applyAlignment="1">
      <alignment vertical="center"/>
    </xf>
    <xf numFmtId="0" fontId="12" fillId="0" borderId="4" xfId="22" applyFont="1" applyFill="1" applyBorder="1" applyAlignment="1">
      <alignment horizontal="center" vertical="center"/>
    </xf>
    <xf numFmtId="49" fontId="12" fillId="0" borderId="4" xfId="22" applyNumberFormat="1" applyFont="1" applyFill="1" applyBorder="1" applyAlignment="1">
      <alignment horizontal="center" vertical="center"/>
    </xf>
    <xf numFmtId="0" fontId="12" fillId="0" borderId="18" xfId="22" applyFont="1" applyFill="1" applyBorder="1" applyAlignment="1">
      <alignment vertical="center"/>
    </xf>
    <xf numFmtId="0" fontId="12" fillId="0" borderId="26" xfId="22" applyFont="1" applyFill="1" applyBorder="1" applyAlignment="1">
      <alignment horizontal="left" vertical="center" wrapText="1"/>
    </xf>
    <xf numFmtId="0" fontId="12" fillId="0" borderId="1" xfId="22" applyFont="1" applyFill="1" applyBorder="1" applyAlignment="1">
      <alignment horizontal="left" vertical="center"/>
    </xf>
    <xf numFmtId="0" fontId="12" fillId="0" borderId="2" xfId="22" applyFont="1" applyFill="1" applyBorder="1" applyAlignment="1">
      <alignment horizontal="left" vertical="center"/>
    </xf>
    <xf numFmtId="0" fontId="12" fillId="0" borderId="18" xfId="22" applyFont="1" applyFill="1" applyBorder="1" applyAlignment="1">
      <alignment horizontal="center" vertical="center"/>
    </xf>
    <xf numFmtId="0" fontId="12" fillId="0" borderId="21" xfId="22" applyFont="1" applyFill="1" applyBorder="1" applyAlignment="1">
      <alignment horizontal="center" vertical="center"/>
    </xf>
    <xf numFmtId="0" fontId="12" fillId="0" borderId="4" xfId="22" applyFont="1" applyFill="1" applyBorder="1" applyAlignment="1">
      <alignment horizontal="left" vertical="center"/>
    </xf>
    <xf numFmtId="0" fontId="12" fillId="0" borderId="18" xfId="22" applyFont="1" applyFill="1" applyBorder="1" applyAlignment="1">
      <alignment horizontal="left" vertical="center" wrapText="1"/>
    </xf>
    <xf numFmtId="0" fontId="16" fillId="0" borderId="4" xfId="22" applyFont="1" applyFill="1" applyBorder="1" applyAlignment="1">
      <alignment horizontal="left" vertical="center" wrapText="1"/>
    </xf>
    <xf numFmtId="0" fontId="12" fillId="6" borderId="4" xfId="22" applyFont="1" applyFill="1" applyBorder="1" applyAlignment="1">
      <alignment horizontal="center" vertical="center"/>
    </xf>
    <xf numFmtId="49" fontId="12" fillId="6" borderId="4" xfId="22" applyNumberFormat="1" applyFont="1" applyFill="1" applyBorder="1" applyAlignment="1">
      <alignment horizontal="center" vertical="center"/>
    </xf>
    <xf numFmtId="0" fontId="12" fillId="6" borderId="18" xfId="22" applyFont="1" applyFill="1" applyBorder="1" applyAlignment="1">
      <alignment horizontal="center" vertical="center"/>
    </xf>
    <xf numFmtId="0" fontId="12" fillId="6" borderId="21" xfId="22" applyFont="1" applyFill="1" applyBorder="1" applyAlignment="1">
      <alignment horizontal="center" vertical="center"/>
    </xf>
    <xf numFmtId="0" fontId="38" fillId="6" borderId="4" xfId="73" applyNumberFormat="1" applyFont="1" applyFill="1" applyBorder="1" applyAlignment="1" applyProtection="1">
      <alignment horizontal="left" vertical="center" wrapText="1"/>
      <protection locked="0"/>
    </xf>
    <xf numFmtId="0" fontId="12" fillId="6" borderId="4" xfId="22" applyFont="1" applyFill="1" applyBorder="1" applyAlignment="1">
      <alignment horizontal="center" vertical="center" wrapText="1"/>
    </xf>
    <xf numFmtId="0" fontId="12" fillId="0" borderId="0" xfId="22" applyFont="1" applyFill="1" applyBorder="1" applyAlignment="1">
      <alignment horizontal="center" vertical="center"/>
    </xf>
    <xf numFmtId="49" fontId="12" fillId="0" borderId="0" xfId="22" applyNumberFormat="1" applyFont="1" applyFill="1" applyBorder="1" applyAlignment="1">
      <alignment horizontal="center" vertical="center"/>
    </xf>
    <xf numFmtId="0" fontId="16" fillId="0" borderId="0" xfId="22" applyFont="1" applyFill="1" applyBorder="1" applyAlignment="1">
      <alignment horizontal="left" vertical="center" wrapText="1"/>
    </xf>
    <xf numFmtId="0" fontId="12" fillId="0" borderId="0" xfId="22" applyFont="1" applyFill="1" applyBorder="1" applyAlignment="1">
      <alignment horizontal="left" vertical="center" wrapText="1"/>
    </xf>
    <xf numFmtId="0" fontId="12" fillId="0" borderId="0" xfId="22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22" applyFont="1" applyFill="1" applyBorder="1" applyAlignment="1">
      <alignment vertical="center"/>
    </xf>
    <xf numFmtId="0" fontId="12" fillId="0" borderId="0" xfId="22" applyFont="1" applyBorder="1" applyAlignment="1">
      <alignment vertical="center"/>
    </xf>
    <xf numFmtId="0" fontId="12" fillId="0" borderId="27" xfId="53" applyFont="1" applyBorder="1" applyAlignment="1">
      <alignment horizontal="center" vertical="center"/>
    </xf>
    <xf numFmtId="0" fontId="12" fillId="0" borderId="28" xfId="53" applyFont="1" applyBorder="1" applyAlignment="1">
      <alignment horizontal="center" vertical="center"/>
    </xf>
    <xf numFmtId="0" fontId="37" fillId="0" borderId="21" xfId="53" applyFont="1" applyBorder="1" applyAlignment="1">
      <alignment horizontal="center" vertical="center"/>
    </xf>
    <xf numFmtId="0" fontId="37" fillId="0" borderId="4" xfId="53" applyFont="1" applyBorder="1" applyAlignment="1">
      <alignment horizontal="center" vertical="center"/>
    </xf>
    <xf numFmtId="0" fontId="37" fillId="0" borderId="19" xfId="53" applyFont="1" applyBorder="1" applyAlignment="1">
      <alignment horizontal="center" vertical="center" wrapText="1"/>
    </xf>
    <xf numFmtId="0" fontId="12" fillId="0" borderId="22" xfId="22" applyFont="1" applyFill="1" applyBorder="1" applyAlignment="1">
      <alignment horizontal="left" vertical="center"/>
    </xf>
    <xf numFmtId="0" fontId="12" fillId="0" borderId="29" xfId="22" applyFont="1" applyFill="1" applyBorder="1" applyAlignment="1">
      <alignment horizontal="left" vertical="center"/>
    </xf>
    <xf numFmtId="0" fontId="12" fillId="0" borderId="5" xfId="22" applyFont="1" applyFill="1" applyBorder="1" applyAlignment="1">
      <alignment horizontal="left" vertical="center"/>
    </xf>
    <xf numFmtId="0" fontId="12" fillId="0" borderId="0" xfId="22" applyFont="1" applyFill="1" applyAlignment="1">
      <alignment horizontal="left" vertical="center"/>
    </xf>
    <xf numFmtId="0" fontId="12" fillId="0" borderId="30" xfId="22" applyFont="1" applyFill="1" applyBorder="1" applyAlignment="1">
      <alignment horizontal="left" vertical="center"/>
    </xf>
    <xf numFmtId="0" fontId="12" fillId="0" borderId="31" xfId="22" applyFont="1" applyFill="1" applyBorder="1" applyAlignment="1">
      <alignment horizontal="left" vertical="center"/>
    </xf>
    <xf numFmtId="0" fontId="12" fillId="0" borderId="3" xfId="22" applyFont="1" applyFill="1" applyBorder="1" applyAlignment="1">
      <alignment horizontal="left" vertical="center"/>
    </xf>
    <xf numFmtId="0" fontId="12" fillId="0" borderId="32" xfId="22" applyFont="1" applyFill="1" applyBorder="1" applyAlignment="1">
      <alignment horizontal="left" vertical="center"/>
    </xf>
    <xf numFmtId="0" fontId="12" fillId="0" borderId="6" xfId="22" applyFont="1" applyFill="1" applyBorder="1" applyAlignment="1">
      <alignment horizontal="left" vertical="center"/>
    </xf>
    <xf numFmtId="0" fontId="12" fillId="0" borderId="5" xfId="22" applyFont="1" applyFill="1" applyBorder="1" applyAlignment="1">
      <alignment horizontal="left" vertical="center" wrapText="1"/>
    </xf>
    <xf numFmtId="0" fontId="12" fillId="0" borderId="26" xfId="22" applyFont="1" applyFill="1" applyBorder="1" applyAlignment="1">
      <alignment horizontal="center" vertical="center"/>
    </xf>
    <xf numFmtId="0" fontId="12" fillId="0" borderId="22" xfId="22" applyFont="1" applyFill="1" applyBorder="1" applyAlignment="1">
      <alignment horizontal="center" vertical="center"/>
    </xf>
    <xf numFmtId="0" fontId="12" fillId="0" borderId="29" xfId="22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/>
    </xf>
    <xf numFmtId="0" fontId="12" fillId="0" borderId="0" xfId="22" applyFont="1" applyFill="1" applyAlignment="1">
      <alignment horizontal="center" vertical="center"/>
    </xf>
    <xf numFmtId="0" fontId="12" fillId="0" borderId="30" xfId="22" applyFont="1" applyFill="1" applyBorder="1" applyAlignment="1">
      <alignment horizontal="center" vertical="center"/>
    </xf>
    <xf numFmtId="0" fontId="12" fillId="0" borderId="2" xfId="22" applyFont="1" applyFill="1" applyBorder="1" applyAlignment="1">
      <alignment horizontal="center" vertical="center"/>
    </xf>
    <xf numFmtId="0" fontId="12" fillId="0" borderId="3" xfId="22" applyFont="1" applyFill="1" applyBorder="1" applyAlignment="1">
      <alignment horizontal="center" vertical="center"/>
    </xf>
    <xf numFmtId="0" fontId="12" fillId="0" borderId="32" xfId="22" applyFont="1" applyFill="1" applyBorder="1" applyAlignment="1">
      <alignment horizontal="center" vertical="center"/>
    </xf>
    <xf numFmtId="0" fontId="12" fillId="0" borderId="5" xfId="22" applyFont="1" applyFill="1" applyBorder="1" applyAlignment="1">
      <alignment horizontal="center" vertical="center"/>
    </xf>
    <xf numFmtId="0" fontId="12" fillId="0" borderId="31" xfId="22" applyFont="1" applyFill="1" applyBorder="1" applyAlignment="1">
      <alignment horizontal="center" vertical="center"/>
    </xf>
    <xf numFmtId="0" fontId="12" fillId="0" borderId="6" xfId="22" applyFont="1" applyFill="1" applyBorder="1" applyAlignment="1">
      <alignment horizontal="center" vertical="center"/>
    </xf>
    <xf numFmtId="0" fontId="39" fillId="0" borderId="0" xfId="22" applyFont="1" applyFill="1" applyBorder="1" applyAlignment="1">
      <alignment vertical="center"/>
    </xf>
    <xf numFmtId="0" fontId="32" fillId="0" borderId="0" xfId="22" applyFont="1" applyFill="1" applyBorder="1" applyAlignment="1">
      <alignment vertical="center"/>
    </xf>
    <xf numFmtId="0" fontId="35" fillId="10" borderId="13" xfId="22" applyFont="1" applyFill="1" applyBorder="1" applyAlignment="1">
      <alignment horizontal="center" vertical="center"/>
    </xf>
    <xf numFmtId="0" fontId="40" fillId="0" borderId="33" xfId="22" applyFont="1" applyFill="1" applyBorder="1" applyAlignment="1">
      <alignment horizontal="center" vertical="center"/>
    </xf>
    <xf numFmtId="0" fontId="40" fillId="0" borderId="27" xfId="22" applyFont="1" applyFill="1" applyBorder="1" applyAlignment="1">
      <alignment horizontal="center" vertical="center"/>
    </xf>
    <xf numFmtId="0" fontId="32" fillId="0" borderId="10" xfId="22" applyFont="1" applyBorder="1" applyAlignment="1">
      <alignment vertical="center"/>
    </xf>
    <xf numFmtId="0" fontId="32" fillId="0" borderId="14" xfId="22" applyFont="1" applyBorder="1" applyAlignment="1">
      <alignment vertical="center"/>
    </xf>
    <xf numFmtId="0" fontId="7" fillId="0" borderId="34" xfId="22" applyFont="1" applyFill="1" applyBorder="1" applyAlignment="1">
      <alignment horizontal="center" vertical="center"/>
    </xf>
    <xf numFmtId="0" fontId="7" fillId="0" borderId="35" xfId="22" applyFont="1" applyFill="1" applyBorder="1" applyAlignment="1">
      <alignment horizontal="center" vertical="center"/>
    </xf>
    <xf numFmtId="0" fontId="37" fillId="0" borderId="21" xfId="53" applyFont="1" applyBorder="1" applyAlignment="1">
      <alignment horizontal="center" vertical="center" wrapText="1"/>
    </xf>
    <xf numFmtId="0" fontId="37" fillId="0" borderId="18" xfId="53" applyFont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18" xfId="22" applyFont="1" applyBorder="1" applyAlignment="1">
      <alignment horizontal="center" vertical="center"/>
    </xf>
    <xf numFmtId="0" fontId="12" fillId="0" borderId="21" xfId="22" applyFont="1" applyBorder="1" applyAlignment="1">
      <alignment horizontal="center" vertical="center"/>
    </xf>
    <xf numFmtId="0" fontId="12" fillId="0" borderId="4" xfId="22" applyFont="1" applyBorder="1" applyAlignment="1">
      <alignment vertical="center"/>
    </xf>
    <xf numFmtId="0" fontId="12" fillId="0" borderId="4" xfId="22" applyFont="1" applyBorder="1" applyAlignment="1">
      <alignment horizontal="center" vertical="center"/>
    </xf>
    <xf numFmtId="0" fontId="12" fillId="0" borderId="0" xfId="22" applyFont="1" applyBorder="1" applyAlignment="1">
      <alignment horizontal="center" vertical="center"/>
    </xf>
    <xf numFmtId="0" fontId="39" fillId="0" borderId="0" xfId="22" applyFont="1" applyFill="1" applyBorder="1" applyAlignment="1">
      <alignment horizontal="left" vertical="center" wrapText="1"/>
    </xf>
    <xf numFmtId="0" fontId="39" fillId="0" borderId="20" xfId="22" applyFont="1" applyFill="1" applyBorder="1" applyAlignment="1">
      <alignment horizontal="left" vertical="center" wrapText="1"/>
    </xf>
    <xf numFmtId="0" fontId="40" fillId="0" borderId="28" xfId="22" applyFont="1" applyFill="1" applyBorder="1" applyAlignment="1">
      <alignment horizontal="center" vertical="center"/>
    </xf>
    <xf numFmtId="0" fontId="40" fillId="0" borderId="28" xfId="53" applyFont="1" applyFill="1" applyBorder="1" applyAlignment="1">
      <alignment horizontal="center" vertical="center"/>
    </xf>
    <xf numFmtId="0" fontId="40" fillId="0" borderId="36" xfId="22" applyFont="1" applyFill="1" applyBorder="1" applyAlignment="1">
      <alignment horizontal="center" vertical="center"/>
    </xf>
    <xf numFmtId="0" fontId="32" fillId="0" borderId="0" xfId="22" applyFont="1" applyFill="1" applyBorder="1" applyAlignment="1">
      <alignment vertical="center" wrapText="1"/>
    </xf>
    <xf numFmtId="0" fontId="32" fillId="0" borderId="0" xfId="22" applyFont="1" applyBorder="1" applyAlignment="1">
      <alignment vertical="center"/>
    </xf>
    <xf numFmtId="0" fontId="7" fillId="0" borderId="37" xfId="22" applyFont="1" applyFill="1" applyBorder="1" applyAlignment="1">
      <alignment horizontal="center" vertical="center"/>
    </xf>
    <xf numFmtId="14" fontId="40" fillId="0" borderId="37" xfId="22" applyNumberFormat="1" applyFont="1" applyFill="1" applyBorder="1" applyAlignment="1">
      <alignment horizontal="center" vertical="center" shrinkToFit="1"/>
    </xf>
    <xf numFmtId="49" fontId="7" fillId="0" borderId="38" xfId="22" applyNumberFormat="1" applyFont="1" applyFill="1" applyBorder="1" applyAlignment="1">
      <alignment horizontal="center" vertical="center" shrinkToFit="1"/>
    </xf>
    <xf numFmtId="14" fontId="7" fillId="0" borderId="39" xfId="22" applyNumberFormat="1" applyFont="1" applyBorder="1" applyAlignment="1">
      <alignment horizontal="center" vertical="center" shrinkToFit="1"/>
    </xf>
    <xf numFmtId="0" fontId="12" fillId="0" borderId="16" xfId="22" applyFont="1" applyBorder="1" applyAlignment="1">
      <alignment horizontal="center" vertical="center"/>
    </xf>
    <xf numFmtId="0" fontId="12" fillId="0" borderId="17" xfId="22" applyFont="1" applyBorder="1" applyAlignment="1">
      <alignment horizontal="center" vertical="center"/>
    </xf>
    <xf numFmtId="0" fontId="12" fillId="0" borderId="27" xfId="22" applyFont="1" applyBorder="1" applyAlignment="1">
      <alignment horizontal="center" vertical="center"/>
    </xf>
    <xf numFmtId="0" fontId="12" fillId="0" borderId="40" xfId="22" applyFont="1" applyBorder="1" applyAlignment="1">
      <alignment horizontal="center" vertical="center"/>
    </xf>
    <xf numFmtId="0" fontId="37" fillId="0" borderId="18" xfId="22" applyFont="1" applyBorder="1" applyAlignment="1">
      <alignment horizontal="center" vertical="center"/>
    </xf>
    <xf numFmtId="0" fontId="37" fillId="0" borderId="19" xfId="22" applyFont="1" applyBorder="1" applyAlignment="1">
      <alignment horizontal="center" vertical="center"/>
    </xf>
    <xf numFmtId="0" fontId="37" fillId="0" borderId="21" xfId="22" applyFont="1" applyBorder="1" applyAlignment="1">
      <alignment horizontal="center" vertical="center"/>
    </xf>
    <xf numFmtId="0" fontId="12" fillId="0" borderId="41" xfId="53" applyFont="1" applyBorder="1" applyAlignment="1">
      <alignment horizontal="center" vertical="center"/>
    </xf>
    <xf numFmtId="0" fontId="12" fillId="0" borderId="4" xfId="22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42" fillId="0" borderId="0" xfId="22" applyFont="1" applyFill="1" applyBorder="1" applyAlignment="1">
      <alignment horizontal="center" vertical="center"/>
    </xf>
    <xf numFmtId="0" fontId="42" fillId="0" borderId="0" xfId="22" applyFont="1" applyFill="1" applyBorder="1" applyAlignment="1">
      <alignment vertical="center"/>
    </xf>
  </cellXfs>
  <cellStyles count="76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50" xfId="47"/>
    <cellStyle name="常规 45" xfId="48"/>
    <cellStyle name="20% - 强调文字颜色 4" xfId="49" builtinId="42"/>
    <cellStyle name="Normal 2" xfId="50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2 10" xfId="59"/>
    <cellStyle name="常规 10 2" xfId="60"/>
    <cellStyle name="60% - 强调文字颜色 6" xfId="61" builtinId="52"/>
    <cellStyle name="BOM_Level_1" xfId="62"/>
    <cellStyle name="BOM_Level_Below3 2" xfId="63"/>
    <cellStyle name="常规 2" xfId="64"/>
    <cellStyle name="常规 3" xfId="65"/>
    <cellStyle name="常规 5" xfId="66"/>
    <cellStyle name="常规_正司机座椅 _21" xfId="67"/>
    <cellStyle name="常规_正司机座椅 _26" xfId="68"/>
    <cellStyle name="常规_正司机座椅 _28" xfId="69"/>
    <cellStyle name="常规_正司机座椅 _34" xfId="70"/>
    <cellStyle name="常规_正司机座椅 _40" xfId="71"/>
    <cellStyle name="常规_正司机座椅 _35" xfId="72"/>
    <cellStyle name="样式 1" xfId="73"/>
    <cellStyle name="样式 1 10" xfId="74"/>
    <cellStyle name="样式 1 10 2" xfId="75"/>
  </cellStyles>
  <dxfs count="10">
    <dxf>
      <fill>
        <patternFill patternType="solid">
          <bgColor indexed="17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E017E7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emf"/><Relationship Id="rId98" Type="http://schemas.openxmlformats.org/officeDocument/2006/relationships/image" Target="../media/image99.emf"/><Relationship Id="rId97" Type="http://schemas.openxmlformats.org/officeDocument/2006/relationships/image" Target="../media/image98.emf"/><Relationship Id="rId96" Type="http://schemas.openxmlformats.org/officeDocument/2006/relationships/image" Target="../media/image97.png"/><Relationship Id="rId95" Type="http://schemas.openxmlformats.org/officeDocument/2006/relationships/image" Target="../media/image96.png"/><Relationship Id="rId94" Type="http://schemas.openxmlformats.org/officeDocument/2006/relationships/image" Target="../media/image95.png"/><Relationship Id="rId93" Type="http://schemas.openxmlformats.org/officeDocument/2006/relationships/image" Target="../media/image94.wmf"/><Relationship Id="rId92" Type="http://schemas.openxmlformats.org/officeDocument/2006/relationships/image" Target="../media/image93.png"/><Relationship Id="rId91" Type="http://schemas.openxmlformats.org/officeDocument/2006/relationships/image" Target="../media/image92.png"/><Relationship Id="rId90" Type="http://schemas.openxmlformats.org/officeDocument/2006/relationships/image" Target="../media/image91.jpeg"/><Relationship Id="rId9" Type="http://schemas.openxmlformats.org/officeDocument/2006/relationships/image" Target="../media/image10.wmf"/><Relationship Id="rId89" Type="http://schemas.openxmlformats.org/officeDocument/2006/relationships/image" Target="../media/image90.png"/><Relationship Id="rId88" Type="http://schemas.openxmlformats.org/officeDocument/2006/relationships/image" Target="../media/image89.png"/><Relationship Id="rId87" Type="http://schemas.openxmlformats.org/officeDocument/2006/relationships/image" Target="../media/image88.png"/><Relationship Id="rId86" Type="http://schemas.openxmlformats.org/officeDocument/2006/relationships/image" Target="../media/image87.png"/><Relationship Id="rId85" Type="http://schemas.openxmlformats.org/officeDocument/2006/relationships/image" Target="../media/image86.png"/><Relationship Id="rId84" Type="http://schemas.openxmlformats.org/officeDocument/2006/relationships/image" Target="../media/image85.png"/><Relationship Id="rId83" Type="http://schemas.openxmlformats.org/officeDocument/2006/relationships/image" Target="../media/image84.png"/><Relationship Id="rId82" Type="http://schemas.openxmlformats.org/officeDocument/2006/relationships/image" Target="../media/image83.png"/><Relationship Id="rId81" Type="http://schemas.openxmlformats.org/officeDocument/2006/relationships/image" Target="../media/image82.png"/><Relationship Id="rId80" Type="http://schemas.openxmlformats.org/officeDocument/2006/relationships/image" Target="../media/image81.png"/><Relationship Id="rId8" Type="http://schemas.openxmlformats.org/officeDocument/2006/relationships/image" Target="../media/image9.emf"/><Relationship Id="rId79" Type="http://schemas.openxmlformats.org/officeDocument/2006/relationships/image" Target="../media/image80.png"/><Relationship Id="rId78" Type="http://schemas.openxmlformats.org/officeDocument/2006/relationships/image" Target="../media/image79.png"/><Relationship Id="rId77" Type="http://schemas.openxmlformats.org/officeDocument/2006/relationships/image" Target="../media/image78.wmf"/><Relationship Id="rId76" Type="http://schemas.openxmlformats.org/officeDocument/2006/relationships/image" Target="../media/image77.wmf"/><Relationship Id="rId75" Type="http://schemas.openxmlformats.org/officeDocument/2006/relationships/image" Target="../media/image76.png"/><Relationship Id="rId74" Type="http://schemas.openxmlformats.org/officeDocument/2006/relationships/image" Target="../media/image75.png"/><Relationship Id="rId73" Type="http://schemas.openxmlformats.org/officeDocument/2006/relationships/image" Target="../media/image74.png"/><Relationship Id="rId72" Type="http://schemas.openxmlformats.org/officeDocument/2006/relationships/image" Target="../media/image73.png"/><Relationship Id="rId71" Type="http://schemas.openxmlformats.org/officeDocument/2006/relationships/image" Target="../media/image72.jpeg"/><Relationship Id="rId70" Type="http://schemas.openxmlformats.org/officeDocument/2006/relationships/image" Target="../media/image71.png"/><Relationship Id="rId7" Type="http://schemas.openxmlformats.org/officeDocument/2006/relationships/image" Target="../media/image8.png"/><Relationship Id="rId69" Type="http://schemas.openxmlformats.org/officeDocument/2006/relationships/image" Target="../media/image70.png"/><Relationship Id="rId68" Type="http://schemas.openxmlformats.org/officeDocument/2006/relationships/image" Target="../media/image69.png"/><Relationship Id="rId67" Type="http://schemas.openxmlformats.org/officeDocument/2006/relationships/image" Target="../media/image68.png"/><Relationship Id="rId66" Type="http://schemas.openxmlformats.org/officeDocument/2006/relationships/image" Target="../media/image67.png"/><Relationship Id="rId65" Type="http://schemas.openxmlformats.org/officeDocument/2006/relationships/image" Target="../media/image66.png"/><Relationship Id="rId64" Type="http://schemas.openxmlformats.org/officeDocument/2006/relationships/image" Target="../media/image65.png"/><Relationship Id="rId63" Type="http://schemas.openxmlformats.org/officeDocument/2006/relationships/image" Target="../media/image64.png"/><Relationship Id="rId62" Type="http://schemas.openxmlformats.org/officeDocument/2006/relationships/image" Target="../media/image63.png"/><Relationship Id="rId61" Type="http://schemas.openxmlformats.org/officeDocument/2006/relationships/image" Target="../media/image62.png"/><Relationship Id="rId60" Type="http://schemas.openxmlformats.org/officeDocument/2006/relationships/image" Target="../media/image61.png"/><Relationship Id="rId6" Type="http://schemas.openxmlformats.org/officeDocument/2006/relationships/image" Target="../media/image7.png"/><Relationship Id="rId59" Type="http://schemas.openxmlformats.org/officeDocument/2006/relationships/image" Target="../media/image60.png"/><Relationship Id="rId58" Type="http://schemas.openxmlformats.org/officeDocument/2006/relationships/image" Target="../media/image59.png"/><Relationship Id="rId57" Type="http://schemas.openxmlformats.org/officeDocument/2006/relationships/image" Target="../media/image58.png"/><Relationship Id="rId56" Type="http://schemas.openxmlformats.org/officeDocument/2006/relationships/image" Target="../media/image57.png"/><Relationship Id="rId55" Type="http://schemas.openxmlformats.org/officeDocument/2006/relationships/image" Target="../media/image56.png"/><Relationship Id="rId54" Type="http://schemas.openxmlformats.org/officeDocument/2006/relationships/image" Target="../media/image55.png"/><Relationship Id="rId53" Type="http://schemas.openxmlformats.org/officeDocument/2006/relationships/image" Target="../media/image54.png"/><Relationship Id="rId52" Type="http://schemas.openxmlformats.org/officeDocument/2006/relationships/image" Target="../media/image53.png"/><Relationship Id="rId51" Type="http://schemas.openxmlformats.org/officeDocument/2006/relationships/image" Target="../media/image52.png"/><Relationship Id="rId50" Type="http://schemas.openxmlformats.org/officeDocument/2006/relationships/image" Target="../media/image51.png"/><Relationship Id="rId5" Type="http://schemas.openxmlformats.org/officeDocument/2006/relationships/image" Target="../media/image6.emf"/><Relationship Id="rId49" Type="http://schemas.openxmlformats.org/officeDocument/2006/relationships/image" Target="../media/image50.png"/><Relationship Id="rId48" Type="http://schemas.openxmlformats.org/officeDocument/2006/relationships/image" Target="../media/image49.png"/><Relationship Id="rId47" Type="http://schemas.openxmlformats.org/officeDocument/2006/relationships/image" Target="../media/image48.png"/><Relationship Id="rId46" Type="http://schemas.openxmlformats.org/officeDocument/2006/relationships/image" Target="../media/image47.png"/><Relationship Id="rId45" Type="http://schemas.openxmlformats.org/officeDocument/2006/relationships/image" Target="../media/image46.png"/><Relationship Id="rId44" Type="http://schemas.openxmlformats.org/officeDocument/2006/relationships/image" Target="../media/image45.wmf"/><Relationship Id="rId43" Type="http://schemas.openxmlformats.org/officeDocument/2006/relationships/image" Target="../media/image44.png"/><Relationship Id="rId42" Type="http://schemas.openxmlformats.org/officeDocument/2006/relationships/image" Target="../media/image43.jpeg"/><Relationship Id="rId41" Type="http://schemas.openxmlformats.org/officeDocument/2006/relationships/image" Target="../media/image42.wmf"/><Relationship Id="rId40" Type="http://schemas.openxmlformats.org/officeDocument/2006/relationships/image" Target="../media/image41.wmf"/><Relationship Id="rId4" Type="http://schemas.openxmlformats.org/officeDocument/2006/relationships/image" Target="../media/image5.emf"/><Relationship Id="rId39" Type="http://schemas.openxmlformats.org/officeDocument/2006/relationships/image" Target="../media/image40.emf"/><Relationship Id="rId38" Type="http://schemas.openxmlformats.org/officeDocument/2006/relationships/image" Target="../media/image39.emf"/><Relationship Id="rId37" Type="http://schemas.openxmlformats.org/officeDocument/2006/relationships/image" Target="../media/image38.emf"/><Relationship Id="rId36" Type="http://schemas.openxmlformats.org/officeDocument/2006/relationships/image" Target="../media/image37.e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wmf"/><Relationship Id="rId21" Type="http://schemas.openxmlformats.org/officeDocument/2006/relationships/image" Target="../media/image22.wmf"/><Relationship Id="rId20" Type="http://schemas.openxmlformats.org/officeDocument/2006/relationships/image" Target="../media/image21.w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9" Type="http://schemas.openxmlformats.org/officeDocument/2006/relationships/image" Target="../media/image130.png"/><Relationship Id="rId128" Type="http://schemas.openxmlformats.org/officeDocument/2006/relationships/image" Target="../media/image129.emf"/><Relationship Id="rId127" Type="http://schemas.openxmlformats.org/officeDocument/2006/relationships/image" Target="../media/image128.emf"/><Relationship Id="rId126" Type="http://schemas.openxmlformats.org/officeDocument/2006/relationships/image" Target="../media/image127.wmf"/><Relationship Id="rId125" Type="http://schemas.openxmlformats.org/officeDocument/2006/relationships/image" Target="../media/image126.png"/><Relationship Id="rId124" Type="http://schemas.openxmlformats.org/officeDocument/2006/relationships/image" Target="../media/image125.emf"/><Relationship Id="rId123" Type="http://schemas.openxmlformats.org/officeDocument/2006/relationships/image" Target="../media/image124.emf"/><Relationship Id="rId122" Type="http://schemas.openxmlformats.org/officeDocument/2006/relationships/image" Target="../media/image123.wmf"/><Relationship Id="rId121" Type="http://schemas.openxmlformats.org/officeDocument/2006/relationships/image" Target="../media/image122.emf"/><Relationship Id="rId120" Type="http://schemas.openxmlformats.org/officeDocument/2006/relationships/image" Target="../media/image121.emf"/><Relationship Id="rId12" Type="http://schemas.openxmlformats.org/officeDocument/2006/relationships/image" Target="../media/image13.wmf"/><Relationship Id="rId119" Type="http://schemas.openxmlformats.org/officeDocument/2006/relationships/image" Target="../media/image120.png"/><Relationship Id="rId118" Type="http://schemas.openxmlformats.org/officeDocument/2006/relationships/image" Target="../media/image119.png"/><Relationship Id="rId117" Type="http://schemas.openxmlformats.org/officeDocument/2006/relationships/image" Target="../media/image118.png"/><Relationship Id="rId116" Type="http://schemas.openxmlformats.org/officeDocument/2006/relationships/image" Target="../media/image117.png"/><Relationship Id="rId115" Type="http://schemas.openxmlformats.org/officeDocument/2006/relationships/image" Target="../media/image116.emf"/><Relationship Id="rId114" Type="http://schemas.openxmlformats.org/officeDocument/2006/relationships/image" Target="../media/image115.emf"/><Relationship Id="rId113" Type="http://schemas.openxmlformats.org/officeDocument/2006/relationships/image" Target="../media/image114.png"/><Relationship Id="rId112" Type="http://schemas.openxmlformats.org/officeDocument/2006/relationships/image" Target="../media/image113.png"/><Relationship Id="rId111" Type="http://schemas.openxmlformats.org/officeDocument/2006/relationships/image" Target="../media/image112.png"/><Relationship Id="rId110" Type="http://schemas.openxmlformats.org/officeDocument/2006/relationships/image" Target="../media/image111.png"/><Relationship Id="rId11" Type="http://schemas.openxmlformats.org/officeDocument/2006/relationships/image" Target="../media/image12.emf"/><Relationship Id="rId109" Type="http://schemas.openxmlformats.org/officeDocument/2006/relationships/image" Target="../media/image110.emf"/><Relationship Id="rId108" Type="http://schemas.openxmlformats.org/officeDocument/2006/relationships/image" Target="../media/image109.emf"/><Relationship Id="rId107" Type="http://schemas.openxmlformats.org/officeDocument/2006/relationships/image" Target="../media/image108.emf"/><Relationship Id="rId106" Type="http://schemas.openxmlformats.org/officeDocument/2006/relationships/image" Target="../media/image107.png"/><Relationship Id="rId105" Type="http://schemas.openxmlformats.org/officeDocument/2006/relationships/image" Target="../media/image106.wmf"/><Relationship Id="rId104" Type="http://schemas.openxmlformats.org/officeDocument/2006/relationships/image" Target="../media/image105.emf"/><Relationship Id="rId103" Type="http://schemas.openxmlformats.org/officeDocument/2006/relationships/image" Target="../media/image104.wmf"/><Relationship Id="rId102" Type="http://schemas.openxmlformats.org/officeDocument/2006/relationships/image" Target="../media/image103.emf"/><Relationship Id="rId101" Type="http://schemas.openxmlformats.org/officeDocument/2006/relationships/image" Target="../media/image102.png"/><Relationship Id="rId100" Type="http://schemas.openxmlformats.org/officeDocument/2006/relationships/image" Target="../media/image101.emf"/><Relationship Id="rId10" Type="http://schemas.openxmlformats.org/officeDocument/2006/relationships/image" Target="../media/image11.w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9.png"/><Relationship Id="rId8" Type="http://schemas.openxmlformats.org/officeDocument/2006/relationships/image" Target="../media/image138.jpeg"/><Relationship Id="rId7" Type="http://schemas.openxmlformats.org/officeDocument/2006/relationships/image" Target="../media/image137.jpeg"/><Relationship Id="rId6" Type="http://schemas.openxmlformats.org/officeDocument/2006/relationships/image" Target="../media/image136.jpeg"/><Relationship Id="rId5" Type="http://schemas.openxmlformats.org/officeDocument/2006/relationships/image" Target="../media/image135.jpeg"/><Relationship Id="rId4" Type="http://schemas.openxmlformats.org/officeDocument/2006/relationships/image" Target="../media/image134.png"/><Relationship Id="rId3" Type="http://schemas.openxmlformats.org/officeDocument/2006/relationships/image" Target="../media/image133.jpeg"/><Relationship Id="rId2" Type="http://schemas.openxmlformats.org/officeDocument/2006/relationships/image" Target="../media/image132.jpeg"/><Relationship Id="rId17" Type="http://schemas.openxmlformats.org/officeDocument/2006/relationships/image" Target="../media/image147.jpeg"/><Relationship Id="rId16" Type="http://schemas.openxmlformats.org/officeDocument/2006/relationships/image" Target="../media/image146.jpeg"/><Relationship Id="rId15" Type="http://schemas.openxmlformats.org/officeDocument/2006/relationships/image" Target="../media/image145.jpeg"/><Relationship Id="rId14" Type="http://schemas.openxmlformats.org/officeDocument/2006/relationships/image" Target="../media/image144.jpeg"/><Relationship Id="rId13" Type="http://schemas.openxmlformats.org/officeDocument/2006/relationships/image" Target="../media/image143.jpeg"/><Relationship Id="rId12" Type="http://schemas.openxmlformats.org/officeDocument/2006/relationships/image" Target="../media/image142.jpeg"/><Relationship Id="rId11" Type="http://schemas.openxmlformats.org/officeDocument/2006/relationships/image" Target="../media/image141.jpeg"/><Relationship Id="rId10" Type="http://schemas.openxmlformats.org/officeDocument/2006/relationships/image" Target="../media/image140.png"/><Relationship Id="rId1" Type="http://schemas.openxmlformats.org/officeDocument/2006/relationships/image" Target="../media/image13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5</xdr:row>
      <xdr:rowOff>99695</xdr:rowOff>
    </xdr:from>
    <xdr:to>
      <xdr:col>3</xdr:col>
      <xdr:colOff>180975</xdr:colOff>
      <xdr:row>8</xdr:row>
      <xdr:rowOff>195580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610" y="2214245"/>
          <a:ext cx="1412875" cy="2004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153035</xdr:colOff>
      <xdr:row>9</xdr:row>
      <xdr:rowOff>114935</xdr:rowOff>
    </xdr:from>
    <xdr:to>
      <xdr:col>17</xdr:col>
      <xdr:colOff>414564</xdr:colOff>
      <xdr:row>9</xdr:row>
      <xdr:rowOff>410210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11565" y="138366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13</xdr:row>
      <xdr:rowOff>101600</xdr:rowOff>
    </xdr:from>
    <xdr:to>
      <xdr:col>17</xdr:col>
      <xdr:colOff>475615</xdr:colOff>
      <xdr:row>13</xdr:row>
      <xdr:rowOff>408867</xdr:rowOff>
    </xdr:to>
    <xdr:pic>
      <xdr:nvPicPr>
        <xdr:cNvPr id="3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672195" y="391541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175260</xdr:colOff>
      <xdr:row>10</xdr:row>
      <xdr:rowOff>116840</xdr:rowOff>
    </xdr:from>
    <xdr:to>
      <xdr:col>17</xdr:col>
      <xdr:colOff>370466</xdr:colOff>
      <xdr:row>10</xdr:row>
      <xdr:rowOff>364490</xdr:rowOff>
    </xdr:to>
    <xdr:pic>
      <xdr:nvPicPr>
        <xdr:cNvPr id="4" name="Picture 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733790" y="2021840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185420</xdr:colOff>
      <xdr:row>11</xdr:row>
      <xdr:rowOff>83820</xdr:rowOff>
    </xdr:from>
    <xdr:to>
      <xdr:col>17</xdr:col>
      <xdr:colOff>379384</xdr:colOff>
      <xdr:row>11</xdr:row>
      <xdr:rowOff>388620</xdr:rowOff>
    </xdr:to>
    <xdr:pic>
      <xdr:nvPicPr>
        <xdr:cNvPr id="5" name="Picture 8"/>
        <xdr:cNvPicPr>
          <a:picLocks noChangeAspect="1" noChangeArrowheads="1"/>
        </xdr:cNvPicPr>
      </xdr:nvPicPr>
      <xdr:blipFill>
        <a:blip r:embed="rId4"/>
        <a:srcRect l="17042" t="17911" r="16685"/>
        <a:stretch>
          <a:fillRect/>
        </a:stretch>
      </xdr:blipFill>
      <xdr:spPr>
        <a:xfrm>
          <a:off x="8743950" y="262509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95431</xdr:colOff>
      <xdr:row>12</xdr:row>
      <xdr:rowOff>150041</xdr:rowOff>
    </xdr:from>
    <xdr:to>
      <xdr:col>17</xdr:col>
      <xdr:colOff>485957</xdr:colOff>
      <xdr:row>12</xdr:row>
      <xdr:rowOff>435791</xdr:rowOff>
    </xdr:to>
    <xdr:pic>
      <xdr:nvPicPr>
        <xdr:cNvPr id="6" name="Picture 9"/>
        <xdr:cNvPicPr>
          <a:picLocks noChangeAspect="1" noChangeArrowheads="1"/>
        </xdr:cNvPicPr>
      </xdr:nvPicPr>
      <xdr:blipFill>
        <a:blip r:embed="rId5"/>
        <a:srcRect r="-2500" b="26667"/>
        <a:stretch>
          <a:fillRect/>
        </a:stretch>
      </xdr:blipFill>
      <xdr:spPr>
        <a:xfrm>
          <a:off x="8653780" y="332740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197485</xdr:colOff>
      <xdr:row>17</xdr:row>
      <xdr:rowOff>112395</xdr:rowOff>
    </xdr:from>
    <xdr:to>
      <xdr:col>17</xdr:col>
      <xdr:colOff>340360</xdr:colOff>
      <xdr:row>17</xdr:row>
      <xdr:rowOff>393042</xdr:rowOff>
    </xdr:to>
    <xdr:pic>
      <xdr:nvPicPr>
        <xdr:cNvPr id="7" name="Picture 108" descr="36"/>
        <xdr:cNvPicPr>
          <a:picLocks noChangeAspect="1" noChangeArrowheads="1"/>
        </xdr:cNvPicPr>
      </xdr:nvPicPr>
      <xdr:blipFill>
        <a:blip r:embed="rId6" cstate="print"/>
        <a:srcRect l="25627" t="10168" r="18106" b="7204"/>
        <a:stretch>
          <a:fillRect/>
        </a:stretch>
      </xdr:blipFill>
      <xdr:spPr>
        <a:xfrm>
          <a:off x="8756015" y="647128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237762</xdr:colOff>
      <xdr:row>16</xdr:row>
      <xdr:rowOff>188142</xdr:rowOff>
    </xdr:from>
    <xdr:to>
      <xdr:col>17</xdr:col>
      <xdr:colOff>437787</xdr:colOff>
      <xdr:row>16</xdr:row>
      <xdr:rowOff>464367</xdr:rowOff>
    </xdr:to>
    <xdr:pic>
      <xdr:nvPicPr>
        <xdr:cNvPr id="8" name="Picture 109" descr="35"/>
        <xdr:cNvPicPr>
          <a:picLocks noChangeAspect="1" noChangeArrowheads="1"/>
        </xdr:cNvPicPr>
      </xdr:nvPicPr>
      <xdr:blipFill>
        <a:blip r:embed="rId7" cstate="print"/>
        <a:srcRect l="28018" t="10330" r="7516" b="9505"/>
        <a:stretch>
          <a:fillRect/>
        </a:stretch>
      </xdr:blipFill>
      <xdr:spPr>
        <a:xfrm>
          <a:off x="8796020" y="591058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217805</xdr:colOff>
      <xdr:row>25</xdr:row>
      <xdr:rowOff>178435</xdr:rowOff>
    </xdr:from>
    <xdr:to>
      <xdr:col>17</xdr:col>
      <xdr:colOff>474980</xdr:colOff>
      <xdr:row>25</xdr:row>
      <xdr:rowOff>513715</xdr:rowOff>
    </xdr:to>
    <xdr:pic>
      <xdr:nvPicPr>
        <xdr:cNvPr id="9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776335" y="1162748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153670</xdr:colOff>
      <xdr:row>19</xdr:row>
      <xdr:rowOff>135890</xdr:rowOff>
    </xdr:from>
    <xdr:to>
      <xdr:col>17</xdr:col>
      <xdr:colOff>465455</xdr:colOff>
      <xdr:row>19</xdr:row>
      <xdr:rowOff>504825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712200" y="776732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147320</xdr:colOff>
      <xdr:row>20</xdr:row>
      <xdr:rowOff>60325</xdr:rowOff>
    </xdr:from>
    <xdr:to>
      <xdr:col>17</xdr:col>
      <xdr:colOff>459105</xdr:colOff>
      <xdr:row>20</xdr:row>
      <xdr:rowOff>429260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705850" y="8328025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133985</xdr:colOff>
      <xdr:row>8</xdr:row>
      <xdr:rowOff>170180</xdr:rowOff>
    </xdr:from>
    <xdr:to>
      <xdr:col>17</xdr:col>
      <xdr:colOff>411480</xdr:colOff>
      <xdr:row>8</xdr:row>
      <xdr:rowOff>530225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92515" y="80264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84455</xdr:colOff>
      <xdr:row>126</xdr:row>
      <xdr:rowOff>132080</xdr:rowOff>
    </xdr:from>
    <xdr:to>
      <xdr:col>17</xdr:col>
      <xdr:colOff>447675</xdr:colOff>
      <xdr:row>126</xdr:row>
      <xdr:rowOff>529590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42985" y="75844400"/>
          <a:ext cx="363220" cy="397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172085</xdr:colOff>
      <xdr:row>15</xdr:row>
      <xdr:rowOff>118745</xdr:rowOff>
    </xdr:from>
    <xdr:to>
      <xdr:col>17</xdr:col>
      <xdr:colOff>473710</xdr:colOff>
      <xdr:row>15</xdr:row>
      <xdr:rowOff>485775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730615" y="520509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46355</xdr:colOff>
      <xdr:row>23</xdr:row>
      <xdr:rowOff>77470</xdr:rowOff>
    </xdr:from>
    <xdr:to>
      <xdr:col>17</xdr:col>
      <xdr:colOff>474980</xdr:colOff>
      <xdr:row>23</xdr:row>
      <xdr:rowOff>385445</xdr:rowOff>
    </xdr:to>
    <xdr:pic>
      <xdr:nvPicPr>
        <xdr:cNvPr id="19" name="Picture 2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8604885" y="10253980"/>
          <a:ext cx="428625" cy="3079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145677</xdr:colOff>
      <xdr:row>28</xdr:row>
      <xdr:rowOff>123265</xdr:rowOff>
    </xdr:from>
    <xdr:to>
      <xdr:col>17</xdr:col>
      <xdr:colOff>393327</xdr:colOff>
      <xdr:row>28</xdr:row>
      <xdr:rowOff>447115</xdr:rowOff>
    </xdr:to>
    <xdr:pic>
      <xdr:nvPicPr>
        <xdr:cNvPr id="21" name="Picture 6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703945" y="1348105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161290</xdr:colOff>
      <xdr:row>33</xdr:row>
      <xdr:rowOff>103505</xdr:rowOff>
    </xdr:from>
    <xdr:to>
      <xdr:col>17</xdr:col>
      <xdr:colOff>424180</xdr:colOff>
      <xdr:row>33</xdr:row>
      <xdr:rowOff>452120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8719820" y="16642715"/>
          <a:ext cx="26289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187325</xdr:colOff>
      <xdr:row>48</xdr:row>
      <xdr:rowOff>114300</xdr:rowOff>
    </xdr:from>
    <xdr:to>
      <xdr:col>17</xdr:col>
      <xdr:colOff>376555</xdr:colOff>
      <xdr:row>48</xdr:row>
      <xdr:rowOff>415290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8745855" y="2619756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219075</xdr:colOff>
      <xdr:row>47</xdr:row>
      <xdr:rowOff>114300</xdr:rowOff>
    </xdr:from>
    <xdr:to>
      <xdr:col>17</xdr:col>
      <xdr:colOff>403860</xdr:colOff>
      <xdr:row>47</xdr:row>
      <xdr:rowOff>448310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6" t="8304"/>
        <a:stretch>
          <a:fillRect/>
        </a:stretch>
      </xdr:blipFill>
      <xdr:spPr>
        <a:xfrm>
          <a:off x="8777605" y="25561290"/>
          <a:ext cx="18478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74930</xdr:colOff>
      <xdr:row>51</xdr:row>
      <xdr:rowOff>104140</xdr:rowOff>
    </xdr:from>
    <xdr:to>
      <xdr:col>17</xdr:col>
      <xdr:colOff>494030</xdr:colOff>
      <xdr:row>51</xdr:row>
      <xdr:rowOff>423545</xdr:rowOff>
    </xdr:to>
    <xdr:pic>
      <xdr:nvPicPr>
        <xdr:cNvPr id="25" name="Picture 2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8633460" y="28096210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162560</xdr:colOff>
      <xdr:row>36</xdr:row>
      <xdr:rowOff>114300</xdr:rowOff>
    </xdr:from>
    <xdr:to>
      <xdr:col>17</xdr:col>
      <xdr:colOff>429260</xdr:colOff>
      <xdr:row>36</xdr:row>
      <xdr:rowOff>374650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21090" y="1856232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89535</xdr:colOff>
      <xdr:row>35</xdr:row>
      <xdr:rowOff>114935</xdr:rowOff>
    </xdr:from>
    <xdr:to>
      <xdr:col>17</xdr:col>
      <xdr:colOff>466090</xdr:colOff>
      <xdr:row>35</xdr:row>
      <xdr:rowOff>382270</xdr:rowOff>
    </xdr:to>
    <xdr:pic>
      <xdr:nvPicPr>
        <xdr:cNvPr id="29" name="图片 2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648065" y="1792668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99060</xdr:colOff>
      <xdr:row>49</xdr:row>
      <xdr:rowOff>83185</xdr:rowOff>
    </xdr:from>
    <xdr:to>
      <xdr:col>17</xdr:col>
      <xdr:colOff>485775</xdr:colOff>
      <xdr:row>49</xdr:row>
      <xdr:rowOff>406400</xdr:rowOff>
    </xdr:to>
    <xdr:pic>
      <xdr:nvPicPr>
        <xdr:cNvPr id="30" name="图片 2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657590" y="2680271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67310</xdr:colOff>
      <xdr:row>50</xdr:row>
      <xdr:rowOff>73025</xdr:rowOff>
    </xdr:from>
    <xdr:to>
      <xdr:col>17</xdr:col>
      <xdr:colOff>489585</xdr:colOff>
      <xdr:row>50</xdr:row>
      <xdr:rowOff>431800</xdr:rowOff>
    </xdr:to>
    <xdr:pic>
      <xdr:nvPicPr>
        <xdr:cNvPr id="31" name="图片 3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625840" y="27428825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75565</xdr:colOff>
      <xdr:row>60</xdr:row>
      <xdr:rowOff>189865</xdr:rowOff>
    </xdr:from>
    <xdr:to>
      <xdr:col>17</xdr:col>
      <xdr:colOff>429895</xdr:colOff>
      <xdr:row>60</xdr:row>
      <xdr:rowOff>407035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34095" y="33908365"/>
          <a:ext cx="354330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29210</xdr:colOff>
      <xdr:row>75</xdr:row>
      <xdr:rowOff>113030</xdr:rowOff>
    </xdr:from>
    <xdr:to>
      <xdr:col>18</xdr:col>
      <xdr:colOff>0</xdr:colOff>
      <xdr:row>75</xdr:row>
      <xdr:rowOff>410845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7740" y="43375580"/>
          <a:ext cx="647700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34290</xdr:colOff>
      <xdr:row>74</xdr:row>
      <xdr:rowOff>135255</xdr:rowOff>
    </xdr:from>
    <xdr:to>
      <xdr:col>17</xdr:col>
      <xdr:colOff>506730</xdr:colOff>
      <xdr:row>74</xdr:row>
      <xdr:rowOff>417195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2820" y="42761535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139065</xdr:colOff>
      <xdr:row>54</xdr:row>
      <xdr:rowOff>103505</xdr:rowOff>
    </xdr:from>
    <xdr:to>
      <xdr:col>17</xdr:col>
      <xdr:colOff>388620</xdr:colOff>
      <xdr:row>54</xdr:row>
      <xdr:rowOff>426720</xdr:rowOff>
    </xdr:to>
    <xdr:pic>
      <xdr:nvPicPr>
        <xdr:cNvPr id="36" name="Picture 17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8697595" y="30004385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77470</xdr:colOff>
      <xdr:row>105</xdr:row>
      <xdr:rowOff>0</xdr:rowOff>
    </xdr:from>
    <xdr:to>
      <xdr:col>17</xdr:col>
      <xdr:colOff>498475</xdr:colOff>
      <xdr:row>105</xdr:row>
      <xdr:rowOff>0</xdr:rowOff>
    </xdr:to>
    <xdr:pic>
      <xdr:nvPicPr>
        <xdr:cNvPr id="38" name="Picture 20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8636000" y="62350650"/>
          <a:ext cx="421005" cy="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78105</xdr:colOff>
      <xdr:row>62</xdr:row>
      <xdr:rowOff>103505</xdr:rowOff>
    </xdr:from>
    <xdr:to>
      <xdr:col>17</xdr:col>
      <xdr:colOff>443865</xdr:colOff>
      <xdr:row>62</xdr:row>
      <xdr:rowOff>407035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636635" y="3509454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169545</xdr:colOff>
      <xdr:row>41</xdr:row>
      <xdr:rowOff>104140</xdr:rowOff>
    </xdr:from>
    <xdr:to>
      <xdr:col>17</xdr:col>
      <xdr:colOff>471170</xdr:colOff>
      <xdr:row>41</xdr:row>
      <xdr:rowOff>429260</xdr:rowOff>
    </xdr:to>
    <xdr:pic>
      <xdr:nvPicPr>
        <xdr:cNvPr id="42" name="Picture 2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8728075" y="21733510"/>
          <a:ext cx="301625" cy="3251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133350</xdr:colOff>
      <xdr:row>38</xdr:row>
      <xdr:rowOff>146050</xdr:rowOff>
    </xdr:from>
    <xdr:to>
      <xdr:col>17</xdr:col>
      <xdr:colOff>434975</xdr:colOff>
      <xdr:row>38</xdr:row>
      <xdr:rowOff>471170</xdr:rowOff>
    </xdr:to>
    <xdr:pic>
      <xdr:nvPicPr>
        <xdr:cNvPr id="43" name="Picture 2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8691880" y="19866610"/>
          <a:ext cx="301625" cy="3251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135255</xdr:colOff>
      <xdr:row>43</xdr:row>
      <xdr:rowOff>177165</xdr:rowOff>
    </xdr:from>
    <xdr:to>
      <xdr:col>17</xdr:col>
      <xdr:colOff>368935</xdr:colOff>
      <xdr:row>43</xdr:row>
      <xdr:rowOff>428625</xdr:rowOff>
    </xdr:to>
    <xdr:pic>
      <xdr:nvPicPr>
        <xdr:cNvPr id="44" name="Picture 22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8693785" y="2307907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66675</xdr:colOff>
      <xdr:row>44</xdr:row>
      <xdr:rowOff>124460</xdr:rowOff>
    </xdr:from>
    <xdr:to>
      <xdr:col>17</xdr:col>
      <xdr:colOff>485140</xdr:colOff>
      <xdr:row>44</xdr:row>
      <xdr:rowOff>427990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8625205" y="23662640"/>
          <a:ext cx="41846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160020</xdr:colOff>
      <xdr:row>58</xdr:row>
      <xdr:rowOff>114300</xdr:rowOff>
    </xdr:from>
    <xdr:to>
      <xdr:col>17</xdr:col>
      <xdr:colOff>398145</xdr:colOff>
      <xdr:row>58</xdr:row>
      <xdr:rowOff>433070</xdr:rowOff>
    </xdr:to>
    <xdr:pic>
      <xdr:nvPicPr>
        <xdr:cNvPr id="47" name="Picture 7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718550" y="3256026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132080</xdr:colOff>
      <xdr:row>66</xdr:row>
      <xdr:rowOff>135255</xdr:rowOff>
    </xdr:from>
    <xdr:to>
      <xdr:col>17</xdr:col>
      <xdr:colOff>416560</xdr:colOff>
      <xdr:row>66</xdr:row>
      <xdr:rowOff>341630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8690610" y="37671375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43180</xdr:colOff>
      <xdr:row>63</xdr:row>
      <xdr:rowOff>73025</xdr:rowOff>
    </xdr:from>
    <xdr:to>
      <xdr:col>17</xdr:col>
      <xdr:colOff>509905</xdr:colOff>
      <xdr:row>63</xdr:row>
      <xdr:rowOff>427355</xdr:rowOff>
    </xdr:to>
    <xdr:pic>
      <xdr:nvPicPr>
        <xdr:cNvPr id="50" name="Picture 2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8601710" y="35700335"/>
          <a:ext cx="466725" cy="3543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81280</xdr:colOff>
      <xdr:row>65</xdr:row>
      <xdr:rowOff>93345</xdr:rowOff>
    </xdr:from>
    <xdr:to>
      <xdr:col>17</xdr:col>
      <xdr:colOff>471805</xdr:colOff>
      <xdr:row>65</xdr:row>
      <xdr:rowOff>400685</xdr:rowOff>
    </xdr:to>
    <xdr:pic>
      <xdr:nvPicPr>
        <xdr:cNvPr id="51" name="Picture 3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8639810" y="36993195"/>
          <a:ext cx="390525" cy="3073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46355</xdr:colOff>
      <xdr:row>64</xdr:row>
      <xdr:rowOff>93980</xdr:rowOff>
    </xdr:from>
    <xdr:to>
      <xdr:col>17</xdr:col>
      <xdr:colOff>513080</xdr:colOff>
      <xdr:row>64</xdr:row>
      <xdr:rowOff>448310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8604885" y="36357560"/>
          <a:ext cx="466725" cy="3543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115570</xdr:colOff>
      <xdr:row>61</xdr:row>
      <xdr:rowOff>126365</xdr:rowOff>
    </xdr:from>
    <xdr:to>
      <xdr:col>17</xdr:col>
      <xdr:colOff>398780</xdr:colOff>
      <xdr:row>61</xdr:row>
      <xdr:rowOff>450215</xdr:rowOff>
    </xdr:to>
    <xdr:pic>
      <xdr:nvPicPr>
        <xdr:cNvPr id="53" name="Picture 2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8674100" y="34481135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38735</xdr:colOff>
      <xdr:row>105</xdr:row>
      <xdr:rowOff>145415</xdr:rowOff>
    </xdr:from>
    <xdr:to>
      <xdr:col>17</xdr:col>
      <xdr:colOff>499745</xdr:colOff>
      <xdr:row>105</xdr:row>
      <xdr:rowOff>145415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7265" y="62496065"/>
          <a:ext cx="4610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125730</xdr:colOff>
      <xdr:row>55</xdr:row>
      <xdr:rowOff>114300</xdr:rowOff>
    </xdr:from>
    <xdr:to>
      <xdr:col>17</xdr:col>
      <xdr:colOff>419100</xdr:colOff>
      <xdr:row>55</xdr:row>
      <xdr:rowOff>336550</xdr:rowOff>
    </xdr:to>
    <xdr:pic>
      <xdr:nvPicPr>
        <xdr:cNvPr id="56" name="Picture 18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8684260" y="30651450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151130</xdr:colOff>
      <xdr:row>39</xdr:row>
      <xdr:rowOff>165100</xdr:rowOff>
    </xdr:from>
    <xdr:to>
      <xdr:col>17</xdr:col>
      <xdr:colOff>398780</xdr:colOff>
      <xdr:row>39</xdr:row>
      <xdr:rowOff>467995</xdr:rowOff>
    </xdr:to>
    <xdr:pic>
      <xdr:nvPicPr>
        <xdr:cNvPr id="57" name="Picture 16079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8709660" y="2052193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114300</xdr:colOff>
      <xdr:row>57</xdr:row>
      <xdr:rowOff>112395</xdr:rowOff>
    </xdr:from>
    <xdr:to>
      <xdr:col>17</xdr:col>
      <xdr:colOff>429260</xdr:colOff>
      <xdr:row>57</xdr:row>
      <xdr:rowOff>395605</xdr:rowOff>
    </xdr:to>
    <xdr:pic>
      <xdr:nvPicPr>
        <xdr:cNvPr id="58" name="图片 5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672830" y="3192208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133350</xdr:colOff>
      <xdr:row>56</xdr:row>
      <xdr:rowOff>145415</xdr:rowOff>
    </xdr:from>
    <xdr:to>
      <xdr:col>17</xdr:col>
      <xdr:colOff>358140</xdr:colOff>
      <xdr:row>56</xdr:row>
      <xdr:rowOff>461010</xdr:rowOff>
    </xdr:to>
    <xdr:pic>
      <xdr:nvPicPr>
        <xdr:cNvPr id="59" name="图片 5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8691880" y="3131883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49530</xdr:colOff>
      <xdr:row>76</xdr:row>
      <xdr:rowOff>139065</xdr:rowOff>
    </xdr:from>
    <xdr:to>
      <xdr:col>17</xdr:col>
      <xdr:colOff>469900</xdr:colOff>
      <xdr:row>76</xdr:row>
      <xdr:rowOff>412750</xdr:rowOff>
    </xdr:to>
    <xdr:pic>
      <xdr:nvPicPr>
        <xdr:cNvPr id="60" name="图片 4" descr="微信图片_20191204142201"/>
        <xdr:cNvPicPr>
          <a:picLocks noChangeAspect="1"/>
        </xdr:cNvPicPr>
      </xdr:nvPicPr>
      <xdr:blipFill>
        <a:blip r:embed="rId42"/>
        <a:srcRect l="10605" r="14953" b="14752"/>
        <a:stretch>
          <a:fillRect/>
        </a:stretch>
      </xdr:blipFill>
      <xdr:spPr>
        <a:xfrm>
          <a:off x="8608060" y="4403788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71755</xdr:colOff>
      <xdr:row>42</xdr:row>
      <xdr:rowOff>165100</xdr:rowOff>
    </xdr:from>
    <xdr:to>
      <xdr:col>17</xdr:col>
      <xdr:colOff>424180</xdr:colOff>
      <xdr:row>42</xdr:row>
      <xdr:rowOff>433070</xdr:rowOff>
    </xdr:to>
    <xdr:pic>
      <xdr:nvPicPr>
        <xdr:cNvPr id="61" name="图片 6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8630285" y="22430740"/>
          <a:ext cx="352425" cy="267970"/>
        </a:xfrm>
        <a:prstGeom prst="rect">
          <a:avLst/>
        </a:prstGeom>
      </xdr:spPr>
    </xdr:pic>
    <xdr:clientData/>
  </xdr:twoCellAnchor>
  <xdr:twoCellAnchor>
    <xdr:from>
      <xdr:col>17</xdr:col>
      <xdr:colOff>76835</xdr:colOff>
      <xdr:row>72</xdr:row>
      <xdr:rowOff>256540</xdr:rowOff>
    </xdr:from>
    <xdr:to>
      <xdr:col>17</xdr:col>
      <xdr:colOff>567055</xdr:colOff>
      <xdr:row>72</xdr:row>
      <xdr:rowOff>332740</xdr:rowOff>
    </xdr:to>
    <xdr:pic>
      <xdr:nvPicPr>
        <xdr:cNvPr id="62" name="图片 6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635365" y="41610280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113665</xdr:colOff>
      <xdr:row>14</xdr:row>
      <xdr:rowOff>101600</xdr:rowOff>
    </xdr:from>
    <xdr:to>
      <xdr:col>17</xdr:col>
      <xdr:colOff>475615</xdr:colOff>
      <xdr:row>14</xdr:row>
      <xdr:rowOff>408867</xdr:rowOff>
    </xdr:to>
    <xdr:pic>
      <xdr:nvPicPr>
        <xdr:cNvPr id="64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672195" y="455168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82550</xdr:colOff>
      <xdr:row>81</xdr:row>
      <xdr:rowOff>173990</xdr:rowOff>
    </xdr:from>
    <xdr:to>
      <xdr:col>17</xdr:col>
      <xdr:colOff>535305</xdr:colOff>
      <xdr:row>81</xdr:row>
      <xdr:rowOff>477520</xdr:rowOff>
    </xdr:to>
    <xdr:pic>
      <xdr:nvPicPr>
        <xdr:cNvPr id="65" name="图片 64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641080" y="47254160"/>
          <a:ext cx="452755" cy="303530"/>
        </a:xfrm>
        <a:prstGeom prst="rect">
          <a:avLst/>
        </a:prstGeom>
      </xdr:spPr>
    </xdr:pic>
    <xdr:clientData/>
  </xdr:twoCellAnchor>
  <xdr:twoCellAnchor>
    <xdr:from>
      <xdr:col>17</xdr:col>
      <xdr:colOff>33619</xdr:colOff>
      <xdr:row>83</xdr:row>
      <xdr:rowOff>168088</xdr:rowOff>
    </xdr:from>
    <xdr:to>
      <xdr:col>17</xdr:col>
      <xdr:colOff>547689</xdr:colOff>
      <xdr:row>83</xdr:row>
      <xdr:rowOff>237221</xdr:rowOff>
    </xdr:to>
    <xdr:pic>
      <xdr:nvPicPr>
        <xdr:cNvPr id="66" name="图片 6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591550" y="48520350"/>
          <a:ext cx="514350" cy="69215"/>
        </a:xfrm>
        <a:prstGeom prst="rect">
          <a:avLst/>
        </a:prstGeom>
      </xdr:spPr>
    </xdr:pic>
    <xdr:clientData/>
  </xdr:twoCellAnchor>
  <xdr:twoCellAnchor>
    <xdr:from>
      <xdr:col>17</xdr:col>
      <xdr:colOff>33619</xdr:colOff>
      <xdr:row>84</xdr:row>
      <xdr:rowOff>201707</xdr:rowOff>
    </xdr:from>
    <xdr:to>
      <xdr:col>17</xdr:col>
      <xdr:colOff>539750</xdr:colOff>
      <xdr:row>84</xdr:row>
      <xdr:rowOff>298865</xdr:rowOff>
    </xdr:to>
    <xdr:pic>
      <xdr:nvPicPr>
        <xdr:cNvPr id="67" name="图片 66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591550" y="49190275"/>
          <a:ext cx="506730" cy="97155"/>
        </a:xfrm>
        <a:prstGeom prst="rect">
          <a:avLst/>
        </a:prstGeom>
      </xdr:spPr>
    </xdr:pic>
    <xdr:clientData/>
  </xdr:twoCellAnchor>
  <xdr:twoCellAnchor>
    <xdr:from>
      <xdr:col>17</xdr:col>
      <xdr:colOff>78441</xdr:colOff>
      <xdr:row>86</xdr:row>
      <xdr:rowOff>78442</xdr:rowOff>
    </xdr:from>
    <xdr:to>
      <xdr:col>17</xdr:col>
      <xdr:colOff>481031</xdr:colOff>
      <xdr:row>86</xdr:row>
      <xdr:rowOff>481667</xdr:rowOff>
    </xdr:to>
    <xdr:pic>
      <xdr:nvPicPr>
        <xdr:cNvPr id="68" name="图片 67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636635" y="50339625"/>
          <a:ext cx="402590" cy="403225"/>
        </a:xfrm>
        <a:prstGeom prst="rect">
          <a:avLst/>
        </a:prstGeom>
      </xdr:spPr>
    </xdr:pic>
    <xdr:clientData/>
  </xdr:twoCellAnchor>
  <xdr:twoCellAnchor>
    <xdr:from>
      <xdr:col>17</xdr:col>
      <xdr:colOff>100853</xdr:colOff>
      <xdr:row>87</xdr:row>
      <xdr:rowOff>67235</xdr:rowOff>
    </xdr:from>
    <xdr:to>
      <xdr:col>17</xdr:col>
      <xdr:colOff>407558</xdr:colOff>
      <xdr:row>87</xdr:row>
      <xdr:rowOff>381560</xdr:rowOff>
    </xdr:to>
    <xdr:pic>
      <xdr:nvPicPr>
        <xdr:cNvPr id="69" name="图片 68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658860" y="50964465"/>
          <a:ext cx="306705" cy="314325"/>
        </a:xfrm>
        <a:prstGeom prst="rect">
          <a:avLst/>
        </a:prstGeom>
      </xdr:spPr>
    </xdr:pic>
    <xdr:clientData/>
  </xdr:twoCellAnchor>
  <xdr:twoCellAnchor>
    <xdr:from>
      <xdr:col>17</xdr:col>
      <xdr:colOff>95717</xdr:colOff>
      <xdr:row>88</xdr:row>
      <xdr:rowOff>126066</xdr:rowOff>
    </xdr:from>
    <xdr:to>
      <xdr:col>17</xdr:col>
      <xdr:colOff>498942</xdr:colOff>
      <xdr:row>88</xdr:row>
      <xdr:rowOff>475951</xdr:rowOff>
    </xdr:to>
    <xdr:pic>
      <xdr:nvPicPr>
        <xdr:cNvPr id="70" name="图片 69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653780" y="51659790"/>
          <a:ext cx="403225" cy="349885"/>
        </a:xfrm>
        <a:prstGeom prst="rect">
          <a:avLst/>
        </a:prstGeom>
      </xdr:spPr>
    </xdr:pic>
    <xdr:clientData/>
  </xdr:twoCellAnchor>
  <xdr:twoCellAnchor>
    <xdr:from>
      <xdr:col>17</xdr:col>
      <xdr:colOff>201707</xdr:colOff>
      <xdr:row>85</xdr:row>
      <xdr:rowOff>11207</xdr:rowOff>
    </xdr:from>
    <xdr:to>
      <xdr:col>17</xdr:col>
      <xdr:colOff>282987</xdr:colOff>
      <xdr:row>85</xdr:row>
      <xdr:rowOff>518572</xdr:rowOff>
    </xdr:to>
    <xdr:pic>
      <xdr:nvPicPr>
        <xdr:cNvPr id="71" name="图片 70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759825" y="49636045"/>
          <a:ext cx="81280" cy="507365"/>
        </a:xfrm>
        <a:prstGeom prst="rect">
          <a:avLst/>
        </a:prstGeom>
      </xdr:spPr>
    </xdr:pic>
    <xdr:clientData/>
  </xdr:twoCellAnchor>
  <xdr:twoCellAnchor>
    <xdr:from>
      <xdr:col>17</xdr:col>
      <xdr:colOff>119380</xdr:colOff>
      <xdr:row>89</xdr:row>
      <xdr:rowOff>183878</xdr:rowOff>
    </xdr:from>
    <xdr:to>
      <xdr:col>17</xdr:col>
      <xdr:colOff>485140</xdr:colOff>
      <xdr:row>89</xdr:row>
      <xdr:rowOff>486138</xdr:rowOff>
    </xdr:to>
    <xdr:pic>
      <xdr:nvPicPr>
        <xdr:cNvPr id="72" name="图片 7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677910" y="52353845"/>
          <a:ext cx="365760" cy="302260"/>
        </a:xfrm>
        <a:prstGeom prst="rect">
          <a:avLst/>
        </a:prstGeom>
      </xdr:spPr>
    </xdr:pic>
    <xdr:clientData/>
  </xdr:twoCellAnchor>
  <xdr:twoCellAnchor>
    <xdr:from>
      <xdr:col>17</xdr:col>
      <xdr:colOff>83185</xdr:colOff>
      <xdr:row>105</xdr:row>
      <xdr:rowOff>195580</xdr:rowOff>
    </xdr:from>
    <xdr:to>
      <xdr:col>17</xdr:col>
      <xdr:colOff>478790</xdr:colOff>
      <xdr:row>105</xdr:row>
      <xdr:rowOff>379095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41715" y="62546230"/>
          <a:ext cx="395605" cy="18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100853</xdr:colOff>
      <xdr:row>90</xdr:row>
      <xdr:rowOff>44824</xdr:rowOff>
    </xdr:from>
    <xdr:to>
      <xdr:col>17</xdr:col>
      <xdr:colOff>504713</xdr:colOff>
      <xdr:row>90</xdr:row>
      <xdr:rowOff>471544</xdr:rowOff>
    </xdr:to>
    <xdr:pic>
      <xdr:nvPicPr>
        <xdr:cNvPr id="78" name="图片 7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8658860" y="52851050"/>
          <a:ext cx="403860" cy="426720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140</xdr:row>
      <xdr:rowOff>106680</xdr:rowOff>
    </xdr:from>
    <xdr:to>
      <xdr:col>17</xdr:col>
      <xdr:colOff>473710</xdr:colOff>
      <xdr:row>140</xdr:row>
      <xdr:rowOff>489046</xdr:rowOff>
    </xdr:to>
    <xdr:pic>
      <xdr:nvPicPr>
        <xdr:cNvPr id="79" name="Picture 111" descr="888"/>
        <xdr:cNvPicPr>
          <a:picLocks noChangeAspect="1" noChangeArrowheads="1"/>
        </xdr:cNvPicPr>
      </xdr:nvPicPr>
      <xdr:blipFill>
        <a:blip r:embed="rId54" cstate="print"/>
        <a:srcRect/>
        <a:stretch>
          <a:fillRect/>
        </a:stretch>
      </xdr:blipFill>
      <xdr:spPr>
        <a:xfrm>
          <a:off x="8625205" y="84726780"/>
          <a:ext cx="407035" cy="38227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93</xdr:row>
      <xdr:rowOff>95250</xdr:rowOff>
    </xdr:from>
    <xdr:to>
      <xdr:col>17</xdr:col>
      <xdr:colOff>459105</xdr:colOff>
      <xdr:row>93</xdr:row>
      <xdr:rowOff>406400</xdr:rowOff>
    </xdr:to>
    <xdr:pic>
      <xdr:nvPicPr>
        <xdr:cNvPr id="80" name="图片 79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 flipV="1">
          <a:off x="8634730" y="54810660"/>
          <a:ext cx="382905" cy="31115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109</xdr:row>
      <xdr:rowOff>66675</xdr:rowOff>
    </xdr:from>
    <xdr:to>
      <xdr:col>17</xdr:col>
      <xdr:colOff>428625</xdr:colOff>
      <xdr:row>109</xdr:row>
      <xdr:rowOff>414655</xdr:rowOff>
    </xdr:to>
    <xdr:pic>
      <xdr:nvPicPr>
        <xdr:cNvPr id="82" name="图片 81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663305" y="64962405"/>
          <a:ext cx="323850" cy="34798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113</xdr:row>
      <xdr:rowOff>78740</xdr:rowOff>
    </xdr:from>
    <xdr:to>
      <xdr:col>17</xdr:col>
      <xdr:colOff>508000</xdr:colOff>
      <xdr:row>113</xdr:row>
      <xdr:rowOff>400050</xdr:rowOff>
    </xdr:to>
    <xdr:pic>
      <xdr:nvPicPr>
        <xdr:cNvPr id="83" name="图片 82"/>
        <xdr:cNvPicPr>
          <a:picLocks noChangeAspect="1"/>
        </xdr:cNvPicPr>
      </xdr:nvPicPr>
      <xdr:blipFill>
        <a:blip r:embed="rId5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8653780" y="67519550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117</xdr:row>
      <xdr:rowOff>59690</xdr:rowOff>
    </xdr:from>
    <xdr:to>
      <xdr:col>17</xdr:col>
      <xdr:colOff>495300</xdr:colOff>
      <xdr:row>117</xdr:row>
      <xdr:rowOff>430530</xdr:rowOff>
    </xdr:to>
    <xdr:pic>
      <xdr:nvPicPr>
        <xdr:cNvPr id="84" name="图片 83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663305" y="70045580"/>
          <a:ext cx="390525" cy="370840"/>
        </a:xfrm>
        <a:prstGeom prst="rect">
          <a:avLst/>
        </a:prstGeom>
      </xdr:spPr>
    </xdr:pic>
    <xdr:clientData/>
  </xdr:twoCellAnchor>
  <xdr:twoCellAnchor>
    <xdr:from>
      <xdr:col>17</xdr:col>
      <xdr:colOff>6163</xdr:colOff>
      <xdr:row>120</xdr:row>
      <xdr:rowOff>128868</xdr:rowOff>
    </xdr:from>
    <xdr:to>
      <xdr:col>17</xdr:col>
      <xdr:colOff>468443</xdr:colOff>
      <xdr:row>120</xdr:row>
      <xdr:rowOff>313018</xdr:rowOff>
    </xdr:to>
    <xdr:pic>
      <xdr:nvPicPr>
        <xdr:cNvPr id="85" name="图片 84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8564245" y="72022970"/>
          <a:ext cx="462280" cy="184150"/>
        </a:xfrm>
        <a:prstGeom prst="rect">
          <a:avLst/>
        </a:prstGeom>
      </xdr:spPr>
    </xdr:pic>
    <xdr:clientData/>
  </xdr:twoCellAnchor>
  <xdr:twoCellAnchor>
    <xdr:from>
      <xdr:col>17</xdr:col>
      <xdr:colOff>35560</xdr:colOff>
      <xdr:row>121</xdr:row>
      <xdr:rowOff>78740</xdr:rowOff>
    </xdr:from>
    <xdr:to>
      <xdr:col>17</xdr:col>
      <xdr:colOff>483235</xdr:colOff>
      <xdr:row>121</xdr:row>
      <xdr:rowOff>299085</xdr:rowOff>
    </xdr:to>
    <xdr:pic>
      <xdr:nvPicPr>
        <xdr:cNvPr id="86" name="图片 8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594090" y="72609710"/>
          <a:ext cx="447675" cy="220345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124</xdr:row>
      <xdr:rowOff>123825</xdr:rowOff>
    </xdr:from>
    <xdr:to>
      <xdr:col>17</xdr:col>
      <xdr:colOff>513080</xdr:colOff>
      <xdr:row>124</xdr:row>
      <xdr:rowOff>417195</xdr:rowOff>
    </xdr:to>
    <xdr:pic>
      <xdr:nvPicPr>
        <xdr:cNvPr id="87" name="图片 86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587105" y="74563605"/>
          <a:ext cx="484505" cy="293370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125</xdr:row>
      <xdr:rowOff>114300</xdr:rowOff>
    </xdr:from>
    <xdr:to>
      <xdr:col>17</xdr:col>
      <xdr:colOff>517525</xdr:colOff>
      <xdr:row>125</xdr:row>
      <xdr:rowOff>382270</xdr:rowOff>
    </xdr:to>
    <xdr:pic>
      <xdr:nvPicPr>
        <xdr:cNvPr id="88" name="图片 8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596630" y="75190350"/>
          <a:ext cx="479425" cy="26797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126</xdr:row>
      <xdr:rowOff>95250</xdr:rowOff>
    </xdr:from>
    <xdr:to>
      <xdr:col>17</xdr:col>
      <xdr:colOff>490220</xdr:colOff>
      <xdr:row>126</xdr:row>
      <xdr:rowOff>446405</xdr:rowOff>
    </xdr:to>
    <xdr:pic>
      <xdr:nvPicPr>
        <xdr:cNvPr id="89" name="图片 88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8672830" y="75807570"/>
          <a:ext cx="375920" cy="351155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127</xdr:row>
      <xdr:rowOff>190500</xdr:rowOff>
    </xdr:from>
    <xdr:to>
      <xdr:col>17</xdr:col>
      <xdr:colOff>494030</xdr:colOff>
      <xdr:row>127</xdr:row>
      <xdr:rowOff>382270</xdr:rowOff>
    </xdr:to>
    <xdr:pic>
      <xdr:nvPicPr>
        <xdr:cNvPr id="90" name="图片 89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8596630" y="76539090"/>
          <a:ext cx="455930" cy="191770"/>
        </a:xfrm>
        <a:prstGeom prst="rect">
          <a:avLst/>
        </a:prstGeom>
      </xdr:spPr>
    </xdr:pic>
    <xdr:clientData/>
  </xdr:twoCellAnchor>
  <xdr:twoCellAnchor>
    <xdr:from>
      <xdr:col>17</xdr:col>
      <xdr:colOff>47625</xdr:colOff>
      <xdr:row>128</xdr:row>
      <xdr:rowOff>85725</xdr:rowOff>
    </xdr:from>
    <xdr:to>
      <xdr:col>17</xdr:col>
      <xdr:colOff>471170</xdr:colOff>
      <xdr:row>128</xdr:row>
      <xdr:rowOff>332105</xdr:rowOff>
    </xdr:to>
    <xdr:pic>
      <xdr:nvPicPr>
        <xdr:cNvPr id="91" name="图片 9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8606155" y="77070585"/>
          <a:ext cx="423545" cy="24638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132</xdr:row>
      <xdr:rowOff>85725</xdr:rowOff>
    </xdr:from>
    <xdr:to>
      <xdr:col>17</xdr:col>
      <xdr:colOff>469265</xdr:colOff>
      <xdr:row>132</xdr:row>
      <xdr:rowOff>410210</xdr:rowOff>
    </xdr:to>
    <xdr:pic>
      <xdr:nvPicPr>
        <xdr:cNvPr id="92" name="图片 91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615680" y="79615665"/>
          <a:ext cx="412115" cy="324485"/>
        </a:xfrm>
        <a:prstGeom prst="rect">
          <a:avLst/>
        </a:prstGeom>
      </xdr:spPr>
    </xdr:pic>
    <xdr:clientData/>
  </xdr:twoCellAnchor>
  <xdr:twoCellAnchor>
    <xdr:from>
      <xdr:col>17</xdr:col>
      <xdr:colOff>42582</xdr:colOff>
      <xdr:row>118</xdr:row>
      <xdr:rowOff>117662</xdr:rowOff>
    </xdr:from>
    <xdr:to>
      <xdr:col>17</xdr:col>
      <xdr:colOff>442632</xdr:colOff>
      <xdr:row>118</xdr:row>
      <xdr:rowOff>418017</xdr:rowOff>
    </xdr:to>
    <xdr:pic>
      <xdr:nvPicPr>
        <xdr:cNvPr id="93" name="图片 2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1075" y="70739635"/>
          <a:ext cx="400050" cy="30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138</xdr:row>
      <xdr:rowOff>76200</xdr:rowOff>
    </xdr:from>
    <xdr:to>
      <xdr:col>17</xdr:col>
      <xdr:colOff>486410</xdr:colOff>
      <xdr:row>138</xdr:row>
      <xdr:rowOff>434340</xdr:rowOff>
    </xdr:to>
    <xdr:pic>
      <xdr:nvPicPr>
        <xdr:cNvPr id="95" name="图片 1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5680" y="83423760"/>
          <a:ext cx="4292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139</xdr:row>
      <xdr:rowOff>66675</xdr:rowOff>
    </xdr:from>
    <xdr:to>
      <xdr:col>17</xdr:col>
      <xdr:colOff>483870</xdr:colOff>
      <xdr:row>139</xdr:row>
      <xdr:rowOff>422275</xdr:rowOff>
    </xdr:to>
    <xdr:pic>
      <xdr:nvPicPr>
        <xdr:cNvPr id="96" name="图片 2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6155" y="84050505"/>
          <a:ext cx="4362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132715</xdr:colOff>
      <xdr:row>142</xdr:row>
      <xdr:rowOff>126365</xdr:rowOff>
    </xdr:from>
    <xdr:to>
      <xdr:col>17</xdr:col>
      <xdr:colOff>418465</xdr:colOff>
      <xdr:row>142</xdr:row>
      <xdr:rowOff>436245</xdr:rowOff>
    </xdr:to>
    <xdr:pic>
      <xdr:nvPicPr>
        <xdr:cNvPr id="97" name="图片 96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8691245" y="86019005"/>
          <a:ext cx="285750" cy="309880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143</xdr:row>
      <xdr:rowOff>152400</xdr:rowOff>
    </xdr:from>
    <xdr:to>
      <xdr:col>17</xdr:col>
      <xdr:colOff>514350</xdr:colOff>
      <xdr:row>143</xdr:row>
      <xdr:rowOff>368300</xdr:rowOff>
    </xdr:to>
    <xdr:pic>
      <xdr:nvPicPr>
        <xdr:cNvPr id="98" name="图片 15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7105" y="86681310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145</xdr:row>
      <xdr:rowOff>76200</xdr:rowOff>
    </xdr:from>
    <xdr:to>
      <xdr:col>17</xdr:col>
      <xdr:colOff>400050</xdr:colOff>
      <xdr:row>145</xdr:row>
      <xdr:rowOff>417195</xdr:rowOff>
    </xdr:to>
    <xdr:pic>
      <xdr:nvPicPr>
        <xdr:cNvPr id="99" name="图片 98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8644255" y="87877650"/>
          <a:ext cx="314325" cy="340995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151</xdr:row>
      <xdr:rowOff>81915</xdr:rowOff>
    </xdr:from>
    <xdr:to>
      <xdr:col>17</xdr:col>
      <xdr:colOff>476250</xdr:colOff>
      <xdr:row>151</xdr:row>
      <xdr:rowOff>450850</xdr:rowOff>
    </xdr:to>
    <xdr:pic>
      <xdr:nvPicPr>
        <xdr:cNvPr id="100" name="图片 1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5205" y="9170098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147</xdr:row>
      <xdr:rowOff>97155</xdr:rowOff>
    </xdr:from>
    <xdr:to>
      <xdr:col>17</xdr:col>
      <xdr:colOff>459740</xdr:colOff>
      <xdr:row>147</xdr:row>
      <xdr:rowOff>418465</xdr:rowOff>
    </xdr:to>
    <xdr:pic>
      <xdr:nvPicPr>
        <xdr:cNvPr id="101" name="图片 17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63305" y="89171145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150</xdr:row>
      <xdr:rowOff>66675</xdr:rowOff>
    </xdr:from>
    <xdr:to>
      <xdr:col>17</xdr:col>
      <xdr:colOff>496570</xdr:colOff>
      <xdr:row>150</xdr:row>
      <xdr:rowOff>447675</xdr:rowOff>
    </xdr:to>
    <xdr:pic>
      <xdr:nvPicPr>
        <xdr:cNvPr id="102" name="图片 18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34730" y="9104947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83820</xdr:colOff>
      <xdr:row>152</xdr:row>
      <xdr:rowOff>156210</xdr:rowOff>
    </xdr:from>
    <xdr:to>
      <xdr:col>17</xdr:col>
      <xdr:colOff>474980</xdr:colOff>
      <xdr:row>152</xdr:row>
      <xdr:rowOff>441325</xdr:rowOff>
    </xdr:to>
    <xdr:pic>
      <xdr:nvPicPr>
        <xdr:cNvPr id="103" name="图片 102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642350" y="92411550"/>
          <a:ext cx="391160" cy="285115"/>
        </a:xfrm>
        <a:prstGeom prst="rect">
          <a:avLst/>
        </a:prstGeom>
      </xdr:spPr>
    </xdr:pic>
    <xdr:clientData/>
  </xdr:twoCellAnchor>
  <xdr:twoCellAnchor>
    <xdr:from>
      <xdr:col>17</xdr:col>
      <xdr:colOff>113665</xdr:colOff>
      <xdr:row>137</xdr:row>
      <xdr:rowOff>90805</xdr:rowOff>
    </xdr:from>
    <xdr:to>
      <xdr:col>17</xdr:col>
      <xdr:colOff>448310</xdr:colOff>
      <xdr:row>137</xdr:row>
      <xdr:rowOff>394335</xdr:rowOff>
    </xdr:to>
    <xdr:pic>
      <xdr:nvPicPr>
        <xdr:cNvPr id="105" name="图片 104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672195" y="82802095"/>
          <a:ext cx="33464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146</xdr:row>
      <xdr:rowOff>97155</xdr:rowOff>
    </xdr:from>
    <xdr:to>
      <xdr:col>17</xdr:col>
      <xdr:colOff>459740</xdr:colOff>
      <xdr:row>146</xdr:row>
      <xdr:rowOff>418465</xdr:rowOff>
    </xdr:to>
    <xdr:pic>
      <xdr:nvPicPr>
        <xdr:cNvPr id="106" name="图片 17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63305" y="88534875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148</xdr:row>
      <xdr:rowOff>81915</xdr:rowOff>
    </xdr:from>
    <xdr:to>
      <xdr:col>17</xdr:col>
      <xdr:colOff>476250</xdr:colOff>
      <xdr:row>148</xdr:row>
      <xdr:rowOff>450850</xdr:rowOff>
    </xdr:to>
    <xdr:pic>
      <xdr:nvPicPr>
        <xdr:cNvPr id="107" name="图片 1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5205" y="8979217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149</xdr:row>
      <xdr:rowOff>66675</xdr:rowOff>
    </xdr:from>
    <xdr:to>
      <xdr:col>17</xdr:col>
      <xdr:colOff>496570</xdr:colOff>
      <xdr:row>149</xdr:row>
      <xdr:rowOff>447675</xdr:rowOff>
    </xdr:to>
    <xdr:pic>
      <xdr:nvPicPr>
        <xdr:cNvPr id="108" name="图片 18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34730" y="9041320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71755</xdr:colOff>
      <xdr:row>123</xdr:row>
      <xdr:rowOff>81280</xdr:rowOff>
    </xdr:from>
    <xdr:to>
      <xdr:col>17</xdr:col>
      <xdr:colOff>507365</xdr:colOff>
      <xdr:row>123</xdr:row>
      <xdr:rowOff>445770</xdr:rowOff>
    </xdr:to>
    <xdr:pic>
      <xdr:nvPicPr>
        <xdr:cNvPr id="109" name="图片 108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630285" y="73884790"/>
          <a:ext cx="43561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87630</xdr:colOff>
      <xdr:row>112</xdr:row>
      <xdr:rowOff>163830</xdr:rowOff>
    </xdr:from>
    <xdr:to>
      <xdr:col>17</xdr:col>
      <xdr:colOff>500380</xdr:colOff>
      <xdr:row>112</xdr:row>
      <xdr:rowOff>485140</xdr:rowOff>
    </xdr:to>
    <xdr:pic>
      <xdr:nvPicPr>
        <xdr:cNvPr id="110" name="图片 109"/>
        <xdr:cNvPicPr>
          <a:picLocks noChangeAspect="1"/>
        </xdr:cNvPicPr>
      </xdr:nvPicPr>
      <xdr:blipFill>
        <a:blip r:embed="rId5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8646160" y="66968370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20320</xdr:colOff>
      <xdr:row>144</xdr:row>
      <xdr:rowOff>100330</xdr:rowOff>
    </xdr:from>
    <xdr:to>
      <xdr:col>17</xdr:col>
      <xdr:colOff>538480</xdr:colOff>
      <xdr:row>144</xdr:row>
      <xdr:rowOff>363220</xdr:rowOff>
    </xdr:to>
    <xdr:pic>
      <xdr:nvPicPr>
        <xdr:cNvPr id="111" name="图片 110"/>
        <xdr:cNvPicPr>
          <a:picLocks noChangeAspect="1"/>
        </xdr:cNvPicPr>
      </xdr:nvPicPr>
      <xdr:blipFill>
        <a:blip r:embed="rId78" cstate="print"/>
        <a:stretch>
          <a:fillRect/>
        </a:stretch>
      </xdr:blipFill>
      <xdr:spPr>
        <a:xfrm>
          <a:off x="8578850" y="87265510"/>
          <a:ext cx="51816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49530</xdr:colOff>
      <xdr:row>130</xdr:row>
      <xdr:rowOff>208915</xdr:rowOff>
    </xdr:from>
    <xdr:to>
      <xdr:col>17</xdr:col>
      <xdr:colOff>442595</xdr:colOff>
      <xdr:row>130</xdr:row>
      <xdr:rowOff>381000</xdr:rowOff>
    </xdr:to>
    <xdr:pic>
      <xdr:nvPicPr>
        <xdr:cNvPr id="112" name="图片 111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608060" y="78466315"/>
          <a:ext cx="393065" cy="172085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94</xdr:row>
      <xdr:rowOff>76200</xdr:rowOff>
    </xdr:from>
    <xdr:to>
      <xdr:col>17</xdr:col>
      <xdr:colOff>453390</xdr:colOff>
      <xdr:row>94</xdr:row>
      <xdr:rowOff>412750</xdr:rowOff>
    </xdr:to>
    <xdr:pic>
      <xdr:nvPicPr>
        <xdr:cNvPr id="113" name="图片 112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634730" y="55427880"/>
          <a:ext cx="377190" cy="33655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95</xdr:row>
      <xdr:rowOff>95250</xdr:rowOff>
    </xdr:from>
    <xdr:to>
      <xdr:col>17</xdr:col>
      <xdr:colOff>469265</xdr:colOff>
      <xdr:row>95</xdr:row>
      <xdr:rowOff>431165</xdr:rowOff>
    </xdr:to>
    <xdr:pic>
      <xdr:nvPicPr>
        <xdr:cNvPr id="114" name="图片 113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8672830" y="56083200"/>
          <a:ext cx="354965" cy="33591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96</xdr:row>
      <xdr:rowOff>66675</xdr:rowOff>
    </xdr:from>
    <xdr:to>
      <xdr:col>17</xdr:col>
      <xdr:colOff>462280</xdr:colOff>
      <xdr:row>96</xdr:row>
      <xdr:rowOff>412115</xdr:rowOff>
    </xdr:to>
    <xdr:pic>
      <xdr:nvPicPr>
        <xdr:cNvPr id="115" name="图片 114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8644255" y="56690895"/>
          <a:ext cx="376555" cy="345440"/>
        </a:xfrm>
        <a:prstGeom prst="rect">
          <a:avLst/>
        </a:prstGeom>
      </xdr:spPr>
    </xdr:pic>
    <xdr:clientData/>
  </xdr:twoCellAnchor>
  <xdr:twoCellAnchor>
    <xdr:from>
      <xdr:col>17</xdr:col>
      <xdr:colOff>106990</xdr:colOff>
      <xdr:row>108</xdr:row>
      <xdr:rowOff>145328</xdr:rowOff>
    </xdr:from>
    <xdr:to>
      <xdr:col>17</xdr:col>
      <xdr:colOff>509580</xdr:colOff>
      <xdr:row>108</xdr:row>
      <xdr:rowOff>447588</xdr:rowOff>
    </xdr:to>
    <xdr:pic>
      <xdr:nvPicPr>
        <xdr:cNvPr id="117" name="图片 116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8665210" y="64404240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110</xdr:row>
      <xdr:rowOff>76200</xdr:rowOff>
    </xdr:from>
    <xdr:to>
      <xdr:col>17</xdr:col>
      <xdr:colOff>523875</xdr:colOff>
      <xdr:row>110</xdr:row>
      <xdr:rowOff>455930</xdr:rowOff>
    </xdr:to>
    <xdr:pic>
      <xdr:nvPicPr>
        <xdr:cNvPr id="118" name="图片 117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653780" y="65608200"/>
          <a:ext cx="428625" cy="37973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111</xdr:row>
      <xdr:rowOff>66675</xdr:rowOff>
    </xdr:from>
    <xdr:to>
      <xdr:col>17</xdr:col>
      <xdr:colOff>487680</xdr:colOff>
      <xdr:row>111</xdr:row>
      <xdr:rowOff>438785</xdr:rowOff>
    </xdr:to>
    <xdr:pic>
      <xdr:nvPicPr>
        <xdr:cNvPr id="119" name="图片 118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8615680" y="66234945"/>
          <a:ext cx="430530" cy="37211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119</xdr:row>
      <xdr:rowOff>95250</xdr:rowOff>
    </xdr:from>
    <xdr:to>
      <xdr:col>17</xdr:col>
      <xdr:colOff>492125</xdr:colOff>
      <xdr:row>119</xdr:row>
      <xdr:rowOff>400050</xdr:rowOff>
    </xdr:to>
    <xdr:pic>
      <xdr:nvPicPr>
        <xdr:cNvPr id="120" name="图片 119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644255" y="71353680"/>
          <a:ext cx="406400" cy="304800"/>
        </a:xfrm>
        <a:prstGeom prst="rect">
          <a:avLst/>
        </a:prstGeom>
      </xdr:spPr>
    </xdr:pic>
    <xdr:clientData/>
  </xdr:twoCellAnchor>
  <xdr:twoCellAnchor>
    <xdr:from>
      <xdr:col>17</xdr:col>
      <xdr:colOff>59055</xdr:colOff>
      <xdr:row>115</xdr:row>
      <xdr:rowOff>142240</xdr:rowOff>
    </xdr:from>
    <xdr:to>
      <xdr:col>17</xdr:col>
      <xdr:colOff>478790</xdr:colOff>
      <xdr:row>115</xdr:row>
      <xdr:rowOff>380365</xdr:rowOff>
    </xdr:to>
    <xdr:pic>
      <xdr:nvPicPr>
        <xdr:cNvPr id="121" name="图片 120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8617585" y="68855590"/>
          <a:ext cx="419735" cy="238125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116</xdr:row>
      <xdr:rowOff>1</xdr:rowOff>
    </xdr:from>
    <xdr:to>
      <xdr:col>18</xdr:col>
      <xdr:colOff>0</xdr:colOff>
      <xdr:row>116</xdr:row>
      <xdr:rowOff>369571</xdr:rowOff>
    </xdr:to>
    <xdr:pic>
      <xdr:nvPicPr>
        <xdr:cNvPr id="122" name="图片 121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8558530" y="69349620"/>
          <a:ext cx="676910" cy="369570"/>
        </a:xfrm>
        <a:prstGeom prst="rect">
          <a:avLst/>
        </a:prstGeom>
      </xdr:spPr>
    </xdr:pic>
    <xdr:clientData/>
  </xdr:twoCellAnchor>
  <xdr:twoCellAnchor>
    <xdr:from>
      <xdr:col>17</xdr:col>
      <xdr:colOff>74295</xdr:colOff>
      <xdr:row>114</xdr:row>
      <xdr:rowOff>187960</xdr:rowOff>
    </xdr:from>
    <xdr:to>
      <xdr:col>17</xdr:col>
      <xdr:colOff>481330</xdr:colOff>
      <xdr:row>114</xdr:row>
      <xdr:rowOff>401320</xdr:rowOff>
    </xdr:to>
    <xdr:pic>
      <xdr:nvPicPr>
        <xdr:cNvPr id="123" name="图片 122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8632825" y="68265040"/>
          <a:ext cx="407035" cy="213360"/>
        </a:xfrm>
        <a:prstGeom prst="rect">
          <a:avLst/>
        </a:prstGeom>
      </xdr:spPr>
    </xdr:pic>
    <xdr:clientData/>
  </xdr:twoCellAnchor>
  <xdr:twoCellAnchor>
    <xdr:from>
      <xdr:col>17</xdr:col>
      <xdr:colOff>131536</xdr:colOff>
      <xdr:row>153</xdr:row>
      <xdr:rowOff>240211</xdr:rowOff>
    </xdr:from>
    <xdr:to>
      <xdr:col>17</xdr:col>
      <xdr:colOff>544286</xdr:colOff>
      <xdr:row>153</xdr:row>
      <xdr:rowOff>507546</xdr:rowOff>
    </xdr:to>
    <xdr:pic>
      <xdr:nvPicPr>
        <xdr:cNvPr id="124" name="图片 123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8689975" y="93131640"/>
          <a:ext cx="412750" cy="267335"/>
        </a:xfrm>
        <a:prstGeom prst="rect">
          <a:avLst/>
        </a:prstGeom>
      </xdr:spPr>
    </xdr:pic>
    <xdr:clientData/>
  </xdr:twoCellAnchor>
  <xdr:twoCellAnchor>
    <xdr:from>
      <xdr:col>17</xdr:col>
      <xdr:colOff>134470</xdr:colOff>
      <xdr:row>136</xdr:row>
      <xdr:rowOff>139077</xdr:rowOff>
    </xdr:from>
    <xdr:to>
      <xdr:col>17</xdr:col>
      <xdr:colOff>414618</xdr:colOff>
      <xdr:row>136</xdr:row>
      <xdr:rowOff>393177</xdr:rowOff>
    </xdr:to>
    <xdr:pic>
      <xdr:nvPicPr>
        <xdr:cNvPr id="125" name="图片 124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692515" y="82214085"/>
          <a:ext cx="280035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0</xdr:colOff>
      <xdr:row>135</xdr:row>
      <xdr:rowOff>0</xdr:rowOff>
    </xdr:from>
    <xdr:to>
      <xdr:col>22</xdr:col>
      <xdr:colOff>9525</xdr:colOff>
      <xdr:row>135</xdr:row>
      <xdr:rowOff>0</xdr:rowOff>
    </xdr:to>
    <xdr:pic>
      <xdr:nvPicPr>
        <xdr:cNvPr id="126" name="图片 212" descr="IMG_1131.JPG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5440" y="81438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135</xdr:row>
      <xdr:rowOff>0</xdr:rowOff>
    </xdr:from>
    <xdr:to>
      <xdr:col>22</xdr:col>
      <xdr:colOff>9525</xdr:colOff>
      <xdr:row>135</xdr:row>
      <xdr:rowOff>0</xdr:rowOff>
    </xdr:to>
    <xdr:pic>
      <xdr:nvPicPr>
        <xdr:cNvPr id="127" name="图片 212" descr="IMG_1131.JPG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5440" y="81438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135</xdr:row>
      <xdr:rowOff>0</xdr:rowOff>
    </xdr:from>
    <xdr:to>
      <xdr:col>22</xdr:col>
      <xdr:colOff>9525</xdr:colOff>
      <xdr:row>135</xdr:row>
      <xdr:rowOff>0</xdr:rowOff>
    </xdr:to>
    <xdr:pic>
      <xdr:nvPicPr>
        <xdr:cNvPr id="128" name="图片 212" descr="IMG_1131.JPG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5440" y="81438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122</xdr:row>
      <xdr:rowOff>69215</xdr:rowOff>
    </xdr:from>
    <xdr:to>
      <xdr:col>17</xdr:col>
      <xdr:colOff>414020</xdr:colOff>
      <xdr:row>122</xdr:row>
      <xdr:rowOff>439420</xdr:rowOff>
    </xdr:to>
    <xdr:pic>
      <xdr:nvPicPr>
        <xdr:cNvPr id="129" name="图片 128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691880" y="73236455"/>
          <a:ext cx="280670" cy="370205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129</xdr:row>
      <xdr:rowOff>57150</xdr:rowOff>
    </xdr:from>
    <xdr:to>
      <xdr:col>17</xdr:col>
      <xdr:colOff>384810</xdr:colOff>
      <xdr:row>129</xdr:row>
      <xdr:rowOff>429895</xdr:rowOff>
    </xdr:to>
    <xdr:pic>
      <xdr:nvPicPr>
        <xdr:cNvPr id="130" name="图片 129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663305" y="77678280"/>
          <a:ext cx="280035" cy="372745"/>
        </a:xfrm>
        <a:prstGeom prst="rect">
          <a:avLst/>
        </a:prstGeom>
      </xdr:spPr>
    </xdr:pic>
    <xdr:clientData/>
  </xdr:twoCellAnchor>
  <xdr:twoCellAnchor>
    <xdr:from>
      <xdr:col>17</xdr:col>
      <xdr:colOff>155575</xdr:colOff>
      <xdr:row>131</xdr:row>
      <xdr:rowOff>93345</xdr:rowOff>
    </xdr:from>
    <xdr:to>
      <xdr:col>17</xdr:col>
      <xdr:colOff>342900</xdr:colOff>
      <xdr:row>131</xdr:row>
      <xdr:rowOff>403225</xdr:rowOff>
    </xdr:to>
    <xdr:pic>
      <xdr:nvPicPr>
        <xdr:cNvPr id="131" name="图片 13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714105" y="78987015"/>
          <a:ext cx="187325" cy="309880"/>
        </a:xfrm>
        <a:prstGeom prst="rect">
          <a:avLst/>
        </a:prstGeom>
      </xdr:spPr>
    </xdr:pic>
    <xdr:clientData/>
  </xdr:twoCellAnchor>
  <xdr:twoCellAnchor>
    <xdr:from>
      <xdr:col>17</xdr:col>
      <xdr:colOff>67945</xdr:colOff>
      <xdr:row>135</xdr:row>
      <xdr:rowOff>81915</xdr:rowOff>
    </xdr:from>
    <xdr:to>
      <xdr:col>17</xdr:col>
      <xdr:colOff>486410</xdr:colOff>
      <xdr:row>135</xdr:row>
      <xdr:rowOff>448310</xdr:rowOff>
    </xdr:to>
    <xdr:pic>
      <xdr:nvPicPr>
        <xdr:cNvPr id="132" name="图片 131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8626475" y="81520665"/>
          <a:ext cx="41846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90805</xdr:colOff>
      <xdr:row>134</xdr:row>
      <xdr:rowOff>118110</xdr:rowOff>
    </xdr:from>
    <xdr:to>
      <xdr:col>17</xdr:col>
      <xdr:colOff>441960</xdr:colOff>
      <xdr:row>134</xdr:row>
      <xdr:rowOff>468630</xdr:rowOff>
    </xdr:to>
    <xdr:pic>
      <xdr:nvPicPr>
        <xdr:cNvPr id="133" name="图片 13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649335" y="80920590"/>
          <a:ext cx="35115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92710</xdr:colOff>
      <xdr:row>133</xdr:row>
      <xdr:rowOff>179070</xdr:rowOff>
    </xdr:from>
    <xdr:to>
      <xdr:col>17</xdr:col>
      <xdr:colOff>427990</xdr:colOff>
      <xdr:row>133</xdr:row>
      <xdr:rowOff>363220</xdr:rowOff>
    </xdr:to>
    <xdr:pic>
      <xdr:nvPicPr>
        <xdr:cNvPr id="135" name="图片 134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8651240" y="80345280"/>
          <a:ext cx="33528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43180</xdr:colOff>
      <xdr:row>97</xdr:row>
      <xdr:rowOff>108585</xdr:rowOff>
    </xdr:from>
    <xdr:to>
      <xdr:col>17</xdr:col>
      <xdr:colOff>621030</xdr:colOff>
      <xdr:row>97</xdr:row>
      <xdr:rowOff>468630</xdr:rowOff>
    </xdr:to>
    <xdr:pic>
      <xdr:nvPicPr>
        <xdr:cNvPr id="136" name="图片 135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8601710" y="57369075"/>
          <a:ext cx="577850" cy="360045"/>
        </a:xfrm>
        <a:prstGeom prst="rect">
          <a:avLst/>
        </a:prstGeom>
      </xdr:spPr>
    </xdr:pic>
    <xdr:clientData/>
  </xdr:twoCellAnchor>
  <xdr:twoCellAnchor>
    <xdr:from>
      <xdr:col>17</xdr:col>
      <xdr:colOff>98425</xdr:colOff>
      <xdr:row>80</xdr:row>
      <xdr:rowOff>103505</xdr:rowOff>
    </xdr:from>
    <xdr:to>
      <xdr:col>17</xdr:col>
      <xdr:colOff>427355</xdr:colOff>
      <xdr:row>80</xdr:row>
      <xdr:rowOff>398780</xdr:rowOff>
    </xdr:to>
    <xdr:pic>
      <xdr:nvPicPr>
        <xdr:cNvPr id="137" name="Picture 23"/>
        <xdr:cNvPicPr>
          <a:picLocks noChangeAspect="1" noChangeArrowheads="1"/>
        </xdr:cNvPicPr>
      </xdr:nvPicPr>
      <xdr:blipFill>
        <a:blip r:embed="rId97"/>
        <a:srcRect/>
        <a:stretch>
          <a:fillRect/>
        </a:stretch>
      </xdr:blipFill>
      <xdr:spPr>
        <a:xfrm>
          <a:off x="8656955" y="4654740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41910</xdr:colOff>
      <xdr:row>156</xdr:row>
      <xdr:rowOff>125095</xdr:rowOff>
    </xdr:from>
    <xdr:to>
      <xdr:col>17</xdr:col>
      <xdr:colOff>499745</xdr:colOff>
      <xdr:row>156</xdr:row>
      <xdr:rowOff>418465</xdr:rowOff>
    </xdr:to>
    <xdr:pic>
      <xdr:nvPicPr>
        <xdr:cNvPr id="138" name="Picture 3"/>
        <xdr:cNvPicPr>
          <a:picLocks noChangeAspect="1" noChangeArrowheads="1"/>
        </xdr:cNvPicPr>
      </xdr:nvPicPr>
      <xdr:blipFill>
        <a:blip r:embed="rId98"/>
        <a:srcRect/>
        <a:stretch>
          <a:fillRect/>
        </a:stretch>
      </xdr:blipFill>
      <xdr:spPr>
        <a:xfrm>
          <a:off x="8600440" y="94925515"/>
          <a:ext cx="457835" cy="2933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99060</xdr:colOff>
      <xdr:row>158</xdr:row>
      <xdr:rowOff>184785</xdr:rowOff>
    </xdr:from>
    <xdr:to>
      <xdr:col>17</xdr:col>
      <xdr:colOff>436880</xdr:colOff>
      <xdr:row>158</xdr:row>
      <xdr:rowOff>456565</xdr:rowOff>
    </xdr:to>
    <xdr:pic>
      <xdr:nvPicPr>
        <xdr:cNvPr id="142" name="Picture 15"/>
        <xdr:cNvPicPr>
          <a:picLocks noChangeAspect="1" noChangeArrowheads="1"/>
        </xdr:cNvPicPr>
      </xdr:nvPicPr>
      <xdr:blipFill>
        <a:blip r:embed="rId99"/>
        <a:srcRect/>
        <a:stretch>
          <a:fillRect/>
        </a:stretch>
      </xdr:blipFill>
      <xdr:spPr>
        <a:xfrm>
          <a:off x="8657590" y="9625774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117475</xdr:colOff>
      <xdr:row>157</xdr:row>
      <xdr:rowOff>157480</xdr:rowOff>
    </xdr:from>
    <xdr:to>
      <xdr:col>17</xdr:col>
      <xdr:colOff>455295</xdr:colOff>
      <xdr:row>157</xdr:row>
      <xdr:rowOff>429260</xdr:rowOff>
    </xdr:to>
    <xdr:pic>
      <xdr:nvPicPr>
        <xdr:cNvPr id="143" name="Picture 15"/>
        <xdr:cNvPicPr>
          <a:picLocks noChangeAspect="1" noChangeArrowheads="1"/>
        </xdr:cNvPicPr>
      </xdr:nvPicPr>
      <xdr:blipFill>
        <a:blip r:embed="rId99"/>
        <a:srcRect/>
        <a:stretch>
          <a:fillRect/>
        </a:stretch>
      </xdr:blipFill>
      <xdr:spPr>
        <a:xfrm>
          <a:off x="8676005" y="95594170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161</xdr:row>
      <xdr:rowOff>178889</xdr:rowOff>
    </xdr:from>
    <xdr:to>
      <xdr:col>17</xdr:col>
      <xdr:colOff>427990</xdr:colOff>
      <xdr:row>161</xdr:row>
      <xdr:rowOff>434794</xdr:rowOff>
    </xdr:to>
    <xdr:pic>
      <xdr:nvPicPr>
        <xdr:cNvPr id="144" name="Picture 25"/>
        <xdr:cNvPicPr>
          <a:picLocks noChangeAspect="1" noChangeArrowheads="1"/>
        </xdr:cNvPicPr>
      </xdr:nvPicPr>
      <xdr:blipFill>
        <a:blip r:embed="rId100"/>
        <a:srcRect/>
        <a:stretch>
          <a:fillRect/>
        </a:stretch>
      </xdr:blipFill>
      <xdr:spPr>
        <a:xfrm>
          <a:off x="8672195" y="98160205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145676</xdr:colOff>
      <xdr:row>173</xdr:row>
      <xdr:rowOff>153147</xdr:rowOff>
    </xdr:from>
    <xdr:to>
      <xdr:col>17</xdr:col>
      <xdr:colOff>470796</xdr:colOff>
      <xdr:row>173</xdr:row>
      <xdr:rowOff>499857</xdr:rowOff>
    </xdr:to>
    <xdr:pic>
      <xdr:nvPicPr>
        <xdr:cNvPr id="150" name="图片 149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8703945" y="105770045"/>
          <a:ext cx="325120" cy="346710"/>
        </a:xfrm>
        <a:prstGeom prst="rect">
          <a:avLst/>
        </a:prstGeom>
      </xdr:spPr>
    </xdr:pic>
    <xdr:clientData/>
  </xdr:twoCellAnchor>
  <xdr:twoCellAnchor>
    <xdr:from>
      <xdr:col>17</xdr:col>
      <xdr:colOff>178073</xdr:colOff>
      <xdr:row>178</xdr:row>
      <xdr:rowOff>136525</xdr:rowOff>
    </xdr:from>
    <xdr:to>
      <xdr:col>17</xdr:col>
      <xdr:colOff>449218</xdr:colOff>
      <xdr:row>178</xdr:row>
      <xdr:rowOff>387985</xdr:rowOff>
    </xdr:to>
    <xdr:pic>
      <xdr:nvPicPr>
        <xdr:cNvPr id="152" name="Picture 2"/>
        <xdr:cNvPicPr>
          <a:picLocks noChangeAspect="1" noChangeArrowheads="1"/>
        </xdr:cNvPicPr>
      </xdr:nvPicPr>
      <xdr:blipFill>
        <a:blip r:embed="rId102"/>
        <a:srcRect/>
        <a:stretch>
          <a:fillRect/>
        </a:stretch>
      </xdr:blipFill>
      <xdr:spPr>
        <a:xfrm>
          <a:off x="8736330" y="10893488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158750</xdr:colOff>
      <xdr:row>179</xdr:row>
      <xdr:rowOff>155031</xdr:rowOff>
    </xdr:from>
    <xdr:to>
      <xdr:col>17</xdr:col>
      <xdr:colOff>414020</xdr:colOff>
      <xdr:row>179</xdr:row>
      <xdr:rowOff>514441</xdr:rowOff>
    </xdr:to>
    <xdr:pic>
      <xdr:nvPicPr>
        <xdr:cNvPr id="153" name="图片 152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8717280" y="10958957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192405</xdr:colOff>
      <xdr:row>180</xdr:row>
      <xdr:rowOff>139700</xdr:rowOff>
    </xdr:from>
    <xdr:to>
      <xdr:col>17</xdr:col>
      <xdr:colOff>390232</xdr:colOff>
      <xdr:row>180</xdr:row>
      <xdr:rowOff>430280</xdr:rowOff>
    </xdr:to>
    <xdr:pic>
      <xdr:nvPicPr>
        <xdr:cNvPr id="154" name="Picture 4"/>
        <xdr:cNvPicPr>
          <a:picLocks noChangeAspect="1" noChangeArrowheads="1"/>
        </xdr:cNvPicPr>
      </xdr:nvPicPr>
      <xdr:blipFill>
        <a:blip r:embed="rId104"/>
        <a:srcRect/>
        <a:stretch>
          <a:fillRect/>
        </a:stretch>
      </xdr:blipFill>
      <xdr:spPr>
        <a:xfrm>
          <a:off x="8750935" y="110210600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120650</xdr:colOff>
      <xdr:row>174</xdr:row>
      <xdr:rowOff>196850</xdr:rowOff>
    </xdr:from>
    <xdr:to>
      <xdr:col>17</xdr:col>
      <xdr:colOff>530225</xdr:colOff>
      <xdr:row>174</xdr:row>
      <xdr:rowOff>459105</xdr:rowOff>
    </xdr:to>
    <xdr:pic>
      <xdr:nvPicPr>
        <xdr:cNvPr id="156" name="Picture 3"/>
        <xdr:cNvPicPr>
          <a:picLocks noChangeAspect="1" noChangeArrowheads="1"/>
        </xdr:cNvPicPr>
      </xdr:nvPicPr>
      <xdr:blipFill>
        <a:blip r:embed="rId98"/>
        <a:srcRect/>
        <a:stretch>
          <a:fillRect/>
        </a:stretch>
      </xdr:blipFill>
      <xdr:spPr>
        <a:xfrm>
          <a:off x="8679180" y="10645013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132171</xdr:colOff>
      <xdr:row>175</xdr:row>
      <xdr:rowOff>163286</xdr:rowOff>
    </xdr:from>
    <xdr:to>
      <xdr:col>17</xdr:col>
      <xdr:colOff>541746</xdr:colOff>
      <xdr:row>175</xdr:row>
      <xdr:rowOff>425541</xdr:rowOff>
    </xdr:to>
    <xdr:pic>
      <xdr:nvPicPr>
        <xdr:cNvPr id="157" name="Picture 3"/>
        <xdr:cNvPicPr>
          <a:picLocks noChangeAspect="1" noChangeArrowheads="1"/>
        </xdr:cNvPicPr>
      </xdr:nvPicPr>
      <xdr:blipFill>
        <a:blip r:embed="rId98"/>
        <a:srcRect/>
        <a:stretch>
          <a:fillRect/>
        </a:stretch>
      </xdr:blipFill>
      <xdr:spPr>
        <a:xfrm>
          <a:off x="8690610" y="10705274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46355</xdr:colOff>
      <xdr:row>22</xdr:row>
      <xdr:rowOff>77470</xdr:rowOff>
    </xdr:from>
    <xdr:to>
      <xdr:col>17</xdr:col>
      <xdr:colOff>474980</xdr:colOff>
      <xdr:row>22</xdr:row>
      <xdr:rowOff>385445</xdr:rowOff>
    </xdr:to>
    <xdr:pic>
      <xdr:nvPicPr>
        <xdr:cNvPr id="159" name="Picture 2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8604885" y="9617710"/>
          <a:ext cx="428625" cy="3079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46355</xdr:colOff>
      <xdr:row>21</xdr:row>
      <xdr:rowOff>77470</xdr:rowOff>
    </xdr:from>
    <xdr:to>
      <xdr:col>17</xdr:col>
      <xdr:colOff>474980</xdr:colOff>
      <xdr:row>21</xdr:row>
      <xdr:rowOff>385445</xdr:rowOff>
    </xdr:to>
    <xdr:pic>
      <xdr:nvPicPr>
        <xdr:cNvPr id="160" name="Picture 2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8604885" y="8981440"/>
          <a:ext cx="428625" cy="3079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48895</xdr:colOff>
      <xdr:row>82</xdr:row>
      <xdr:rowOff>140335</xdr:rowOff>
    </xdr:from>
    <xdr:to>
      <xdr:col>17</xdr:col>
      <xdr:colOff>584200</xdr:colOff>
      <xdr:row>82</xdr:row>
      <xdr:rowOff>471170</xdr:rowOff>
    </xdr:to>
    <xdr:pic>
      <xdr:nvPicPr>
        <xdr:cNvPr id="161" name="图片 16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607425" y="47856775"/>
          <a:ext cx="535305" cy="330835"/>
        </a:xfrm>
        <a:prstGeom prst="rect">
          <a:avLst/>
        </a:prstGeom>
      </xdr:spPr>
    </xdr:pic>
    <xdr:clientData/>
  </xdr:twoCellAnchor>
  <xdr:twoCellAnchor>
    <xdr:from>
      <xdr:col>17</xdr:col>
      <xdr:colOff>242207</xdr:colOff>
      <xdr:row>17</xdr:row>
      <xdr:rowOff>121194</xdr:rowOff>
    </xdr:from>
    <xdr:to>
      <xdr:col>17</xdr:col>
      <xdr:colOff>385082</xdr:colOff>
      <xdr:row>17</xdr:row>
      <xdr:rowOff>401229</xdr:rowOff>
    </xdr:to>
    <xdr:pic>
      <xdr:nvPicPr>
        <xdr:cNvPr id="175" name="Picture 108" descr="36"/>
        <xdr:cNvPicPr>
          <a:picLocks noChangeAspect="1" noChangeArrowheads="1"/>
        </xdr:cNvPicPr>
      </xdr:nvPicPr>
      <xdr:blipFill>
        <a:blip r:embed="rId6" cstate="print"/>
        <a:srcRect l="25627" t="10168" r="18106" b="7204"/>
        <a:stretch>
          <a:fillRect/>
        </a:stretch>
      </xdr:blipFill>
      <xdr:spPr>
        <a:xfrm>
          <a:off x="8800465" y="6479540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66675</xdr:colOff>
      <xdr:row>140</xdr:row>
      <xdr:rowOff>79375</xdr:rowOff>
    </xdr:from>
    <xdr:to>
      <xdr:col>17</xdr:col>
      <xdr:colOff>473710</xdr:colOff>
      <xdr:row>140</xdr:row>
      <xdr:rowOff>461645</xdr:rowOff>
    </xdr:to>
    <xdr:pic>
      <xdr:nvPicPr>
        <xdr:cNvPr id="177" name="Picture 111" descr="888"/>
        <xdr:cNvPicPr>
          <a:picLocks noChangeAspect="1" noChangeArrowheads="1"/>
        </xdr:cNvPicPr>
      </xdr:nvPicPr>
      <xdr:blipFill>
        <a:blip r:embed="rId54" cstate="print"/>
        <a:srcRect/>
        <a:stretch>
          <a:fillRect/>
        </a:stretch>
      </xdr:blipFill>
      <xdr:spPr>
        <a:xfrm>
          <a:off x="8625205" y="84699475"/>
          <a:ext cx="407035" cy="38227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90170</xdr:colOff>
      <xdr:row>134</xdr:row>
      <xdr:rowOff>90805</xdr:rowOff>
    </xdr:from>
    <xdr:to>
      <xdr:col>17</xdr:col>
      <xdr:colOff>441325</xdr:colOff>
      <xdr:row>134</xdr:row>
      <xdr:rowOff>441325</xdr:rowOff>
    </xdr:to>
    <xdr:pic>
      <xdr:nvPicPr>
        <xdr:cNvPr id="178" name="图片 177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648700" y="80893285"/>
          <a:ext cx="35115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98425</xdr:colOff>
      <xdr:row>31</xdr:row>
      <xdr:rowOff>182245</xdr:rowOff>
    </xdr:from>
    <xdr:to>
      <xdr:col>17</xdr:col>
      <xdr:colOff>549910</xdr:colOff>
      <xdr:row>31</xdr:row>
      <xdr:rowOff>501015</xdr:rowOff>
    </xdr:to>
    <xdr:pic>
      <xdr:nvPicPr>
        <xdr:cNvPr id="181" name="图片 180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656955" y="15448915"/>
          <a:ext cx="451485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81915</xdr:colOff>
      <xdr:row>32</xdr:row>
      <xdr:rowOff>163830</xdr:rowOff>
    </xdr:from>
    <xdr:to>
      <xdr:col>17</xdr:col>
      <xdr:colOff>554355</xdr:colOff>
      <xdr:row>32</xdr:row>
      <xdr:rowOff>497205</xdr:rowOff>
    </xdr:to>
    <xdr:pic>
      <xdr:nvPicPr>
        <xdr:cNvPr id="182" name="图片 181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640445" y="16066770"/>
          <a:ext cx="47244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75565</xdr:colOff>
      <xdr:row>60</xdr:row>
      <xdr:rowOff>162560</xdr:rowOff>
    </xdr:from>
    <xdr:to>
      <xdr:col>17</xdr:col>
      <xdr:colOff>429895</xdr:colOff>
      <xdr:row>60</xdr:row>
      <xdr:rowOff>379730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34095" y="33881060"/>
          <a:ext cx="354330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159385</xdr:colOff>
      <xdr:row>58</xdr:row>
      <xdr:rowOff>95885</xdr:rowOff>
    </xdr:from>
    <xdr:to>
      <xdr:col>17</xdr:col>
      <xdr:colOff>397510</xdr:colOff>
      <xdr:row>58</xdr:row>
      <xdr:rowOff>414655</xdr:rowOff>
    </xdr:to>
    <xdr:pic>
      <xdr:nvPicPr>
        <xdr:cNvPr id="184" name="Picture 7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717915" y="3254184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125095</xdr:colOff>
      <xdr:row>55</xdr:row>
      <xdr:rowOff>104775</xdr:rowOff>
    </xdr:from>
    <xdr:to>
      <xdr:col>17</xdr:col>
      <xdr:colOff>418465</xdr:colOff>
      <xdr:row>55</xdr:row>
      <xdr:rowOff>327025</xdr:rowOff>
    </xdr:to>
    <xdr:pic>
      <xdr:nvPicPr>
        <xdr:cNvPr id="185" name="Picture 18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8683625" y="3064192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57</xdr:row>
      <xdr:rowOff>93980</xdr:rowOff>
    </xdr:from>
    <xdr:to>
      <xdr:col>17</xdr:col>
      <xdr:colOff>428625</xdr:colOff>
      <xdr:row>57</xdr:row>
      <xdr:rowOff>377190</xdr:rowOff>
    </xdr:to>
    <xdr:pic>
      <xdr:nvPicPr>
        <xdr:cNvPr id="186" name="图片 18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672830" y="31903670"/>
          <a:ext cx="31432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132715</xdr:colOff>
      <xdr:row>56</xdr:row>
      <xdr:rowOff>135890</xdr:rowOff>
    </xdr:from>
    <xdr:to>
      <xdr:col>17</xdr:col>
      <xdr:colOff>357505</xdr:colOff>
      <xdr:row>56</xdr:row>
      <xdr:rowOff>451485</xdr:rowOff>
    </xdr:to>
    <xdr:pic>
      <xdr:nvPicPr>
        <xdr:cNvPr id="187" name="图片 18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8691245" y="3130931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113665</xdr:colOff>
      <xdr:row>67</xdr:row>
      <xdr:rowOff>245110</xdr:rowOff>
    </xdr:from>
    <xdr:to>
      <xdr:col>17</xdr:col>
      <xdr:colOff>497205</xdr:colOff>
      <xdr:row>67</xdr:row>
      <xdr:rowOff>548640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672195" y="38417500"/>
          <a:ext cx="38354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91</xdr:row>
      <xdr:rowOff>140335</xdr:rowOff>
    </xdr:from>
    <xdr:to>
      <xdr:col>17</xdr:col>
      <xdr:colOff>515620</xdr:colOff>
      <xdr:row>91</xdr:row>
      <xdr:rowOff>493395</xdr:rowOff>
    </xdr:to>
    <xdr:pic>
      <xdr:nvPicPr>
        <xdr:cNvPr id="14" name="图片 13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8663305" y="53583205"/>
          <a:ext cx="410845" cy="353060"/>
        </a:xfrm>
        <a:prstGeom prst="rect">
          <a:avLst/>
        </a:prstGeom>
      </xdr:spPr>
    </xdr:pic>
    <xdr:clientData/>
  </xdr:twoCellAnchor>
  <xdr:twoCellAnchor>
    <xdr:from>
      <xdr:col>17</xdr:col>
      <xdr:colOff>111760</xdr:colOff>
      <xdr:row>92</xdr:row>
      <xdr:rowOff>98425</xdr:rowOff>
    </xdr:from>
    <xdr:to>
      <xdr:col>17</xdr:col>
      <xdr:colOff>511628</xdr:colOff>
      <xdr:row>92</xdr:row>
      <xdr:rowOff>439429</xdr:rowOff>
    </xdr:to>
    <xdr:pic>
      <xdr:nvPicPr>
        <xdr:cNvPr id="16" name="图片 15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8670290" y="54177565"/>
          <a:ext cx="399415" cy="340995"/>
        </a:xfrm>
        <a:prstGeom prst="rect">
          <a:avLst/>
        </a:prstGeom>
      </xdr:spPr>
    </xdr:pic>
    <xdr:clientData/>
  </xdr:twoCellAnchor>
  <xdr:twoCellAnchor>
    <xdr:from>
      <xdr:col>17</xdr:col>
      <xdr:colOff>113030</xdr:colOff>
      <xdr:row>13</xdr:row>
      <xdr:rowOff>94615</xdr:rowOff>
    </xdr:from>
    <xdr:to>
      <xdr:col>17</xdr:col>
      <xdr:colOff>474980</xdr:colOff>
      <xdr:row>13</xdr:row>
      <xdr:rowOff>401320</xdr:rowOff>
    </xdr:to>
    <xdr:pic>
      <xdr:nvPicPr>
        <xdr:cNvPr id="28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671560" y="390842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216535</xdr:colOff>
      <xdr:row>25</xdr:row>
      <xdr:rowOff>158115</xdr:rowOff>
    </xdr:from>
    <xdr:to>
      <xdr:col>17</xdr:col>
      <xdr:colOff>473710</xdr:colOff>
      <xdr:row>25</xdr:row>
      <xdr:rowOff>493395</xdr:rowOff>
    </xdr:to>
    <xdr:pic>
      <xdr:nvPicPr>
        <xdr:cNvPr id="40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775065" y="1160716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113030</xdr:colOff>
      <xdr:row>14</xdr:row>
      <xdr:rowOff>87630</xdr:rowOff>
    </xdr:from>
    <xdr:to>
      <xdr:col>17</xdr:col>
      <xdr:colOff>474980</xdr:colOff>
      <xdr:row>14</xdr:row>
      <xdr:rowOff>394335</xdr:rowOff>
    </xdr:to>
    <xdr:pic>
      <xdr:nvPicPr>
        <xdr:cNvPr id="48" name="Picture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671560" y="453771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99786</xdr:colOff>
      <xdr:row>107</xdr:row>
      <xdr:rowOff>111203</xdr:rowOff>
    </xdr:from>
    <xdr:to>
      <xdr:col>17</xdr:col>
      <xdr:colOff>493486</xdr:colOff>
      <xdr:row>107</xdr:row>
      <xdr:rowOff>538843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58225" y="63734315"/>
          <a:ext cx="393700" cy="427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93980</xdr:colOff>
      <xdr:row>106</xdr:row>
      <xdr:rowOff>109220</xdr:rowOff>
    </xdr:from>
    <xdr:to>
      <xdr:col>17</xdr:col>
      <xdr:colOff>487680</xdr:colOff>
      <xdr:row>106</xdr:row>
      <xdr:rowOff>536860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52510" y="63096140"/>
          <a:ext cx="393700" cy="427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204198</xdr:colOff>
      <xdr:row>40</xdr:row>
      <xdr:rowOff>193585</xdr:rowOff>
    </xdr:from>
    <xdr:to>
      <xdr:col>17</xdr:col>
      <xdr:colOff>505823</xdr:colOff>
      <xdr:row>40</xdr:row>
      <xdr:rowOff>518705</xdr:rowOff>
    </xdr:to>
    <xdr:pic>
      <xdr:nvPicPr>
        <xdr:cNvPr id="73" name="Picture 2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8762365" y="21186140"/>
          <a:ext cx="301625" cy="3251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81643</xdr:colOff>
      <xdr:row>29</xdr:row>
      <xdr:rowOff>80976</xdr:rowOff>
    </xdr:from>
    <xdr:to>
      <xdr:col>17</xdr:col>
      <xdr:colOff>436336</xdr:colOff>
      <xdr:row>29</xdr:row>
      <xdr:rowOff>494391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39810" y="14074775"/>
          <a:ext cx="354965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101035</xdr:colOff>
      <xdr:row>78</xdr:row>
      <xdr:rowOff>132670</xdr:rowOff>
    </xdr:from>
    <xdr:to>
      <xdr:col>17</xdr:col>
      <xdr:colOff>484189</xdr:colOff>
      <xdr:row>78</xdr:row>
      <xdr:rowOff>532629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59495" y="45303440"/>
          <a:ext cx="38290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44450</xdr:colOff>
      <xdr:row>163</xdr:row>
      <xdr:rowOff>190500</xdr:rowOff>
    </xdr:from>
    <xdr:to>
      <xdr:col>17</xdr:col>
      <xdr:colOff>502285</xdr:colOff>
      <xdr:row>163</xdr:row>
      <xdr:rowOff>461010</xdr:rowOff>
    </xdr:to>
    <xdr:pic>
      <xdr:nvPicPr>
        <xdr:cNvPr id="203" name="图片 202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8602980" y="99444810"/>
          <a:ext cx="457835" cy="270510"/>
        </a:xfrm>
        <a:prstGeom prst="rect">
          <a:avLst/>
        </a:prstGeom>
      </xdr:spPr>
    </xdr:pic>
    <xdr:clientData/>
  </xdr:twoCellAnchor>
  <xdr:twoCellAnchor>
    <xdr:from>
      <xdr:col>17</xdr:col>
      <xdr:colOff>22413</xdr:colOff>
      <xdr:row>164</xdr:row>
      <xdr:rowOff>224118</xdr:rowOff>
    </xdr:from>
    <xdr:to>
      <xdr:col>17</xdr:col>
      <xdr:colOff>530663</xdr:colOff>
      <xdr:row>164</xdr:row>
      <xdr:rowOff>291353</xdr:rowOff>
    </xdr:to>
    <xdr:pic>
      <xdr:nvPicPr>
        <xdr:cNvPr id="204" name="图片 203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8580755" y="100114100"/>
          <a:ext cx="508000" cy="67310"/>
        </a:xfrm>
        <a:prstGeom prst="rect">
          <a:avLst/>
        </a:prstGeom>
      </xdr:spPr>
    </xdr:pic>
    <xdr:clientData/>
  </xdr:twoCellAnchor>
  <xdr:twoCellAnchor>
    <xdr:from>
      <xdr:col>17</xdr:col>
      <xdr:colOff>9071</xdr:colOff>
      <xdr:row>165</xdr:row>
      <xdr:rowOff>134471</xdr:rowOff>
    </xdr:from>
    <xdr:to>
      <xdr:col>17</xdr:col>
      <xdr:colOff>584312</xdr:colOff>
      <xdr:row>165</xdr:row>
      <xdr:rowOff>257735</xdr:rowOff>
    </xdr:to>
    <xdr:pic>
      <xdr:nvPicPr>
        <xdr:cNvPr id="205" name="图片 204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8567420" y="100660835"/>
          <a:ext cx="575310" cy="123190"/>
        </a:xfrm>
        <a:prstGeom prst="rect">
          <a:avLst/>
        </a:prstGeom>
      </xdr:spPr>
    </xdr:pic>
    <xdr:clientData/>
  </xdr:twoCellAnchor>
  <xdr:twoCellAnchor>
    <xdr:from>
      <xdr:col>17</xdr:col>
      <xdr:colOff>78442</xdr:colOff>
      <xdr:row>166</xdr:row>
      <xdr:rowOff>212912</xdr:rowOff>
    </xdr:from>
    <xdr:to>
      <xdr:col>17</xdr:col>
      <xdr:colOff>513977</xdr:colOff>
      <xdr:row>166</xdr:row>
      <xdr:rowOff>284237</xdr:rowOff>
    </xdr:to>
    <xdr:pic>
      <xdr:nvPicPr>
        <xdr:cNvPr id="206" name="图片 205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636635" y="101375845"/>
          <a:ext cx="435610" cy="71120"/>
        </a:xfrm>
        <a:prstGeom prst="rect">
          <a:avLst/>
        </a:prstGeom>
      </xdr:spPr>
    </xdr:pic>
    <xdr:clientData/>
  </xdr:twoCellAnchor>
  <xdr:twoCellAnchor>
    <xdr:from>
      <xdr:col>17</xdr:col>
      <xdr:colOff>78442</xdr:colOff>
      <xdr:row>167</xdr:row>
      <xdr:rowOff>212912</xdr:rowOff>
    </xdr:from>
    <xdr:to>
      <xdr:col>17</xdr:col>
      <xdr:colOff>513977</xdr:colOff>
      <xdr:row>167</xdr:row>
      <xdr:rowOff>284237</xdr:rowOff>
    </xdr:to>
    <xdr:pic>
      <xdr:nvPicPr>
        <xdr:cNvPr id="207" name="图片 206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636635" y="102012115"/>
          <a:ext cx="435610" cy="71120"/>
        </a:xfrm>
        <a:prstGeom prst="rect">
          <a:avLst/>
        </a:prstGeom>
      </xdr:spPr>
    </xdr:pic>
    <xdr:clientData/>
  </xdr:twoCellAnchor>
  <xdr:twoCellAnchor>
    <xdr:from>
      <xdr:col>17</xdr:col>
      <xdr:colOff>78442</xdr:colOff>
      <xdr:row>168</xdr:row>
      <xdr:rowOff>212912</xdr:rowOff>
    </xdr:from>
    <xdr:to>
      <xdr:col>17</xdr:col>
      <xdr:colOff>513977</xdr:colOff>
      <xdr:row>168</xdr:row>
      <xdr:rowOff>284237</xdr:rowOff>
    </xdr:to>
    <xdr:pic>
      <xdr:nvPicPr>
        <xdr:cNvPr id="208" name="图片 207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636635" y="102648385"/>
          <a:ext cx="435610" cy="71120"/>
        </a:xfrm>
        <a:prstGeom prst="rect">
          <a:avLst/>
        </a:prstGeom>
      </xdr:spPr>
    </xdr:pic>
    <xdr:clientData/>
  </xdr:twoCellAnchor>
  <xdr:twoCellAnchor>
    <xdr:from>
      <xdr:col>17</xdr:col>
      <xdr:colOff>78442</xdr:colOff>
      <xdr:row>169</xdr:row>
      <xdr:rowOff>212912</xdr:rowOff>
    </xdr:from>
    <xdr:to>
      <xdr:col>17</xdr:col>
      <xdr:colOff>513977</xdr:colOff>
      <xdr:row>169</xdr:row>
      <xdr:rowOff>284237</xdr:rowOff>
    </xdr:to>
    <xdr:pic>
      <xdr:nvPicPr>
        <xdr:cNvPr id="209" name="图片 208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636635" y="103284655"/>
          <a:ext cx="435610" cy="71120"/>
        </a:xfrm>
        <a:prstGeom prst="rect">
          <a:avLst/>
        </a:prstGeom>
      </xdr:spPr>
    </xdr:pic>
    <xdr:clientData/>
  </xdr:twoCellAnchor>
  <xdr:twoCellAnchor>
    <xdr:from>
      <xdr:col>17</xdr:col>
      <xdr:colOff>78442</xdr:colOff>
      <xdr:row>170</xdr:row>
      <xdr:rowOff>212912</xdr:rowOff>
    </xdr:from>
    <xdr:to>
      <xdr:col>17</xdr:col>
      <xdr:colOff>513977</xdr:colOff>
      <xdr:row>170</xdr:row>
      <xdr:rowOff>284237</xdr:rowOff>
    </xdr:to>
    <xdr:pic>
      <xdr:nvPicPr>
        <xdr:cNvPr id="210" name="图片 209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636635" y="103920925"/>
          <a:ext cx="435610" cy="71120"/>
        </a:xfrm>
        <a:prstGeom prst="rect">
          <a:avLst/>
        </a:prstGeom>
      </xdr:spPr>
    </xdr:pic>
    <xdr:clientData/>
  </xdr:twoCellAnchor>
  <xdr:twoCellAnchor>
    <xdr:from>
      <xdr:col>17</xdr:col>
      <xdr:colOff>78442</xdr:colOff>
      <xdr:row>171</xdr:row>
      <xdr:rowOff>212912</xdr:rowOff>
    </xdr:from>
    <xdr:to>
      <xdr:col>17</xdr:col>
      <xdr:colOff>513977</xdr:colOff>
      <xdr:row>171</xdr:row>
      <xdr:rowOff>284237</xdr:rowOff>
    </xdr:to>
    <xdr:pic>
      <xdr:nvPicPr>
        <xdr:cNvPr id="211" name="图片 21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636635" y="104557195"/>
          <a:ext cx="435610" cy="71120"/>
        </a:xfrm>
        <a:prstGeom prst="rect">
          <a:avLst/>
        </a:prstGeom>
      </xdr:spPr>
    </xdr:pic>
    <xdr:clientData/>
  </xdr:twoCellAnchor>
  <xdr:twoCellAnchor>
    <xdr:from>
      <xdr:col>17</xdr:col>
      <xdr:colOff>78442</xdr:colOff>
      <xdr:row>172</xdr:row>
      <xdr:rowOff>212912</xdr:rowOff>
    </xdr:from>
    <xdr:to>
      <xdr:col>17</xdr:col>
      <xdr:colOff>513977</xdr:colOff>
      <xdr:row>172</xdr:row>
      <xdr:rowOff>284237</xdr:rowOff>
    </xdr:to>
    <xdr:pic>
      <xdr:nvPicPr>
        <xdr:cNvPr id="212" name="图片 211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636635" y="105193465"/>
          <a:ext cx="435610" cy="71120"/>
        </a:xfrm>
        <a:prstGeom prst="rect">
          <a:avLst/>
        </a:prstGeom>
      </xdr:spPr>
    </xdr:pic>
    <xdr:clientData/>
  </xdr:twoCellAnchor>
  <xdr:twoCellAnchor>
    <xdr:from>
      <xdr:col>17</xdr:col>
      <xdr:colOff>120629</xdr:colOff>
      <xdr:row>162</xdr:row>
      <xdr:rowOff>136070</xdr:rowOff>
    </xdr:from>
    <xdr:to>
      <xdr:col>17</xdr:col>
      <xdr:colOff>532493</xdr:colOff>
      <xdr:row>162</xdr:row>
      <xdr:rowOff>539749</xdr:rowOff>
    </xdr:to>
    <xdr:pic>
      <xdr:nvPicPr>
        <xdr:cNvPr id="213" name="图片 212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8545" y="98753930"/>
          <a:ext cx="412115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64135</xdr:colOff>
      <xdr:row>99</xdr:row>
      <xdr:rowOff>83185</xdr:rowOff>
    </xdr:from>
    <xdr:to>
      <xdr:col>17</xdr:col>
      <xdr:colOff>492125</xdr:colOff>
      <xdr:row>99</xdr:row>
      <xdr:rowOff>83185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r:embed="rId115"/>
        <a:srcRect/>
        <a:stretch>
          <a:fillRect/>
        </a:stretch>
      </xdr:blipFill>
      <xdr:spPr>
        <a:xfrm>
          <a:off x="8622665" y="58616215"/>
          <a:ext cx="427990" cy="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64135</xdr:colOff>
      <xdr:row>99</xdr:row>
      <xdr:rowOff>83185</xdr:rowOff>
    </xdr:from>
    <xdr:to>
      <xdr:col>17</xdr:col>
      <xdr:colOff>492202</xdr:colOff>
      <xdr:row>99</xdr:row>
      <xdr:rowOff>83185</xdr:rowOff>
    </xdr:to>
    <xdr:pic>
      <xdr:nvPicPr>
        <xdr:cNvPr id="77" name="Picture 19"/>
        <xdr:cNvPicPr>
          <a:picLocks noChangeAspect="1" noChangeArrowheads="1"/>
        </xdr:cNvPicPr>
      </xdr:nvPicPr>
      <xdr:blipFill>
        <a:blip r:embed="rId115"/>
        <a:srcRect/>
        <a:stretch>
          <a:fillRect/>
        </a:stretch>
      </xdr:blipFill>
      <xdr:spPr>
        <a:xfrm>
          <a:off x="8622665" y="58616215"/>
          <a:ext cx="427990" cy="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144780</xdr:colOff>
      <xdr:row>99</xdr:row>
      <xdr:rowOff>79375</xdr:rowOff>
    </xdr:from>
    <xdr:to>
      <xdr:col>17</xdr:col>
      <xdr:colOff>301663</xdr:colOff>
      <xdr:row>99</xdr:row>
      <xdr:rowOff>499752</xdr:rowOff>
    </xdr:to>
    <xdr:pic>
      <xdr:nvPicPr>
        <xdr:cNvPr id="81" name="图片 80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8703310" y="58612405"/>
          <a:ext cx="156845" cy="420370"/>
        </a:xfrm>
        <a:prstGeom prst="rect">
          <a:avLst/>
        </a:prstGeom>
      </xdr:spPr>
    </xdr:pic>
    <xdr:clientData/>
  </xdr:twoCellAnchor>
  <xdr:twoCellAnchor>
    <xdr:from>
      <xdr:col>17</xdr:col>
      <xdr:colOff>33619</xdr:colOff>
      <xdr:row>100</xdr:row>
      <xdr:rowOff>78441</xdr:rowOff>
    </xdr:from>
    <xdr:to>
      <xdr:col>17</xdr:col>
      <xdr:colOff>514725</xdr:colOff>
      <xdr:row>100</xdr:row>
      <xdr:rowOff>381000</xdr:rowOff>
    </xdr:to>
    <xdr:pic>
      <xdr:nvPicPr>
        <xdr:cNvPr id="134" name="图片 133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8591550" y="59247405"/>
          <a:ext cx="481330" cy="302895"/>
        </a:xfrm>
        <a:prstGeom prst="rect">
          <a:avLst/>
        </a:prstGeom>
      </xdr:spPr>
    </xdr:pic>
    <xdr:clientData/>
  </xdr:twoCellAnchor>
  <xdr:twoCellAnchor>
    <xdr:from>
      <xdr:col>17</xdr:col>
      <xdr:colOff>89648</xdr:colOff>
      <xdr:row>101</xdr:row>
      <xdr:rowOff>67235</xdr:rowOff>
    </xdr:from>
    <xdr:to>
      <xdr:col>17</xdr:col>
      <xdr:colOff>512732</xdr:colOff>
      <xdr:row>101</xdr:row>
      <xdr:rowOff>347382</xdr:rowOff>
    </xdr:to>
    <xdr:pic>
      <xdr:nvPicPr>
        <xdr:cNvPr id="139" name="图片 138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8648065" y="59872245"/>
          <a:ext cx="422910" cy="280670"/>
        </a:xfrm>
        <a:prstGeom prst="rect">
          <a:avLst/>
        </a:prstGeom>
      </xdr:spPr>
    </xdr:pic>
    <xdr:clientData/>
  </xdr:twoCellAnchor>
  <xdr:twoCellAnchor>
    <xdr:from>
      <xdr:col>17</xdr:col>
      <xdr:colOff>224118</xdr:colOff>
      <xdr:row>102</xdr:row>
      <xdr:rowOff>89647</xdr:rowOff>
    </xdr:from>
    <xdr:to>
      <xdr:col>17</xdr:col>
      <xdr:colOff>381001</xdr:colOff>
      <xdr:row>102</xdr:row>
      <xdr:rowOff>513759</xdr:rowOff>
    </xdr:to>
    <xdr:pic>
      <xdr:nvPicPr>
        <xdr:cNvPr id="140" name="图片 139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8782050" y="60531375"/>
          <a:ext cx="157480" cy="424180"/>
        </a:xfrm>
        <a:prstGeom prst="rect">
          <a:avLst/>
        </a:prstGeom>
      </xdr:spPr>
    </xdr:pic>
    <xdr:clientData/>
  </xdr:twoCellAnchor>
  <xdr:twoCellAnchor>
    <xdr:from>
      <xdr:col>17</xdr:col>
      <xdr:colOff>89648</xdr:colOff>
      <xdr:row>104</xdr:row>
      <xdr:rowOff>67235</xdr:rowOff>
    </xdr:from>
    <xdr:to>
      <xdr:col>17</xdr:col>
      <xdr:colOff>512732</xdr:colOff>
      <xdr:row>104</xdr:row>
      <xdr:rowOff>347382</xdr:rowOff>
    </xdr:to>
    <xdr:pic>
      <xdr:nvPicPr>
        <xdr:cNvPr id="141" name="图片 140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8648065" y="61781055"/>
          <a:ext cx="422910" cy="280670"/>
        </a:xfrm>
        <a:prstGeom prst="rect">
          <a:avLst/>
        </a:prstGeom>
      </xdr:spPr>
    </xdr:pic>
    <xdr:clientData/>
  </xdr:twoCellAnchor>
  <xdr:twoCellAnchor>
    <xdr:from>
      <xdr:col>17</xdr:col>
      <xdr:colOff>78442</xdr:colOff>
      <xdr:row>103</xdr:row>
      <xdr:rowOff>179295</xdr:rowOff>
    </xdr:from>
    <xdr:to>
      <xdr:col>17</xdr:col>
      <xdr:colOff>461735</xdr:colOff>
      <xdr:row>103</xdr:row>
      <xdr:rowOff>403413</xdr:rowOff>
    </xdr:to>
    <xdr:pic>
      <xdr:nvPicPr>
        <xdr:cNvPr id="145" name="图片 144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636635" y="61257180"/>
          <a:ext cx="383540" cy="224155"/>
        </a:xfrm>
        <a:prstGeom prst="rect">
          <a:avLst/>
        </a:prstGeom>
      </xdr:spPr>
    </xdr:pic>
    <xdr:clientData/>
  </xdr:twoCellAnchor>
  <xdr:twoCellAnchor>
    <xdr:from>
      <xdr:col>17</xdr:col>
      <xdr:colOff>64135</xdr:colOff>
      <xdr:row>98</xdr:row>
      <xdr:rowOff>83185</xdr:rowOff>
    </xdr:from>
    <xdr:to>
      <xdr:col>17</xdr:col>
      <xdr:colOff>492125</xdr:colOff>
      <xdr:row>98</xdr:row>
      <xdr:rowOff>83185</xdr:rowOff>
    </xdr:to>
    <xdr:pic>
      <xdr:nvPicPr>
        <xdr:cNvPr id="146" name="Picture 19"/>
        <xdr:cNvPicPr>
          <a:picLocks noChangeAspect="1" noChangeArrowheads="1"/>
        </xdr:cNvPicPr>
      </xdr:nvPicPr>
      <xdr:blipFill>
        <a:blip r:embed="rId115"/>
        <a:srcRect/>
        <a:stretch>
          <a:fillRect/>
        </a:stretch>
      </xdr:blipFill>
      <xdr:spPr>
        <a:xfrm>
          <a:off x="8622665" y="57979945"/>
          <a:ext cx="427990" cy="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64135</xdr:colOff>
      <xdr:row>98</xdr:row>
      <xdr:rowOff>83185</xdr:rowOff>
    </xdr:from>
    <xdr:to>
      <xdr:col>17</xdr:col>
      <xdr:colOff>492202</xdr:colOff>
      <xdr:row>98</xdr:row>
      <xdr:rowOff>83185</xdr:rowOff>
    </xdr:to>
    <xdr:pic>
      <xdr:nvPicPr>
        <xdr:cNvPr id="147" name="Picture 19"/>
        <xdr:cNvPicPr>
          <a:picLocks noChangeAspect="1" noChangeArrowheads="1"/>
        </xdr:cNvPicPr>
      </xdr:nvPicPr>
      <xdr:blipFill>
        <a:blip r:embed="rId115"/>
        <a:srcRect/>
        <a:stretch>
          <a:fillRect/>
        </a:stretch>
      </xdr:blipFill>
      <xdr:spPr>
        <a:xfrm>
          <a:off x="8622665" y="57979945"/>
          <a:ext cx="427990" cy="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154214</xdr:colOff>
      <xdr:row>98</xdr:row>
      <xdr:rowOff>199572</xdr:rowOff>
    </xdr:from>
    <xdr:to>
      <xdr:col>17</xdr:col>
      <xdr:colOff>519974</xdr:colOff>
      <xdr:row>98</xdr:row>
      <xdr:rowOff>501832</xdr:rowOff>
    </xdr:to>
    <xdr:pic>
      <xdr:nvPicPr>
        <xdr:cNvPr id="149" name="图片 148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712200" y="58096150"/>
          <a:ext cx="365760" cy="302260"/>
        </a:xfrm>
        <a:prstGeom prst="rect">
          <a:avLst/>
        </a:prstGeom>
      </xdr:spPr>
    </xdr:pic>
    <xdr:clientData/>
  </xdr:twoCellAnchor>
  <xdr:twoCellAnchor>
    <xdr:from>
      <xdr:col>17</xdr:col>
      <xdr:colOff>175895</xdr:colOff>
      <xdr:row>27</xdr:row>
      <xdr:rowOff>133350</xdr:rowOff>
    </xdr:from>
    <xdr:to>
      <xdr:col>17</xdr:col>
      <xdr:colOff>433070</xdr:colOff>
      <xdr:row>27</xdr:row>
      <xdr:rowOff>468630</xdr:rowOff>
    </xdr:to>
    <xdr:pic>
      <xdr:nvPicPr>
        <xdr:cNvPr id="37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734425" y="1285494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174625</xdr:colOff>
      <xdr:row>27</xdr:row>
      <xdr:rowOff>113030</xdr:rowOff>
    </xdr:from>
    <xdr:to>
      <xdr:col>17</xdr:col>
      <xdr:colOff>431800</xdr:colOff>
      <xdr:row>27</xdr:row>
      <xdr:rowOff>448310</xdr:rowOff>
    </xdr:to>
    <xdr:pic>
      <xdr:nvPicPr>
        <xdr:cNvPr id="148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733155" y="1283462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208280</xdr:colOff>
      <xdr:row>18</xdr:row>
      <xdr:rowOff>158750</xdr:rowOff>
    </xdr:from>
    <xdr:to>
      <xdr:col>17</xdr:col>
      <xdr:colOff>456565</xdr:colOff>
      <xdr:row>18</xdr:row>
      <xdr:rowOff>482600</xdr:rowOff>
    </xdr:to>
    <xdr:pic>
      <xdr:nvPicPr>
        <xdr:cNvPr id="33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766810" y="7153910"/>
          <a:ext cx="248285" cy="3238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187325</xdr:colOff>
      <xdr:row>30</xdr:row>
      <xdr:rowOff>156845</xdr:rowOff>
    </xdr:from>
    <xdr:to>
      <xdr:col>17</xdr:col>
      <xdr:colOff>394335</xdr:colOff>
      <xdr:row>30</xdr:row>
      <xdr:rowOff>480695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8745855" y="14787245"/>
          <a:ext cx="20701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139700</xdr:colOff>
      <xdr:row>52</xdr:row>
      <xdr:rowOff>123190</xdr:rowOff>
    </xdr:from>
    <xdr:to>
      <xdr:col>17</xdr:col>
      <xdr:colOff>431165</xdr:colOff>
      <xdr:row>52</xdr:row>
      <xdr:rowOff>519430</xdr:rowOff>
    </xdr:to>
    <xdr:pic>
      <xdr:nvPicPr>
        <xdr:cNvPr id="104" name="图片 103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698230" y="28751530"/>
          <a:ext cx="291465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151130</xdr:colOff>
      <xdr:row>53</xdr:row>
      <xdr:rowOff>74930</xdr:rowOff>
    </xdr:from>
    <xdr:to>
      <xdr:col>17</xdr:col>
      <xdr:colOff>442595</xdr:colOff>
      <xdr:row>53</xdr:row>
      <xdr:rowOff>471170</xdr:rowOff>
    </xdr:to>
    <xdr:pic>
      <xdr:nvPicPr>
        <xdr:cNvPr id="116" name="图片 115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709660" y="29339540"/>
          <a:ext cx="291465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159385</xdr:colOff>
      <xdr:row>59</xdr:row>
      <xdr:rowOff>113030</xdr:rowOff>
    </xdr:from>
    <xdr:to>
      <xdr:col>17</xdr:col>
      <xdr:colOff>397510</xdr:colOff>
      <xdr:row>59</xdr:row>
      <xdr:rowOff>431800</xdr:rowOff>
    </xdr:to>
    <xdr:pic>
      <xdr:nvPicPr>
        <xdr:cNvPr id="158" name="Picture 7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717915" y="3319526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22411</xdr:colOff>
      <xdr:row>72</xdr:row>
      <xdr:rowOff>257736</xdr:rowOff>
    </xdr:from>
    <xdr:to>
      <xdr:col>17</xdr:col>
      <xdr:colOff>512631</xdr:colOff>
      <xdr:row>72</xdr:row>
      <xdr:rowOff>333936</xdr:rowOff>
    </xdr:to>
    <xdr:pic>
      <xdr:nvPicPr>
        <xdr:cNvPr id="162" name="图片 16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580755" y="4161091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22411</xdr:colOff>
      <xdr:row>71</xdr:row>
      <xdr:rowOff>257736</xdr:rowOff>
    </xdr:from>
    <xdr:to>
      <xdr:col>17</xdr:col>
      <xdr:colOff>512631</xdr:colOff>
      <xdr:row>71</xdr:row>
      <xdr:rowOff>333936</xdr:rowOff>
    </xdr:to>
    <xdr:pic>
      <xdr:nvPicPr>
        <xdr:cNvPr id="163" name="图片 16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580755" y="4097464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172010</xdr:colOff>
      <xdr:row>73</xdr:row>
      <xdr:rowOff>89088</xdr:rowOff>
    </xdr:from>
    <xdr:to>
      <xdr:col>17</xdr:col>
      <xdr:colOff>495860</xdr:colOff>
      <xdr:row>73</xdr:row>
      <xdr:rowOff>437068</xdr:rowOff>
    </xdr:to>
    <xdr:pic>
      <xdr:nvPicPr>
        <xdr:cNvPr id="164" name="图片 16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729980" y="42078910"/>
          <a:ext cx="323850" cy="347980"/>
        </a:xfrm>
        <a:prstGeom prst="rect">
          <a:avLst/>
        </a:prstGeom>
      </xdr:spPr>
    </xdr:pic>
    <xdr:clientData/>
  </xdr:twoCellAnchor>
  <xdr:twoCellAnchor>
    <xdr:from>
      <xdr:col>17</xdr:col>
      <xdr:colOff>172010</xdr:colOff>
      <xdr:row>70</xdr:row>
      <xdr:rowOff>89088</xdr:rowOff>
    </xdr:from>
    <xdr:to>
      <xdr:col>17</xdr:col>
      <xdr:colOff>495860</xdr:colOff>
      <xdr:row>70</xdr:row>
      <xdr:rowOff>437068</xdr:rowOff>
    </xdr:to>
    <xdr:pic>
      <xdr:nvPicPr>
        <xdr:cNvPr id="165" name="图片 164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729980" y="40170100"/>
          <a:ext cx="323850" cy="347980"/>
        </a:xfrm>
        <a:prstGeom prst="rect">
          <a:avLst/>
        </a:prstGeom>
      </xdr:spPr>
    </xdr:pic>
    <xdr:clientData/>
  </xdr:twoCellAnchor>
  <xdr:twoCellAnchor>
    <xdr:from>
      <xdr:col>17</xdr:col>
      <xdr:colOff>67235</xdr:colOff>
      <xdr:row>68</xdr:row>
      <xdr:rowOff>179294</xdr:rowOff>
    </xdr:from>
    <xdr:to>
      <xdr:col>17</xdr:col>
      <xdr:colOff>557455</xdr:colOff>
      <xdr:row>68</xdr:row>
      <xdr:rowOff>255494</xdr:rowOff>
    </xdr:to>
    <xdr:pic>
      <xdr:nvPicPr>
        <xdr:cNvPr id="166" name="图片 16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625205" y="38987730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33618</xdr:colOff>
      <xdr:row>69</xdr:row>
      <xdr:rowOff>156883</xdr:rowOff>
    </xdr:from>
    <xdr:to>
      <xdr:col>17</xdr:col>
      <xdr:colOff>523838</xdr:colOff>
      <xdr:row>69</xdr:row>
      <xdr:rowOff>233083</xdr:rowOff>
    </xdr:to>
    <xdr:pic>
      <xdr:nvPicPr>
        <xdr:cNvPr id="167" name="图片 166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591550" y="3960177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66207</xdr:colOff>
      <xdr:row>79</xdr:row>
      <xdr:rowOff>125630</xdr:rowOff>
    </xdr:from>
    <xdr:to>
      <xdr:col>17</xdr:col>
      <xdr:colOff>412917</xdr:colOff>
      <xdr:row>79</xdr:row>
      <xdr:rowOff>505995</xdr:rowOff>
    </xdr:to>
    <xdr:pic>
      <xdr:nvPicPr>
        <xdr:cNvPr id="168" name="图片 167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8624570" y="45932725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60325</xdr:colOff>
      <xdr:row>160</xdr:row>
      <xdr:rowOff>124460</xdr:rowOff>
    </xdr:from>
    <xdr:to>
      <xdr:col>17</xdr:col>
      <xdr:colOff>498475</xdr:colOff>
      <xdr:row>160</xdr:row>
      <xdr:rowOff>341630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r:embed="rId123"/>
        <a:srcRect/>
        <a:stretch>
          <a:fillRect/>
        </a:stretch>
      </xdr:blipFill>
      <xdr:spPr>
        <a:xfrm>
          <a:off x="8618855" y="97469960"/>
          <a:ext cx="438150" cy="2171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94615</xdr:colOff>
      <xdr:row>159</xdr:row>
      <xdr:rowOff>82550</xdr:rowOff>
    </xdr:from>
    <xdr:to>
      <xdr:col>17</xdr:col>
      <xdr:colOff>485140</xdr:colOff>
      <xdr:row>159</xdr:row>
      <xdr:rowOff>401955</xdr:rowOff>
    </xdr:to>
    <xdr:pic>
      <xdr:nvPicPr>
        <xdr:cNvPr id="170" name="Picture 1"/>
        <xdr:cNvPicPr>
          <a:picLocks noChangeAspect="1" noChangeArrowheads="1"/>
        </xdr:cNvPicPr>
      </xdr:nvPicPr>
      <xdr:blipFill>
        <a:blip r:embed="rId124"/>
        <a:srcRect/>
        <a:stretch>
          <a:fillRect/>
        </a:stretch>
      </xdr:blipFill>
      <xdr:spPr>
        <a:xfrm>
          <a:off x="8653145" y="96791780"/>
          <a:ext cx="390525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76200</xdr:colOff>
      <xdr:row>141</xdr:row>
      <xdr:rowOff>123825</xdr:rowOff>
    </xdr:from>
    <xdr:to>
      <xdr:col>17</xdr:col>
      <xdr:colOff>500380</xdr:colOff>
      <xdr:row>141</xdr:row>
      <xdr:rowOff>373380</xdr:rowOff>
    </xdr:to>
    <xdr:pic>
      <xdr:nvPicPr>
        <xdr:cNvPr id="171" name="图片 170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8634730" y="85380195"/>
          <a:ext cx="424180" cy="249555"/>
        </a:xfrm>
        <a:prstGeom prst="rect">
          <a:avLst/>
        </a:prstGeom>
      </xdr:spPr>
    </xdr:pic>
    <xdr:clientData/>
  </xdr:twoCellAnchor>
  <xdr:twoCellAnchor editAs="oneCell">
    <xdr:from>
      <xdr:col>17</xdr:col>
      <xdr:colOff>97155</xdr:colOff>
      <xdr:row>46</xdr:row>
      <xdr:rowOff>179070</xdr:rowOff>
    </xdr:from>
    <xdr:to>
      <xdr:col>17</xdr:col>
      <xdr:colOff>517525</xdr:colOff>
      <xdr:row>46</xdr:row>
      <xdr:rowOff>467360</xdr:rowOff>
    </xdr:to>
    <xdr:pic>
      <xdr:nvPicPr>
        <xdr:cNvPr id="172" name="图片 171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8655685" y="24989790"/>
          <a:ext cx="420370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86360</xdr:colOff>
      <xdr:row>45</xdr:row>
      <xdr:rowOff>123190</xdr:rowOff>
    </xdr:from>
    <xdr:to>
      <xdr:col>17</xdr:col>
      <xdr:colOff>463550</xdr:colOff>
      <xdr:row>45</xdr:row>
      <xdr:rowOff>483235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8644890" y="24297640"/>
          <a:ext cx="37719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136525</xdr:colOff>
      <xdr:row>34</xdr:row>
      <xdr:rowOff>170180</xdr:rowOff>
    </xdr:from>
    <xdr:to>
      <xdr:col>17</xdr:col>
      <xdr:colOff>445135</xdr:colOff>
      <xdr:row>34</xdr:row>
      <xdr:rowOff>488315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8695055" y="17345660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204470</xdr:colOff>
      <xdr:row>37</xdr:row>
      <xdr:rowOff>182245</xdr:rowOff>
    </xdr:from>
    <xdr:to>
      <xdr:col>17</xdr:col>
      <xdr:colOff>538480</xdr:colOff>
      <xdr:row>37</xdr:row>
      <xdr:rowOff>542290</xdr:rowOff>
    </xdr:to>
    <xdr:pic>
      <xdr:nvPicPr>
        <xdr:cNvPr id="94" name="Picture 22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8763000" y="19266535"/>
          <a:ext cx="334010" cy="36004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91440</xdr:colOff>
      <xdr:row>177</xdr:row>
      <xdr:rowOff>170180</xdr:rowOff>
    </xdr:from>
    <xdr:to>
      <xdr:col>17</xdr:col>
      <xdr:colOff>551815</xdr:colOff>
      <xdr:row>177</xdr:row>
      <xdr:rowOff>478155</xdr:rowOff>
    </xdr:to>
    <xdr:pic>
      <xdr:nvPicPr>
        <xdr:cNvPr id="176" name="图片 175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8649970" y="108332270"/>
          <a:ext cx="460375" cy="307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81643</xdr:colOff>
      <xdr:row>14</xdr:row>
      <xdr:rowOff>312964</xdr:rowOff>
    </xdr:from>
    <xdr:to>
      <xdr:col>9</xdr:col>
      <xdr:colOff>966107</xdr:colOff>
      <xdr:row>14</xdr:row>
      <xdr:rowOff>1183821</xdr:rowOff>
    </xdr:to>
    <xdr:pic>
      <xdr:nvPicPr>
        <xdr:cNvPr id="2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634865" y="6665595"/>
          <a:ext cx="88455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272142</xdr:colOff>
      <xdr:row>25</xdr:row>
      <xdr:rowOff>95250</xdr:rowOff>
    </xdr:from>
    <xdr:to>
      <xdr:col>9</xdr:col>
      <xdr:colOff>816428</xdr:colOff>
      <xdr:row>25</xdr:row>
      <xdr:rowOff>843643</xdr:rowOff>
    </xdr:to>
    <xdr:pic>
      <xdr:nvPicPr>
        <xdr:cNvPr id="3" name="Picture 9" descr="C:\Users\Administrator\AppData\Roaming\feiq\RichOle\946468470.bmp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825365" y="9304020"/>
          <a:ext cx="544195" cy="748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299357</xdr:colOff>
      <xdr:row>28</xdr:row>
      <xdr:rowOff>0</xdr:rowOff>
    </xdr:from>
    <xdr:to>
      <xdr:col>9</xdr:col>
      <xdr:colOff>604157</xdr:colOff>
      <xdr:row>28</xdr:row>
      <xdr:rowOff>0</xdr:rowOff>
    </xdr:to>
    <xdr:pic>
      <xdr:nvPicPr>
        <xdr:cNvPr id="4" name="Picture 9" descr="C:\Users\Administrator\AppData\Roaming\feiq\RichOle\946468470.bmp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852670" y="1173480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258535</xdr:colOff>
      <xdr:row>28</xdr:row>
      <xdr:rowOff>0</xdr:rowOff>
    </xdr:from>
    <xdr:to>
      <xdr:col>9</xdr:col>
      <xdr:colOff>563335</xdr:colOff>
      <xdr:row>28</xdr:row>
      <xdr:rowOff>0</xdr:rowOff>
    </xdr:to>
    <xdr:pic>
      <xdr:nvPicPr>
        <xdr:cNvPr id="5" name="Picture 9" descr="C:\Users\Administrator\AppData\Roaming\feiq\RichOle\946468470.bmp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812030" y="1173480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108858</xdr:colOff>
      <xdr:row>33</xdr:row>
      <xdr:rowOff>435429</xdr:rowOff>
    </xdr:from>
    <xdr:to>
      <xdr:col>9</xdr:col>
      <xdr:colOff>928008</xdr:colOff>
      <xdr:row>33</xdr:row>
      <xdr:rowOff>911679</xdr:rowOff>
    </xdr:to>
    <xdr:pic>
      <xdr:nvPicPr>
        <xdr:cNvPr id="6" name="图片 7" descr="写字标.jpg"/>
        <xdr:cNvPicPr>
          <a:picLocks noChangeAspect="1"/>
        </xdr:cNvPicPr>
      </xdr:nvPicPr>
      <xdr:blipFill>
        <a:blip r:embed="rId3" cstate="print"/>
        <a:srcRect l="22929" t="36169" r="23712" b="32411"/>
        <a:stretch>
          <a:fillRect/>
        </a:stretch>
      </xdr:blipFill>
      <xdr:spPr>
        <a:xfrm>
          <a:off x="4662170" y="13474700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81643</xdr:colOff>
      <xdr:row>17</xdr:row>
      <xdr:rowOff>312964</xdr:rowOff>
    </xdr:from>
    <xdr:to>
      <xdr:col>9</xdr:col>
      <xdr:colOff>929368</xdr:colOff>
      <xdr:row>17</xdr:row>
      <xdr:rowOff>1084489</xdr:rowOff>
    </xdr:to>
    <xdr:pic>
      <xdr:nvPicPr>
        <xdr:cNvPr id="7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634865" y="6978015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122465</xdr:colOff>
      <xdr:row>15</xdr:row>
      <xdr:rowOff>231321</xdr:rowOff>
    </xdr:from>
    <xdr:to>
      <xdr:col>9</xdr:col>
      <xdr:colOff>970190</xdr:colOff>
      <xdr:row>15</xdr:row>
      <xdr:rowOff>1129393</xdr:rowOff>
    </xdr:to>
    <xdr:pic>
      <xdr:nvPicPr>
        <xdr:cNvPr id="8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675505" y="6665595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68036</xdr:colOff>
      <xdr:row>18</xdr:row>
      <xdr:rowOff>231322</xdr:rowOff>
    </xdr:from>
    <xdr:to>
      <xdr:col>9</xdr:col>
      <xdr:colOff>952500</xdr:colOff>
      <xdr:row>18</xdr:row>
      <xdr:rowOff>1102179</xdr:rowOff>
    </xdr:to>
    <xdr:pic>
      <xdr:nvPicPr>
        <xdr:cNvPr id="9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621530" y="8173085"/>
          <a:ext cx="884555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81643</xdr:colOff>
      <xdr:row>16</xdr:row>
      <xdr:rowOff>312964</xdr:rowOff>
    </xdr:from>
    <xdr:to>
      <xdr:col>9</xdr:col>
      <xdr:colOff>966107</xdr:colOff>
      <xdr:row>16</xdr:row>
      <xdr:rowOff>1183821</xdr:rowOff>
    </xdr:to>
    <xdr:pic>
      <xdr:nvPicPr>
        <xdr:cNvPr id="10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634865" y="6665595"/>
          <a:ext cx="88455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0</xdr:row>
      <xdr:rowOff>81643</xdr:rowOff>
    </xdr:from>
    <xdr:to>
      <xdr:col>35</xdr:col>
      <xdr:colOff>789896</xdr:colOff>
      <xdr:row>1</xdr:row>
      <xdr:rowOff>134711</xdr:rowOff>
    </xdr:to>
    <xdr:pic>
      <xdr:nvPicPr>
        <xdr:cNvPr id="11" name="图片 10" descr="捕获00.PN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0493990" y="81280"/>
          <a:ext cx="2084705" cy="272415"/>
        </a:xfrm>
        <a:prstGeom prst="rect">
          <a:avLst/>
        </a:prstGeom>
      </xdr:spPr>
    </xdr:pic>
    <xdr:clientData/>
  </xdr:twoCellAnchor>
  <xdr:twoCellAnchor>
    <xdr:from>
      <xdr:col>9</xdr:col>
      <xdr:colOff>204108</xdr:colOff>
      <xdr:row>26</xdr:row>
      <xdr:rowOff>81643</xdr:rowOff>
    </xdr:from>
    <xdr:to>
      <xdr:col>9</xdr:col>
      <xdr:colOff>680357</xdr:colOff>
      <xdr:row>26</xdr:row>
      <xdr:rowOff>981031</xdr:rowOff>
    </xdr:to>
    <xdr:pic>
      <xdr:nvPicPr>
        <xdr:cNvPr id="12" name="图片 11" descr="C:\Users\ADMINI~1\AppData\Local\Temp\WeChat Files\f60d88e48b5680f3d545442a195a659.jpg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757420" y="10439400"/>
          <a:ext cx="4762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194310</xdr:colOff>
      <xdr:row>29</xdr:row>
      <xdr:rowOff>81280</xdr:rowOff>
    </xdr:from>
    <xdr:to>
      <xdr:col>9</xdr:col>
      <xdr:colOff>925195</xdr:colOff>
      <xdr:row>29</xdr:row>
      <xdr:rowOff>1021715</xdr:rowOff>
    </xdr:to>
    <xdr:pic>
      <xdr:nvPicPr>
        <xdr:cNvPr id="13" name="图片 12" descr="31654919261333027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47895" y="11734800"/>
          <a:ext cx="730885" cy="0"/>
        </a:xfrm>
        <a:prstGeom prst="rect">
          <a:avLst/>
        </a:prstGeom>
      </xdr:spPr>
    </xdr:pic>
    <xdr:clientData/>
  </xdr:twoCellAnchor>
  <xdr:twoCellAnchor>
    <xdr:from>
      <xdr:col>9</xdr:col>
      <xdr:colOff>148590</xdr:colOff>
      <xdr:row>28</xdr:row>
      <xdr:rowOff>71755</xdr:rowOff>
    </xdr:from>
    <xdr:to>
      <xdr:col>9</xdr:col>
      <xdr:colOff>934085</xdr:colOff>
      <xdr:row>28</xdr:row>
      <xdr:rowOff>1163955</xdr:rowOff>
    </xdr:to>
    <xdr:pic>
      <xdr:nvPicPr>
        <xdr:cNvPr id="14" name="图片 13" descr="12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702175" y="11734800"/>
          <a:ext cx="785495" cy="0"/>
        </a:xfrm>
        <a:prstGeom prst="rect">
          <a:avLst/>
        </a:prstGeom>
      </xdr:spPr>
    </xdr:pic>
    <xdr:clientData/>
  </xdr:twoCellAnchor>
  <xdr:twoCellAnchor>
    <xdr:from>
      <xdr:col>9</xdr:col>
      <xdr:colOff>231140</xdr:colOff>
      <xdr:row>23</xdr:row>
      <xdr:rowOff>84455</xdr:rowOff>
    </xdr:from>
    <xdr:to>
      <xdr:col>9</xdr:col>
      <xdr:colOff>720725</xdr:colOff>
      <xdr:row>23</xdr:row>
      <xdr:rowOff>949325</xdr:rowOff>
    </xdr:to>
    <xdr:pic>
      <xdr:nvPicPr>
        <xdr:cNvPr id="15" name="图片 14" descr="18185607866476207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84725" y="9208770"/>
          <a:ext cx="489585" cy="0"/>
        </a:xfrm>
        <a:prstGeom prst="rect">
          <a:avLst/>
        </a:prstGeom>
      </xdr:spPr>
    </xdr:pic>
    <xdr:clientData/>
  </xdr:twoCellAnchor>
  <xdr:twoCellAnchor>
    <xdr:from>
      <xdr:col>9</xdr:col>
      <xdr:colOff>209550</xdr:colOff>
      <xdr:row>21</xdr:row>
      <xdr:rowOff>418465</xdr:rowOff>
    </xdr:from>
    <xdr:to>
      <xdr:col>9</xdr:col>
      <xdr:colOff>876300</xdr:colOff>
      <xdr:row>21</xdr:row>
      <xdr:rowOff>951865</xdr:rowOff>
    </xdr:to>
    <xdr:pic>
      <xdr:nvPicPr>
        <xdr:cNvPr id="16" name="图片 15" descr="C:\Users\Administrator\AppData\Roaming\feiq\RichOle\477023630.bmp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3135" y="9208770"/>
          <a:ext cx="6667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200025</xdr:colOff>
      <xdr:row>22</xdr:row>
      <xdr:rowOff>316865</xdr:rowOff>
    </xdr:from>
    <xdr:to>
      <xdr:col>9</xdr:col>
      <xdr:colOff>866775</xdr:colOff>
      <xdr:row>22</xdr:row>
      <xdr:rowOff>850265</xdr:rowOff>
    </xdr:to>
    <xdr:pic>
      <xdr:nvPicPr>
        <xdr:cNvPr id="17" name="图片 16" descr="C:\Users\Administrator\AppData\Roaming\feiq\RichOle\477023630.bmp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610" y="9208770"/>
          <a:ext cx="6667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154940</xdr:colOff>
      <xdr:row>20</xdr:row>
      <xdr:rowOff>349250</xdr:rowOff>
    </xdr:from>
    <xdr:to>
      <xdr:col>9</xdr:col>
      <xdr:colOff>906145</xdr:colOff>
      <xdr:row>20</xdr:row>
      <xdr:rowOff>1056640</xdr:rowOff>
    </xdr:to>
    <xdr:pic>
      <xdr:nvPicPr>
        <xdr:cNvPr id="18" name="图片 17" descr="C:\Users\Administrator\AppData\Roaming\feiq\RichOle\2826346619.bmp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9208770"/>
          <a:ext cx="751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146050</xdr:colOff>
      <xdr:row>19</xdr:row>
      <xdr:rowOff>396240</xdr:rowOff>
    </xdr:from>
    <xdr:to>
      <xdr:col>9</xdr:col>
      <xdr:colOff>897255</xdr:colOff>
      <xdr:row>19</xdr:row>
      <xdr:rowOff>1103630</xdr:rowOff>
    </xdr:to>
    <xdr:pic>
      <xdr:nvPicPr>
        <xdr:cNvPr id="19" name="图片 18" descr="C:\Users\Administrator\AppData\Roaming\feiq\RichOle\2826346619.bmp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9208770"/>
          <a:ext cx="751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127635</xdr:colOff>
      <xdr:row>30</xdr:row>
      <xdr:rowOff>579120</xdr:rowOff>
    </xdr:from>
    <xdr:to>
      <xdr:col>9</xdr:col>
      <xdr:colOff>889635</xdr:colOff>
      <xdr:row>30</xdr:row>
      <xdr:rowOff>756285</xdr:rowOff>
    </xdr:to>
    <xdr:sp>
      <xdr:nvSpPr>
        <xdr:cNvPr id="20" name="矩形 19"/>
        <xdr:cNvSpPr/>
      </xdr:nvSpPr>
      <xdr:spPr>
        <a:xfrm>
          <a:off x="4681220" y="11734800"/>
          <a:ext cx="762000" cy="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128905</xdr:colOff>
      <xdr:row>13</xdr:row>
      <xdr:rowOff>201930</xdr:rowOff>
    </xdr:from>
    <xdr:to>
      <xdr:col>9</xdr:col>
      <xdr:colOff>946150</xdr:colOff>
      <xdr:row>13</xdr:row>
      <xdr:rowOff>1250315</xdr:rowOff>
    </xdr:to>
    <xdr:pic>
      <xdr:nvPicPr>
        <xdr:cNvPr id="21" name="图片 20" descr="68998580068409002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682490" y="5391150"/>
          <a:ext cx="817245" cy="1048385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11</xdr:row>
      <xdr:rowOff>34290</xdr:rowOff>
    </xdr:from>
    <xdr:to>
      <xdr:col>9</xdr:col>
      <xdr:colOff>962025</xdr:colOff>
      <xdr:row>11</xdr:row>
      <xdr:rowOff>1200150</xdr:rowOff>
    </xdr:to>
    <xdr:pic>
      <xdr:nvPicPr>
        <xdr:cNvPr id="22" name="图片 21" descr="11516907460900815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629785" y="3890010"/>
          <a:ext cx="885825" cy="1165860"/>
        </a:xfrm>
        <a:prstGeom prst="rect">
          <a:avLst/>
        </a:prstGeom>
      </xdr:spPr>
    </xdr:pic>
    <xdr:clientData/>
  </xdr:twoCellAnchor>
  <xdr:twoCellAnchor>
    <xdr:from>
      <xdr:col>9</xdr:col>
      <xdr:colOff>57150</xdr:colOff>
      <xdr:row>12</xdr:row>
      <xdr:rowOff>99060</xdr:rowOff>
    </xdr:from>
    <xdr:to>
      <xdr:col>9</xdr:col>
      <xdr:colOff>962660</xdr:colOff>
      <xdr:row>12</xdr:row>
      <xdr:rowOff>1304925</xdr:rowOff>
    </xdr:to>
    <xdr:pic>
      <xdr:nvPicPr>
        <xdr:cNvPr id="23" name="图片 22" descr="7105527076848710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10735" y="5189220"/>
          <a:ext cx="905510" cy="0"/>
        </a:xfrm>
        <a:prstGeom prst="rect">
          <a:avLst/>
        </a:prstGeom>
      </xdr:spPr>
    </xdr:pic>
    <xdr:clientData/>
  </xdr:twoCellAnchor>
  <xdr:twoCellAnchor>
    <xdr:from>
      <xdr:col>9</xdr:col>
      <xdr:colOff>248285</xdr:colOff>
      <xdr:row>24</xdr:row>
      <xdr:rowOff>93980</xdr:rowOff>
    </xdr:from>
    <xdr:to>
      <xdr:col>9</xdr:col>
      <xdr:colOff>726440</xdr:colOff>
      <xdr:row>24</xdr:row>
      <xdr:rowOff>944245</xdr:rowOff>
    </xdr:to>
    <xdr:pic>
      <xdr:nvPicPr>
        <xdr:cNvPr id="24" name="图片 23" descr="41117369851938593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801870" y="9208770"/>
          <a:ext cx="478155" cy="0"/>
        </a:xfrm>
        <a:prstGeom prst="rect">
          <a:avLst/>
        </a:prstGeom>
      </xdr:spPr>
    </xdr:pic>
    <xdr:clientData/>
  </xdr:twoCellAnchor>
  <xdr:twoCellAnchor>
    <xdr:from>
      <xdr:col>9</xdr:col>
      <xdr:colOff>273050</xdr:colOff>
      <xdr:row>27</xdr:row>
      <xdr:rowOff>43815</xdr:rowOff>
    </xdr:from>
    <xdr:to>
      <xdr:col>9</xdr:col>
      <xdr:colOff>822960</xdr:colOff>
      <xdr:row>27</xdr:row>
      <xdr:rowOff>1207770</xdr:rowOff>
    </xdr:to>
    <xdr:pic>
      <xdr:nvPicPr>
        <xdr:cNvPr id="25" name="图片 24" descr="13767583179588237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826635" y="10483215"/>
          <a:ext cx="549910" cy="1163955"/>
        </a:xfrm>
        <a:prstGeom prst="rect">
          <a:avLst/>
        </a:prstGeom>
      </xdr:spPr>
    </xdr:pic>
    <xdr:clientData/>
  </xdr:twoCellAnchor>
  <xdr:twoCellAnchor>
    <xdr:from>
      <xdr:col>9</xdr:col>
      <xdr:colOff>69532</xdr:colOff>
      <xdr:row>32</xdr:row>
      <xdr:rowOff>280987</xdr:rowOff>
    </xdr:from>
    <xdr:to>
      <xdr:col>9</xdr:col>
      <xdr:colOff>1029017</xdr:colOff>
      <xdr:row>32</xdr:row>
      <xdr:rowOff>990917</xdr:rowOff>
    </xdr:to>
    <xdr:pic>
      <xdr:nvPicPr>
        <xdr:cNvPr id="26" name="图片 25" descr="91775565323317647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5102225" y="12559665"/>
          <a:ext cx="0" cy="959485"/>
        </a:xfrm>
        <a:prstGeom prst="rect">
          <a:avLst/>
        </a:prstGeom>
      </xdr:spPr>
    </xdr:pic>
    <xdr:clientData/>
  </xdr:twoCellAnchor>
  <xdr:twoCellAnchor>
    <xdr:from>
      <xdr:col>9</xdr:col>
      <xdr:colOff>300355</xdr:colOff>
      <xdr:row>31</xdr:row>
      <xdr:rowOff>121920</xdr:rowOff>
    </xdr:from>
    <xdr:to>
      <xdr:col>9</xdr:col>
      <xdr:colOff>927100</xdr:colOff>
      <xdr:row>31</xdr:row>
      <xdr:rowOff>1221740</xdr:rowOff>
    </xdr:to>
    <xdr:pic>
      <xdr:nvPicPr>
        <xdr:cNvPr id="27" name="图片 26" descr="70313055910160625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853940" y="11856720"/>
          <a:ext cx="626745" cy="10998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T\&#26032;&#39033;&#30446;\&#24037;&#33402;BOM&#21046;&#20316;&#21442;&#32771;&#34920;&#26684;\2.&#45824;&#50808;&#44277;&#47928;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Constant"/>
    </sheetNames>
    <sheetDataSet>
      <sheetData sheetId="0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13"/>
  <sheetViews>
    <sheetView view="pageBreakPreview" zoomScaleNormal="100" workbookViewId="0">
      <selection activeCell="O181" sqref="O181"/>
    </sheetView>
  </sheetViews>
  <sheetFormatPr defaultColWidth="9" defaultRowHeight="14.25"/>
  <cols>
    <col min="1" max="1" width="6.44166666666667" style="490" customWidth="1"/>
    <col min="2" max="2" width="25.8833333333333" style="490" customWidth="1"/>
    <col min="3" max="3" width="18.8833333333333" style="490" customWidth="1"/>
    <col min="4" max="4" width="36.6666666666667" style="490" customWidth="1"/>
    <col min="5" max="5" width="8.44166666666667" style="490" customWidth="1"/>
    <col min="6" max="16384" width="9" style="490"/>
  </cols>
  <sheetData>
    <row r="1" ht="50.1" customHeight="1" spans="1:4">
      <c r="A1" s="491" t="s">
        <v>0</v>
      </c>
      <c r="B1" s="491"/>
      <c r="C1" s="491"/>
      <c r="D1" s="491"/>
    </row>
    <row r="2" ht="35.1" customHeight="1" spans="1:4">
      <c r="A2" s="492" t="s">
        <v>1</v>
      </c>
      <c r="B2" s="492" t="s">
        <v>2</v>
      </c>
      <c r="C2" s="492" t="s">
        <v>3</v>
      </c>
      <c r="D2" s="493" t="s">
        <v>4</v>
      </c>
    </row>
    <row r="3" ht="35.1" customHeight="1" spans="1:4">
      <c r="A3" s="494">
        <v>1</v>
      </c>
      <c r="B3" s="495" t="s">
        <v>5</v>
      </c>
      <c r="C3" s="492" t="s">
        <v>6</v>
      </c>
      <c r="D3" s="496" t="s">
        <v>7</v>
      </c>
    </row>
    <row r="4" ht="35.1" customHeight="1" spans="1:4">
      <c r="A4" s="494">
        <v>2</v>
      </c>
      <c r="B4" s="495"/>
      <c r="C4" s="492"/>
      <c r="D4" s="497"/>
    </row>
    <row r="5" ht="35.1" customHeight="1" spans="1:4">
      <c r="A5" s="498"/>
      <c r="B5" s="499"/>
      <c r="C5" s="499"/>
      <c r="D5" s="498"/>
    </row>
    <row r="6" ht="35.1" customHeight="1" spans="1:4">
      <c r="A6" s="498"/>
      <c r="B6" s="499"/>
      <c r="C6" s="499"/>
      <c r="D6" s="498"/>
    </row>
    <row r="7" ht="35.1" customHeight="1" spans="1:4">
      <c r="A7" s="498"/>
      <c r="B7" s="499"/>
      <c r="C7" s="499"/>
      <c r="D7" s="498"/>
    </row>
    <row r="8" ht="50.1" customHeight="1" spans="1:11">
      <c r="A8" s="498"/>
      <c r="B8" s="499"/>
      <c r="C8" s="499"/>
      <c r="D8" s="498"/>
      <c r="G8" s="499"/>
      <c r="H8" s="499"/>
      <c r="I8" s="499"/>
      <c r="J8" s="501"/>
      <c r="K8" s="499"/>
    </row>
    <row r="9" ht="35.1" customHeight="1" spans="1:11">
      <c r="A9" s="498"/>
      <c r="B9" s="499"/>
      <c r="C9" s="499"/>
      <c r="D9" s="498"/>
      <c r="G9" s="499"/>
      <c r="H9" s="500"/>
      <c r="I9" s="500"/>
      <c r="J9" s="501"/>
      <c r="K9" s="499"/>
    </row>
    <row r="10" ht="35.1" customHeight="1" spans="1:11">
      <c r="A10" s="498"/>
      <c r="B10" s="499"/>
      <c r="C10" s="499"/>
      <c r="D10" s="498"/>
      <c r="G10" s="499"/>
      <c r="H10" s="499"/>
      <c r="I10" s="499"/>
      <c r="J10" s="499"/>
      <c r="K10" s="499"/>
    </row>
    <row r="11" ht="35.1" customHeight="1" spans="1:11">
      <c r="A11" s="498"/>
      <c r="B11" s="499"/>
      <c r="C11" s="499"/>
      <c r="D11" s="498"/>
      <c r="G11" s="499"/>
      <c r="H11" s="499"/>
      <c r="I11" s="499"/>
      <c r="J11" s="499"/>
      <c r="K11" s="499"/>
    </row>
    <row r="12" ht="35.1" customHeight="1" spans="1:4">
      <c r="A12" s="498"/>
      <c r="B12" s="499"/>
      <c r="C12" s="499"/>
      <c r="D12" s="498"/>
    </row>
    <row r="13" ht="35.1" customHeight="1" spans="1:4">
      <c r="A13" s="498"/>
      <c r="B13" s="499"/>
      <c r="C13" s="499"/>
      <c r="D13" s="498"/>
    </row>
  </sheetData>
  <mergeCells count="2">
    <mergeCell ref="A1:D1"/>
    <mergeCell ref="H9:I9"/>
  </mergeCells>
  <conditionalFormatting sqref="N27:N28">
    <cfRule type="cellIs" dxfId="0" priority="2" stopIfTrue="1" operator="equal">
      <formula>"Yes"</formula>
    </cfRule>
    <cfRule type="cellIs" dxfId="1" priority="3" stopIfTrue="1" operator="equal">
      <formula>"No"</formula>
    </cfRule>
    <cfRule type="cellIs" dxfId="2" priority="4" stopIfTrue="1" operator="equal">
      <formula>"Y"</formula>
    </cfRule>
    <cfRule type="cellIs" dxfId="3" priority="5" stopIfTrue="1" operator="equal">
      <formula>"DEL"</formula>
    </cfRule>
    <cfRule type="cellIs" dxfId="4" priority="6" stopIfTrue="1" operator="equal">
      <formula>"N/A"</formula>
    </cfRule>
    <cfRule type="cellIs" dxfId="5" priority="7" stopIfTrue="1" operator="equal">
      <formula>"TBD"</formula>
    </cfRule>
  </conditionalFormatting>
  <conditionalFormatting sqref="I19:I22 P19:P22">
    <cfRule type="containsText" dxfId="6" priority="1" operator="between" text=" ">
      <formula>NOT(ISERROR(SEARCH(" ",I19)))</formula>
    </cfRule>
  </conditionalFormatting>
  <printOptions horizontalCentered="1"/>
  <pageMargins left="0.590277777777778" right="0.590277777777778" top="0.984027777777778" bottom="0.984027777777778" header="0.511805555555556" footer="0.511805555555556"/>
  <pageSetup paperSize="8" scale="123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L118"/>
  <sheetViews>
    <sheetView view="pageBreakPreview" zoomScale="70" zoomScaleNormal="100" workbookViewId="0">
      <selection activeCell="G26" sqref="G26"/>
    </sheetView>
  </sheetViews>
  <sheetFormatPr defaultColWidth="9" defaultRowHeight="17.25"/>
  <cols>
    <col min="1" max="1" width="3.775" style="352" customWidth="1"/>
    <col min="2" max="2" width="7.66666666666667" style="352" customWidth="1"/>
    <col min="3" max="3" width="8.775" style="352" customWidth="1"/>
    <col min="4" max="4" width="9.775" style="352" customWidth="1"/>
    <col min="5" max="5" width="8.775" style="352" customWidth="1"/>
    <col min="6" max="6" width="10.8833333333333" style="352" customWidth="1"/>
    <col min="7" max="7" width="41.1083333333333" style="352" customWidth="1"/>
    <col min="8" max="8" width="5.88333333333333" style="352" customWidth="1"/>
    <col min="9" max="9" width="6.10833333333333" style="352" customWidth="1"/>
    <col min="10" max="10" width="10" style="352" customWidth="1"/>
    <col min="11" max="11" width="0.108333333333333" style="352" customWidth="1"/>
    <col min="12" max="12" width="54.8833333333333" style="352" customWidth="1"/>
    <col min="13" max="13" width="10.8833333333333" style="352" customWidth="1"/>
    <col min="14" max="14" width="3.44166666666667" style="352" customWidth="1"/>
    <col min="15" max="15" width="6.33333333333333" style="352" customWidth="1"/>
    <col min="16" max="16" width="5" style="352" customWidth="1"/>
    <col min="17" max="17" width="5.88333333333333" style="352" customWidth="1"/>
    <col min="18" max="19" width="7.88333333333333" style="352" customWidth="1"/>
    <col min="20" max="20" width="6.10833333333333" style="352" customWidth="1"/>
    <col min="21" max="21" width="13.1083333333333" style="352" customWidth="1"/>
    <col min="22" max="22" width="32" style="352" customWidth="1"/>
    <col min="23" max="23" width="4.66666666666667" style="352" customWidth="1"/>
    <col min="24" max="24" width="8" style="352" customWidth="1"/>
    <col min="25" max="25" width="11.4416666666667" style="352" customWidth="1"/>
    <col min="26" max="26" width="11.6666666666667" style="352" customWidth="1"/>
    <col min="27" max="27" width="13.1083333333333" style="352" customWidth="1"/>
    <col min="28" max="28" width="10" style="352" customWidth="1"/>
    <col min="29" max="29" width="11.2166666666667" style="352" customWidth="1"/>
    <col min="30" max="250" width="9" style="352"/>
    <col min="251" max="251" width="3.10833333333333" style="352" customWidth="1"/>
    <col min="252" max="252" width="7.66666666666667" style="352" customWidth="1"/>
    <col min="253" max="253" width="4.10833333333333" style="352" customWidth="1"/>
    <col min="254" max="254" width="17" style="352" customWidth="1"/>
    <col min="255" max="255" width="3.66666666666667" style="352" customWidth="1"/>
    <col min="256" max="256" width="9.10833333333333" style="352" customWidth="1"/>
    <col min="257" max="257" width="3.66666666666667" style="352" customWidth="1"/>
    <col min="258" max="258" width="4.66666666666667" style="352" customWidth="1"/>
    <col min="259" max="259" width="9.66666666666667" style="352" customWidth="1"/>
    <col min="260" max="260" width="10.1083333333333" style="352" customWidth="1"/>
    <col min="261" max="261" width="10.2166666666667" style="352" customWidth="1"/>
    <col min="262" max="262" width="4.66666666666667" style="352" customWidth="1"/>
    <col min="263" max="263" width="5" style="352" customWidth="1"/>
    <col min="264" max="264" width="11.1083333333333" style="352" customWidth="1"/>
    <col min="265" max="265" width="16.1083333333333" style="352" customWidth="1"/>
    <col min="266" max="266" width="4.775" style="352" customWidth="1"/>
    <col min="267" max="267" width="3.66666666666667" style="352" customWidth="1"/>
    <col min="268" max="268" width="5.10833333333333" style="352" customWidth="1"/>
    <col min="269" max="269" width="3.10833333333333" style="352" customWidth="1"/>
    <col min="270" max="270" width="4.66666666666667" style="352" customWidth="1"/>
    <col min="271" max="271" width="5" style="352" customWidth="1"/>
    <col min="272" max="273" width="9.775" style="352" customWidth="1"/>
    <col min="274" max="275" width="7.88333333333333" style="352" customWidth="1"/>
    <col min="276" max="506" width="9" style="352"/>
    <col min="507" max="507" width="3.10833333333333" style="352" customWidth="1"/>
    <col min="508" max="508" width="7.66666666666667" style="352" customWidth="1"/>
    <col min="509" max="509" width="4.10833333333333" style="352" customWidth="1"/>
    <col min="510" max="510" width="17" style="352" customWidth="1"/>
    <col min="511" max="511" width="3.66666666666667" style="352" customWidth="1"/>
    <col min="512" max="512" width="9.10833333333333" style="352" customWidth="1"/>
    <col min="513" max="513" width="3.66666666666667" style="352" customWidth="1"/>
    <col min="514" max="514" width="4.66666666666667" style="352" customWidth="1"/>
    <col min="515" max="515" width="9.66666666666667" style="352" customWidth="1"/>
    <col min="516" max="516" width="10.1083333333333" style="352" customWidth="1"/>
    <col min="517" max="517" width="10.2166666666667" style="352" customWidth="1"/>
    <col min="518" max="518" width="4.66666666666667" style="352" customWidth="1"/>
    <col min="519" max="519" width="5" style="352" customWidth="1"/>
    <col min="520" max="520" width="11.1083333333333" style="352" customWidth="1"/>
    <col min="521" max="521" width="16.1083333333333" style="352" customWidth="1"/>
    <col min="522" max="522" width="4.775" style="352" customWidth="1"/>
    <col min="523" max="523" width="3.66666666666667" style="352" customWidth="1"/>
    <col min="524" max="524" width="5.10833333333333" style="352" customWidth="1"/>
    <col min="525" max="525" width="3.10833333333333" style="352" customWidth="1"/>
    <col min="526" max="526" width="4.66666666666667" style="352" customWidth="1"/>
    <col min="527" max="527" width="5" style="352" customWidth="1"/>
    <col min="528" max="529" width="9.775" style="352" customWidth="1"/>
    <col min="530" max="531" width="7.88333333333333" style="352" customWidth="1"/>
    <col min="532" max="762" width="9" style="352"/>
    <col min="763" max="763" width="3.10833333333333" style="352" customWidth="1"/>
    <col min="764" max="764" width="7.66666666666667" style="352" customWidth="1"/>
    <col min="765" max="765" width="4.10833333333333" style="352" customWidth="1"/>
    <col min="766" max="766" width="17" style="352" customWidth="1"/>
    <col min="767" max="767" width="3.66666666666667" style="352" customWidth="1"/>
    <col min="768" max="768" width="9.10833333333333" style="352" customWidth="1"/>
    <col min="769" max="769" width="3.66666666666667" style="352" customWidth="1"/>
    <col min="770" max="770" width="4.66666666666667" style="352" customWidth="1"/>
    <col min="771" max="771" width="9.66666666666667" style="352" customWidth="1"/>
    <col min="772" max="772" width="10.1083333333333" style="352" customWidth="1"/>
    <col min="773" max="773" width="10.2166666666667" style="352" customWidth="1"/>
    <col min="774" max="774" width="4.66666666666667" style="352" customWidth="1"/>
    <col min="775" max="775" width="5" style="352" customWidth="1"/>
    <col min="776" max="776" width="11.1083333333333" style="352" customWidth="1"/>
    <col min="777" max="777" width="16.1083333333333" style="352" customWidth="1"/>
    <col min="778" max="778" width="4.775" style="352" customWidth="1"/>
    <col min="779" max="779" width="3.66666666666667" style="352" customWidth="1"/>
    <col min="780" max="780" width="5.10833333333333" style="352" customWidth="1"/>
    <col min="781" max="781" width="3.10833333333333" style="352" customWidth="1"/>
    <col min="782" max="782" width="4.66666666666667" style="352" customWidth="1"/>
    <col min="783" max="783" width="5" style="352" customWidth="1"/>
    <col min="784" max="785" width="9.775" style="352" customWidth="1"/>
    <col min="786" max="787" width="7.88333333333333" style="352" customWidth="1"/>
    <col min="788" max="1018" width="9" style="352"/>
    <col min="1019" max="1019" width="3.10833333333333" style="352" customWidth="1"/>
    <col min="1020" max="1020" width="7.66666666666667" style="352" customWidth="1"/>
    <col min="1021" max="1021" width="4.10833333333333" style="352" customWidth="1"/>
    <col min="1022" max="1022" width="17" style="352" customWidth="1"/>
    <col min="1023" max="1023" width="3.66666666666667" style="352" customWidth="1"/>
    <col min="1024" max="1024" width="9.10833333333333" style="352" customWidth="1"/>
    <col min="1025" max="1025" width="3.66666666666667" style="352" customWidth="1"/>
    <col min="1026" max="1026" width="4.66666666666667" style="352" customWidth="1"/>
    <col min="1027" max="1027" width="9.66666666666667" style="352" customWidth="1"/>
    <col min="1028" max="1028" width="10.1083333333333" style="352" customWidth="1"/>
    <col min="1029" max="1029" width="10.2166666666667" style="352" customWidth="1"/>
    <col min="1030" max="1030" width="4.66666666666667" style="352" customWidth="1"/>
    <col min="1031" max="1031" width="5" style="352" customWidth="1"/>
    <col min="1032" max="1032" width="11.1083333333333" style="352" customWidth="1"/>
    <col min="1033" max="1033" width="16.1083333333333" style="352" customWidth="1"/>
    <col min="1034" max="1034" width="4.775" style="352" customWidth="1"/>
    <col min="1035" max="1035" width="3.66666666666667" style="352" customWidth="1"/>
    <col min="1036" max="1036" width="5.10833333333333" style="352" customWidth="1"/>
    <col min="1037" max="1037" width="3.10833333333333" style="352" customWidth="1"/>
    <col min="1038" max="1038" width="4.66666666666667" style="352" customWidth="1"/>
    <col min="1039" max="1039" width="5" style="352" customWidth="1"/>
    <col min="1040" max="1041" width="9.775" style="352" customWidth="1"/>
    <col min="1042" max="1043" width="7.88333333333333" style="352" customWidth="1"/>
    <col min="1044" max="1274" width="9" style="352"/>
    <col min="1275" max="1275" width="3.10833333333333" style="352" customWidth="1"/>
    <col min="1276" max="1276" width="7.66666666666667" style="352" customWidth="1"/>
    <col min="1277" max="1277" width="4.10833333333333" style="352" customWidth="1"/>
    <col min="1278" max="1278" width="17" style="352" customWidth="1"/>
    <col min="1279" max="1279" width="3.66666666666667" style="352" customWidth="1"/>
    <col min="1280" max="1280" width="9.10833333333333" style="352" customWidth="1"/>
    <col min="1281" max="1281" width="3.66666666666667" style="352" customWidth="1"/>
    <col min="1282" max="1282" width="4.66666666666667" style="352" customWidth="1"/>
    <col min="1283" max="1283" width="9.66666666666667" style="352" customWidth="1"/>
    <col min="1284" max="1284" width="10.1083333333333" style="352" customWidth="1"/>
    <col min="1285" max="1285" width="10.2166666666667" style="352" customWidth="1"/>
    <col min="1286" max="1286" width="4.66666666666667" style="352" customWidth="1"/>
    <col min="1287" max="1287" width="5" style="352" customWidth="1"/>
    <col min="1288" max="1288" width="11.1083333333333" style="352" customWidth="1"/>
    <col min="1289" max="1289" width="16.1083333333333" style="352" customWidth="1"/>
    <col min="1290" max="1290" width="4.775" style="352" customWidth="1"/>
    <col min="1291" max="1291" width="3.66666666666667" style="352" customWidth="1"/>
    <col min="1292" max="1292" width="5.10833333333333" style="352" customWidth="1"/>
    <col min="1293" max="1293" width="3.10833333333333" style="352" customWidth="1"/>
    <col min="1294" max="1294" width="4.66666666666667" style="352" customWidth="1"/>
    <col min="1295" max="1295" width="5" style="352" customWidth="1"/>
    <col min="1296" max="1297" width="9.775" style="352" customWidth="1"/>
    <col min="1298" max="1299" width="7.88333333333333" style="352" customWidth="1"/>
    <col min="1300" max="1530" width="9" style="352"/>
    <col min="1531" max="1531" width="3.10833333333333" style="352" customWidth="1"/>
    <col min="1532" max="1532" width="7.66666666666667" style="352" customWidth="1"/>
    <col min="1533" max="1533" width="4.10833333333333" style="352" customWidth="1"/>
    <col min="1534" max="1534" width="17" style="352" customWidth="1"/>
    <col min="1535" max="1535" width="3.66666666666667" style="352" customWidth="1"/>
    <col min="1536" max="1536" width="9.10833333333333" style="352" customWidth="1"/>
    <col min="1537" max="1537" width="3.66666666666667" style="352" customWidth="1"/>
    <col min="1538" max="1538" width="4.66666666666667" style="352" customWidth="1"/>
    <col min="1539" max="1539" width="9.66666666666667" style="352" customWidth="1"/>
    <col min="1540" max="1540" width="10.1083333333333" style="352" customWidth="1"/>
    <col min="1541" max="1541" width="10.2166666666667" style="352" customWidth="1"/>
    <col min="1542" max="1542" width="4.66666666666667" style="352" customWidth="1"/>
    <col min="1543" max="1543" width="5" style="352" customWidth="1"/>
    <col min="1544" max="1544" width="11.1083333333333" style="352" customWidth="1"/>
    <col min="1545" max="1545" width="16.1083333333333" style="352" customWidth="1"/>
    <col min="1546" max="1546" width="4.775" style="352" customWidth="1"/>
    <col min="1547" max="1547" width="3.66666666666667" style="352" customWidth="1"/>
    <col min="1548" max="1548" width="5.10833333333333" style="352" customWidth="1"/>
    <col min="1549" max="1549" width="3.10833333333333" style="352" customWidth="1"/>
    <col min="1550" max="1550" width="4.66666666666667" style="352" customWidth="1"/>
    <col min="1551" max="1551" width="5" style="352" customWidth="1"/>
    <col min="1552" max="1553" width="9.775" style="352" customWidth="1"/>
    <col min="1554" max="1555" width="7.88333333333333" style="352" customWidth="1"/>
    <col min="1556" max="1786" width="9" style="352"/>
    <col min="1787" max="1787" width="3.10833333333333" style="352" customWidth="1"/>
    <col min="1788" max="1788" width="7.66666666666667" style="352" customWidth="1"/>
    <col min="1789" max="1789" width="4.10833333333333" style="352" customWidth="1"/>
    <col min="1790" max="1790" width="17" style="352" customWidth="1"/>
    <col min="1791" max="1791" width="3.66666666666667" style="352" customWidth="1"/>
    <col min="1792" max="1792" width="9.10833333333333" style="352" customWidth="1"/>
    <col min="1793" max="1793" width="3.66666666666667" style="352" customWidth="1"/>
    <col min="1794" max="1794" width="4.66666666666667" style="352" customWidth="1"/>
    <col min="1795" max="1795" width="9.66666666666667" style="352" customWidth="1"/>
    <col min="1796" max="1796" width="10.1083333333333" style="352" customWidth="1"/>
    <col min="1797" max="1797" width="10.2166666666667" style="352" customWidth="1"/>
    <col min="1798" max="1798" width="4.66666666666667" style="352" customWidth="1"/>
    <col min="1799" max="1799" width="5" style="352" customWidth="1"/>
    <col min="1800" max="1800" width="11.1083333333333" style="352" customWidth="1"/>
    <col min="1801" max="1801" width="16.1083333333333" style="352" customWidth="1"/>
    <col min="1802" max="1802" width="4.775" style="352" customWidth="1"/>
    <col min="1803" max="1803" width="3.66666666666667" style="352" customWidth="1"/>
    <col min="1804" max="1804" width="5.10833333333333" style="352" customWidth="1"/>
    <col min="1805" max="1805" width="3.10833333333333" style="352" customWidth="1"/>
    <col min="1806" max="1806" width="4.66666666666667" style="352" customWidth="1"/>
    <col min="1807" max="1807" width="5" style="352" customWidth="1"/>
    <col min="1808" max="1809" width="9.775" style="352" customWidth="1"/>
    <col min="1810" max="1811" width="7.88333333333333" style="352" customWidth="1"/>
    <col min="1812" max="2042" width="9" style="352"/>
    <col min="2043" max="2043" width="3.10833333333333" style="352" customWidth="1"/>
    <col min="2044" max="2044" width="7.66666666666667" style="352" customWidth="1"/>
    <col min="2045" max="2045" width="4.10833333333333" style="352" customWidth="1"/>
    <col min="2046" max="2046" width="17" style="352" customWidth="1"/>
    <col min="2047" max="2047" width="3.66666666666667" style="352" customWidth="1"/>
    <col min="2048" max="2048" width="9.10833333333333" style="352" customWidth="1"/>
    <col min="2049" max="2049" width="3.66666666666667" style="352" customWidth="1"/>
    <col min="2050" max="2050" width="4.66666666666667" style="352" customWidth="1"/>
    <col min="2051" max="2051" width="9.66666666666667" style="352" customWidth="1"/>
    <col min="2052" max="2052" width="10.1083333333333" style="352" customWidth="1"/>
    <col min="2053" max="2053" width="10.2166666666667" style="352" customWidth="1"/>
    <col min="2054" max="2054" width="4.66666666666667" style="352" customWidth="1"/>
    <col min="2055" max="2055" width="5" style="352" customWidth="1"/>
    <col min="2056" max="2056" width="11.1083333333333" style="352" customWidth="1"/>
    <col min="2057" max="2057" width="16.1083333333333" style="352" customWidth="1"/>
    <col min="2058" max="2058" width="4.775" style="352" customWidth="1"/>
    <col min="2059" max="2059" width="3.66666666666667" style="352" customWidth="1"/>
    <col min="2060" max="2060" width="5.10833333333333" style="352" customWidth="1"/>
    <col min="2061" max="2061" width="3.10833333333333" style="352" customWidth="1"/>
    <col min="2062" max="2062" width="4.66666666666667" style="352" customWidth="1"/>
    <col min="2063" max="2063" width="5" style="352" customWidth="1"/>
    <col min="2064" max="2065" width="9.775" style="352" customWidth="1"/>
    <col min="2066" max="2067" width="7.88333333333333" style="352" customWidth="1"/>
    <col min="2068" max="2298" width="9" style="352"/>
    <col min="2299" max="2299" width="3.10833333333333" style="352" customWidth="1"/>
    <col min="2300" max="2300" width="7.66666666666667" style="352" customWidth="1"/>
    <col min="2301" max="2301" width="4.10833333333333" style="352" customWidth="1"/>
    <col min="2302" max="2302" width="17" style="352" customWidth="1"/>
    <col min="2303" max="2303" width="3.66666666666667" style="352" customWidth="1"/>
    <col min="2304" max="2304" width="9.10833333333333" style="352" customWidth="1"/>
    <col min="2305" max="2305" width="3.66666666666667" style="352" customWidth="1"/>
    <col min="2306" max="2306" width="4.66666666666667" style="352" customWidth="1"/>
    <col min="2307" max="2307" width="9.66666666666667" style="352" customWidth="1"/>
    <col min="2308" max="2308" width="10.1083333333333" style="352" customWidth="1"/>
    <col min="2309" max="2309" width="10.2166666666667" style="352" customWidth="1"/>
    <col min="2310" max="2310" width="4.66666666666667" style="352" customWidth="1"/>
    <col min="2311" max="2311" width="5" style="352" customWidth="1"/>
    <col min="2312" max="2312" width="11.1083333333333" style="352" customWidth="1"/>
    <col min="2313" max="2313" width="16.1083333333333" style="352" customWidth="1"/>
    <col min="2314" max="2314" width="4.775" style="352" customWidth="1"/>
    <col min="2315" max="2315" width="3.66666666666667" style="352" customWidth="1"/>
    <col min="2316" max="2316" width="5.10833333333333" style="352" customWidth="1"/>
    <col min="2317" max="2317" width="3.10833333333333" style="352" customWidth="1"/>
    <col min="2318" max="2318" width="4.66666666666667" style="352" customWidth="1"/>
    <col min="2319" max="2319" width="5" style="352" customWidth="1"/>
    <col min="2320" max="2321" width="9.775" style="352" customWidth="1"/>
    <col min="2322" max="2323" width="7.88333333333333" style="352" customWidth="1"/>
    <col min="2324" max="2554" width="9" style="352"/>
    <col min="2555" max="2555" width="3.10833333333333" style="352" customWidth="1"/>
    <col min="2556" max="2556" width="7.66666666666667" style="352" customWidth="1"/>
    <col min="2557" max="2557" width="4.10833333333333" style="352" customWidth="1"/>
    <col min="2558" max="2558" width="17" style="352" customWidth="1"/>
    <col min="2559" max="2559" width="3.66666666666667" style="352" customWidth="1"/>
    <col min="2560" max="2560" width="9.10833333333333" style="352" customWidth="1"/>
    <col min="2561" max="2561" width="3.66666666666667" style="352" customWidth="1"/>
    <col min="2562" max="2562" width="4.66666666666667" style="352" customWidth="1"/>
    <col min="2563" max="2563" width="9.66666666666667" style="352" customWidth="1"/>
    <col min="2564" max="2564" width="10.1083333333333" style="352" customWidth="1"/>
    <col min="2565" max="2565" width="10.2166666666667" style="352" customWidth="1"/>
    <col min="2566" max="2566" width="4.66666666666667" style="352" customWidth="1"/>
    <col min="2567" max="2567" width="5" style="352" customWidth="1"/>
    <col min="2568" max="2568" width="11.1083333333333" style="352" customWidth="1"/>
    <col min="2569" max="2569" width="16.1083333333333" style="352" customWidth="1"/>
    <col min="2570" max="2570" width="4.775" style="352" customWidth="1"/>
    <col min="2571" max="2571" width="3.66666666666667" style="352" customWidth="1"/>
    <col min="2572" max="2572" width="5.10833333333333" style="352" customWidth="1"/>
    <col min="2573" max="2573" width="3.10833333333333" style="352" customWidth="1"/>
    <col min="2574" max="2574" width="4.66666666666667" style="352" customWidth="1"/>
    <col min="2575" max="2575" width="5" style="352" customWidth="1"/>
    <col min="2576" max="2577" width="9.775" style="352" customWidth="1"/>
    <col min="2578" max="2579" width="7.88333333333333" style="352" customWidth="1"/>
    <col min="2580" max="2810" width="9" style="352"/>
    <col min="2811" max="2811" width="3.10833333333333" style="352" customWidth="1"/>
    <col min="2812" max="2812" width="7.66666666666667" style="352" customWidth="1"/>
    <col min="2813" max="2813" width="4.10833333333333" style="352" customWidth="1"/>
    <col min="2814" max="2814" width="17" style="352" customWidth="1"/>
    <col min="2815" max="2815" width="3.66666666666667" style="352" customWidth="1"/>
    <col min="2816" max="2816" width="9.10833333333333" style="352" customWidth="1"/>
    <col min="2817" max="2817" width="3.66666666666667" style="352" customWidth="1"/>
    <col min="2818" max="2818" width="4.66666666666667" style="352" customWidth="1"/>
    <col min="2819" max="2819" width="9.66666666666667" style="352" customWidth="1"/>
    <col min="2820" max="2820" width="10.1083333333333" style="352" customWidth="1"/>
    <col min="2821" max="2821" width="10.2166666666667" style="352" customWidth="1"/>
    <col min="2822" max="2822" width="4.66666666666667" style="352" customWidth="1"/>
    <col min="2823" max="2823" width="5" style="352" customWidth="1"/>
    <col min="2824" max="2824" width="11.1083333333333" style="352" customWidth="1"/>
    <col min="2825" max="2825" width="16.1083333333333" style="352" customWidth="1"/>
    <col min="2826" max="2826" width="4.775" style="352" customWidth="1"/>
    <col min="2827" max="2827" width="3.66666666666667" style="352" customWidth="1"/>
    <col min="2828" max="2828" width="5.10833333333333" style="352" customWidth="1"/>
    <col min="2829" max="2829" width="3.10833333333333" style="352" customWidth="1"/>
    <col min="2830" max="2830" width="4.66666666666667" style="352" customWidth="1"/>
    <col min="2831" max="2831" width="5" style="352" customWidth="1"/>
    <col min="2832" max="2833" width="9.775" style="352" customWidth="1"/>
    <col min="2834" max="2835" width="7.88333333333333" style="352" customWidth="1"/>
    <col min="2836" max="3066" width="9" style="352"/>
    <col min="3067" max="3067" width="3.10833333333333" style="352" customWidth="1"/>
    <col min="3068" max="3068" width="7.66666666666667" style="352" customWidth="1"/>
    <col min="3069" max="3069" width="4.10833333333333" style="352" customWidth="1"/>
    <col min="3070" max="3070" width="17" style="352" customWidth="1"/>
    <col min="3071" max="3071" width="3.66666666666667" style="352" customWidth="1"/>
    <col min="3072" max="3072" width="9.10833333333333" style="352" customWidth="1"/>
    <col min="3073" max="3073" width="3.66666666666667" style="352" customWidth="1"/>
    <col min="3074" max="3074" width="4.66666666666667" style="352" customWidth="1"/>
    <col min="3075" max="3075" width="9.66666666666667" style="352" customWidth="1"/>
    <col min="3076" max="3076" width="10.1083333333333" style="352" customWidth="1"/>
    <col min="3077" max="3077" width="10.2166666666667" style="352" customWidth="1"/>
    <col min="3078" max="3078" width="4.66666666666667" style="352" customWidth="1"/>
    <col min="3079" max="3079" width="5" style="352" customWidth="1"/>
    <col min="3080" max="3080" width="11.1083333333333" style="352" customWidth="1"/>
    <col min="3081" max="3081" width="16.1083333333333" style="352" customWidth="1"/>
    <col min="3082" max="3082" width="4.775" style="352" customWidth="1"/>
    <col min="3083" max="3083" width="3.66666666666667" style="352" customWidth="1"/>
    <col min="3084" max="3084" width="5.10833333333333" style="352" customWidth="1"/>
    <col min="3085" max="3085" width="3.10833333333333" style="352" customWidth="1"/>
    <col min="3086" max="3086" width="4.66666666666667" style="352" customWidth="1"/>
    <col min="3087" max="3087" width="5" style="352" customWidth="1"/>
    <col min="3088" max="3089" width="9.775" style="352" customWidth="1"/>
    <col min="3090" max="3091" width="7.88333333333333" style="352" customWidth="1"/>
    <col min="3092" max="3322" width="9" style="352"/>
    <col min="3323" max="3323" width="3.10833333333333" style="352" customWidth="1"/>
    <col min="3324" max="3324" width="7.66666666666667" style="352" customWidth="1"/>
    <col min="3325" max="3325" width="4.10833333333333" style="352" customWidth="1"/>
    <col min="3326" max="3326" width="17" style="352" customWidth="1"/>
    <col min="3327" max="3327" width="3.66666666666667" style="352" customWidth="1"/>
    <col min="3328" max="3328" width="9.10833333333333" style="352" customWidth="1"/>
    <col min="3329" max="3329" width="3.66666666666667" style="352" customWidth="1"/>
    <col min="3330" max="3330" width="4.66666666666667" style="352" customWidth="1"/>
    <col min="3331" max="3331" width="9.66666666666667" style="352" customWidth="1"/>
    <col min="3332" max="3332" width="10.1083333333333" style="352" customWidth="1"/>
    <col min="3333" max="3333" width="10.2166666666667" style="352" customWidth="1"/>
    <col min="3334" max="3334" width="4.66666666666667" style="352" customWidth="1"/>
    <col min="3335" max="3335" width="5" style="352" customWidth="1"/>
    <col min="3336" max="3336" width="11.1083333333333" style="352" customWidth="1"/>
    <col min="3337" max="3337" width="16.1083333333333" style="352" customWidth="1"/>
    <col min="3338" max="3338" width="4.775" style="352" customWidth="1"/>
    <col min="3339" max="3339" width="3.66666666666667" style="352" customWidth="1"/>
    <col min="3340" max="3340" width="5.10833333333333" style="352" customWidth="1"/>
    <col min="3341" max="3341" width="3.10833333333333" style="352" customWidth="1"/>
    <col min="3342" max="3342" width="4.66666666666667" style="352" customWidth="1"/>
    <col min="3343" max="3343" width="5" style="352" customWidth="1"/>
    <col min="3344" max="3345" width="9.775" style="352" customWidth="1"/>
    <col min="3346" max="3347" width="7.88333333333333" style="352" customWidth="1"/>
    <col min="3348" max="3578" width="9" style="352"/>
    <col min="3579" max="3579" width="3.10833333333333" style="352" customWidth="1"/>
    <col min="3580" max="3580" width="7.66666666666667" style="352" customWidth="1"/>
    <col min="3581" max="3581" width="4.10833333333333" style="352" customWidth="1"/>
    <col min="3582" max="3582" width="17" style="352" customWidth="1"/>
    <col min="3583" max="3583" width="3.66666666666667" style="352" customWidth="1"/>
    <col min="3584" max="3584" width="9.10833333333333" style="352" customWidth="1"/>
    <col min="3585" max="3585" width="3.66666666666667" style="352" customWidth="1"/>
    <col min="3586" max="3586" width="4.66666666666667" style="352" customWidth="1"/>
    <col min="3587" max="3587" width="9.66666666666667" style="352" customWidth="1"/>
    <col min="3588" max="3588" width="10.1083333333333" style="352" customWidth="1"/>
    <col min="3589" max="3589" width="10.2166666666667" style="352" customWidth="1"/>
    <col min="3590" max="3590" width="4.66666666666667" style="352" customWidth="1"/>
    <col min="3591" max="3591" width="5" style="352" customWidth="1"/>
    <col min="3592" max="3592" width="11.1083333333333" style="352" customWidth="1"/>
    <col min="3593" max="3593" width="16.1083333333333" style="352" customWidth="1"/>
    <col min="3594" max="3594" width="4.775" style="352" customWidth="1"/>
    <col min="3595" max="3595" width="3.66666666666667" style="352" customWidth="1"/>
    <col min="3596" max="3596" width="5.10833333333333" style="352" customWidth="1"/>
    <col min="3597" max="3597" width="3.10833333333333" style="352" customWidth="1"/>
    <col min="3598" max="3598" width="4.66666666666667" style="352" customWidth="1"/>
    <col min="3599" max="3599" width="5" style="352" customWidth="1"/>
    <col min="3600" max="3601" width="9.775" style="352" customWidth="1"/>
    <col min="3602" max="3603" width="7.88333333333333" style="352" customWidth="1"/>
    <col min="3604" max="3834" width="9" style="352"/>
    <col min="3835" max="3835" width="3.10833333333333" style="352" customWidth="1"/>
    <col min="3836" max="3836" width="7.66666666666667" style="352" customWidth="1"/>
    <col min="3837" max="3837" width="4.10833333333333" style="352" customWidth="1"/>
    <col min="3838" max="3838" width="17" style="352" customWidth="1"/>
    <col min="3839" max="3839" width="3.66666666666667" style="352" customWidth="1"/>
    <col min="3840" max="3840" width="9.10833333333333" style="352" customWidth="1"/>
    <col min="3841" max="3841" width="3.66666666666667" style="352" customWidth="1"/>
    <col min="3842" max="3842" width="4.66666666666667" style="352" customWidth="1"/>
    <col min="3843" max="3843" width="9.66666666666667" style="352" customWidth="1"/>
    <col min="3844" max="3844" width="10.1083333333333" style="352" customWidth="1"/>
    <col min="3845" max="3845" width="10.2166666666667" style="352" customWidth="1"/>
    <col min="3846" max="3846" width="4.66666666666667" style="352" customWidth="1"/>
    <col min="3847" max="3847" width="5" style="352" customWidth="1"/>
    <col min="3848" max="3848" width="11.1083333333333" style="352" customWidth="1"/>
    <col min="3849" max="3849" width="16.1083333333333" style="352" customWidth="1"/>
    <col min="3850" max="3850" width="4.775" style="352" customWidth="1"/>
    <col min="3851" max="3851" width="3.66666666666667" style="352" customWidth="1"/>
    <col min="3852" max="3852" width="5.10833333333333" style="352" customWidth="1"/>
    <col min="3853" max="3853" width="3.10833333333333" style="352" customWidth="1"/>
    <col min="3854" max="3854" width="4.66666666666667" style="352" customWidth="1"/>
    <col min="3855" max="3855" width="5" style="352" customWidth="1"/>
    <col min="3856" max="3857" width="9.775" style="352" customWidth="1"/>
    <col min="3858" max="3859" width="7.88333333333333" style="352" customWidth="1"/>
    <col min="3860" max="4090" width="9" style="352"/>
    <col min="4091" max="4091" width="3.10833333333333" style="352" customWidth="1"/>
    <col min="4092" max="4092" width="7.66666666666667" style="352" customWidth="1"/>
    <col min="4093" max="4093" width="4.10833333333333" style="352" customWidth="1"/>
    <col min="4094" max="4094" width="17" style="352" customWidth="1"/>
    <col min="4095" max="4095" width="3.66666666666667" style="352" customWidth="1"/>
    <col min="4096" max="4096" width="9.10833333333333" style="352" customWidth="1"/>
    <col min="4097" max="4097" width="3.66666666666667" style="352" customWidth="1"/>
    <col min="4098" max="4098" width="4.66666666666667" style="352" customWidth="1"/>
    <col min="4099" max="4099" width="9.66666666666667" style="352" customWidth="1"/>
    <col min="4100" max="4100" width="10.1083333333333" style="352" customWidth="1"/>
    <col min="4101" max="4101" width="10.2166666666667" style="352" customWidth="1"/>
    <col min="4102" max="4102" width="4.66666666666667" style="352" customWidth="1"/>
    <col min="4103" max="4103" width="5" style="352" customWidth="1"/>
    <col min="4104" max="4104" width="11.1083333333333" style="352" customWidth="1"/>
    <col min="4105" max="4105" width="16.1083333333333" style="352" customWidth="1"/>
    <col min="4106" max="4106" width="4.775" style="352" customWidth="1"/>
    <col min="4107" max="4107" width="3.66666666666667" style="352" customWidth="1"/>
    <col min="4108" max="4108" width="5.10833333333333" style="352" customWidth="1"/>
    <col min="4109" max="4109" width="3.10833333333333" style="352" customWidth="1"/>
    <col min="4110" max="4110" width="4.66666666666667" style="352" customWidth="1"/>
    <col min="4111" max="4111" width="5" style="352" customWidth="1"/>
    <col min="4112" max="4113" width="9.775" style="352" customWidth="1"/>
    <col min="4114" max="4115" width="7.88333333333333" style="352" customWidth="1"/>
    <col min="4116" max="4346" width="9" style="352"/>
    <col min="4347" max="4347" width="3.10833333333333" style="352" customWidth="1"/>
    <col min="4348" max="4348" width="7.66666666666667" style="352" customWidth="1"/>
    <col min="4349" max="4349" width="4.10833333333333" style="352" customWidth="1"/>
    <col min="4350" max="4350" width="17" style="352" customWidth="1"/>
    <col min="4351" max="4351" width="3.66666666666667" style="352" customWidth="1"/>
    <col min="4352" max="4352" width="9.10833333333333" style="352" customWidth="1"/>
    <col min="4353" max="4353" width="3.66666666666667" style="352" customWidth="1"/>
    <col min="4354" max="4354" width="4.66666666666667" style="352" customWidth="1"/>
    <col min="4355" max="4355" width="9.66666666666667" style="352" customWidth="1"/>
    <col min="4356" max="4356" width="10.1083333333333" style="352" customWidth="1"/>
    <col min="4357" max="4357" width="10.2166666666667" style="352" customWidth="1"/>
    <col min="4358" max="4358" width="4.66666666666667" style="352" customWidth="1"/>
    <col min="4359" max="4359" width="5" style="352" customWidth="1"/>
    <col min="4360" max="4360" width="11.1083333333333" style="352" customWidth="1"/>
    <col min="4361" max="4361" width="16.1083333333333" style="352" customWidth="1"/>
    <col min="4362" max="4362" width="4.775" style="352" customWidth="1"/>
    <col min="4363" max="4363" width="3.66666666666667" style="352" customWidth="1"/>
    <col min="4364" max="4364" width="5.10833333333333" style="352" customWidth="1"/>
    <col min="4365" max="4365" width="3.10833333333333" style="352" customWidth="1"/>
    <col min="4366" max="4366" width="4.66666666666667" style="352" customWidth="1"/>
    <col min="4367" max="4367" width="5" style="352" customWidth="1"/>
    <col min="4368" max="4369" width="9.775" style="352" customWidth="1"/>
    <col min="4370" max="4371" width="7.88333333333333" style="352" customWidth="1"/>
    <col min="4372" max="4602" width="9" style="352"/>
    <col min="4603" max="4603" width="3.10833333333333" style="352" customWidth="1"/>
    <col min="4604" max="4604" width="7.66666666666667" style="352" customWidth="1"/>
    <col min="4605" max="4605" width="4.10833333333333" style="352" customWidth="1"/>
    <col min="4606" max="4606" width="17" style="352" customWidth="1"/>
    <col min="4607" max="4607" width="3.66666666666667" style="352" customWidth="1"/>
    <col min="4608" max="4608" width="9.10833333333333" style="352" customWidth="1"/>
    <col min="4609" max="4609" width="3.66666666666667" style="352" customWidth="1"/>
    <col min="4610" max="4610" width="4.66666666666667" style="352" customWidth="1"/>
    <col min="4611" max="4611" width="9.66666666666667" style="352" customWidth="1"/>
    <col min="4612" max="4612" width="10.1083333333333" style="352" customWidth="1"/>
    <col min="4613" max="4613" width="10.2166666666667" style="352" customWidth="1"/>
    <col min="4614" max="4614" width="4.66666666666667" style="352" customWidth="1"/>
    <col min="4615" max="4615" width="5" style="352" customWidth="1"/>
    <col min="4616" max="4616" width="11.1083333333333" style="352" customWidth="1"/>
    <col min="4617" max="4617" width="16.1083333333333" style="352" customWidth="1"/>
    <col min="4618" max="4618" width="4.775" style="352" customWidth="1"/>
    <col min="4619" max="4619" width="3.66666666666667" style="352" customWidth="1"/>
    <col min="4620" max="4620" width="5.10833333333333" style="352" customWidth="1"/>
    <col min="4621" max="4621" width="3.10833333333333" style="352" customWidth="1"/>
    <col min="4622" max="4622" width="4.66666666666667" style="352" customWidth="1"/>
    <col min="4623" max="4623" width="5" style="352" customWidth="1"/>
    <col min="4624" max="4625" width="9.775" style="352" customWidth="1"/>
    <col min="4626" max="4627" width="7.88333333333333" style="352" customWidth="1"/>
    <col min="4628" max="4858" width="9" style="352"/>
    <col min="4859" max="4859" width="3.10833333333333" style="352" customWidth="1"/>
    <col min="4860" max="4860" width="7.66666666666667" style="352" customWidth="1"/>
    <col min="4861" max="4861" width="4.10833333333333" style="352" customWidth="1"/>
    <col min="4862" max="4862" width="17" style="352" customWidth="1"/>
    <col min="4863" max="4863" width="3.66666666666667" style="352" customWidth="1"/>
    <col min="4864" max="4864" width="9.10833333333333" style="352" customWidth="1"/>
    <col min="4865" max="4865" width="3.66666666666667" style="352" customWidth="1"/>
    <col min="4866" max="4866" width="4.66666666666667" style="352" customWidth="1"/>
    <col min="4867" max="4867" width="9.66666666666667" style="352" customWidth="1"/>
    <col min="4868" max="4868" width="10.1083333333333" style="352" customWidth="1"/>
    <col min="4869" max="4869" width="10.2166666666667" style="352" customWidth="1"/>
    <col min="4870" max="4870" width="4.66666666666667" style="352" customWidth="1"/>
    <col min="4871" max="4871" width="5" style="352" customWidth="1"/>
    <col min="4872" max="4872" width="11.1083333333333" style="352" customWidth="1"/>
    <col min="4873" max="4873" width="16.1083333333333" style="352" customWidth="1"/>
    <col min="4874" max="4874" width="4.775" style="352" customWidth="1"/>
    <col min="4875" max="4875" width="3.66666666666667" style="352" customWidth="1"/>
    <col min="4876" max="4876" width="5.10833333333333" style="352" customWidth="1"/>
    <col min="4877" max="4877" width="3.10833333333333" style="352" customWidth="1"/>
    <col min="4878" max="4878" width="4.66666666666667" style="352" customWidth="1"/>
    <col min="4879" max="4879" width="5" style="352" customWidth="1"/>
    <col min="4880" max="4881" width="9.775" style="352" customWidth="1"/>
    <col min="4882" max="4883" width="7.88333333333333" style="352" customWidth="1"/>
    <col min="4884" max="5114" width="9" style="352"/>
    <col min="5115" max="5115" width="3.10833333333333" style="352" customWidth="1"/>
    <col min="5116" max="5116" width="7.66666666666667" style="352" customWidth="1"/>
    <col min="5117" max="5117" width="4.10833333333333" style="352" customWidth="1"/>
    <col min="5118" max="5118" width="17" style="352" customWidth="1"/>
    <col min="5119" max="5119" width="3.66666666666667" style="352" customWidth="1"/>
    <col min="5120" max="5120" width="9.10833333333333" style="352" customWidth="1"/>
    <col min="5121" max="5121" width="3.66666666666667" style="352" customWidth="1"/>
    <col min="5122" max="5122" width="4.66666666666667" style="352" customWidth="1"/>
    <col min="5123" max="5123" width="9.66666666666667" style="352" customWidth="1"/>
    <col min="5124" max="5124" width="10.1083333333333" style="352" customWidth="1"/>
    <col min="5125" max="5125" width="10.2166666666667" style="352" customWidth="1"/>
    <col min="5126" max="5126" width="4.66666666666667" style="352" customWidth="1"/>
    <col min="5127" max="5127" width="5" style="352" customWidth="1"/>
    <col min="5128" max="5128" width="11.1083333333333" style="352" customWidth="1"/>
    <col min="5129" max="5129" width="16.1083333333333" style="352" customWidth="1"/>
    <col min="5130" max="5130" width="4.775" style="352" customWidth="1"/>
    <col min="5131" max="5131" width="3.66666666666667" style="352" customWidth="1"/>
    <col min="5132" max="5132" width="5.10833333333333" style="352" customWidth="1"/>
    <col min="5133" max="5133" width="3.10833333333333" style="352" customWidth="1"/>
    <col min="5134" max="5134" width="4.66666666666667" style="352" customWidth="1"/>
    <col min="5135" max="5135" width="5" style="352" customWidth="1"/>
    <col min="5136" max="5137" width="9.775" style="352" customWidth="1"/>
    <col min="5138" max="5139" width="7.88333333333333" style="352" customWidth="1"/>
    <col min="5140" max="5370" width="9" style="352"/>
    <col min="5371" max="5371" width="3.10833333333333" style="352" customWidth="1"/>
    <col min="5372" max="5372" width="7.66666666666667" style="352" customWidth="1"/>
    <col min="5373" max="5373" width="4.10833333333333" style="352" customWidth="1"/>
    <col min="5374" max="5374" width="17" style="352" customWidth="1"/>
    <col min="5375" max="5375" width="3.66666666666667" style="352" customWidth="1"/>
    <col min="5376" max="5376" width="9.10833333333333" style="352" customWidth="1"/>
    <col min="5377" max="5377" width="3.66666666666667" style="352" customWidth="1"/>
    <col min="5378" max="5378" width="4.66666666666667" style="352" customWidth="1"/>
    <col min="5379" max="5379" width="9.66666666666667" style="352" customWidth="1"/>
    <col min="5380" max="5380" width="10.1083333333333" style="352" customWidth="1"/>
    <col min="5381" max="5381" width="10.2166666666667" style="352" customWidth="1"/>
    <col min="5382" max="5382" width="4.66666666666667" style="352" customWidth="1"/>
    <col min="5383" max="5383" width="5" style="352" customWidth="1"/>
    <col min="5384" max="5384" width="11.1083333333333" style="352" customWidth="1"/>
    <col min="5385" max="5385" width="16.1083333333333" style="352" customWidth="1"/>
    <col min="5386" max="5386" width="4.775" style="352" customWidth="1"/>
    <col min="5387" max="5387" width="3.66666666666667" style="352" customWidth="1"/>
    <col min="5388" max="5388" width="5.10833333333333" style="352" customWidth="1"/>
    <col min="5389" max="5389" width="3.10833333333333" style="352" customWidth="1"/>
    <col min="5390" max="5390" width="4.66666666666667" style="352" customWidth="1"/>
    <col min="5391" max="5391" width="5" style="352" customWidth="1"/>
    <col min="5392" max="5393" width="9.775" style="352" customWidth="1"/>
    <col min="5394" max="5395" width="7.88333333333333" style="352" customWidth="1"/>
    <col min="5396" max="5626" width="9" style="352"/>
    <col min="5627" max="5627" width="3.10833333333333" style="352" customWidth="1"/>
    <col min="5628" max="5628" width="7.66666666666667" style="352" customWidth="1"/>
    <col min="5629" max="5629" width="4.10833333333333" style="352" customWidth="1"/>
    <col min="5630" max="5630" width="17" style="352" customWidth="1"/>
    <col min="5631" max="5631" width="3.66666666666667" style="352" customWidth="1"/>
    <col min="5632" max="5632" width="9.10833333333333" style="352" customWidth="1"/>
    <col min="5633" max="5633" width="3.66666666666667" style="352" customWidth="1"/>
    <col min="5634" max="5634" width="4.66666666666667" style="352" customWidth="1"/>
    <col min="5635" max="5635" width="9.66666666666667" style="352" customWidth="1"/>
    <col min="5636" max="5636" width="10.1083333333333" style="352" customWidth="1"/>
    <col min="5637" max="5637" width="10.2166666666667" style="352" customWidth="1"/>
    <col min="5638" max="5638" width="4.66666666666667" style="352" customWidth="1"/>
    <col min="5639" max="5639" width="5" style="352" customWidth="1"/>
    <col min="5640" max="5640" width="11.1083333333333" style="352" customWidth="1"/>
    <col min="5641" max="5641" width="16.1083333333333" style="352" customWidth="1"/>
    <col min="5642" max="5642" width="4.775" style="352" customWidth="1"/>
    <col min="5643" max="5643" width="3.66666666666667" style="352" customWidth="1"/>
    <col min="5644" max="5644" width="5.10833333333333" style="352" customWidth="1"/>
    <col min="5645" max="5645" width="3.10833333333333" style="352" customWidth="1"/>
    <col min="5646" max="5646" width="4.66666666666667" style="352" customWidth="1"/>
    <col min="5647" max="5647" width="5" style="352" customWidth="1"/>
    <col min="5648" max="5649" width="9.775" style="352" customWidth="1"/>
    <col min="5650" max="5651" width="7.88333333333333" style="352" customWidth="1"/>
    <col min="5652" max="5882" width="9" style="352"/>
    <col min="5883" max="5883" width="3.10833333333333" style="352" customWidth="1"/>
    <col min="5884" max="5884" width="7.66666666666667" style="352" customWidth="1"/>
    <col min="5885" max="5885" width="4.10833333333333" style="352" customWidth="1"/>
    <col min="5886" max="5886" width="17" style="352" customWidth="1"/>
    <col min="5887" max="5887" width="3.66666666666667" style="352" customWidth="1"/>
    <col min="5888" max="5888" width="9.10833333333333" style="352" customWidth="1"/>
    <col min="5889" max="5889" width="3.66666666666667" style="352" customWidth="1"/>
    <col min="5890" max="5890" width="4.66666666666667" style="352" customWidth="1"/>
    <col min="5891" max="5891" width="9.66666666666667" style="352" customWidth="1"/>
    <col min="5892" max="5892" width="10.1083333333333" style="352" customWidth="1"/>
    <col min="5893" max="5893" width="10.2166666666667" style="352" customWidth="1"/>
    <col min="5894" max="5894" width="4.66666666666667" style="352" customWidth="1"/>
    <col min="5895" max="5895" width="5" style="352" customWidth="1"/>
    <col min="5896" max="5896" width="11.1083333333333" style="352" customWidth="1"/>
    <col min="5897" max="5897" width="16.1083333333333" style="352" customWidth="1"/>
    <col min="5898" max="5898" width="4.775" style="352" customWidth="1"/>
    <col min="5899" max="5899" width="3.66666666666667" style="352" customWidth="1"/>
    <col min="5900" max="5900" width="5.10833333333333" style="352" customWidth="1"/>
    <col min="5901" max="5901" width="3.10833333333333" style="352" customWidth="1"/>
    <col min="5902" max="5902" width="4.66666666666667" style="352" customWidth="1"/>
    <col min="5903" max="5903" width="5" style="352" customWidth="1"/>
    <col min="5904" max="5905" width="9.775" style="352" customWidth="1"/>
    <col min="5906" max="5907" width="7.88333333333333" style="352" customWidth="1"/>
    <col min="5908" max="6138" width="9" style="352"/>
    <col min="6139" max="6139" width="3.10833333333333" style="352" customWidth="1"/>
    <col min="6140" max="6140" width="7.66666666666667" style="352" customWidth="1"/>
    <col min="6141" max="6141" width="4.10833333333333" style="352" customWidth="1"/>
    <col min="6142" max="6142" width="17" style="352" customWidth="1"/>
    <col min="6143" max="6143" width="3.66666666666667" style="352" customWidth="1"/>
    <col min="6144" max="6144" width="9.10833333333333" style="352" customWidth="1"/>
    <col min="6145" max="6145" width="3.66666666666667" style="352" customWidth="1"/>
    <col min="6146" max="6146" width="4.66666666666667" style="352" customWidth="1"/>
    <col min="6147" max="6147" width="9.66666666666667" style="352" customWidth="1"/>
    <col min="6148" max="6148" width="10.1083333333333" style="352" customWidth="1"/>
    <col min="6149" max="6149" width="10.2166666666667" style="352" customWidth="1"/>
    <col min="6150" max="6150" width="4.66666666666667" style="352" customWidth="1"/>
    <col min="6151" max="6151" width="5" style="352" customWidth="1"/>
    <col min="6152" max="6152" width="11.1083333333333" style="352" customWidth="1"/>
    <col min="6153" max="6153" width="16.1083333333333" style="352" customWidth="1"/>
    <col min="6154" max="6154" width="4.775" style="352" customWidth="1"/>
    <col min="6155" max="6155" width="3.66666666666667" style="352" customWidth="1"/>
    <col min="6156" max="6156" width="5.10833333333333" style="352" customWidth="1"/>
    <col min="6157" max="6157" width="3.10833333333333" style="352" customWidth="1"/>
    <col min="6158" max="6158" width="4.66666666666667" style="352" customWidth="1"/>
    <col min="6159" max="6159" width="5" style="352" customWidth="1"/>
    <col min="6160" max="6161" width="9.775" style="352" customWidth="1"/>
    <col min="6162" max="6163" width="7.88333333333333" style="352" customWidth="1"/>
    <col min="6164" max="6394" width="9" style="352"/>
    <col min="6395" max="6395" width="3.10833333333333" style="352" customWidth="1"/>
    <col min="6396" max="6396" width="7.66666666666667" style="352" customWidth="1"/>
    <col min="6397" max="6397" width="4.10833333333333" style="352" customWidth="1"/>
    <col min="6398" max="6398" width="17" style="352" customWidth="1"/>
    <col min="6399" max="6399" width="3.66666666666667" style="352" customWidth="1"/>
    <col min="6400" max="6400" width="9.10833333333333" style="352" customWidth="1"/>
    <col min="6401" max="6401" width="3.66666666666667" style="352" customWidth="1"/>
    <col min="6402" max="6402" width="4.66666666666667" style="352" customWidth="1"/>
    <col min="6403" max="6403" width="9.66666666666667" style="352" customWidth="1"/>
    <col min="6404" max="6404" width="10.1083333333333" style="352" customWidth="1"/>
    <col min="6405" max="6405" width="10.2166666666667" style="352" customWidth="1"/>
    <col min="6406" max="6406" width="4.66666666666667" style="352" customWidth="1"/>
    <col min="6407" max="6407" width="5" style="352" customWidth="1"/>
    <col min="6408" max="6408" width="11.1083333333333" style="352" customWidth="1"/>
    <col min="6409" max="6409" width="16.1083333333333" style="352" customWidth="1"/>
    <col min="6410" max="6410" width="4.775" style="352" customWidth="1"/>
    <col min="6411" max="6411" width="3.66666666666667" style="352" customWidth="1"/>
    <col min="6412" max="6412" width="5.10833333333333" style="352" customWidth="1"/>
    <col min="6413" max="6413" width="3.10833333333333" style="352" customWidth="1"/>
    <col min="6414" max="6414" width="4.66666666666667" style="352" customWidth="1"/>
    <col min="6415" max="6415" width="5" style="352" customWidth="1"/>
    <col min="6416" max="6417" width="9.775" style="352" customWidth="1"/>
    <col min="6418" max="6419" width="7.88333333333333" style="352" customWidth="1"/>
    <col min="6420" max="6650" width="9" style="352"/>
    <col min="6651" max="6651" width="3.10833333333333" style="352" customWidth="1"/>
    <col min="6652" max="6652" width="7.66666666666667" style="352" customWidth="1"/>
    <col min="6653" max="6653" width="4.10833333333333" style="352" customWidth="1"/>
    <col min="6654" max="6654" width="17" style="352" customWidth="1"/>
    <col min="6655" max="6655" width="3.66666666666667" style="352" customWidth="1"/>
    <col min="6656" max="6656" width="9.10833333333333" style="352" customWidth="1"/>
    <col min="6657" max="6657" width="3.66666666666667" style="352" customWidth="1"/>
    <col min="6658" max="6658" width="4.66666666666667" style="352" customWidth="1"/>
    <col min="6659" max="6659" width="9.66666666666667" style="352" customWidth="1"/>
    <col min="6660" max="6660" width="10.1083333333333" style="352" customWidth="1"/>
    <col min="6661" max="6661" width="10.2166666666667" style="352" customWidth="1"/>
    <col min="6662" max="6662" width="4.66666666666667" style="352" customWidth="1"/>
    <col min="6663" max="6663" width="5" style="352" customWidth="1"/>
    <col min="6664" max="6664" width="11.1083333333333" style="352" customWidth="1"/>
    <col min="6665" max="6665" width="16.1083333333333" style="352" customWidth="1"/>
    <col min="6666" max="6666" width="4.775" style="352" customWidth="1"/>
    <col min="6667" max="6667" width="3.66666666666667" style="352" customWidth="1"/>
    <col min="6668" max="6668" width="5.10833333333333" style="352" customWidth="1"/>
    <col min="6669" max="6669" width="3.10833333333333" style="352" customWidth="1"/>
    <col min="6670" max="6670" width="4.66666666666667" style="352" customWidth="1"/>
    <col min="6671" max="6671" width="5" style="352" customWidth="1"/>
    <col min="6672" max="6673" width="9.775" style="352" customWidth="1"/>
    <col min="6674" max="6675" width="7.88333333333333" style="352" customWidth="1"/>
    <col min="6676" max="6906" width="9" style="352"/>
    <col min="6907" max="6907" width="3.10833333333333" style="352" customWidth="1"/>
    <col min="6908" max="6908" width="7.66666666666667" style="352" customWidth="1"/>
    <col min="6909" max="6909" width="4.10833333333333" style="352" customWidth="1"/>
    <col min="6910" max="6910" width="17" style="352" customWidth="1"/>
    <col min="6911" max="6911" width="3.66666666666667" style="352" customWidth="1"/>
    <col min="6912" max="6912" width="9.10833333333333" style="352" customWidth="1"/>
    <col min="6913" max="6913" width="3.66666666666667" style="352" customWidth="1"/>
    <col min="6914" max="6914" width="4.66666666666667" style="352" customWidth="1"/>
    <col min="6915" max="6915" width="9.66666666666667" style="352" customWidth="1"/>
    <col min="6916" max="6916" width="10.1083333333333" style="352" customWidth="1"/>
    <col min="6917" max="6917" width="10.2166666666667" style="352" customWidth="1"/>
    <col min="6918" max="6918" width="4.66666666666667" style="352" customWidth="1"/>
    <col min="6919" max="6919" width="5" style="352" customWidth="1"/>
    <col min="6920" max="6920" width="11.1083333333333" style="352" customWidth="1"/>
    <col min="6921" max="6921" width="16.1083333333333" style="352" customWidth="1"/>
    <col min="6922" max="6922" width="4.775" style="352" customWidth="1"/>
    <col min="6923" max="6923" width="3.66666666666667" style="352" customWidth="1"/>
    <col min="6924" max="6924" width="5.10833333333333" style="352" customWidth="1"/>
    <col min="6925" max="6925" width="3.10833333333333" style="352" customWidth="1"/>
    <col min="6926" max="6926" width="4.66666666666667" style="352" customWidth="1"/>
    <col min="6927" max="6927" width="5" style="352" customWidth="1"/>
    <col min="6928" max="6929" width="9.775" style="352" customWidth="1"/>
    <col min="6930" max="6931" width="7.88333333333333" style="352" customWidth="1"/>
    <col min="6932" max="7162" width="9" style="352"/>
    <col min="7163" max="7163" width="3.10833333333333" style="352" customWidth="1"/>
    <col min="7164" max="7164" width="7.66666666666667" style="352" customWidth="1"/>
    <col min="7165" max="7165" width="4.10833333333333" style="352" customWidth="1"/>
    <col min="7166" max="7166" width="17" style="352" customWidth="1"/>
    <col min="7167" max="7167" width="3.66666666666667" style="352" customWidth="1"/>
    <col min="7168" max="7168" width="9.10833333333333" style="352" customWidth="1"/>
    <col min="7169" max="7169" width="3.66666666666667" style="352" customWidth="1"/>
    <col min="7170" max="7170" width="4.66666666666667" style="352" customWidth="1"/>
    <col min="7171" max="7171" width="9.66666666666667" style="352" customWidth="1"/>
    <col min="7172" max="7172" width="10.1083333333333" style="352" customWidth="1"/>
    <col min="7173" max="7173" width="10.2166666666667" style="352" customWidth="1"/>
    <col min="7174" max="7174" width="4.66666666666667" style="352" customWidth="1"/>
    <col min="7175" max="7175" width="5" style="352" customWidth="1"/>
    <col min="7176" max="7176" width="11.1083333333333" style="352" customWidth="1"/>
    <col min="7177" max="7177" width="16.1083333333333" style="352" customWidth="1"/>
    <col min="7178" max="7178" width="4.775" style="352" customWidth="1"/>
    <col min="7179" max="7179" width="3.66666666666667" style="352" customWidth="1"/>
    <col min="7180" max="7180" width="5.10833333333333" style="352" customWidth="1"/>
    <col min="7181" max="7181" width="3.10833333333333" style="352" customWidth="1"/>
    <col min="7182" max="7182" width="4.66666666666667" style="352" customWidth="1"/>
    <col min="7183" max="7183" width="5" style="352" customWidth="1"/>
    <col min="7184" max="7185" width="9.775" style="352" customWidth="1"/>
    <col min="7186" max="7187" width="7.88333333333333" style="352" customWidth="1"/>
    <col min="7188" max="7418" width="9" style="352"/>
    <col min="7419" max="7419" width="3.10833333333333" style="352" customWidth="1"/>
    <col min="7420" max="7420" width="7.66666666666667" style="352" customWidth="1"/>
    <col min="7421" max="7421" width="4.10833333333333" style="352" customWidth="1"/>
    <col min="7422" max="7422" width="17" style="352" customWidth="1"/>
    <col min="7423" max="7423" width="3.66666666666667" style="352" customWidth="1"/>
    <col min="7424" max="7424" width="9.10833333333333" style="352" customWidth="1"/>
    <col min="7425" max="7425" width="3.66666666666667" style="352" customWidth="1"/>
    <col min="7426" max="7426" width="4.66666666666667" style="352" customWidth="1"/>
    <col min="7427" max="7427" width="9.66666666666667" style="352" customWidth="1"/>
    <col min="7428" max="7428" width="10.1083333333333" style="352" customWidth="1"/>
    <col min="7429" max="7429" width="10.2166666666667" style="352" customWidth="1"/>
    <col min="7430" max="7430" width="4.66666666666667" style="352" customWidth="1"/>
    <col min="7431" max="7431" width="5" style="352" customWidth="1"/>
    <col min="7432" max="7432" width="11.1083333333333" style="352" customWidth="1"/>
    <col min="7433" max="7433" width="16.1083333333333" style="352" customWidth="1"/>
    <col min="7434" max="7434" width="4.775" style="352" customWidth="1"/>
    <col min="7435" max="7435" width="3.66666666666667" style="352" customWidth="1"/>
    <col min="7436" max="7436" width="5.10833333333333" style="352" customWidth="1"/>
    <col min="7437" max="7437" width="3.10833333333333" style="352" customWidth="1"/>
    <col min="7438" max="7438" width="4.66666666666667" style="352" customWidth="1"/>
    <col min="7439" max="7439" width="5" style="352" customWidth="1"/>
    <col min="7440" max="7441" width="9.775" style="352" customWidth="1"/>
    <col min="7442" max="7443" width="7.88333333333333" style="352" customWidth="1"/>
    <col min="7444" max="7674" width="9" style="352"/>
    <col min="7675" max="7675" width="3.10833333333333" style="352" customWidth="1"/>
    <col min="7676" max="7676" width="7.66666666666667" style="352" customWidth="1"/>
    <col min="7677" max="7677" width="4.10833333333333" style="352" customWidth="1"/>
    <col min="7678" max="7678" width="17" style="352" customWidth="1"/>
    <col min="7679" max="7679" width="3.66666666666667" style="352" customWidth="1"/>
    <col min="7680" max="7680" width="9.10833333333333" style="352" customWidth="1"/>
    <col min="7681" max="7681" width="3.66666666666667" style="352" customWidth="1"/>
    <col min="7682" max="7682" width="4.66666666666667" style="352" customWidth="1"/>
    <col min="7683" max="7683" width="9.66666666666667" style="352" customWidth="1"/>
    <col min="7684" max="7684" width="10.1083333333333" style="352" customWidth="1"/>
    <col min="7685" max="7685" width="10.2166666666667" style="352" customWidth="1"/>
    <col min="7686" max="7686" width="4.66666666666667" style="352" customWidth="1"/>
    <col min="7687" max="7687" width="5" style="352" customWidth="1"/>
    <col min="7688" max="7688" width="11.1083333333333" style="352" customWidth="1"/>
    <col min="7689" max="7689" width="16.1083333333333" style="352" customWidth="1"/>
    <col min="7690" max="7690" width="4.775" style="352" customWidth="1"/>
    <col min="7691" max="7691" width="3.66666666666667" style="352" customWidth="1"/>
    <col min="7692" max="7692" width="5.10833333333333" style="352" customWidth="1"/>
    <col min="7693" max="7693" width="3.10833333333333" style="352" customWidth="1"/>
    <col min="7694" max="7694" width="4.66666666666667" style="352" customWidth="1"/>
    <col min="7695" max="7695" width="5" style="352" customWidth="1"/>
    <col min="7696" max="7697" width="9.775" style="352" customWidth="1"/>
    <col min="7698" max="7699" width="7.88333333333333" style="352" customWidth="1"/>
    <col min="7700" max="7930" width="9" style="352"/>
    <col min="7931" max="7931" width="3.10833333333333" style="352" customWidth="1"/>
    <col min="7932" max="7932" width="7.66666666666667" style="352" customWidth="1"/>
    <col min="7933" max="7933" width="4.10833333333333" style="352" customWidth="1"/>
    <col min="7934" max="7934" width="17" style="352" customWidth="1"/>
    <col min="7935" max="7935" width="3.66666666666667" style="352" customWidth="1"/>
    <col min="7936" max="7936" width="9.10833333333333" style="352" customWidth="1"/>
    <col min="7937" max="7937" width="3.66666666666667" style="352" customWidth="1"/>
    <col min="7938" max="7938" width="4.66666666666667" style="352" customWidth="1"/>
    <col min="7939" max="7939" width="9.66666666666667" style="352" customWidth="1"/>
    <col min="7940" max="7940" width="10.1083333333333" style="352" customWidth="1"/>
    <col min="7941" max="7941" width="10.2166666666667" style="352" customWidth="1"/>
    <col min="7942" max="7942" width="4.66666666666667" style="352" customWidth="1"/>
    <col min="7943" max="7943" width="5" style="352" customWidth="1"/>
    <col min="7944" max="7944" width="11.1083333333333" style="352" customWidth="1"/>
    <col min="7945" max="7945" width="16.1083333333333" style="352" customWidth="1"/>
    <col min="7946" max="7946" width="4.775" style="352" customWidth="1"/>
    <col min="7947" max="7947" width="3.66666666666667" style="352" customWidth="1"/>
    <col min="7948" max="7948" width="5.10833333333333" style="352" customWidth="1"/>
    <col min="7949" max="7949" width="3.10833333333333" style="352" customWidth="1"/>
    <col min="7950" max="7950" width="4.66666666666667" style="352" customWidth="1"/>
    <col min="7951" max="7951" width="5" style="352" customWidth="1"/>
    <col min="7952" max="7953" width="9.775" style="352" customWidth="1"/>
    <col min="7954" max="7955" width="7.88333333333333" style="352" customWidth="1"/>
    <col min="7956" max="8186" width="9" style="352"/>
    <col min="8187" max="8187" width="3.10833333333333" style="352" customWidth="1"/>
    <col min="8188" max="8188" width="7.66666666666667" style="352" customWidth="1"/>
    <col min="8189" max="8189" width="4.10833333333333" style="352" customWidth="1"/>
    <col min="8190" max="8190" width="17" style="352" customWidth="1"/>
    <col min="8191" max="8191" width="3.66666666666667" style="352" customWidth="1"/>
    <col min="8192" max="8192" width="9.10833333333333" style="352" customWidth="1"/>
    <col min="8193" max="8193" width="3.66666666666667" style="352" customWidth="1"/>
    <col min="8194" max="8194" width="4.66666666666667" style="352" customWidth="1"/>
    <col min="8195" max="8195" width="9.66666666666667" style="352" customWidth="1"/>
    <col min="8196" max="8196" width="10.1083333333333" style="352" customWidth="1"/>
    <col min="8197" max="8197" width="10.2166666666667" style="352" customWidth="1"/>
    <col min="8198" max="8198" width="4.66666666666667" style="352" customWidth="1"/>
    <col min="8199" max="8199" width="5" style="352" customWidth="1"/>
    <col min="8200" max="8200" width="11.1083333333333" style="352" customWidth="1"/>
    <col min="8201" max="8201" width="16.1083333333333" style="352" customWidth="1"/>
    <col min="8202" max="8202" width="4.775" style="352" customWidth="1"/>
    <col min="8203" max="8203" width="3.66666666666667" style="352" customWidth="1"/>
    <col min="8204" max="8204" width="5.10833333333333" style="352" customWidth="1"/>
    <col min="8205" max="8205" width="3.10833333333333" style="352" customWidth="1"/>
    <col min="8206" max="8206" width="4.66666666666667" style="352" customWidth="1"/>
    <col min="8207" max="8207" width="5" style="352" customWidth="1"/>
    <col min="8208" max="8209" width="9.775" style="352" customWidth="1"/>
    <col min="8210" max="8211" width="7.88333333333333" style="352" customWidth="1"/>
    <col min="8212" max="8442" width="9" style="352"/>
    <col min="8443" max="8443" width="3.10833333333333" style="352" customWidth="1"/>
    <col min="8444" max="8444" width="7.66666666666667" style="352" customWidth="1"/>
    <col min="8445" max="8445" width="4.10833333333333" style="352" customWidth="1"/>
    <col min="8446" max="8446" width="17" style="352" customWidth="1"/>
    <col min="8447" max="8447" width="3.66666666666667" style="352" customWidth="1"/>
    <col min="8448" max="8448" width="9.10833333333333" style="352" customWidth="1"/>
    <col min="8449" max="8449" width="3.66666666666667" style="352" customWidth="1"/>
    <col min="8450" max="8450" width="4.66666666666667" style="352" customWidth="1"/>
    <col min="8451" max="8451" width="9.66666666666667" style="352" customWidth="1"/>
    <col min="8452" max="8452" width="10.1083333333333" style="352" customWidth="1"/>
    <col min="8453" max="8453" width="10.2166666666667" style="352" customWidth="1"/>
    <col min="8454" max="8454" width="4.66666666666667" style="352" customWidth="1"/>
    <col min="8455" max="8455" width="5" style="352" customWidth="1"/>
    <col min="8456" max="8456" width="11.1083333333333" style="352" customWidth="1"/>
    <col min="8457" max="8457" width="16.1083333333333" style="352" customWidth="1"/>
    <col min="8458" max="8458" width="4.775" style="352" customWidth="1"/>
    <col min="8459" max="8459" width="3.66666666666667" style="352" customWidth="1"/>
    <col min="8460" max="8460" width="5.10833333333333" style="352" customWidth="1"/>
    <col min="8461" max="8461" width="3.10833333333333" style="352" customWidth="1"/>
    <col min="8462" max="8462" width="4.66666666666667" style="352" customWidth="1"/>
    <col min="8463" max="8463" width="5" style="352" customWidth="1"/>
    <col min="8464" max="8465" width="9.775" style="352" customWidth="1"/>
    <col min="8466" max="8467" width="7.88333333333333" style="352" customWidth="1"/>
    <col min="8468" max="8698" width="9" style="352"/>
    <col min="8699" max="8699" width="3.10833333333333" style="352" customWidth="1"/>
    <col min="8700" max="8700" width="7.66666666666667" style="352" customWidth="1"/>
    <col min="8701" max="8701" width="4.10833333333333" style="352" customWidth="1"/>
    <col min="8702" max="8702" width="17" style="352" customWidth="1"/>
    <col min="8703" max="8703" width="3.66666666666667" style="352" customWidth="1"/>
    <col min="8704" max="8704" width="9.10833333333333" style="352" customWidth="1"/>
    <col min="8705" max="8705" width="3.66666666666667" style="352" customWidth="1"/>
    <col min="8706" max="8706" width="4.66666666666667" style="352" customWidth="1"/>
    <col min="8707" max="8707" width="9.66666666666667" style="352" customWidth="1"/>
    <col min="8708" max="8708" width="10.1083333333333" style="352" customWidth="1"/>
    <col min="8709" max="8709" width="10.2166666666667" style="352" customWidth="1"/>
    <col min="8710" max="8710" width="4.66666666666667" style="352" customWidth="1"/>
    <col min="8711" max="8711" width="5" style="352" customWidth="1"/>
    <col min="8712" max="8712" width="11.1083333333333" style="352" customWidth="1"/>
    <col min="8713" max="8713" width="16.1083333333333" style="352" customWidth="1"/>
    <col min="8714" max="8714" width="4.775" style="352" customWidth="1"/>
    <col min="8715" max="8715" width="3.66666666666667" style="352" customWidth="1"/>
    <col min="8716" max="8716" width="5.10833333333333" style="352" customWidth="1"/>
    <col min="8717" max="8717" width="3.10833333333333" style="352" customWidth="1"/>
    <col min="8718" max="8718" width="4.66666666666667" style="352" customWidth="1"/>
    <col min="8719" max="8719" width="5" style="352" customWidth="1"/>
    <col min="8720" max="8721" width="9.775" style="352" customWidth="1"/>
    <col min="8722" max="8723" width="7.88333333333333" style="352" customWidth="1"/>
    <col min="8724" max="8954" width="9" style="352"/>
    <col min="8955" max="8955" width="3.10833333333333" style="352" customWidth="1"/>
    <col min="8956" max="8956" width="7.66666666666667" style="352" customWidth="1"/>
    <col min="8957" max="8957" width="4.10833333333333" style="352" customWidth="1"/>
    <col min="8958" max="8958" width="17" style="352" customWidth="1"/>
    <col min="8959" max="8959" width="3.66666666666667" style="352" customWidth="1"/>
    <col min="8960" max="8960" width="9.10833333333333" style="352" customWidth="1"/>
    <col min="8961" max="8961" width="3.66666666666667" style="352" customWidth="1"/>
    <col min="8962" max="8962" width="4.66666666666667" style="352" customWidth="1"/>
    <col min="8963" max="8963" width="9.66666666666667" style="352" customWidth="1"/>
    <col min="8964" max="8964" width="10.1083333333333" style="352" customWidth="1"/>
    <col min="8965" max="8965" width="10.2166666666667" style="352" customWidth="1"/>
    <col min="8966" max="8966" width="4.66666666666667" style="352" customWidth="1"/>
    <col min="8967" max="8967" width="5" style="352" customWidth="1"/>
    <col min="8968" max="8968" width="11.1083333333333" style="352" customWidth="1"/>
    <col min="8969" max="8969" width="16.1083333333333" style="352" customWidth="1"/>
    <col min="8970" max="8970" width="4.775" style="352" customWidth="1"/>
    <col min="8971" max="8971" width="3.66666666666667" style="352" customWidth="1"/>
    <col min="8972" max="8972" width="5.10833333333333" style="352" customWidth="1"/>
    <col min="8973" max="8973" width="3.10833333333333" style="352" customWidth="1"/>
    <col min="8974" max="8974" width="4.66666666666667" style="352" customWidth="1"/>
    <col min="8975" max="8975" width="5" style="352" customWidth="1"/>
    <col min="8976" max="8977" width="9.775" style="352" customWidth="1"/>
    <col min="8978" max="8979" width="7.88333333333333" style="352" customWidth="1"/>
    <col min="8980" max="9210" width="9" style="352"/>
    <col min="9211" max="9211" width="3.10833333333333" style="352" customWidth="1"/>
    <col min="9212" max="9212" width="7.66666666666667" style="352" customWidth="1"/>
    <col min="9213" max="9213" width="4.10833333333333" style="352" customWidth="1"/>
    <col min="9214" max="9214" width="17" style="352" customWidth="1"/>
    <col min="9215" max="9215" width="3.66666666666667" style="352" customWidth="1"/>
    <col min="9216" max="9216" width="9.10833333333333" style="352" customWidth="1"/>
    <col min="9217" max="9217" width="3.66666666666667" style="352" customWidth="1"/>
    <col min="9218" max="9218" width="4.66666666666667" style="352" customWidth="1"/>
    <col min="9219" max="9219" width="9.66666666666667" style="352" customWidth="1"/>
    <col min="9220" max="9220" width="10.1083333333333" style="352" customWidth="1"/>
    <col min="9221" max="9221" width="10.2166666666667" style="352" customWidth="1"/>
    <col min="9222" max="9222" width="4.66666666666667" style="352" customWidth="1"/>
    <col min="9223" max="9223" width="5" style="352" customWidth="1"/>
    <col min="9224" max="9224" width="11.1083333333333" style="352" customWidth="1"/>
    <col min="9225" max="9225" width="16.1083333333333" style="352" customWidth="1"/>
    <col min="9226" max="9226" width="4.775" style="352" customWidth="1"/>
    <col min="9227" max="9227" width="3.66666666666667" style="352" customWidth="1"/>
    <col min="9228" max="9228" width="5.10833333333333" style="352" customWidth="1"/>
    <col min="9229" max="9229" width="3.10833333333333" style="352" customWidth="1"/>
    <col min="9230" max="9230" width="4.66666666666667" style="352" customWidth="1"/>
    <col min="9231" max="9231" width="5" style="352" customWidth="1"/>
    <col min="9232" max="9233" width="9.775" style="352" customWidth="1"/>
    <col min="9234" max="9235" width="7.88333333333333" style="352" customWidth="1"/>
    <col min="9236" max="9466" width="9" style="352"/>
    <col min="9467" max="9467" width="3.10833333333333" style="352" customWidth="1"/>
    <col min="9468" max="9468" width="7.66666666666667" style="352" customWidth="1"/>
    <col min="9469" max="9469" width="4.10833333333333" style="352" customWidth="1"/>
    <col min="9470" max="9470" width="17" style="352" customWidth="1"/>
    <col min="9471" max="9471" width="3.66666666666667" style="352" customWidth="1"/>
    <col min="9472" max="9472" width="9.10833333333333" style="352" customWidth="1"/>
    <col min="9473" max="9473" width="3.66666666666667" style="352" customWidth="1"/>
    <col min="9474" max="9474" width="4.66666666666667" style="352" customWidth="1"/>
    <col min="9475" max="9475" width="9.66666666666667" style="352" customWidth="1"/>
    <col min="9476" max="9476" width="10.1083333333333" style="352" customWidth="1"/>
    <col min="9477" max="9477" width="10.2166666666667" style="352" customWidth="1"/>
    <col min="9478" max="9478" width="4.66666666666667" style="352" customWidth="1"/>
    <col min="9479" max="9479" width="5" style="352" customWidth="1"/>
    <col min="9480" max="9480" width="11.1083333333333" style="352" customWidth="1"/>
    <col min="9481" max="9481" width="16.1083333333333" style="352" customWidth="1"/>
    <col min="9482" max="9482" width="4.775" style="352" customWidth="1"/>
    <col min="9483" max="9483" width="3.66666666666667" style="352" customWidth="1"/>
    <col min="9484" max="9484" width="5.10833333333333" style="352" customWidth="1"/>
    <col min="9485" max="9485" width="3.10833333333333" style="352" customWidth="1"/>
    <col min="9486" max="9486" width="4.66666666666667" style="352" customWidth="1"/>
    <col min="9487" max="9487" width="5" style="352" customWidth="1"/>
    <col min="9488" max="9489" width="9.775" style="352" customWidth="1"/>
    <col min="9490" max="9491" width="7.88333333333333" style="352" customWidth="1"/>
    <col min="9492" max="9722" width="9" style="352"/>
    <col min="9723" max="9723" width="3.10833333333333" style="352" customWidth="1"/>
    <col min="9724" max="9724" width="7.66666666666667" style="352" customWidth="1"/>
    <col min="9725" max="9725" width="4.10833333333333" style="352" customWidth="1"/>
    <col min="9726" max="9726" width="17" style="352" customWidth="1"/>
    <col min="9727" max="9727" width="3.66666666666667" style="352" customWidth="1"/>
    <col min="9728" max="9728" width="9.10833333333333" style="352" customWidth="1"/>
    <col min="9729" max="9729" width="3.66666666666667" style="352" customWidth="1"/>
    <col min="9730" max="9730" width="4.66666666666667" style="352" customWidth="1"/>
    <col min="9731" max="9731" width="9.66666666666667" style="352" customWidth="1"/>
    <col min="9732" max="9732" width="10.1083333333333" style="352" customWidth="1"/>
    <col min="9733" max="9733" width="10.2166666666667" style="352" customWidth="1"/>
    <col min="9734" max="9734" width="4.66666666666667" style="352" customWidth="1"/>
    <col min="9735" max="9735" width="5" style="352" customWidth="1"/>
    <col min="9736" max="9736" width="11.1083333333333" style="352" customWidth="1"/>
    <col min="9737" max="9737" width="16.1083333333333" style="352" customWidth="1"/>
    <col min="9738" max="9738" width="4.775" style="352" customWidth="1"/>
    <col min="9739" max="9739" width="3.66666666666667" style="352" customWidth="1"/>
    <col min="9740" max="9740" width="5.10833333333333" style="352" customWidth="1"/>
    <col min="9741" max="9741" width="3.10833333333333" style="352" customWidth="1"/>
    <col min="9742" max="9742" width="4.66666666666667" style="352" customWidth="1"/>
    <col min="9743" max="9743" width="5" style="352" customWidth="1"/>
    <col min="9744" max="9745" width="9.775" style="352" customWidth="1"/>
    <col min="9746" max="9747" width="7.88333333333333" style="352" customWidth="1"/>
    <col min="9748" max="9978" width="9" style="352"/>
    <col min="9979" max="9979" width="3.10833333333333" style="352" customWidth="1"/>
    <col min="9980" max="9980" width="7.66666666666667" style="352" customWidth="1"/>
    <col min="9981" max="9981" width="4.10833333333333" style="352" customWidth="1"/>
    <col min="9982" max="9982" width="17" style="352" customWidth="1"/>
    <col min="9983" max="9983" width="3.66666666666667" style="352" customWidth="1"/>
    <col min="9984" max="9984" width="9.10833333333333" style="352" customWidth="1"/>
    <col min="9985" max="9985" width="3.66666666666667" style="352" customWidth="1"/>
    <col min="9986" max="9986" width="4.66666666666667" style="352" customWidth="1"/>
    <col min="9987" max="9987" width="9.66666666666667" style="352" customWidth="1"/>
    <col min="9988" max="9988" width="10.1083333333333" style="352" customWidth="1"/>
    <col min="9989" max="9989" width="10.2166666666667" style="352" customWidth="1"/>
    <col min="9990" max="9990" width="4.66666666666667" style="352" customWidth="1"/>
    <col min="9991" max="9991" width="5" style="352" customWidth="1"/>
    <col min="9992" max="9992" width="11.1083333333333" style="352" customWidth="1"/>
    <col min="9993" max="9993" width="16.1083333333333" style="352" customWidth="1"/>
    <col min="9994" max="9994" width="4.775" style="352" customWidth="1"/>
    <col min="9995" max="9995" width="3.66666666666667" style="352" customWidth="1"/>
    <col min="9996" max="9996" width="5.10833333333333" style="352" customWidth="1"/>
    <col min="9997" max="9997" width="3.10833333333333" style="352" customWidth="1"/>
    <col min="9998" max="9998" width="4.66666666666667" style="352" customWidth="1"/>
    <col min="9999" max="9999" width="5" style="352" customWidth="1"/>
    <col min="10000" max="10001" width="9.775" style="352" customWidth="1"/>
    <col min="10002" max="10003" width="7.88333333333333" style="352" customWidth="1"/>
    <col min="10004" max="10234" width="9" style="352"/>
    <col min="10235" max="10235" width="3.10833333333333" style="352" customWidth="1"/>
    <col min="10236" max="10236" width="7.66666666666667" style="352" customWidth="1"/>
    <col min="10237" max="10237" width="4.10833333333333" style="352" customWidth="1"/>
    <col min="10238" max="10238" width="17" style="352" customWidth="1"/>
    <col min="10239" max="10239" width="3.66666666666667" style="352" customWidth="1"/>
    <col min="10240" max="10240" width="9.10833333333333" style="352" customWidth="1"/>
    <col min="10241" max="10241" width="3.66666666666667" style="352" customWidth="1"/>
    <col min="10242" max="10242" width="4.66666666666667" style="352" customWidth="1"/>
    <col min="10243" max="10243" width="9.66666666666667" style="352" customWidth="1"/>
    <col min="10244" max="10244" width="10.1083333333333" style="352" customWidth="1"/>
    <col min="10245" max="10245" width="10.2166666666667" style="352" customWidth="1"/>
    <col min="10246" max="10246" width="4.66666666666667" style="352" customWidth="1"/>
    <col min="10247" max="10247" width="5" style="352" customWidth="1"/>
    <col min="10248" max="10248" width="11.1083333333333" style="352" customWidth="1"/>
    <col min="10249" max="10249" width="16.1083333333333" style="352" customWidth="1"/>
    <col min="10250" max="10250" width="4.775" style="352" customWidth="1"/>
    <col min="10251" max="10251" width="3.66666666666667" style="352" customWidth="1"/>
    <col min="10252" max="10252" width="5.10833333333333" style="352" customWidth="1"/>
    <col min="10253" max="10253" width="3.10833333333333" style="352" customWidth="1"/>
    <col min="10254" max="10254" width="4.66666666666667" style="352" customWidth="1"/>
    <col min="10255" max="10255" width="5" style="352" customWidth="1"/>
    <col min="10256" max="10257" width="9.775" style="352" customWidth="1"/>
    <col min="10258" max="10259" width="7.88333333333333" style="352" customWidth="1"/>
    <col min="10260" max="10490" width="9" style="352"/>
    <col min="10491" max="10491" width="3.10833333333333" style="352" customWidth="1"/>
    <col min="10492" max="10492" width="7.66666666666667" style="352" customWidth="1"/>
    <col min="10493" max="10493" width="4.10833333333333" style="352" customWidth="1"/>
    <col min="10494" max="10494" width="17" style="352" customWidth="1"/>
    <col min="10495" max="10495" width="3.66666666666667" style="352" customWidth="1"/>
    <col min="10496" max="10496" width="9.10833333333333" style="352" customWidth="1"/>
    <col min="10497" max="10497" width="3.66666666666667" style="352" customWidth="1"/>
    <col min="10498" max="10498" width="4.66666666666667" style="352" customWidth="1"/>
    <col min="10499" max="10499" width="9.66666666666667" style="352" customWidth="1"/>
    <col min="10500" max="10500" width="10.1083333333333" style="352" customWidth="1"/>
    <col min="10501" max="10501" width="10.2166666666667" style="352" customWidth="1"/>
    <col min="10502" max="10502" width="4.66666666666667" style="352" customWidth="1"/>
    <col min="10503" max="10503" width="5" style="352" customWidth="1"/>
    <col min="10504" max="10504" width="11.1083333333333" style="352" customWidth="1"/>
    <col min="10505" max="10505" width="16.1083333333333" style="352" customWidth="1"/>
    <col min="10506" max="10506" width="4.775" style="352" customWidth="1"/>
    <col min="10507" max="10507" width="3.66666666666667" style="352" customWidth="1"/>
    <col min="10508" max="10508" width="5.10833333333333" style="352" customWidth="1"/>
    <col min="10509" max="10509" width="3.10833333333333" style="352" customWidth="1"/>
    <col min="10510" max="10510" width="4.66666666666667" style="352" customWidth="1"/>
    <col min="10511" max="10511" width="5" style="352" customWidth="1"/>
    <col min="10512" max="10513" width="9.775" style="352" customWidth="1"/>
    <col min="10514" max="10515" width="7.88333333333333" style="352" customWidth="1"/>
    <col min="10516" max="10746" width="9" style="352"/>
    <col min="10747" max="10747" width="3.10833333333333" style="352" customWidth="1"/>
    <col min="10748" max="10748" width="7.66666666666667" style="352" customWidth="1"/>
    <col min="10749" max="10749" width="4.10833333333333" style="352" customWidth="1"/>
    <col min="10750" max="10750" width="17" style="352" customWidth="1"/>
    <col min="10751" max="10751" width="3.66666666666667" style="352" customWidth="1"/>
    <col min="10752" max="10752" width="9.10833333333333" style="352" customWidth="1"/>
    <col min="10753" max="10753" width="3.66666666666667" style="352" customWidth="1"/>
    <col min="10754" max="10754" width="4.66666666666667" style="352" customWidth="1"/>
    <col min="10755" max="10755" width="9.66666666666667" style="352" customWidth="1"/>
    <col min="10756" max="10756" width="10.1083333333333" style="352" customWidth="1"/>
    <col min="10757" max="10757" width="10.2166666666667" style="352" customWidth="1"/>
    <col min="10758" max="10758" width="4.66666666666667" style="352" customWidth="1"/>
    <col min="10759" max="10759" width="5" style="352" customWidth="1"/>
    <col min="10760" max="10760" width="11.1083333333333" style="352" customWidth="1"/>
    <col min="10761" max="10761" width="16.1083333333333" style="352" customWidth="1"/>
    <col min="10762" max="10762" width="4.775" style="352" customWidth="1"/>
    <col min="10763" max="10763" width="3.66666666666667" style="352" customWidth="1"/>
    <col min="10764" max="10764" width="5.10833333333333" style="352" customWidth="1"/>
    <col min="10765" max="10765" width="3.10833333333333" style="352" customWidth="1"/>
    <col min="10766" max="10766" width="4.66666666666667" style="352" customWidth="1"/>
    <col min="10767" max="10767" width="5" style="352" customWidth="1"/>
    <col min="10768" max="10769" width="9.775" style="352" customWidth="1"/>
    <col min="10770" max="10771" width="7.88333333333333" style="352" customWidth="1"/>
    <col min="10772" max="11002" width="9" style="352"/>
    <col min="11003" max="11003" width="3.10833333333333" style="352" customWidth="1"/>
    <col min="11004" max="11004" width="7.66666666666667" style="352" customWidth="1"/>
    <col min="11005" max="11005" width="4.10833333333333" style="352" customWidth="1"/>
    <col min="11006" max="11006" width="17" style="352" customWidth="1"/>
    <col min="11007" max="11007" width="3.66666666666667" style="352" customWidth="1"/>
    <col min="11008" max="11008" width="9.10833333333333" style="352" customWidth="1"/>
    <col min="11009" max="11009" width="3.66666666666667" style="352" customWidth="1"/>
    <col min="11010" max="11010" width="4.66666666666667" style="352" customWidth="1"/>
    <col min="11011" max="11011" width="9.66666666666667" style="352" customWidth="1"/>
    <col min="11012" max="11012" width="10.1083333333333" style="352" customWidth="1"/>
    <col min="11013" max="11013" width="10.2166666666667" style="352" customWidth="1"/>
    <col min="11014" max="11014" width="4.66666666666667" style="352" customWidth="1"/>
    <col min="11015" max="11015" width="5" style="352" customWidth="1"/>
    <col min="11016" max="11016" width="11.1083333333333" style="352" customWidth="1"/>
    <col min="11017" max="11017" width="16.1083333333333" style="352" customWidth="1"/>
    <col min="11018" max="11018" width="4.775" style="352" customWidth="1"/>
    <col min="11019" max="11019" width="3.66666666666667" style="352" customWidth="1"/>
    <col min="11020" max="11020" width="5.10833333333333" style="352" customWidth="1"/>
    <col min="11021" max="11021" width="3.10833333333333" style="352" customWidth="1"/>
    <col min="11022" max="11022" width="4.66666666666667" style="352" customWidth="1"/>
    <col min="11023" max="11023" width="5" style="352" customWidth="1"/>
    <col min="11024" max="11025" width="9.775" style="352" customWidth="1"/>
    <col min="11026" max="11027" width="7.88333333333333" style="352" customWidth="1"/>
    <col min="11028" max="11258" width="9" style="352"/>
    <col min="11259" max="11259" width="3.10833333333333" style="352" customWidth="1"/>
    <col min="11260" max="11260" width="7.66666666666667" style="352" customWidth="1"/>
    <col min="11261" max="11261" width="4.10833333333333" style="352" customWidth="1"/>
    <col min="11262" max="11262" width="17" style="352" customWidth="1"/>
    <col min="11263" max="11263" width="3.66666666666667" style="352" customWidth="1"/>
    <col min="11264" max="11264" width="9.10833333333333" style="352" customWidth="1"/>
    <col min="11265" max="11265" width="3.66666666666667" style="352" customWidth="1"/>
    <col min="11266" max="11266" width="4.66666666666667" style="352" customWidth="1"/>
    <col min="11267" max="11267" width="9.66666666666667" style="352" customWidth="1"/>
    <col min="11268" max="11268" width="10.1083333333333" style="352" customWidth="1"/>
    <col min="11269" max="11269" width="10.2166666666667" style="352" customWidth="1"/>
    <col min="11270" max="11270" width="4.66666666666667" style="352" customWidth="1"/>
    <col min="11271" max="11271" width="5" style="352" customWidth="1"/>
    <col min="11272" max="11272" width="11.1083333333333" style="352" customWidth="1"/>
    <col min="11273" max="11273" width="16.1083333333333" style="352" customWidth="1"/>
    <col min="11274" max="11274" width="4.775" style="352" customWidth="1"/>
    <col min="11275" max="11275" width="3.66666666666667" style="352" customWidth="1"/>
    <col min="11276" max="11276" width="5.10833333333333" style="352" customWidth="1"/>
    <col min="11277" max="11277" width="3.10833333333333" style="352" customWidth="1"/>
    <col min="11278" max="11278" width="4.66666666666667" style="352" customWidth="1"/>
    <col min="11279" max="11279" width="5" style="352" customWidth="1"/>
    <col min="11280" max="11281" width="9.775" style="352" customWidth="1"/>
    <col min="11282" max="11283" width="7.88333333333333" style="352" customWidth="1"/>
    <col min="11284" max="11514" width="9" style="352"/>
    <col min="11515" max="11515" width="3.10833333333333" style="352" customWidth="1"/>
    <col min="11516" max="11516" width="7.66666666666667" style="352" customWidth="1"/>
    <col min="11517" max="11517" width="4.10833333333333" style="352" customWidth="1"/>
    <col min="11518" max="11518" width="17" style="352" customWidth="1"/>
    <col min="11519" max="11519" width="3.66666666666667" style="352" customWidth="1"/>
    <col min="11520" max="11520" width="9.10833333333333" style="352" customWidth="1"/>
    <col min="11521" max="11521" width="3.66666666666667" style="352" customWidth="1"/>
    <col min="11522" max="11522" width="4.66666666666667" style="352" customWidth="1"/>
    <col min="11523" max="11523" width="9.66666666666667" style="352" customWidth="1"/>
    <col min="11524" max="11524" width="10.1083333333333" style="352" customWidth="1"/>
    <col min="11525" max="11525" width="10.2166666666667" style="352" customWidth="1"/>
    <col min="11526" max="11526" width="4.66666666666667" style="352" customWidth="1"/>
    <col min="11527" max="11527" width="5" style="352" customWidth="1"/>
    <col min="11528" max="11528" width="11.1083333333333" style="352" customWidth="1"/>
    <col min="11529" max="11529" width="16.1083333333333" style="352" customWidth="1"/>
    <col min="11530" max="11530" width="4.775" style="352" customWidth="1"/>
    <col min="11531" max="11531" width="3.66666666666667" style="352" customWidth="1"/>
    <col min="11532" max="11532" width="5.10833333333333" style="352" customWidth="1"/>
    <col min="11533" max="11533" width="3.10833333333333" style="352" customWidth="1"/>
    <col min="11534" max="11534" width="4.66666666666667" style="352" customWidth="1"/>
    <col min="11535" max="11535" width="5" style="352" customWidth="1"/>
    <col min="11536" max="11537" width="9.775" style="352" customWidth="1"/>
    <col min="11538" max="11539" width="7.88333333333333" style="352" customWidth="1"/>
    <col min="11540" max="11770" width="9" style="352"/>
    <col min="11771" max="11771" width="3.10833333333333" style="352" customWidth="1"/>
    <col min="11772" max="11772" width="7.66666666666667" style="352" customWidth="1"/>
    <col min="11773" max="11773" width="4.10833333333333" style="352" customWidth="1"/>
    <col min="11774" max="11774" width="17" style="352" customWidth="1"/>
    <col min="11775" max="11775" width="3.66666666666667" style="352" customWidth="1"/>
    <col min="11776" max="11776" width="9.10833333333333" style="352" customWidth="1"/>
    <col min="11777" max="11777" width="3.66666666666667" style="352" customWidth="1"/>
    <col min="11778" max="11778" width="4.66666666666667" style="352" customWidth="1"/>
    <col min="11779" max="11779" width="9.66666666666667" style="352" customWidth="1"/>
    <col min="11780" max="11780" width="10.1083333333333" style="352" customWidth="1"/>
    <col min="11781" max="11781" width="10.2166666666667" style="352" customWidth="1"/>
    <col min="11782" max="11782" width="4.66666666666667" style="352" customWidth="1"/>
    <col min="11783" max="11783" width="5" style="352" customWidth="1"/>
    <col min="11784" max="11784" width="11.1083333333333" style="352" customWidth="1"/>
    <col min="11785" max="11785" width="16.1083333333333" style="352" customWidth="1"/>
    <col min="11786" max="11786" width="4.775" style="352" customWidth="1"/>
    <col min="11787" max="11787" width="3.66666666666667" style="352" customWidth="1"/>
    <col min="11788" max="11788" width="5.10833333333333" style="352" customWidth="1"/>
    <col min="11789" max="11789" width="3.10833333333333" style="352" customWidth="1"/>
    <col min="11790" max="11790" width="4.66666666666667" style="352" customWidth="1"/>
    <col min="11791" max="11791" width="5" style="352" customWidth="1"/>
    <col min="11792" max="11793" width="9.775" style="352" customWidth="1"/>
    <col min="11794" max="11795" width="7.88333333333333" style="352" customWidth="1"/>
    <col min="11796" max="12026" width="9" style="352"/>
    <col min="12027" max="12027" width="3.10833333333333" style="352" customWidth="1"/>
    <col min="12028" max="12028" width="7.66666666666667" style="352" customWidth="1"/>
    <col min="12029" max="12029" width="4.10833333333333" style="352" customWidth="1"/>
    <col min="12030" max="12030" width="17" style="352" customWidth="1"/>
    <col min="12031" max="12031" width="3.66666666666667" style="352" customWidth="1"/>
    <col min="12032" max="12032" width="9.10833333333333" style="352" customWidth="1"/>
    <col min="12033" max="12033" width="3.66666666666667" style="352" customWidth="1"/>
    <col min="12034" max="12034" width="4.66666666666667" style="352" customWidth="1"/>
    <col min="12035" max="12035" width="9.66666666666667" style="352" customWidth="1"/>
    <col min="12036" max="12036" width="10.1083333333333" style="352" customWidth="1"/>
    <col min="12037" max="12037" width="10.2166666666667" style="352" customWidth="1"/>
    <col min="12038" max="12038" width="4.66666666666667" style="352" customWidth="1"/>
    <col min="12039" max="12039" width="5" style="352" customWidth="1"/>
    <col min="12040" max="12040" width="11.1083333333333" style="352" customWidth="1"/>
    <col min="12041" max="12041" width="16.1083333333333" style="352" customWidth="1"/>
    <col min="12042" max="12042" width="4.775" style="352" customWidth="1"/>
    <col min="12043" max="12043" width="3.66666666666667" style="352" customWidth="1"/>
    <col min="12044" max="12044" width="5.10833333333333" style="352" customWidth="1"/>
    <col min="12045" max="12045" width="3.10833333333333" style="352" customWidth="1"/>
    <col min="12046" max="12046" width="4.66666666666667" style="352" customWidth="1"/>
    <col min="12047" max="12047" width="5" style="352" customWidth="1"/>
    <col min="12048" max="12049" width="9.775" style="352" customWidth="1"/>
    <col min="12050" max="12051" width="7.88333333333333" style="352" customWidth="1"/>
    <col min="12052" max="12282" width="9" style="352"/>
    <col min="12283" max="12283" width="3.10833333333333" style="352" customWidth="1"/>
    <col min="12284" max="12284" width="7.66666666666667" style="352" customWidth="1"/>
    <col min="12285" max="12285" width="4.10833333333333" style="352" customWidth="1"/>
    <col min="12286" max="12286" width="17" style="352" customWidth="1"/>
    <col min="12287" max="12287" width="3.66666666666667" style="352" customWidth="1"/>
    <col min="12288" max="12288" width="9.10833333333333" style="352" customWidth="1"/>
    <col min="12289" max="12289" width="3.66666666666667" style="352" customWidth="1"/>
    <col min="12290" max="12290" width="4.66666666666667" style="352" customWidth="1"/>
    <col min="12291" max="12291" width="9.66666666666667" style="352" customWidth="1"/>
    <col min="12292" max="12292" width="10.1083333333333" style="352" customWidth="1"/>
    <col min="12293" max="12293" width="10.2166666666667" style="352" customWidth="1"/>
    <col min="12294" max="12294" width="4.66666666666667" style="352" customWidth="1"/>
    <col min="12295" max="12295" width="5" style="352" customWidth="1"/>
    <col min="12296" max="12296" width="11.1083333333333" style="352" customWidth="1"/>
    <col min="12297" max="12297" width="16.1083333333333" style="352" customWidth="1"/>
    <col min="12298" max="12298" width="4.775" style="352" customWidth="1"/>
    <col min="12299" max="12299" width="3.66666666666667" style="352" customWidth="1"/>
    <col min="12300" max="12300" width="5.10833333333333" style="352" customWidth="1"/>
    <col min="12301" max="12301" width="3.10833333333333" style="352" customWidth="1"/>
    <col min="12302" max="12302" width="4.66666666666667" style="352" customWidth="1"/>
    <col min="12303" max="12303" width="5" style="352" customWidth="1"/>
    <col min="12304" max="12305" width="9.775" style="352" customWidth="1"/>
    <col min="12306" max="12307" width="7.88333333333333" style="352" customWidth="1"/>
    <col min="12308" max="12538" width="9" style="352"/>
    <col min="12539" max="12539" width="3.10833333333333" style="352" customWidth="1"/>
    <col min="12540" max="12540" width="7.66666666666667" style="352" customWidth="1"/>
    <col min="12541" max="12541" width="4.10833333333333" style="352" customWidth="1"/>
    <col min="12542" max="12542" width="17" style="352" customWidth="1"/>
    <col min="12543" max="12543" width="3.66666666666667" style="352" customWidth="1"/>
    <col min="12544" max="12544" width="9.10833333333333" style="352" customWidth="1"/>
    <col min="12545" max="12545" width="3.66666666666667" style="352" customWidth="1"/>
    <col min="12546" max="12546" width="4.66666666666667" style="352" customWidth="1"/>
    <col min="12547" max="12547" width="9.66666666666667" style="352" customWidth="1"/>
    <col min="12548" max="12548" width="10.1083333333333" style="352" customWidth="1"/>
    <col min="12549" max="12549" width="10.2166666666667" style="352" customWidth="1"/>
    <col min="12550" max="12550" width="4.66666666666667" style="352" customWidth="1"/>
    <col min="12551" max="12551" width="5" style="352" customWidth="1"/>
    <col min="12552" max="12552" width="11.1083333333333" style="352" customWidth="1"/>
    <col min="12553" max="12553" width="16.1083333333333" style="352" customWidth="1"/>
    <col min="12554" max="12554" width="4.775" style="352" customWidth="1"/>
    <col min="12555" max="12555" width="3.66666666666667" style="352" customWidth="1"/>
    <col min="12556" max="12556" width="5.10833333333333" style="352" customWidth="1"/>
    <col min="12557" max="12557" width="3.10833333333333" style="352" customWidth="1"/>
    <col min="12558" max="12558" width="4.66666666666667" style="352" customWidth="1"/>
    <col min="12559" max="12559" width="5" style="352" customWidth="1"/>
    <col min="12560" max="12561" width="9.775" style="352" customWidth="1"/>
    <col min="12562" max="12563" width="7.88333333333333" style="352" customWidth="1"/>
    <col min="12564" max="12794" width="9" style="352"/>
    <col min="12795" max="12795" width="3.10833333333333" style="352" customWidth="1"/>
    <col min="12796" max="12796" width="7.66666666666667" style="352" customWidth="1"/>
    <col min="12797" max="12797" width="4.10833333333333" style="352" customWidth="1"/>
    <col min="12798" max="12798" width="17" style="352" customWidth="1"/>
    <col min="12799" max="12799" width="3.66666666666667" style="352" customWidth="1"/>
    <col min="12800" max="12800" width="9.10833333333333" style="352" customWidth="1"/>
    <col min="12801" max="12801" width="3.66666666666667" style="352" customWidth="1"/>
    <col min="12802" max="12802" width="4.66666666666667" style="352" customWidth="1"/>
    <col min="12803" max="12803" width="9.66666666666667" style="352" customWidth="1"/>
    <col min="12804" max="12804" width="10.1083333333333" style="352" customWidth="1"/>
    <col min="12805" max="12805" width="10.2166666666667" style="352" customWidth="1"/>
    <col min="12806" max="12806" width="4.66666666666667" style="352" customWidth="1"/>
    <col min="12807" max="12807" width="5" style="352" customWidth="1"/>
    <col min="12808" max="12808" width="11.1083333333333" style="352" customWidth="1"/>
    <col min="12809" max="12809" width="16.1083333333333" style="352" customWidth="1"/>
    <col min="12810" max="12810" width="4.775" style="352" customWidth="1"/>
    <col min="12811" max="12811" width="3.66666666666667" style="352" customWidth="1"/>
    <col min="12812" max="12812" width="5.10833333333333" style="352" customWidth="1"/>
    <col min="12813" max="12813" width="3.10833333333333" style="352" customWidth="1"/>
    <col min="12814" max="12814" width="4.66666666666667" style="352" customWidth="1"/>
    <col min="12815" max="12815" width="5" style="352" customWidth="1"/>
    <col min="12816" max="12817" width="9.775" style="352" customWidth="1"/>
    <col min="12818" max="12819" width="7.88333333333333" style="352" customWidth="1"/>
    <col min="12820" max="13050" width="9" style="352"/>
    <col min="13051" max="13051" width="3.10833333333333" style="352" customWidth="1"/>
    <col min="13052" max="13052" width="7.66666666666667" style="352" customWidth="1"/>
    <col min="13053" max="13053" width="4.10833333333333" style="352" customWidth="1"/>
    <col min="13054" max="13054" width="17" style="352" customWidth="1"/>
    <col min="13055" max="13055" width="3.66666666666667" style="352" customWidth="1"/>
    <col min="13056" max="13056" width="9.10833333333333" style="352" customWidth="1"/>
    <col min="13057" max="13057" width="3.66666666666667" style="352" customWidth="1"/>
    <col min="13058" max="13058" width="4.66666666666667" style="352" customWidth="1"/>
    <col min="13059" max="13059" width="9.66666666666667" style="352" customWidth="1"/>
    <col min="13060" max="13060" width="10.1083333333333" style="352" customWidth="1"/>
    <col min="13061" max="13061" width="10.2166666666667" style="352" customWidth="1"/>
    <col min="13062" max="13062" width="4.66666666666667" style="352" customWidth="1"/>
    <col min="13063" max="13063" width="5" style="352" customWidth="1"/>
    <col min="13064" max="13064" width="11.1083333333333" style="352" customWidth="1"/>
    <col min="13065" max="13065" width="16.1083333333333" style="352" customWidth="1"/>
    <col min="13066" max="13066" width="4.775" style="352" customWidth="1"/>
    <col min="13067" max="13067" width="3.66666666666667" style="352" customWidth="1"/>
    <col min="13068" max="13068" width="5.10833333333333" style="352" customWidth="1"/>
    <col min="13069" max="13069" width="3.10833333333333" style="352" customWidth="1"/>
    <col min="13070" max="13070" width="4.66666666666667" style="352" customWidth="1"/>
    <col min="13071" max="13071" width="5" style="352" customWidth="1"/>
    <col min="13072" max="13073" width="9.775" style="352" customWidth="1"/>
    <col min="13074" max="13075" width="7.88333333333333" style="352" customWidth="1"/>
    <col min="13076" max="13306" width="9" style="352"/>
    <col min="13307" max="13307" width="3.10833333333333" style="352" customWidth="1"/>
    <col min="13308" max="13308" width="7.66666666666667" style="352" customWidth="1"/>
    <col min="13309" max="13309" width="4.10833333333333" style="352" customWidth="1"/>
    <col min="13310" max="13310" width="17" style="352" customWidth="1"/>
    <col min="13311" max="13311" width="3.66666666666667" style="352" customWidth="1"/>
    <col min="13312" max="13312" width="9.10833333333333" style="352" customWidth="1"/>
    <col min="13313" max="13313" width="3.66666666666667" style="352" customWidth="1"/>
    <col min="13314" max="13314" width="4.66666666666667" style="352" customWidth="1"/>
    <col min="13315" max="13315" width="9.66666666666667" style="352" customWidth="1"/>
    <col min="13316" max="13316" width="10.1083333333333" style="352" customWidth="1"/>
    <col min="13317" max="13317" width="10.2166666666667" style="352" customWidth="1"/>
    <col min="13318" max="13318" width="4.66666666666667" style="352" customWidth="1"/>
    <col min="13319" max="13319" width="5" style="352" customWidth="1"/>
    <col min="13320" max="13320" width="11.1083333333333" style="352" customWidth="1"/>
    <col min="13321" max="13321" width="16.1083333333333" style="352" customWidth="1"/>
    <col min="13322" max="13322" width="4.775" style="352" customWidth="1"/>
    <col min="13323" max="13323" width="3.66666666666667" style="352" customWidth="1"/>
    <col min="13324" max="13324" width="5.10833333333333" style="352" customWidth="1"/>
    <col min="13325" max="13325" width="3.10833333333333" style="352" customWidth="1"/>
    <col min="13326" max="13326" width="4.66666666666667" style="352" customWidth="1"/>
    <col min="13327" max="13327" width="5" style="352" customWidth="1"/>
    <col min="13328" max="13329" width="9.775" style="352" customWidth="1"/>
    <col min="13330" max="13331" width="7.88333333333333" style="352" customWidth="1"/>
    <col min="13332" max="13562" width="9" style="352"/>
    <col min="13563" max="13563" width="3.10833333333333" style="352" customWidth="1"/>
    <col min="13564" max="13564" width="7.66666666666667" style="352" customWidth="1"/>
    <col min="13565" max="13565" width="4.10833333333333" style="352" customWidth="1"/>
    <col min="13566" max="13566" width="17" style="352" customWidth="1"/>
    <col min="13567" max="13567" width="3.66666666666667" style="352" customWidth="1"/>
    <col min="13568" max="13568" width="9.10833333333333" style="352" customWidth="1"/>
    <col min="13569" max="13569" width="3.66666666666667" style="352" customWidth="1"/>
    <col min="13570" max="13570" width="4.66666666666667" style="352" customWidth="1"/>
    <col min="13571" max="13571" width="9.66666666666667" style="352" customWidth="1"/>
    <col min="13572" max="13572" width="10.1083333333333" style="352" customWidth="1"/>
    <col min="13573" max="13573" width="10.2166666666667" style="352" customWidth="1"/>
    <col min="13574" max="13574" width="4.66666666666667" style="352" customWidth="1"/>
    <col min="13575" max="13575" width="5" style="352" customWidth="1"/>
    <col min="13576" max="13576" width="11.1083333333333" style="352" customWidth="1"/>
    <col min="13577" max="13577" width="16.1083333333333" style="352" customWidth="1"/>
    <col min="13578" max="13578" width="4.775" style="352" customWidth="1"/>
    <col min="13579" max="13579" width="3.66666666666667" style="352" customWidth="1"/>
    <col min="13580" max="13580" width="5.10833333333333" style="352" customWidth="1"/>
    <col min="13581" max="13581" width="3.10833333333333" style="352" customWidth="1"/>
    <col min="13582" max="13582" width="4.66666666666667" style="352" customWidth="1"/>
    <col min="13583" max="13583" width="5" style="352" customWidth="1"/>
    <col min="13584" max="13585" width="9.775" style="352" customWidth="1"/>
    <col min="13586" max="13587" width="7.88333333333333" style="352" customWidth="1"/>
    <col min="13588" max="13818" width="9" style="352"/>
    <col min="13819" max="13819" width="3.10833333333333" style="352" customWidth="1"/>
    <col min="13820" max="13820" width="7.66666666666667" style="352" customWidth="1"/>
    <col min="13821" max="13821" width="4.10833333333333" style="352" customWidth="1"/>
    <col min="13822" max="13822" width="17" style="352" customWidth="1"/>
    <col min="13823" max="13823" width="3.66666666666667" style="352" customWidth="1"/>
    <col min="13824" max="13824" width="9.10833333333333" style="352" customWidth="1"/>
    <col min="13825" max="13825" width="3.66666666666667" style="352" customWidth="1"/>
    <col min="13826" max="13826" width="4.66666666666667" style="352" customWidth="1"/>
    <col min="13827" max="13827" width="9.66666666666667" style="352" customWidth="1"/>
    <col min="13828" max="13828" width="10.1083333333333" style="352" customWidth="1"/>
    <col min="13829" max="13829" width="10.2166666666667" style="352" customWidth="1"/>
    <col min="13830" max="13830" width="4.66666666666667" style="352" customWidth="1"/>
    <col min="13831" max="13831" width="5" style="352" customWidth="1"/>
    <col min="13832" max="13832" width="11.1083333333333" style="352" customWidth="1"/>
    <col min="13833" max="13833" width="16.1083333333333" style="352" customWidth="1"/>
    <col min="13834" max="13834" width="4.775" style="352" customWidth="1"/>
    <col min="13835" max="13835" width="3.66666666666667" style="352" customWidth="1"/>
    <col min="13836" max="13836" width="5.10833333333333" style="352" customWidth="1"/>
    <col min="13837" max="13837" width="3.10833333333333" style="352" customWidth="1"/>
    <col min="13838" max="13838" width="4.66666666666667" style="352" customWidth="1"/>
    <col min="13839" max="13839" width="5" style="352" customWidth="1"/>
    <col min="13840" max="13841" width="9.775" style="352" customWidth="1"/>
    <col min="13842" max="13843" width="7.88333333333333" style="352" customWidth="1"/>
    <col min="13844" max="14074" width="9" style="352"/>
    <col min="14075" max="14075" width="3.10833333333333" style="352" customWidth="1"/>
    <col min="14076" max="14076" width="7.66666666666667" style="352" customWidth="1"/>
    <col min="14077" max="14077" width="4.10833333333333" style="352" customWidth="1"/>
    <col min="14078" max="14078" width="17" style="352" customWidth="1"/>
    <col min="14079" max="14079" width="3.66666666666667" style="352" customWidth="1"/>
    <col min="14080" max="14080" width="9.10833333333333" style="352" customWidth="1"/>
    <col min="14081" max="14081" width="3.66666666666667" style="352" customWidth="1"/>
    <col min="14082" max="14082" width="4.66666666666667" style="352" customWidth="1"/>
    <col min="14083" max="14083" width="9.66666666666667" style="352" customWidth="1"/>
    <col min="14084" max="14084" width="10.1083333333333" style="352" customWidth="1"/>
    <col min="14085" max="14085" width="10.2166666666667" style="352" customWidth="1"/>
    <col min="14086" max="14086" width="4.66666666666667" style="352" customWidth="1"/>
    <col min="14087" max="14087" width="5" style="352" customWidth="1"/>
    <col min="14088" max="14088" width="11.1083333333333" style="352" customWidth="1"/>
    <col min="14089" max="14089" width="16.1083333333333" style="352" customWidth="1"/>
    <col min="14090" max="14090" width="4.775" style="352" customWidth="1"/>
    <col min="14091" max="14091" width="3.66666666666667" style="352" customWidth="1"/>
    <col min="14092" max="14092" width="5.10833333333333" style="352" customWidth="1"/>
    <col min="14093" max="14093" width="3.10833333333333" style="352" customWidth="1"/>
    <col min="14094" max="14094" width="4.66666666666667" style="352" customWidth="1"/>
    <col min="14095" max="14095" width="5" style="352" customWidth="1"/>
    <col min="14096" max="14097" width="9.775" style="352" customWidth="1"/>
    <col min="14098" max="14099" width="7.88333333333333" style="352" customWidth="1"/>
    <col min="14100" max="14330" width="9" style="352"/>
    <col min="14331" max="14331" width="3.10833333333333" style="352" customWidth="1"/>
    <col min="14332" max="14332" width="7.66666666666667" style="352" customWidth="1"/>
    <col min="14333" max="14333" width="4.10833333333333" style="352" customWidth="1"/>
    <col min="14334" max="14334" width="17" style="352" customWidth="1"/>
    <col min="14335" max="14335" width="3.66666666666667" style="352" customWidth="1"/>
    <col min="14336" max="14336" width="9.10833333333333" style="352" customWidth="1"/>
    <col min="14337" max="14337" width="3.66666666666667" style="352" customWidth="1"/>
    <col min="14338" max="14338" width="4.66666666666667" style="352" customWidth="1"/>
    <col min="14339" max="14339" width="9.66666666666667" style="352" customWidth="1"/>
    <col min="14340" max="14340" width="10.1083333333333" style="352" customWidth="1"/>
    <col min="14341" max="14341" width="10.2166666666667" style="352" customWidth="1"/>
    <col min="14342" max="14342" width="4.66666666666667" style="352" customWidth="1"/>
    <col min="14343" max="14343" width="5" style="352" customWidth="1"/>
    <col min="14344" max="14344" width="11.1083333333333" style="352" customWidth="1"/>
    <col min="14345" max="14345" width="16.1083333333333" style="352" customWidth="1"/>
    <col min="14346" max="14346" width="4.775" style="352" customWidth="1"/>
    <col min="14347" max="14347" width="3.66666666666667" style="352" customWidth="1"/>
    <col min="14348" max="14348" width="5.10833333333333" style="352" customWidth="1"/>
    <col min="14349" max="14349" width="3.10833333333333" style="352" customWidth="1"/>
    <col min="14350" max="14350" width="4.66666666666667" style="352" customWidth="1"/>
    <col min="14351" max="14351" width="5" style="352" customWidth="1"/>
    <col min="14352" max="14353" width="9.775" style="352" customWidth="1"/>
    <col min="14354" max="14355" width="7.88333333333333" style="352" customWidth="1"/>
    <col min="14356" max="14586" width="9" style="352"/>
    <col min="14587" max="14587" width="3.10833333333333" style="352" customWidth="1"/>
    <col min="14588" max="14588" width="7.66666666666667" style="352" customWidth="1"/>
    <col min="14589" max="14589" width="4.10833333333333" style="352" customWidth="1"/>
    <col min="14590" max="14590" width="17" style="352" customWidth="1"/>
    <col min="14591" max="14591" width="3.66666666666667" style="352" customWidth="1"/>
    <col min="14592" max="14592" width="9.10833333333333" style="352" customWidth="1"/>
    <col min="14593" max="14593" width="3.66666666666667" style="352" customWidth="1"/>
    <col min="14594" max="14594" width="4.66666666666667" style="352" customWidth="1"/>
    <col min="14595" max="14595" width="9.66666666666667" style="352" customWidth="1"/>
    <col min="14596" max="14596" width="10.1083333333333" style="352" customWidth="1"/>
    <col min="14597" max="14597" width="10.2166666666667" style="352" customWidth="1"/>
    <col min="14598" max="14598" width="4.66666666666667" style="352" customWidth="1"/>
    <col min="14599" max="14599" width="5" style="352" customWidth="1"/>
    <col min="14600" max="14600" width="11.1083333333333" style="352" customWidth="1"/>
    <col min="14601" max="14601" width="16.1083333333333" style="352" customWidth="1"/>
    <col min="14602" max="14602" width="4.775" style="352" customWidth="1"/>
    <col min="14603" max="14603" width="3.66666666666667" style="352" customWidth="1"/>
    <col min="14604" max="14604" width="5.10833333333333" style="352" customWidth="1"/>
    <col min="14605" max="14605" width="3.10833333333333" style="352" customWidth="1"/>
    <col min="14606" max="14606" width="4.66666666666667" style="352" customWidth="1"/>
    <col min="14607" max="14607" width="5" style="352" customWidth="1"/>
    <col min="14608" max="14609" width="9.775" style="352" customWidth="1"/>
    <col min="14610" max="14611" width="7.88333333333333" style="352" customWidth="1"/>
    <col min="14612" max="14842" width="9" style="352"/>
    <col min="14843" max="14843" width="3.10833333333333" style="352" customWidth="1"/>
    <col min="14844" max="14844" width="7.66666666666667" style="352" customWidth="1"/>
    <col min="14845" max="14845" width="4.10833333333333" style="352" customWidth="1"/>
    <col min="14846" max="14846" width="17" style="352" customWidth="1"/>
    <col min="14847" max="14847" width="3.66666666666667" style="352" customWidth="1"/>
    <col min="14848" max="14848" width="9.10833333333333" style="352" customWidth="1"/>
    <col min="14849" max="14849" width="3.66666666666667" style="352" customWidth="1"/>
    <col min="14850" max="14850" width="4.66666666666667" style="352" customWidth="1"/>
    <col min="14851" max="14851" width="9.66666666666667" style="352" customWidth="1"/>
    <col min="14852" max="14852" width="10.1083333333333" style="352" customWidth="1"/>
    <col min="14853" max="14853" width="10.2166666666667" style="352" customWidth="1"/>
    <col min="14854" max="14854" width="4.66666666666667" style="352" customWidth="1"/>
    <col min="14855" max="14855" width="5" style="352" customWidth="1"/>
    <col min="14856" max="14856" width="11.1083333333333" style="352" customWidth="1"/>
    <col min="14857" max="14857" width="16.1083333333333" style="352" customWidth="1"/>
    <col min="14858" max="14858" width="4.775" style="352" customWidth="1"/>
    <col min="14859" max="14859" width="3.66666666666667" style="352" customWidth="1"/>
    <col min="14860" max="14860" width="5.10833333333333" style="352" customWidth="1"/>
    <col min="14861" max="14861" width="3.10833333333333" style="352" customWidth="1"/>
    <col min="14862" max="14862" width="4.66666666666667" style="352" customWidth="1"/>
    <col min="14863" max="14863" width="5" style="352" customWidth="1"/>
    <col min="14864" max="14865" width="9.775" style="352" customWidth="1"/>
    <col min="14866" max="14867" width="7.88333333333333" style="352" customWidth="1"/>
    <col min="14868" max="15098" width="9" style="352"/>
    <col min="15099" max="15099" width="3.10833333333333" style="352" customWidth="1"/>
    <col min="15100" max="15100" width="7.66666666666667" style="352" customWidth="1"/>
    <col min="15101" max="15101" width="4.10833333333333" style="352" customWidth="1"/>
    <col min="15102" max="15102" width="17" style="352" customWidth="1"/>
    <col min="15103" max="15103" width="3.66666666666667" style="352" customWidth="1"/>
    <col min="15104" max="15104" width="9.10833333333333" style="352" customWidth="1"/>
    <col min="15105" max="15105" width="3.66666666666667" style="352" customWidth="1"/>
    <col min="15106" max="15106" width="4.66666666666667" style="352" customWidth="1"/>
    <col min="15107" max="15107" width="9.66666666666667" style="352" customWidth="1"/>
    <col min="15108" max="15108" width="10.1083333333333" style="352" customWidth="1"/>
    <col min="15109" max="15109" width="10.2166666666667" style="352" customWidth="1"/>
    <col min="15110" max="15110" width="4.66666666666667" style="352" customWidth="1"/>
    <col min="15111" max="15111" width="5" style="352" customWidth="1"/>
    <col min="15112" max="15112" width="11.1083333333333" style="352" customWidth="1"/>
    <col min="15113" max="15113" width="16.1083333333333" style="352" customWidth="1"/>
    <col min="15114" max="15114" width="4.775" style="352" customWidth="1"/>
    <col min="15115" max="15115" width="3.66666666666667" style="352" customWidth="1"/>
    <col min="15116" max="15116" width="5.10833333333333" style="352" customWidth="1"/>
    <col min="15117" max="15117" width="3.10833333333333" style="352" customWidth="1"/>
    <col min="15118" max="15118" width="4.66666666666667" style="352" customWidth="1"/>
    <col min="15119" max="15119" width="5" style="352" customWidth="1"/>
    <col min="15120" max="15121" width="9.775" style="352" customWidth="1"/>
    <col min="15122" max="15123" width="7.88333333333333" style="352" customWidth="1"/>
    <col min="15124" max="15354" width="9" style="352"/>
    <col min="15355" max="15355" width="3.10833333333333" style="352" customWidth="1"/>
    <col min="15356" max="15356" width="7.66666666666667" style="352" customWidth="1"/>
    <col min="15357" max="15357" width="4.10833333333333" style="352" customWidth="1"/>
    <col min="15358" max="15358" width="17" style="352" customWidth="1"/>
    <col min="15359" max="15359" width="3.66666666666667" style="352" customWidth="1"/>
    <col min="15360" max="15360" width="9.10833333333333" style="352" customWidth="1"/>
    <col min="15361" max="15361" width="3.66666666666667" style="352" customWidth="1"/>
    <col min="15362" max="15362" width="4.66666666666667" style="352" customWidth="1"/>
    <col min="15363" max="15363" width="9.66666666666667" style="352" customWidth="1"/>
    <col min="15364" max="15364" width="10.1083333333333" style="352" customWidth="1"/>
    <col min="15365" max="15365" width="10.2166666666667" style="352" customWidth="1"/>
    <col min="15366" max="15366" width="4.66666666666667" style="352" customWidth="1"/>
    <col min="15367" max="15367" width="5" style="352" customWidth="1"/>
    <col min="15368" max="15368" width="11.1083333333333" style="352" customWidth="1"/>
    <col min="15369" max="15369" width="16.1083333333333" style="352" customWidth="1"/>
    <col min="15370" max="15370" width="4.775" style="352" customWidth="1"/>
    <col min="15371" max="15371" width="3.66666666666667" style="352" customWidth="1"/>
    <col min="15372" max="15372" width="5.10833333333333" style="352" customWidth="1"/>
    <col min="15373" max="15373" width="3.10833333333333" style="352" customWidth="1"/>
    <col min="15374" max="15374" width="4.66666666666667" style="352" customWidth="1"/>
    <col min="15375" max="15375" width="5" style="352" customWidth="1"/>
    <col min="15376" max="15377" width="9.775" style="352" customWidth="1"/>
    <col min="15378" max="15379" width="7.88333333333333" style="352" customWidth="1"/>
    <col min="15380" max="15610" width="9" style="352"/>
    <col min="15611" max="15611" width="3.10833333333333" style="352" customWidth="1"/>
    <col min="15612" max="15612" width="7.66666666666667" style="352" customWidth="1"/>
    <col min="15613" max="15613" width="4.10833333333333" style="352" customWidth="1"/>
    <col min="15614" max="15614" width="17" style="352" customWidth="1"/>
    <col min="15615" max="15615" width="3.66666666666667" style="352" customWidth="1"/>
    <col min="15616" max="15616" width="9.10833333333333" style="352" customWidth="1"/>
    <col min="15617" max="15617" width="3.66666666666667" style="352" customWidth="1"/>
    <col min="15618" max="15618" width="4.66666666666667" style="352" customWidth="1"/>
    <col min="15619" max="15619" width="9.66666666666667" style="352" customWidth="1"/>
    <col min="15620" max="15620" width="10.1083333333333" style="352" customWidth="1"/>
    <col min="15621" max="15621" width="10.2166666666667" style="352" customWidth="1"/>
    <col min="15622" max="15622" width="4.66666666666667" style="352" customWidth="1"/>
    <col min="15623" max="15623" width="5" style="352" customWidth="1"/>
    <col min="15624" max="15624" width="11.1083333333333" style="352" customWidth="1"/>
    <col min="15625" max="15625" width="16.1083333333333" style="352" customWidth="1"/>
    <col min="15626" max="15626" width="4.775" style="352" customWidth="1"/>
    <col min="15627" max="15627" width="3.66666666666667" style="352" customWidth="1"/>
    <col min="15628" max="15628" width="5.10833333333333" style="352" customWidth="1"/>
    <col min="15629" max="15629" width="3.10833333333333" style="352" customWidth="1"/>
    <col min="15630" max="15630" width="4.66666666666667" style="352" customWidth="1"/>
    <col min="15631" max="15631" width="5" style="352" customWidth="1"/>
    <col min="15632" max="15633" width="9.775" style="352" customWidth="1"/>
    <col min="15634" max="15635" width="7.88333333333333" style="352" customWidth="1"/>
    <col min="15636" max="15866" width="9" style="352"/>
    <col min="15867" max="15867" width="3.10833333333333" style="352" customWidth="1"/>
    <col min="15868" max="15868" width="7.66666666666667" style="352" customWidth="1"/>
    <col min="15869" max="15869" width="4.10833333333333" style="352" customWidth="1"/>
    <col min="15870" max="15870" width="17" style="352" customWidth="1"/>
    <col min="15871" max="15871" width="3.66666666666667" style="352" customWidth="1"/>
    <col min="15872" max="15872" width="9.10833333333333" style="352" customWidth="1"/>
    <col min="15873" max="15873" width="3.66666666666667" style="352" customWidth="1"/>
    <col min="15874" max="15874" width="4.66666666666667" style="352" customWidth="1"/>
    <col min="15875" max="15875" width="9.66666666666667" style="352" customWidth="1"/>
    <col min="15876" max="15876" width="10.1083333333333" style="352" customWidth="1"/>
    <col min="15877" max="15877" width="10.2166666666667" style="352" customWidth="1"/>
    <col min="15878" max="15878" width="4.66666666666667" style="352" customWidth="1"/>
    <col min="15879" max="15879" width="5" style="352" customWidth="1"/>
    <col min="15880" max="15880" width="11.1083333333333" style="352" customWidth="1"/>
    <col min="15881" max="15881" width="16.1083333333333" style="352" customWidth="1"/>
    <col min="15882" max="15882" width="4.775" style="352" customWidth="1"/>
    <col min="15883" max="15883" width="3.66666666666667" style="352" customWidth="1"/>
    <col min="15884" max="15884" width="5.10833333333333" style="352" customWidth="1"/>
    <col min="15885" max="15885" width="3.10833333333333" style="352" customWidth="1"/>
    <col min="15886" max="15886" width="4.66666666666667" style="352" customWidth="1"/>
    <col min="15887" max="15887" width="5" style="352" customWidth="1"/>
    <col min="15888" max="15889" width="9.775" style="352" customWidth="1"/>
    <col min="15890" max="15891" width="7.88333333333333" style="352" customWidth="1"/>
    <col min="15892" max="16122" width="9" style="352"/>
    <col min="16123" max="16123" width="3.10833333333333" style="352" customWidth="1"/>
    <col min="16124" max="16124" width="7.66666666666667" style="352" customWidth="1"/>
    <col min="16125" max="16125" width="4.10833333333333" style="352" customWidth="1"/>
    <col min="16126" max="16126" width="17" style="352" customWidth="1"/>
    <col min="16127" max="16127" width="3.66666666666667" style="352" customWidth="1"/>
    <col min="16128" max="16128" width="9.10833333333333" style="352" customWidth="1"/>
    <col min="16129" max="16129" width="3.66666666666667" style="352" customWidth="1"/>
    <col min="16130" max="16130" width="4.66666666666667" style="352" customWidth="1"/>
    <col min="16131" max="16131" width="9.66666666666667" style="352" customWidth="1"/>
    <col min="16132" max="16132" width="10.1083333333333" style="352" customWidth="1"/>
    <col min="16133" max="16133" width="10.2166666666667" style="352" customWidth="1"/>
    <col min="16134" max="16134" width="4.66666666666667" style="352" customWidth="1"/>
    <col min="16135" max="16135" width="5" style="352" customWidth="1"/>
    <col min="16136" max="16136" width="11.1083333333333" style="352" customWidth="1"/>
    <col min="16137" max="16137" width="16.1083333333333" style="352" customWidth="1"/>
    <col min="16138" max="16138" width="4.775" style="352" customWidth="1"/>
    <col min="16139" max="16139" width="3.66666666666667" style="352" customWidth="1"/>
    <col min="16140" max="16140" width="5.10833333333333" style="352" customWidth="1"/>
    <col min="16141" max="16141" width="3.10833333333333" style="352" customWidth="1"/>
    <col min="16142" max="16142" width="4.66666666666667" style="352" customWidth="1"/>
    <col min="16143" max="16143" width="5" style="352" customWidth="1"/>
    <col min="16144" max="16145" width="9.775" style="352" customWidth="1"/>
    <col min="16146" max="16147" width="7.88333333333333" style="352" customWidth="1"/>
    <col min="16148" max="16384" width="9" style="352"/>
  </cols>
  <sheetData>
    <row r="1" s="348" customFormat="1" ht="30.75" customHeight="1" spans="1:31">
      <c r="A1" s="353"/>
      <c r="B1" s="354"/>
      <c r="C1" s="354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452"/>
      <c r="V1" s="452"/>
      <c r="W1" s="452"/>
      <c r="X1" s="452"/>
      <c r="Y1" s="470" t="s">
        <v>8</v>
      </c>
      <c r="Z1" s="470"/>
      <c r="AA1" s="470"/>
      <c r="AB1" s="470"/>
      <c r="AC1" s="471"/>
      <c r="AD1" s="452"/>
      <c r="AE1" s="453"/>
    </row>
    <row r="2" s="348" customFormat="1" ht="34.5" customHeight="1" spans="1:30">
      <c r="A2" s="356" t="s">
        <v>9</v>
      </c>
      <c r="B2" s="357"/>
      <c r="C2" s="354"/>
      <c r="D2" s="358"/>
      <c r="E2" s="358"/>
      <c r="F2" s="358"/>
      <c r="G2" s="359" t="s">
        <v>10</v>
      </c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453"/>
      <c r="V2" s="453"/>
      <c r="W2" s="453"/>
      <c r="X2" s="453"/>
      <c r="Y2" s="470"/>
      <c r="Z2" s="470"/>
      <c r="AA2" s="470"/>
      <c r="AB2" s="470"/>
      <c r="AC2" s="471"/>
      <c r="AD2" s="453"/>
    </row>
    <row r="3" s="349" customFormat="1" ht="28.5" customHeight="1" spans="1:31">
      <c r="A3" s="360" t="s">
        <v>11</v>
      </c>
      <c r="B3" s="361"/>
      <c r="C3" s="362" t="s">
        <v>12</v>
      </c>
      <c r="D3" s="363"/>
      <c r="E3" s="364"/>
      <c r="F3" s="365"/>
      <c r="G3" s="366" t="s">
        <v>13</v>
      </c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454"/>
      <c r="W3" s="455" t="s">
        <v>14</v>
      </c>
      <c r="X3" s="456"/>
      <c r="Y3" s="472" t="s">
        <v>15</v>
      </c>
      <c r="Z3" s="472" t="s">
        <v>16</v>
      </c>
      <c r="AA3" s="472" t="s">
        <v>17</v>
      </c>
      <c r="AB3" s="473" t="s">
        <v>18</v>
      </c>
      <c r="AC3" s="474" t="s">
        <v>19</v>
      </c>
      <c r="AD3" s="475"/>
      <c r="AE3" s="476"/>
    </row>
    <row r="4" s="349" customFormat="1" ht="36" customHeight="1" spans="1:31">
      <c r="A4" s="367"/>
      <c r="B4" s="368"/>
      <c r="C4" s="369"/>
      <c r="D4" s="370"/>
      <c r="E4" s="371"/>
      <c r="F4" s="372"/>
      <c r="G4" s="373" t="s">
        <v>20</v>
      </c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457"/>
      <c r="V4" s="458"/>
      <c r="W4" s="459"/>
      <c r="X4" s="460"/>
      <c r="Y4" s="477"/>
      <c r="Z4" s="477"/>
      <c r="AA4" s="478"/>
      <c r="AB4" s="479" t="s">
        <v>21</v>
      </c>
      <c r="AC4" s="480"/>
      <c r="AD4" s="475"/>
      <c r="AE4" s="476"/>
    </row>
    <row r="5" ht="36.75" customHeight="1" spans="1:29">
      <c r="A5" s="375" t="s">
        <v>22</v>
      </c>
      <c r="B5" s="376"/>
      <c r="C5" s="376"/>
      <c r="D5" s="376"/>
      <c r="E5" s="377" t="s">
        <v>23</v>
      </c>
      <c r="F5" s="378" t="s">
        <v>24</v>
      </c>
      <c r="G5" s="379"/>
      <c r="H5" s="379"/>
      <c r="I5" s="425"/>
      <c r="J5" s="426" t="s">
        <v>25</v>
      </c>
      <c r="K5" s="426"/>
      <c r="L5" s="426"/>
      <c r="M5" s="426"/>
      <c r="N5" s="426"/>
      <c r="O5" s="378" t="s">
        <v>26</v>
      </c>
      <c r="P5" s="379"/>
      <c r="Q5" s="379"/>
      <c r="R5" s="379"/>
      <c r="S5" s="379"/>
      <c r="T5" s="379"/>
      <c r="U5" s="379"/>
      <c r="V5" s="425"/>
      <c r="W5" s="426" t="s">
        <v>27</v>
      </c>
      <c r="X5" s="426"/>
      <c r="Y5" s="481" t="s">
        <v>28</v>
      </c>
      <c r="Z5" s="482"/>
      <c r="AA5" s="483"/>
      <c r="AB5" s="481" t="s">
        <v>4</v>
      </c>
      <c r="AC5" s="484"/>
    </row>
    <row r="6" ht="50.1" customHeight="1" spans="1:29">
      <c r="A6" s="380"/>
      <c r="B6" s="381"/>
      <c r="C6" s="381"/>
      <c r="D6" s="382"/>
      <c r="E6" s="383">
        <v>1</v>
      </c>
      <c r="F6" s="384" t="s">
        <v>5</v>
      </c>
      <c r="G6" s="385"/>
      <c r="H6" s="385"/>
      <c r="I6" s="427"/>
      <c r="J6" s="428" t="s">
        <v>6</v>
      </c>
      <c r="K6" s="428"/>
      <c r="L6" s="428"/>
      <c r="M6" s="428"/>
      <c r="N6" s="428"/>
      <c r="O6" s="384" t="s">
        <v>7</v>
      </c>
      <c r="P6" s="429"/>
      <c r="Q6" s="429"/>
      <c r="R6" s="429"/>
      <c r="S6" s="429"/>
      <c r="T6" s="429"/>
      <c r="U6" s="429"/>
      <c r="V6" s="461"/>
      <c r="W6" s="462">
        <v>1</v>
      </c>
      <c r="X6" s="427"/>
      <c r="Y6" s="485" t="s">
        <v>29</v>
      </c>
      <c r="Z6" s="486"/>
      <c r="AA6" s="487"/>
      <c r="AB6" s="485" t="s">
        <v>30</v>
      </c>
      <c r="AC6" s="486"/>
    </row>
    <row r="7" ht="50.1" customHeight="1" spans="1:29">
      <c r="A7" s="386"/>
      <c r="B7" s="387"/>
      <c r="C7" s="387"/>
      <c r="D7" s="388"/>
      <c r="E7" s="389">
        <v>2</v>
      </c>
      <c r="F7" s="384"/>
      <c r="G7" s="385"/>
      <c r="H7" s="385"/>
      <c r="I7" s="427"/>
      <c r="J7" s="428"/>
      <c r="K7" s="428"/>
      <c r="L7" s="428"/>
      <c r="M7" s="428"/>
      <c r="N7" s="428"/>
      <c r="O7" s="384"/>
      <c r="P7" s="429"/>
      <c r="Q7" s="429"/>
      <c r="R7" s="429"/>
      <c r="S7" s="429"/>
      <c r="T7" s="429"/>
      <c r="U7" s="429"/>
      <c r="V7" s="461"/>
      <c r="W7" s="462"/>
      <c r="X7" s="427"/>
      <c r="Y7" s="485"/>
      <c r="Z7" s="486"/>
      <c r="AA7" s="487"/>
      <c r="AB7" s="485"/>
      <c r="AC7" s="486"/>
    </row>
    <row r="8" ht="50.1" customHeight="1" spans="1:29">
      <c r="A8" s="386"/>
      <c r="B8" s="387"/>
      <c r="C8" s="387"/>
      <c r="D8" s="388"/>
      <c r="E8" s="390">
        <v>3</v>
      </c>
      <c r="F8" s="384"/>
      <c r="G8" s="385"/>
      <c r="H8" s="385"/>
      <c r="I8" s="427"/>
      <c r="J8" s="428"/>
      <c r="K8" s="428"/>
      <c r="L8" s="428"/>
      <c r="M8" s="428"/>
      <c r="N8" s="428"/>
      <c r="O8" s="384"/>
      <c r="P8" s="429"/>
      <c r="Q8" s="429"/>
      <c r="R8" s="429"/>
      <c r="S8" s="429"/>
      <c r="T8" s="429"/>
      <c r="U8" s="429"/>
      <c r="V8" s="461"/>
      <c r="W8" s="462"/>
      <c r="X8" s="427"/>
      <c r="Y8" s="485"/>
      <c r="Z8" s="486"/>
      <c r="AA8" s="487"/>
      <c r="AB8" s="485"/>
      <c r="AC8" s="486"/>
    </row>
    <row r="9" ht="24.9" customHeight="1" spans="1:29">
      <c r="A9" s="391"/>
      <c r="B9" s="392"/>
      <c r="C9" s="392"/>
      <c r="D9" s="393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488"/>
    </row>
    <row r="10" s="350" customFormat="1" ht="29.25" customHeight="1" spans="1:29">
      <c r="A10" s="395" t="s">
        <v>31</v>
      </c>
      <c r="B10" s="396"/>
      <c r="C10" s="396"/>
      <c r="D10" s="397"/>
      <c r="E10" s="398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  <c r="AB10" s="387"/>
      <c r="AC10" s="388"/>
    </row>
    <row r="11" s="350" customFormat="1" ht="33.75" customHeight="1" spans="1:29">
      <c r="A11" s="399" t="s">
        <v>32</v>
      </c>
      <c r="B11" s="400" t="s">
        <v>33</v>
      </c>
      <c r="C11" s="400"/>
      <c r="D11" s="400" t="s">
        <v>34</v>
      </c>
      <c r="E11" s="400" t="s">
        <v>2</v>
      </c>
      <c r="F11" s="400"/>
      <c r="G11" s="400" t="s">
        <v>35</v>
      </c>
      <c r="H11" s="400" t="s">
        <v>36</v>
      </c>
      <c r="I11" s="400"/>
      <c r="J11" s="400"/>
      <c r="K11" s="400"/>
      <c r="L11" s="400" t="s">
        <v>37</v>
      </c>
      <c r="M11" s="400" t="s">
        <v>38</v>
      </c>
      <c r="N11" s="400"/>
      <c r="O11" s="400"/>
      <c r="P11" s="400" t="s">
        <v>32</v>
      </c>
      <c r="Q11" s="400" t="s">
        <v>39</v>
      </c>
      <c r="R11" s="400"/>
      <c r="S11" s="400" t="s">
        <v>34</v>
      </c>
      <c r="T11" s="406" t="s">
        <v>2</v>
      </c>
      <c r="U11" s="407"/>
      <c r="V11" s="400" t="s">
        <v>35</v>
      </c>
      <c r="W11" s="400" t="s">
        <v>36</v>
      </c>
      <c r="X11" s="400"/>
      <c r="Y11" s="400"/>
      <c r="Z11" s="400" t="s">
        <v>37</v>
      </c>
      <c r="AA11" s="400"/>
      <c r="AB11" s="400" t="s">
        <v>38</v>
      </c>
      <c r="AC11" s="400"/>
    </row>
    <row r="12" s="350" customFormat="1" ht="26.1" customHeight="1" spans="1:29">
      <c r="A12" s="400">
        <v>1</v>
      </c>
      <c r="B12" s="400" t="s">
        <v>40</v>
      </c>
      <c r="C12" s="400"/>
      <c r="D12" s="400"/>
      <c r="E12" s="400"/>
      <c r="F12" s="400"/>
      <c r="G12" s="399"/>
      <c r="H12" s="400" t="s">
        <v>41</v>
      </c>
      <c r="I12" s="400"/>
      <c r="J12" s="400"/>
      <c r="K12" s="400"/>
      <c r="L12" s="400"/>
      <c r="M12" s="400"/>
      <c r="N12" s="400"/>
      <c r="O12" s="400"/>
      <c r="P12" s="400"/>
      <c r="Q12" s="401"/>
      <c r="R12" s="401"/>
      <c r="S12" s="401"/>
      <c r="T12" s="406"/>
      <c r="U12" s="407"/>
      <c r="V12" s="399"/>
      <c r="W12" s="400"/>
      <c r="X12" s="400"/>
      <c r="Y12" s="400"/>
      <c r="Z12" s="489"/>
      <c r="AA12" s="489"/>
      <c r="AB12" s="406"/>
      <c r="AC12" s="407"/>
    </row>
    <row r="13" s="350" customFormat="1" ht="26.1" customHeight="1" spans="1:29">
      <c r="A13" s="400">
        <v>2</v>
      </c>
      <c r="B13" s="401" t="s">
        <v>42</v>
      </c>
      <c r="C13" s="401"/>
      <c r="D13" s="401"/>
      <c r="E13" s="400" t="s">
        <v>43</v>
      </c>
      <c r="F13" s="400"/>
      <c r="G13" s="402" t="s">
        <v>44</v>
      </c>
      <c r="H13" s="403" t="s">
        <v>45</v>
      </c>
      <c r="I13" s="430"/>
      <c r="J13" s="430"/>
      <c r="K13" s="431"/>
      <c r="L13" s="432" t="s">
        <v>46</v>
      </c>
      <c r="M13" s="400"/>
      <c r="N13" s="400"/>
      <c r="O13" s="400"/>
      <c r="P13" s="400"/>
      <c r="Q13" s="401"/>
      <c r="R13" s="401"/>
      <c r="S13" s="401"/>
      <c r="T13" s="406"/>
      <c r="U13" s="407"/>
      <c r="V13" s="399"/>
      <c r="W13" s="400"/>
      <c r="X13" s="400"/>
      <c r="Y13" s="400"/>
      <c r="Z13" s="400"/>
      <c r="AA13" s="400"/>
      <c r="AB13" s="406"/>
      <c r="AC13" s="407"/>
    </row>
    <row r="14" s="350" customFormat="1" ht="26.1" customHeight="1" spans="1:29">
      <c r="A14" s="400">
        <v>3</v>
      </c>
      <c r="B14" s="401" t="s">
        <v>42</v>
      </c>
      <c r="C14" s="401"/>
      <c r="D14" s="401"/>
      <c r="E14" s="400" t="s">
        <v>47</v>
      </c>
      <c r="F14" s="400"/>
      <c r="G14" s="399" t="s">
        <v>48</v>
      </c>
      <c r="H14" s="404"/>
      <c r="I14" s="433"/>
      <c r="J14" s="433"/>
      <c r="K14" s="434"/>
      <c r="L14" s="435"/>
      <c r="M14" s="400"/>
      <c r="N14" s="400"/>
      <c r="O14" s="400"/>
      <c r="P14" s="400"/>
      <c r="Q14" s="401"/>
      <c r="R14" s="401"/>
      <c r="S14" s="401"/>
      <c r="T14" s="406"/>
      <c r="U14" s="407"/>
      <c r="V14" s="463"/>
      <c r="W14" s="400"/>
      <c r="X14" s="400"/>
      <c r="Y14" s="400"/>
      <c r="Z14" s="400"/>
      <c r="AA14" s="400"/>
      <c r="AB14" s="406"/>
      <c r="AC14" s="407"/>
    </row>
    <row r="15" s="350" customFormat="1" ht="24.9" customHeight="1" spans="1:29">
      <c r="A15" s="400">
        <v>4</v>
      </c>
      <c r="B15" s="401" t="s">
        <v>42</v>
      </c>
      <c r="C15" s="401"/>
      <c r="D15" s="401"/>
      <c r="E15" s="400" t="s">
        <v>49</v>
      </c>
      <c r="F15" s="400"/>
      <c r="G15" s="399" t="s">
        <v>50</v>
      </c>
      <c r="H15" s="404"/>
      <c r="I15" s="433"/>
      <c r="J15" s="433"/>
      <c r="K15" s="434"/>
      <c r="L15" s="435"/>
      <c r="M15" s="400"/>
      <c r="N15" s="400"/>
      <c r="O15" s="400"/>
      <c r="P15" s="400"/>
      <c r="Q15" s="401"/>
      <c r="R15" s="401"/>
      <c r="S15" s="401"/>
      <c r="T15" s="406"/>
      <c r="U15" s="407"/>
      <c r="V15" s="463"/>
      <c r="W15" s="400"/>
      <c r="X15" s="400"/>
      <c r="Y15" s="400"/>
      <c r="Z15" s="400"/>
      <c r="AA15" s="400"/>
      <c r="AB15" s="406"/>
      <c r="AC15" s="407"/>
    </row>
    <row r="16" s="350" customFormat="1" ht="24.9" customHeight="1" spans="1:29">
      <c r="A16" s="400">
        <v>5</v>
      </c>
      <c r="B16" s="401" t="s">
        <v>42</v>
      </c>
      <c r="C16" s="401"/>
      <c r="D16" s="401"/>
      <c r="E16" s="400" t="s">
        <v>51</v>
      </c>
      <c r="F16" s="400"/>
      <c r="G16" s="399" t="s">
        <v>44</v>
      </c>
      <c r="H16" s="404"/>
      <c r="I16" s="433"/>
      <c r="J16" s="433"/>
      <c r="K16" s="434"/>
      <c r="L16" s="435"/>
      <c r="M16" s="400"/>
      <c r="N16" s="400"/>
      <c r="O16" s="400"/>
      <c r="P16" s="400"/>
      <c r="Q16" s="401"/>
      <c r="R16" s="401"/>
      <c r="S16" s="401"/>
      <c r="T16" s="406"/>
      <c r="U16" s="407"/>
      <c r="V16" s="463"/>
      <c r="W16" s="400"/>
      <c r="X16" s="400"/>
      <c r="Y16" s="400"/>
      <c r="Z16" s="400"/>
      <c r="AA16" s="400"/>
      <c r="AB16" s="406"/>
      <c r="AC16" s="407"/>
    </row>
    <row r="17" s="350" customFormat="1" ht="26.1" customHeight="1" spans="1:29">
      <c r="A17" s="400">
        <v>6</v>
      </c>
      <c r="B17" s="401" t="s">
        <v>42</v>
      </c>
      <c r="C17" s="401"/>
      <c r="D17" s="401"/>
      <c r="E17" s="400" t="s">
        <v>52</v>
      </c>
      <c r="F17" s="400"/>
      <c r="G17" s="399" t="s">
        <v>53</v>
      </c>
      <c r="H17" s="404"/>
      <c r="I17" s="433"/>
      <c r="J17" s="433"/>
      <c r="K17" s="434"/>
      <c r="L17" s="435"/>
      <c r="M17" s="400"/>
      <c r="N17" s="400"/>
      <c r="O17" s="400"/>
      <c r="P17" s="400"/>
      <c r="Q17" s="401"/>
      <c r="R17" s="401"/>
      <c r="S17" s="401"/>
      <c r="T17" s="406"/>
      <c r="U17" s="407"/>
      <c r="V17" s="463"/>
      <c r="W17" s="400"/>
      <c r="X17" s="400"/>
      <c r="Y17" s="400"/>
      <c r="Z17" s="400"/>
      <c r="AA17" s="400"/>
      <c r="AB17" s="406"/>
      <c r="AC17" s="407"/>
    </row>
    <row r="18" s="350" customFormat="1" ht="26.1" customHeight="1" spans="1:29">
      <c r="A18" s="400">
        <v>7</v>
      </c>
      <c r="B18" s="401" t="s">
        <v>42</v>
      </c>
      <c r="C18" s="401"/>
      <c r="D18" s="401"/>
      <c r="E18" s="400" t="s">
        <v>49</v>
      </c>
      <c r="F18" s="400"/>
      <c r="G18" s="399" t="s">
        <v>50</v>
      </c>
      <c r="H18" s="404"/>
      <c r="I18" s="433"/>
      <c r="J18" s="433"/>
      <c r="K18" s="434"/>
      <c r="L18" s="435"/>
      <c r="M18" s="400"/>
      <c r="N18" s="400"/>
      <c r="O18" s="400"/>
      <c r="P18" s="400"/>
      <c r="Q18" s="401"/>
      <c r="R18" s="401"/>
      <c r="S18" s="401"/>
      <c r="T18" s="406"/>
      <c r="U18" s="407"/>
      <c r="V18" s="464"/>
      <c r="W18" s="400"/>
      <c r="X18" s="400"/>
      <c r="Y18" s="400"/>
      <c r="Z18" s="400"/>
      <c r="AA18" s="400"/>
      <c r="AB18" s="406"/>
      <c r="AC18" s="407"/>
    </row>
    <row r="19" s="350" customFormat="1" ht="26.1" customHeight="1" spans="1:29">
      <c r="A19" s="400">
        <v>8</v>
      </c>
      <c r="B19" s="401" t="s">
        <v>42</v>
      </c>
      <c r="C19" s="401"/>
      <c r="D19" s="401"/>
      <c r="E19" s="400" t="s">
        <v>54</v>
      </c>
      <c r="F19" s="400"/>
      <c r="G19" s="399" t="s">
        <v>55</v>
      </c>
      <c r="H19" s="404"/>
      <c r="I19" s="433"/>
      <c r="J19" s="433"/>
      <c r="K19" s="434"/>
      <c r="L19" s="435"/>
      <c r="M19" s="400"/>
      <c r="N19" s="400"/>
      <c r="O19" s="400"/>
      <c r="P19" s="400"/>
      <c r="Q19" s="401"/>
      <c r="R19" s="401"/>
      <c r="S19" s="401"/>
      <c r="T19" s="406"/>
      <c r="U19" s="407"/>
      <c r="V19" s="464"/>
      <c r="W19" s="400"/>
      <c r="X19" s="400"/>
      <c r="Y19" s="400"/>
      <c r="Z19" s="400"/>
      <c r="AA19" s="400"/>
      <c r="AB19" s="406"/>
      <c r="AC19" s="407"/>
    </row>
    <row r="20" s="350" customFormat="1" ht="26.1" customHeight="1" spans="1:29">
      <c r="A20" s="400">
        <v>9</v>
      </c>
      <c r="B20" s="401" t="s">
        <v>42</v>
      </c>
      <c r="C20" s="401"/>
      <c r="D20" s="401"/>
      <c r="E20" s="400" t="s">
        <v>56</v>
      </c>
      <c r="F20" s="400"/>
      <c r="G20" s="399" t="s">
        <v>57</v>
      </c>
      <c r="H20" s="405"/>
      <c r="I20" s="436"/>
      <c r="J20" s="436"/>
      <c r="K20" s="437"/>
      <c r="L20" s="438"/>
      <c r="M20" s="400"/>
      <c r="N20" s="400"/>
      <c r="O20" s="400"/>
      <c r="P20" s="400"/>
      <c r="Q20" s="401"/>
      <c r="R20" s="401"/>
      <c r="S20" s="401"/>
      <c r="T20" s="406"/>
      <c r="U20" s="407"/>
      <c r="V20" s="464"/>
      <c r="W20" s="400"/>
      <c r="X20" s="400"/>
      <c r="Y20" s="400"/>
      <c r="Z20" s="400"/>
      <c r="AA20" s="400"/>
      <c r="AB20" s="406"/>
      <c r="AC20" s="407"/>
    </row>
    <row r="21" s="350" customFormat="1" ht="26.1" customHeight="1" spans="1:29">
      <c r="A21" s="400">
        <v>10</v>
      </c>
      <c r="B21" s="401" t="s">
        <v>58</v>
      </c>
      <c r="C21" s="401"/>
      <c r="D21" s="401"/>
      <c r="E21" s="400" t="s">
        <v>59</v>
      </c>
      <c r="F21" s="400"/>
      <c r="G21" s="402" t="s">
        <v>60</v>
      </c>
      <c r="H21" s="403" t="s">
        <v>61</v>
      </c>
      <c r="I21" s="430"/>
      <c r="J21" s="430"/>
      <c r="K21" s="431"/>
      <c r="L21" s="439" t="s">
        <v>62</v>
      </c>
      <c r="M21" s="440" t="s">
        <v>63</v>
      </c>
      <c r="N21" s="441"/>
      <c r="O21" s="442"/>
      <c r="P21" s="400"/>
      <c r="Q21" s="401"/>
      <c r="R21" s="401"/>
      <c r="S21" s="401"/>
      <c r="T21" s="406"/>
      <c r="U21" s="407"/>
      <c r="V21" s="464"/>
      <c r="W21" s="400"/>
      <c r="X21" s="400"/>
      <c r="Y21" s="400"/>
      <c r="Z21" s="400"/>
      <c r="AA21" s="400"/>
      <c r="AB21" s="406"/>
      <c r="AC21" s="407"/>
    </row>
    <row r="22" s="350" customFormat="1" ht="26.1" customHeight="1" spans="1:29">
      <c r="A22" s="400">
        <v>11</v>
      </c>
      <c r="B22" s="401" t="s">
        <v>58</v>
      </c>
      <c r="C22" s="401"/>
      <c r="D22" s="401"/>
      <c r="E22" s="400" t="s">
        <v>64</v>
      </c>
      <c r="F22" s="400"/>
      <c r="G22" s="402" t="s">
        <v>65</v>
      </c>
      <c r="H22" s="404"/>
      <c r="I22" s="433"/>
      <c r="J22" s="433"/>
      <c r="K22" s="434"/>
      <c r="L22" s="435"/>
      <c r="M22" s="443"/>
      <c r="N22" s="444"/>
      <c r="O22" s="445"/>
      <c r="P22" s="400"/>
      <c r="Q22" s="401"/>
      <c r="R22" s="401"/>
      <c r="S22" s="401"/>
      <c r="T22" s="406"/>
      <c r="U22" s="407"/>
      <c r="V22" s="399"/>
      <c r="W22" s="400"/>
      <c r="X22" s="400"/>
      <c r="Y22" s="400"/>
      <c r="Z22" s="400"/>
      <c r="AA22" s="400"/>
      <c r="AB22" s="406"/>
      <c r="AC22" s="407"/>
    </row>
    <row r="23" s="350" customFormat="1" ht="26.1" customHeight="1" spans="1:29">
      <c r="A23" s="400">
        <v>12</v>
      </c>
      <c r="B23" s="401" t="s">
        <v>58</v>
      </c>
      <c r="C23" s="401"/>
      <c r="D23" s="401"/>
      <c r="E23" s="400" t="s">
        <v>66</v>
      </c>
      <c r="F23" s="400"/>
      <c r="G23" s="402" t="s">
        <v>67</v>
      </c>
      <c r="H23" s="404"/>
      <c r="I23" s="433"/>
      <c r="J23" s="433"/>
      <c r="K23" s="434"/>
      <c r="L23" s="435"/>
      <c r="M23" s="443"/>
      <c r="N23" s="444"/>
      <c r="O23" s="445"/>
      <c r="P23" s="400"/>
      <c r="Q23" s="401"/>
      <c r="R23" s="401"/>
      <c r="S23" s="401"/>
      <c r="T23" s="406"/>
      <c r="U23" s="407"/>
      <c r="V23" s="399"/>
      <c r="W23" s="400"/>
      <c r="X23" s="400"/>
      <c r="Y23" s="400"/>
      <c r="Z23" s="400"/>
      <c r="AA23" s="400"/>
      <c r="AB23" s="406"/>
      <c r="AC23" s="407"/>
    </row>
    <row r="24" s="350" customFormat="1" ht="26.1" customHeight="1" spans="1:29">
      <c r="A24" s="400">
        <v>13</v>
      </c>
      <c r="B24" s="401" t="s">
        <v>58</v>
      </c>
      <c r="C24" s="401"/>
      <c r="D24" s="401"/>
      <c r="E24" s="406" t="s">
        <v>68</v>
      </c>
      <c r="F24" s="407"/>
      <c r="G24" s="402" t="s">
        <v>69</v>
      </c>
      <c r="H24" s="404"/>
      <c r="I24" s="433"/>
      <c r="J24" s="433"/>
      <c r="K24" s="434"/>
      <c r="L24" s="435"/>
      <c r="M24" s="443"/>
      <c r="N24" s="444"/>
      <c r="O24" s="445"/>
      <c r="P24" s="400"/>
      <c r="Q24" s="401"/>
      <c r="R24" s="401"/>
      <c r="S24" s="401"/>
      <c r="T24" s="406"/>
      <c r="U24" s="407"/>
      <c r="V24" s="408"/>
      <c r="W24" s="400"/>
      <c r="X24" s="400"/>
      <c r="Y24" s="400"/>
      <c r="Z24" s="400"/>
      <c r="AA24" s="400"/>
      <c r="AB24" s="406"/>
      <c r="AC24" s="407"/>
    </row>
    <row r="25" s="350" customFormat="1" ht="26.1" customHeight="1" spans="1:29">
      <c r="A25" s="400">
        <v>14</v>
      </c>
      <c r="B25" s="401" t="s">
        <v>58</v>
      </c>
      <c r="C25" s="401"/>
      <c r="D25" s="401"/>
      <c r="E25" s="406" t="s">
        <v>70</v>
      </c>
      <c r="F25" s="407"/>
      <c r="G25" s="402" t="s">
        <v>71</v>
      </c>
      <c r="H25" s="404"/>
      <c r="I25" s="433"/>
      <c r="J25" s="433"/>
      <c r="K25" s="434"/>
      <c r="L25" s="435"/>
      <c r="M25" s="443"/>
      <c r="N25" s="444"/>
      <c r="O25" s="445"/>
      <c r="P25" s="400"/>
      <c r="Q25" s="401"/>
      <c r="R25" s="401"/>
      <c r="S25" s="401"/>
      <c r="T25" s="406"/>
      <c r="U25" s="407"/>
      <c r="V25" s="408"/>
      <c r="W25" s="400"/>
      <c r="X25" s="400"/>
      <c r="Y25" s="400"/>
      <c r="Z25" s="400"/>
      <c r="AA25" s="400"/>
      <c r="AB25" s="406"/>
      <c r="AC25" s="407"/>
    </row>
    <row r="26" s="350" customFormat="1" ht="26.1" customHeight="1" spans="1:29">
      <c r="A26" s="400">
        <v>15</v>
      </c>
      <c r="B26" s="401" t="s">
        <v>58</v>
      </c>
      <c r="C26" s="401"/>
      <c r="D26" s="401"/>
      <c r="E26" s="400" t="s">
        <v>72</v>
      </c>
      <c r="F26" s="400"/>
      <c r="G26" s="402" t="s">
        <v>73</v>
      </c>
      <c r="H26" s="404"/>
      <c r="I26" s="433"/>
      <c r="J26" s="433"/>
      <c r="K26" s="434"/>
      <c r="L26" s="435"/>
      <c r="M26" s="443"/>
      <c r="N26" s="444"/>
      <c r="O26" s="445"/>
      <c r="P26" s="400"/>
      <c r="Q26" s="400"/>
      <c r="R26" s="400"/>
      <c r="S26" s="400"/>
      <c r="T26" s="406"/>
      <c r="U26" s="407"/>
      <c r="V26" s="408"/>
      <c r="W26" s="400"/>
      <c r="X26" s="400"/>
      <c r="Y26" s="400"/>
      <c r="Z26" s="400"/>
      <c r="AA26" s="400"/>
      <c r="AB26" s="406"/>
      <c r="AC26" s="407"/>
    </row>
    <row r="27" s="350" customFormat="1" ht="26.1" customHeight="1" spans="1:29">
      <c r="A27" s="400">
        <v>16</v>
      </c>
      <c r="B27" s="401" t="s">
        <v>58</v>
      </c>
      <c r="C27" s="401"/>
      <c r="D27" s="401"/>
      <c r="E27" s="400" t="s">
        <v>74</v>
      </c>
      <c r="F27" s="400"/>
      <c r="G27" s="402" t="s">
        <v>75</v>
      </c>
      <c r="H27" s="404"/>
      <c r="I27" s="433"/>
      <c r="J27" s="433"/>
      <c r="K27" s="434"/>
      <c r="L27" s="435"/>
      <c r="M27" s="443"/>
      <c r="N27" s="444"/>
      <c r="O27" s="445"/>
      <c r="P27" s="400"/>
      <c r="Q27" s="400"/>
      <c r="R27" s="400"/>
      <c r="S27" s="400"/>
      <c r="T27" s="406"/>
      <c r="U27" s="407"/>
      <c r="V27" s="408"/>
      <c r="W27" s="400"/>
      <c r="X27" s="400"/>
      <c r="Y27" s="400"/>
      <c r="Z27" s="400"/>
      <c r="AA27" s="400"/>
      <c r="AB27" s="406"/>
      <c r="AC27" s="407"/>
    </row>
    <row r="28" s="350" customFormat="1" ht="26.1" customHeight="1" spans="1:29">
      <c r="A28" s="400">
        <v>17</v>
      </c>
      <c r="B28" s="401" t="s">
        <v>58</v>
      </c>
      <c r="C28" s="401"/>
      <c r="D28" s="401"/>
      <c r="E28" s="400" t="s">
        <v>76</v>
      </c>
      <c r="F28" s="400"/>
      <c r="G28" s="402" t="s">
        <v>77</v>
      </c>
      <c r="H28" s="405"/>
      <c r="I28" s="436"/>
      <c r="J28" s="436"/>
      <c r="K28" s="437"/>
      <c r="L28" s="438"/>
      <c r="M28" s="446"/>
      <c r="N28" s="447"/>
      <c r="O28" s="448"/>
      <c r="P28" s="400"/>
      <c r="Q28" s="401"/>
      <c r="R28" s="401"/>
      <c r="S28" s="401"/>
      <c r="T28" s="406"/>
      <c r="U28" s="407"/>
      <c r="V28" s="399"/>
      <c r="W28" s="400"/>
      <c r="X28" s="400"/>
      <c r="Y28" s="400"/>
      <c r="Z28" s="400"/>
      <c r="AA28" s="400"/>
      <c r="AB28" s="406"/>
      <c r="AC28" s="407"/>
    </row>
    <row r="29" s="350" customFormat="1" ht="26.1" customHeight="1" spans="1:29">
      <c r="A29" s="400">
        <v>18</v>
      </c>
      <c r="B29" s="400" t="s">
        <v>78</v>
      </c>
      <c r="C29" s="400"/>
      <c r="D29" s="401"/>
      <c r="E29" s="400" t="s">
        <v>79</v>
      </c>
      <c r="F29" s="400"/>
      <c r="G29" s="402" t="s">
        <v>80</v>
      </c>
      <c r="H29" s="408" t="s">
        <v>81</v>
      </c>
      <c r="I29" s="408"/>
      <c r="J29" s="408"/>
      <c r="K29" s="408"/>
      <c r="L29" s="432" t="s">
        <v>82</v>
      </c>
      <c r="M29" s="440" t="s">
        <v>83</v>
      </c>
      <c r="N29" s="441"/>
      <c r="O29" s="442"/>
      <c r="P29" s="400"/>
      <c r="Q29" s="401"/>
      <c r="R29" s="401"/>
      <c r="S29" s="401"/>
      <c r="T29" s="406"/>
      <c r="U29" s="407"/>
      <c r="V29" s="399"/>
      <c r="W29" s="400"/>
      <c r="X29" s="400"/>
      <c r="Y29" s="400"/>
      <c r="Z29" s="400"/>
      <c r="AA29" s="400"/>
      <c r="AB29" s="406"/>
      <c r="AC29" s="407"/>
    </row>
    <row r="30" ht="26.1" customHeight="1" spans="1:29">
      <c r="A30" s="400">
        <v>19</v>
      </c>
      <c r="B30" s="400" t="s">
        <v>78</v>
      </c>
      <c r="C30" s="400"/>
      <c r="D30" s="401"/>
      <c r="E30" s="400" t="s">
        <v>84</v>
      </c>
      <c r="F30" s="400"/>
      <c r="G30" s="402" t="s">
        <v>80</v>
      </c>
      <c r="H30" s="408" t="s">
        <v>85</v>
      </c>
      <c r="I30" s="408"/>
      <c r="J30" s="408"/>
      <c r="K30" s="408"/>
      <c r="L30" s="438"/>
      <c r="M30" s="446"/>
      <c r="N30" s="447"/>
      <c r="O30" s="448"/>
      <c r="P30" s="400"/>
      <c r="Q30" s="401"/>
      <c r="R30" s="401"/>
      <c r="S30" s="401"/>
      <c r="T30" s="406"/>
      <c r="U30" s="407"/>
      <c r="V30" s="399"/>
      <c r="W30" s="400"/>
      <c r="X30" s="400"/>
      <c r="Y30" s="400"/>
      <c r="Z30" s="400"/>
      <c r="AA30" s="400"/>
      <c r="AB30" s="406"/>
      <c r="AC30" s="407"/>
    </row>
    <row r="31" ht="26.1" customHeight="1" spans="1:29">
      <c r="A31" s="400">
        <v>20</v>
      </c>
      <c r="B31" s="400" t="s">
        <v>86</v>
      </c>
      <c r="C31" s="400"/>
      <c r="D31" s="401"/>
      <c r="E31" s="406" t="s">
        <v>87</v>
      </c>
      <c r="F31" s="407"/>
      <c r="G31" s="409" t="s">
        <v>88</v>
      </c>
      <c r="H31" s="400" t="s">
        <v>85</v>
      </c>
      <c r="I31" s="400"/>
      <c r="J31" s="400"/>
      <c r="K31" s="400"/>
      <c r="L31" s="449" t="s">
        <v>89</v>
      </c>
      <c r="M31" s="400"/>
      <c r="N31" s="400"/>
      <c r="O31" s="400"/>
      <c r="P31" s="400"/>
      <c r="Q31" s="401"/>
      <c r="R31" s="401"/>
      <c r="S31" s="401"/>
      <c r="T31" s="406"/>
      <c r="U31" s="407"/>
      <c r="V31" s="399"/>
      <c r="W31" s="400"/>
      <c r="X31" s="400"/>
      <c r="Y31" s="400"/>
      <c r="Z31" s="400"/>
      <c r="AA31" s="400"/>
      <c r="AB31" s="406"/>
      <c r="AC31" s="407"/>
    </row>
    <row r="32" ht="26.1" customHeight="1" spans="1:29">
      <c r="A32" s="400">
        <v>21</v>
      </c>
      <c r="B32" s="400" t="s">
        <v>86</v>
      </c>
      <c r="C32" s="400"/>
      <c r="D32" s="401"/>
      <c r="E32" s="406" t="s">
        <v>90</v>
      </c>
      <c r="F32" s="407"/>
      <c r="G32" s="409" t="s">
        <v>91</v>
      </c>
      <c r="H32" s="400" t="s">
        <v>85</v>
      </c>
      <c r="I32" s="400"/>
      <c r="J32" s="400"/>
      <c r="K32" s="400"/>
      <c r="L32" s="450"/>
      <c r="M32" s="400"/>
      <c r="N32" s="400"/>
      <c r="O32" s="400"/>
      <c r="P32" s="400"/>
      <c r="Q32" s="401"/>
      <c r="R32" s="401"/>
      <c r="S32" s="401"/>
      <c r="T32" s="406"/>
      <c r="U32" s="407"/>
      <c r="V32" s="399"/>
      <c r="W32" s="400"/>
      <c r="X32" s="400"/>
      <c r="Y32" s="400"/>
      <c r="Z32" s="400"/>
      <c r="AA32" s="400"/>
      <c r="AB32" s="406"/>
      <c r="AC32" s="407"/>
    </row>
    <row r="33" ht="26.1" customHeight="1" spans="1:29">
      <c r="A33" s="400">
        <v>22</v>
      </c>
      <c r="B33" s="400" t="s">
        <v>86</v>
      </c>
      <c r="C33" s="400"/>
      <c r="D33" s="401"/>
      <c r="E33" s="406" t="s">
        <v>92</v>
      </c>
      <c r="F33" s="407"/>
      <c r="G33" s="410" t="s">
        <v>93</v>
      </c>
      <c r="H33" s="400" t="s">
        <v>85</v>
      </c>
      <c r="I33" s="400"/>
      <c r="J33" s="400"/>
      <c r="K33" s="400"/>
      <c r="L33" s="451"/>
      <c r="M33" s="400"/>
      <c r="N33" s="400"/>
      <c r="O33" s="400"/>
      <c r="P33" s="400"/>
      <c r="Q33" s="401"/>
      <c r="R33" s="401"/>
      <c r="S33" s="401"/>
      <c r="T33" s="465"/>
      <c r="U33" s="466"/>
      <c r="V33" s="467"/>
      <c r="W33" s="400"/>
      <c r="X33" s="400"/>
      <c r="Y33" s="400"/>
      <c r="Z33" s="400"/>
      <c r="AA33" s="400"/>
      <c r="AB33" s="400"/>
      <c r="AC33" s="400"/>
    </row>
    <row r="34" ht="26.1" customHeight="1" spans="1:29">
      <c r="A34" s="411">
        <v>23</v>
      </c>
      <c r="B34" s="412" t="s">
        <v>94</v>
      </c>
      <c r="C34" s="412"/>
      <c r="D34" s="412"/>
      <c r="E34" s="413" t="s">
        <v>95</v>
      </c>
      <c r="F34" s="414"/>
      <c r="G34" s="415" t="s">
        <v>96</v>
      </c>
      <c r="H34" s="416" t="s">
        <v>97</v>
      </c>
      <c r="I34" s="416"/>
      <c r="J34" s="416"/>
      <c r="K34" s="416"/>
      <c r="L34" s="416" t="s">
        <v>98</v>
      </c>
      <c r="M34" s="400"/>
      <c r="N34" s="400"/>
      <c r="O34" s="400"/>
      <c r="P34" s="400"/>
      <c r="Q34" s="401"/>
      <c r="R34" s="401"/>
      <c r="S34" s="401"/>
      <c r="T34" s="468"/>
      <c r="U34" s="468"/>
      <c r="V34" s="467"/>
      <c r="W34" s="400"/>
      <c r="X34" s="400"/>
      <c r="Y34" s="400"/>
      <c r="Z34" s="400"/>
      <c r="AA34" s="400"/>
      <c r="AB34" s="400"/>
      <c r="AC34" s="400"/>
    </row>
    <row r="35" ht="26.1" customHeight="1" spans="1:29">
      <c r="A35" s="411">
        <v>24</v>
      </c>
      <c r="B35" s="412" t="s">
        <v>94</v>
      </c>
      <c r="C35" s="412"/>
      <c r="D35" s="412"/>
      <c r="E35" s="413" t="s">
        <v>99</v>
      </c>
      <c r="F35" s="414"/>
      <c r="G35" s="415" t="s">
        <v>100</v>
      </c>
      <c r="H35" s="416"/>
      <c r="I35" s="416"/>
      <c r="J35" s="416"/>
      <c r="K35" s="416"/>
      <c r="L35" s="416"/>
      <c r="M35" s="400"/>
      <c r="N35" s="400"/>
      <c r="O35" s="400"/>
      <c r="P35" s="400"/>
      <c r="Q35" s="401"/>
      <c r="R35" s="401"/>
      <c r="S35" s="401"/>
      <c r="T35" s="468"/>
      <c r="U35" s="468"/>
      <c r="V35" s="467"/>
      <c r="W35" s="400"/>
      <c r="X35" s="400"/>
      <c r="Y35" s="400"/>
      <c r="Z35" s="400"/>
      <c r="AA35" s="400"/>
      <c r="AB35" s="400"/>
      <c r="AC35" s="400"/>
    </row>
    <row r="36" ht="26.1" customHeight="1" spans="1:29">
      <c r="A36" s="411">
        <v>25</v>
      </c>
      <c r="B36" s="412" t="s">
        <v>94</v>
      </c>
      <c r="C36" s="412"/>
      <c r="D36" s="412"/>
      <c r="E36" s="413" t="s">
        <v>101</v>
      </c>
      <c r="F36" s="414"/>
      <c r="G36" s="415" t="s">
        <v>102</v>
      </c>
      <c r="H36" s="416"/>
      <c r="I36" s="416"/>
      <c r="J36" s="416"/>
      <c r="K36" s="416"/>
      <c r="L36" s="416"/>
      <c r="M36" s="400"/>
      <c r="N36" s="400"/>
      <c r="O36" s="400"/>
      <c r="P36" s="400"/>
      <c r="Q36" s="401"/>
      <c r="R36" s="401"/>
      <c r="S36" s="401"/>
      <c r="T36" s="468"/>
      <c r="U36" s="468"/>
      <c r="V36" s="467"/>
      <c r="W36" s="400"/>
      <c r="X36" s="400"/>
      <c r="Y36" s="400"/>
      <c r="Z36" s="400"/>
      <c r="AA36" s="400"/>
      <c r="AB36" s="400"/>
      <c r="AC36" s="400"/>
    </row>
    <row r="37" s="351" customFormat="1" ht="35.1" customHeight="1" spans="1:29">
      <c r="A37" s="411">
        <v>26</v>
      </c>
      <c r="B37" s="412" t="s">
        <v>94</v>
      </c>
      <c r="C37" s="412"/>
      <c r="D37" s="412"/>
      <c r="E37" s="413" t="s">
        <v>49</v>
      </c>
      <c r="F37" s="414"/>
      <c r="G37" s="415" t="s">
        <v>50</v>
      </c>
      <c r="H37" s="416"/>
      <c r="I37" s="416"/>
      <c r="J37" s="416"/>
      <c r="K37" s="416"/>
      <c r="L37" s="416"/>
      <c r="M37" s="400"/>
      <c r="N37" s="400"/>
      <c r="O37" s="400"/>
      <c r="P37" s="400"/>
      <c r="Q37" s="401"/>
      <c r="R37" s="401"/>
      <c r="S37" s="401"/>
      <c r="T37" s="468"/>
      <c r="U37" s="468"/>
      <c r="V37" s="468"/>
      <c r="W37" s="400"/>
      <c r="X37" s="400"/>
      <c r="Y37" s="400"/>
      <c r="Z37" s="400"/>
      <c r="AA37" s="400"/>
      <c r="AB37" s="400"/>
      <c r="AC37" s="400"/>
    </row>
    <row r="38" ht="26.1" customHeight="1" spans="1:29">
      <c r="A38" s="411">
        <v>27</v>
      </c>
      <c r="B38" s="412" t="s">
        <v>94</v>
      </c>
      <c r="C38" s="412"/>
      <c r="D38" s="412"/>
      <c r="E38" s="413" t="s">
        <v>103</v>
      </c>
      <c r="F38" s="414"/>
      <c r="G38" s="415" t="s">
        <v>104</v>
      </c>
      <c r="H38" s="416"/>
      <c r="I38" s="416"/>
      <c r="J38" s="416"/>
      <c r="K38" s="416"/>
      <c r="L38" s="416"/>
      <c r="M38" s="400"/>
      <c r="N38" s="400"/>
      <c r="O38" s="400"/>
      <c r="P38" s="400"/>
      <c r="Q38" s="401"/>
      <c r="R38" s="401"/>
      <c r="S38" s="401"/>
      <c r="T38" s="468"/>
      <c r="U38" s="468"/>
      <c r="V38" s="467"/>
      <c r="W38" s="400"/>
      <c r="X38" s="400"/>
      <c r="Y38" s="400"/>
      <c r="Z38" s="400"/>
      <c r="AA38" s="400"/>
      <c r="AB38" s="400"/>
      <c r="AC38" s="400"/>
    </row>
    <row r="39" ht="26.1" customHeight="1" spans="1:29">
      <c r="A39" s="411">
        <v>28</v>
      </c>
      <c r="B39" s="412" t="s">
        <v>94</v>
      </c>
      <c r="C39" s="412"/>
      <c r="D39" s="412"/>
      <c r="E39" s="413" t="s">
        <v>105</v>
      </c>
      <c r="F39" s="414"/>
      <c r="G39" s="415" t="s">
        <v>106</v>
      </c>
      <c r="H39" s="416"/>
      <c r="I39" s="416"/>
      <c r="J39" s="416"/>
      <c r="K39" s="416"/>
      <c r="L39" s="416"/>
      <c r="M39" s="400"/>
      <c r="N39" s="400"/>
      <c r="O39" s="400"/>
      <c r="P39" s="400"/>
      <c r="Q39" s="401"/>
      <c r="R39" s="401"/>
      <c r="S39" s="401"/>
      <c r="T39" s="468"/>
      <c r="U39" s="468"/>
      <c r="V39" s="467"/>
      <c r="W39" s="400"/>
      <c r="X39" s="400"/>
      <c r="Y39" s="400"/>
      <c r="Z39" s="400"/>
      <c r="AA39" s="400"/>
      <c r="AB39" s="400"/>
      <c r="AC39" s="400"/>
    </row>
    <row r="40" ht="26.1" customHeight="1" spans="1:29">
      <c r="A40" s="417"/>
      <c r="B40" s="417"/>
      <c r="C40" s="417"/>
      <c r="D40" s="418"/>
      <c r="E40" s="417"/>
      <c r="F40" s="417"/>
      <c r="G40" s="419"/>
      <c r="H40" s="417"/>
      <c r="I40" s="417"/>
      <c r="J40" s="417"/>
      <c r="K40" s="417"/>
      <c r="L40" s="417"/>
      <c r="M40" s="417"/>
      <c r="N40" s="417"/>
      <c r="O40" s="417"/>
      <c r="P40" s="417"/>
      <c r="Q40" s="418"/>
      <c r="R40" s="418"/>
      <c r="S40" s="418"/>
      <c r="T40" s="469"/>
      <c r="U40" s="469"/>
      <c r="V40" s="424"/>
      <c r="W40" s="417"/>
      <c r="X40" s="417"/>
      <c r="Y40" s="417"/>
      <c r="Z40" s="417"/>
      <c r="AA40" s="417"/>
      <c r="AB40" s="417"/>
      <c r="AC40" s="417"/>
    </row>
    <row r="41" ht="26.1" customHeight="1" spans="1:29">
      <c r="A41" s="417"/>
      <c r="B41" s="417"/>
      <c r="C41" s="417"/>
      <c r="D41" s="418"/>
      <c r="E41" s="417"/>
      <c r="F41" s="417"/>
      <c r="G41" s="419"/>
      <c r="H41" s="417"/>
      <c r="I41" s="417"/>
      <c r="J41" s="417"/>
      <c r="K41" s="417"/>
      <c r="L41" s="417"/>
      <c r="M41" s="417"/>
      <c r="N41" s="417"/>
      <c r="O41" s="417"/>
      <c r="P41" s="417"/>
      <c r="Q41" s="418"/>
      <c r="R41" s="418"/>
      <c r="S41" s="418"/>
      <c r="T41" s="469"/>
      <c r="U41" s="469"/>
      <c r="V41" s="424"/>
      <c r="W41" s="417"/>
      <c r="X41" s="417"/>
      <c r="Y41" s="417"/>
      <c r="Z41" s="417"/>
      <c r="AA41" s="417"/>
      <c r="AB41" s="417"/>
      <c r="AC41" s="417"/>
    </row>
    <row r="42" ht="26.1" customHeight="1" spans="1:29">
      <c r="A42" s="417"/>
      <c r="B42" s="417"/>
      <c r="C42" s="417"/>
      <c r="D42" s="418"/>
      <c r="E42" s="417"/>
      <c r="F42" s="417"/>
      <c r="G42" s="420"/>
      <c r="H42" s="417"/>
      <c r="I42" s="417"/>
      <c r="J42" s="417"/>
      <c r="K42" s="417"/>
      <c r="L42" s="417"/>
      <c r="M42" s="417"/>
      <c r="N42" s="417"/>
      <c r="O42" s="417"/>
      <c r="P42" s="417"/>
      <c r="Q42" s="418"/>
      <c r="R42" s="418"/>
      <c r="S42" s="418"/>
      <c r="T42" s="469"/>
      <c r="U42" s="469"/>
      <c r="V42" s="424"/>
      <c r="W42" s="417"/>
      <c r="X42" s="417"/>
      <c r="Y42" s="417"/>
      <c r="Z42" s="417"/>
      <c r="AA42" s="417"/>
      <c r="AB42" s="417"/>
      <c r="AC42" s="417"/>
    </row>
    <row r="43" ht="26.1" customHeight="1" spans="1:29">
      <c r="A43" s="417"/>
      <c r="B43" s="417"/>
      <c r="C43" s="417"/>
      <c r="D43" s="418"/>
      <c r="E43" s="417"/>
      <c r="F43" s="417"/>
      <c r="G43" s="420"/>
      <c r="H43" s="417"/>
      <c r="I43" s="417"/>
      <c r="J43" s="417"/>
      <c r="K43" s="417"/>
      <c r="L43" s="417"/>
      <c r="M43" s="417"/>
      <c r="N43" s="417"/>
      <c r="O43" s="417"/>
      <c r="P43" s="417"/>
      <c r="Q43" s="418"/>
      <c r="R43" s="418"/>
      <c r="S43" s="418"/>
      <c r="T43" s="469"/>
      <c r="U43" s="469"/>
      <c r="V43" s="424"/>
      <c r="W43" s="417"/>
      <c r="X43" s="417"/>
      <c r="Y43" s="417"/>
      <c r="Z43" s="417"/>
      <c r="AA43" s="417"/>
      <c r="AB43" s="417"/>
      <c r="AC43" s="417"/>
    </row>
    <row r="44" ht="26.1" customHeight="1" spans="1:29">
      <c r="A44" s="417"/>
      <c r="B44" s="417"/>
      <c r="C44" s="417"/>
      <c r="D44" s="418"/>
      <c r="E44" s="417"/>
      <c r="F44" s="417"/>
      <c r="G44" s="420"/>
      <c r="H44" s="417"/>
      <c r="I44" s="417"/>
      <c r="J44" s="417"/>
      <c r="K44" s="417"/>
      <c r="L44" s="417"/>
      <c r="M44" s="417"/>
      <c r="N44" s="417"/>
      <c r="O44" s="417"/>
      <c r="P44" s="417"/>
      <c r="Q44" s="418"/>
      <c r="R44" s="418"/>
      <c r="S44" s="418"/>
      <c r="T44" s="469"/>
      <c r="U44" s="469"/>
      <c r="V44" s="424"/>
      <c r="W44" s="417"/>
      <c r="X44" s="417"/>
      <c r="Y44" s="417"/>
      <c r="Z44" s="417"/>
      <c r="AA44" s="417"/>
      <c r="AB44" s="417"/>
      <c r="AC44" s="417"/>
    </row>
    <row r="45" ht="26.1" customHeight="1" spans="1:29">
      <c r="A45" s="417"/>
      <c r="B45" s="417"/>
      <c r="C45" s="417"/>
      <c r="D45" s="418"/>
      <c r="E45" s="417"/>
      <c r="F45" s="417"/>
      <c r="G45" s="420"/>
      <c r="H45" s="417"/>
      <c r="I45" s="417"/>
      <c r="J45" s="417"/>
      <c r="K45" s="417"/>
      <c r="L45" s="417"/>
      <c r="M45" s="417"/>
      <c r="N45" s="417"/>
      <c r="O45" s="417"/>
      <c r="P45" s="417"/>
      <c r="Q45" s="418"/>
      <c r="R45" s="418"/>
      <c r="S45" s="418"/>
      <c r="T45" s="469"/>
      <c r="U45" s="469"/>
      <c r="V45" s="424"/>
      <c r="W45" s="417"/>
      <c r="X45" s="417"/>
      <c r="Y45" s="417"/>
      <c r="Z45" s="417"/>
      <c r="AA45" s="417"/>
      <c r="AB45" s="417"/>
      <c r="AC45" s="417"/>
    </row>
    <row r="46" ht="26.1" customHeight="1" spans="1:29">
      <c r="A46" s="417"/>
      <c r="B46" s="417"/>
      <c r="C46" s="417"/>
      <c r="D46" s="418"/>
      <c r="E46" s="417"/>
      <c r="F46" s="417"/>
      <c r="G46" s="421"/>
      <c r="H46" s="417"/>
      <c r="I46" s="417"/>
      <c r="J46" s="417"/>
      <c r="K46" s="417"/>
      <c r="L46" s="417"/>
      <c r="M46" s="417"/>
      <c r="N46" s="417"/>
      <c r="O46" s="417"/>
      <c r="P46" s="417"/>
      <c r="Q46" s="418"/>
      <c r="R46" s="418"/>
      <c r="S46" s="418"/>
      <c r="T46" s="469"/>
      <c r="U46" s="469"/>
      <c r="V46" s="424"/>
      <c r="W46" s="417"/>
      <c r="X46" s="417"/>
      <c r="Y46" s="417"/>
      <c r="Z46" s="417"/>
      <c r="AA46" s="417"/>
      <c r="AB46" s="417"/>
      <c r="AC46" s="417"/>
    </row>
    <row r="47" ht="26.1" customHeight="1" spans="1:29">
      <c r="A47" s="417"/>
      <c r="B47" s="417"/>
      <c r="C47" s="417"/>
      <c r="D47" s="418"/>
      <c r="E47" s="417"/>
      <c r="F47" s="417"/>
      <c r="G47" s="422"/>
      <c r="H47" s="417"/>
      <c r="I47" s="417"/>
      <c r="J47" s="417"/>
      <c r="K47" s="417"/>
      <c r="L47" s="417"/>
      <c r="M47" s="417"/>
      <c r="N47" s="417"/>
      <c r="O47" s="417"/>
      <c r="P47" s="417"/>
      <c r="Q47" s="418"/>
      <c r="R47" s="418"/>
      <c r="S47" s="418"/>
      <c r="T47" s="469"/>
      <c r="U47" s="469"/>
      <c r="V47" s="424"/>
      <c r="W47" s="417"/>
      <c r="X47" s="417"/>
      <c r="Y47" s="417"/>
      <c r="Z47" s="417"/>
      <c r="AA47" s="417"/>
      <c r="AB47" s="417"/>
      <c r="AC47" s="417"/>
    </row>
    <row r="48" ht="26.1" customHeight="1" spans="1:29">
      <c r="A48" s="417"/>
      <c r="B48" s="417"/>
      <c r="C48" s="417"/>
      <c r="D48" s="418"/>
      <c r="E48" s="417"/>
      <c r="F48" s="417"/>
      <c r="G48" s="420"/>
      <c r="H48" s="417"/>
      <c r="I48" s="417"/>
      <c r="J48" s="417"/>
      <c r="K48" s="417"/>
      <c r="L48" s="417"/>
      <c r="M48" s="417"/>
      <c r="N48" s="417"/>
      <c r="O48" s="417"/>
      <c r="P48" s="417"/>
      <c r="Q48" s="418"/>
      <c r="R48" s="418"/>
      <c r="S48" s="418"/>
      <c r="T48" s="469"/>
      <c r="U48" s="469"/>
      <c r="V48" s="424"/>
      <c r="W48" s="417"/>
      <c r="X48" s="417"/>
      <c r="Y48" s="417"/>
      <c r="Z48" s="417"/>
      <c r="AA48" s="417"/>
      <c r="AB48" s="417"/>
      <c r="AC48" s="417"/>
    </row>
    <row r="49" ht="26.1" customHeight="1" spans="1:29">
      <c r="A49" s="417"/>
      <c r="B49" s="417"/>
      <c r="C49" s="417"/>
      <c r="D49" s="418"/>
      <c r="E49" s="417"/>
      <c r="F49" s="417"/>
      <c r="G49" s="420"/>
      <c r="H49" s="417"/>
      <c r="I49" s="417"/>
      <c r="J49" s="417"/>
      <c r="K49" s="417"/>
      <c r="L49" s="417"/>
      <c r="M49" s="417"/>
      <c r="N49" s="417"/>
      <c r="O49" s="417"/>
      <c r="P49" s="417"/>
      <c r="Q49" s="418"/>
      <c r="R49" s="418"/>
      <c r="S49" s="418"/>
      <c r="T49" s="469"/>
      <c r="U49" s="469"/>
      <c r="V49" s="424"/>
      <c r="W49" s="417"/>
      <c r="X49" s="417"/>
      <c r="Y49" s="417"/>
      <c r="Z49" s="417"/>
      <c r="AA49" s="417"/>
      <c r="AB49" s="417"/>
      <c r="AC49" s="417"/>
    </row>
    <row r="50" ht="26.1" customHeight="1" spans="1:29">
      <c r="A50" s="417"/>
      <c r="B50" s="417"/>
      <c r="C50" s="417"/>
      <c r="D50" s="418"/>
      <c r="E50" s="417"/>
      <c r="F50" s="417"/>
      <c r="G50" s="422"/>
      <c r="H50" s="417"/>
      <c r="I50" s="417"/>
      <c r="J50" s="417"/>
      <c r="K50" s="417"/>
      <c r="L50" s="417"/>
      <c r="M50" s="417"/>
      <c r="N50" s="417"/>
      <c r="O50" s="417"/>
      <c r="P50" s="417"/>
      <c r="Q50" s="418"/>
      <c r="R50" s="418"/>
      <c r="S50" s="418"/>
      <c r="T50" s="469"/>
      <c r="U50" s="469"/>
      <c r="V50" s="424"/>
      <c r="W50" s="417"/>
      <c r="X50" s="417"/>
      <c r="Y50" s="417"/>
      <c r="Z50" s="417"/>
      <c r="AA50" s="417"/>
      <c r="AB50" s="417"/>
      <c r="AC50" s="417"/>
    </row>
    <row r="51" ht="26.1" customHeight="1" spans="1:29">
      <c r="A51" s="417"/>
      <c r="B51" s="417"/>
      <c r="C51" s="417"/>
      <c r="D51" s="418"/>
      <c r="E51" s="417"/>
      <c r="F51" s="417"/>
      <c r="G51" s="420"/>
      <c r="H51" s="417"/>
      <c r="I51" s="417"/>
      <c r="J51" s="417"/>
      <c r="K51" s="417"/>
      <c r="L51" s="417"/>
      <c r="M51" s="417"/>
      <c r="N51" s="417"/>
      <c r="O51" s="417"/>
      <c r="P51" s="417"/>
      <c r="Q51" s="418"/>
      <c r="R51" s="418"/>
      <c r="S51" s="418"/>
      <c r="T51" s="469"/>
      <c r="U51" s="469"/>
      <c r="V51" s="424"/>
      <c r="W51" s="417"/>
      <c r="X51" s="417"/>
      <c r="Y51" s="417"/>
      <c r="Z51" s="417"/>
      <c r="AA51" s="417"/>
      <c r="AB51" s="417"/>
      <c r="AC51" s="417"/>
    </row>
    <row r="52" ht="26.1" customHeight="1" spans="1:29">
      <c r="A52" s="417"/>
      <c r="B52" s="417"/>
      <c r="C52" s="417"/>
      <c r="D52" s="418"/>
      <c r="E52" s="417"/>
      <c r="F52" s="417"/>
      <c r="G52" s="420"/>
      <c r="H52" s="417"/>
      <c r="I52" s="417"/>
      <c r="J52" s="417"/>
      <c r="K52" s="417"/>
      <c r="L52" s="417"/>
      <c r="M52" s="417"/>
      <c r="N52" s="417"/>
      <c r="O52" s="417"/>
      <c r="P52" s="417"/>
      <c r="Q52" s="418"/>
      <c r="R52" s="418"/>
      <c r="S52" s="418"/>
      <c r="T52" s="469"/>
      <c r="U52" s="469"/>
      <c r="V52" s="424"/>
      <c r="W52" s="417"/>
      <c r="X52" s="417"/>
      <c r="Y52" s="417"/>
      <c r="Z52" s="417"/>
      <c r="AA52" s="417"/>
      <c r="AB52" s="417"/>
      <c r="AC52" s="417"/>
    </row>
    <row r="53" ht="26.1" customHeight="1" spans="1:29">
      <c r="A53" s="417"/>
      <c r="B53" s="418"/>
      <c r="C53" s="418"/>
      <c r="D53" s="418"/>
      <c r="E53" s="417"/>
      <c r="F53" s="417"/>
      <c r="G53" s="421"/>
      <c r="H53" s="417"/>
      <c r="I53" s="417"/>
      <c r="J53" s="417"/>
      <c r="K53" s="417"/>
      <c r="L53" s="417"/>
      <c r="M53" s="417"/>
      <c r="N53" s="417"/>
      <c r="O53" s="417"/>
      <c r="P53" s="417"/>
      <c r="Q53" s="418"/>
      <c r="R53" s="418"/>
      <c r="S53" s="418"/>
      <c r="T53" s="469"/>
      <c r="U53" s="469"/>
      <c r="V53" s="424"/>
      <c r="W53" s="417"/>
      <c r="X53" s="417"/>
      <c r="Y53" s="417"/>
      <c r="Z53" s="417"/>
      <c r="AA53" s="417"/>
      <c r="AB53" s="417"/>
      <c r="AC53" s="417"/>
    </row>
    <row r="54" ht="26.1" customHeight="1" spans="1:29">
      <c r="A54" s="417"/>
      <c r="B54" s="418"/>
      <c r="C54" s="418"/>
      <c r="D54" s="418"/>
      <c r="E54" s="417"/>
      <c r="F54" s="417"/>
      <c r="G54" s="421"/>
      <c r="H54" s="417"/>
      <c r="I54" s="417"/>
      <c r="J54" s="417"/>
      <c r="K54" s="417"/>
      <c r="L54" s="417"/>
      <c r="M54" s="417"/>
      <c r="N54" s="417"/>
      <c r="O54" s="417"/>
      <c r="P54" s="417"/>
      <c r="Q54" s="418"/>
      <c r="R54" s="418"/>
      <c r="S54" s="418"/>
      <c r="T54" s="469"/>
      <c r="U54" s="469"/>
      <c r="V54" s="424"/>
      <c r="W54" s="417"/>
      <c r="X54" s="417"/>
      <c r="Y54" s="417"/>
      <c r="Z54" s="417"/>
      <c r="AA54" s="417"/>
      <c r="AB54" s="417"/>
      <c r="AC54" s="417"/>
    </row>
    <row r="55" ht="26.1" customHeight="1" spans="1:29">
      <c r="A55" s="417"/>
      <c r="B55" s="418"/>
      <c r="C55" s="418"/>
      <c r="D55" s="418"/>
      <c r="E55" s="417"/>
      <c r="F55" s="417"/>
      <c r="G55" s="421"/>
      <c r="H55" s="417"/>
      <c r="I55" s="417"/>
      <c r="J55" s="417"/>
      <c r="K55" s="417"/>
      <c r="L55" s="417"/>
      <c r="M55" s="417"/>
      <c r="N55" s="417"/>
      <c r="O55" s="417"/>
      <c r="P55" s="417"/>
      <c r="Q55" s="418"/>
      <c r="R55" s="418"/>
      <c r="S55" s="418"/>
      <c r="T55" s="469"/>
      <c r="U55" s="469"/>
      <c r="V55" s="424"/>
      <c r="W55" s="417"/>
      <c r="X55" s="417"/>
      <c r="Y55" s="417"/>
      <c r="Z55" s="417"/>
      <c r="AA55" s="417"/>
      <c r="AB55" s="417"/>
      <c r="AC55" s="417"/>
    </row>
    <row r="56" ht="26.1" customHeight="1" spans="1:29">
      <c r="A56" s="417"/>
      <c r="B56" s="418"/>
      <c r="C56" s="418"/>
      <c r="D56" s="418"/>
      <c r="E56" s="417"/>
      <c r="F56" s="417"/>
      <c r="G56" s="423"/>
      <c r="H56" s="417"/>
      <c r="I56" s="417"/>
      <c r="J56" s="417"/>
      <c r="K56" s="417"/>
      <c r="L56" s="417"/>
      <c r="M56" s="417"/>
      <c r="N56" s="417"/>
      <c r="O56" s="417"/>
      <c r="P56" s="417"/>
      <c r="Q56" s="418"/>
      <c r="R56" s="418"/>
      <c r="S56" s="418"/>
      <c r="T56" s="469"/>
      <c r="U56" s="469"/>
      <c r="V56" s="424"/>
      <c r="W56" s="417"/>
      <c r="X56" s="417"/>
      <c r="Y56" s="417"/>
      <c r="Z56" s="417"/>
      <c r="AA56" s="417"/>
      <c r="AB56" s="417"/>
      <c r="AC56" s="417"/>
    </row>
    <row r="57" ht="26.1" customHeight="1" spans="1:29">
      <c r="A57" s="424"/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4"/>
      <c r="O57" s="424"/>
      <c r="P57" s="424"/>
      <c r="Q57" s="424"/>
      <c r="R57" s="424"/>
      <c r="S57" s="424"/>
      <c r="T57" s="424"/>
      <c r="U57" s="424"/>
      <c r="V57" s="424"/>
      <c r="W57" s="424"/>
      <c r="X57" s="424"/>
      <c r="Y57" s="424"/>
      <c r="Z57" s="424"/>
      <c r="AA57" s="424"/>
      <c r="AB57" s="424"/>
      <c r="AC57" s="424"/>
    </row>
    <row r="58" ht="26.1" customHeight="1" spans="12:12">
      <c r="L58" s="424"/>
    </row>
    <row r="59" ht="26.1" customHeight="1" spans="12:12">
      <c r="L59" s="424"/>
    </row>
    <row r="60" ht="26.1" customHeight="1" spans="12:12">
      <c r="L60" s="424"/>
    </row>
    <row r="61" ht="26.1" customHeight="1" spans="12:12">
      <c r="L61" s="424"/>
    </row>
    <row r="62" ht="26.1" customHeight="1" spans="12:12">
      <c r="L62" s="424"/>
    </row>
    <row r="63" ht="26.1" customHeight="1" spans="12:12">
      <c r="L63" s="424"/>
    </row>
    <row r="64" ht="26.1" customHeight="1" spans="12:12">
      <c r="L64" s="424"/>
    </row>
    <row r="65" ht="26.1" customHeight="1" spans="12:12">
      <c r="L65" s="424"/>
    </row>
    <row r="66" ht="26.1" customHeight="1" spans="12:12">
      <c r="L66" s="424"/>
    </row>
    <row r="67" ht="26.1" customHeight="1" spans="12:12">
      <c r="L67" s="424"/>
    </row>
    <row r="68" ht="26.1" customHeight="1" spans="12:12">
      <c r="L68" s="424"/>
    </row>
    <row r="69" ht="26.1" customHeight="1" spans="12:12">
      <c r="L69" s="424"/>
    </row>
    <row r="70" ht="26.1" customHeight="1" spans="12:12">
      <c r="L70" s="424"/>
    </row>
    <row r="71" ht="26.1" customHeight="1" spans="12:12">
      <c r="L71" s="424"/>
    </row>
    <row r="72" ht="26.1" customHeight="1" spans="12:12">
      <c r="L72" s="424"/>
    </row>
    <row r="73" ht="26.1" customHeight="1" spans="12:12">
      <c r="L73" s="424"/>
    </row>
    <row r="74" ht="26.1" customHeight="1" spans="12:12">
      <c r="L74" s="424"/>
    </row>
    <row r="75" ht="26.1" customHeight="1" spans="12:12">
      <c r="L75" s="424"/>
    </row>
    <row r="76" ht="26.1" customHeight="1" spans="12:12">
      <c r="L76" s="424"/>
    </row>
    <row r="77" ht="26.1" customHeight="1" spans="12:12">
      <c r="L77" s="424"/>
    </row>
    <row r="78" ht="26.1" customHeight="1" spans="12:12">
      <c r="L78" s="424"/>
    </row>
    <row r="79" ht="26.1" customHeight="1" spans="12:12">
      <c r="L79" s="424"/>
    </row>
    <row r="80" ht="26.1" customHeight="1" spans="12:12">
      <c r="L80" s="424"/>
    </row>
    <row r="81" ht="26.1" customHeight="1" spans="12:12">
      <c r="L81" s="424"/>
    </row>
    <row r="82" ht="26.1" customHeight="1" spans="12:12">
      <c r="L82" s="424"/>
    </row>
    <row r="83" spans="12:12">
      <c r="L83" s="424"/>
    </row>
    <row r="114" spans="12:13">
      <c r="L114" s="352" t="s">
        <v>107</v>
      </c>
      <c r="M114" s="352" t="s">
        <v>108</v>
      </c>
    </row>
    <row r="116" spans="38:38">
      <c r="AL116" s="352">
        <v>0</v>
      </c>
    </row>
    <row r="117" spans="38:38">
      <c r="AL117" s="352">
        <v>0</v>
      </c>
    </row>
    <row r="118" spans="38:38">
      <c r="AL118" s="352">
        <v>0</v>
      </c>
    </row>
  </sheetData>
  <mergeCells count="431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A10:D10"/>
    <mergeCell ref="B11:C11"/>
    <mergeCell ref="E11:F11"/>
    <mergeCell ref="H11:K11"/>
    <mergeCell ref="M11:O11"/>
    <mergeCell ref="Q11:R11"/>
    <mergeCell ref="T11:U11"/>
    <mergeCell ref="W11:Y11"/>
    <mergeCell ref="Z11:AA11"/>
    <mergeCell ref="AB11:AC11"/>
    <mergeCell ref="B12:C12"/>
    <mergeCell ref="E12:F12"/>
    <mergeCell ref="H12:K12"/>
    <mergeCell ref="M12:O12"/>
    <mergeCell ref="Q12:R12"/>
    <mergeCell ref="T12:U12"/>
    <mergeCell ref="W12:Y12"/>
    <mergeCell ref="Z12:AA12"/>
    <mergeCell ref="AB12:AC12"/>
    <mergeCell ref="B13:C13"/>
    <mergeCell ref="E13:F13"/>
    <mergeCell ref="M13:O13"/>
    <mergeCell ref="Q13:R13"/>
    <mergeCell ref="T13:U13"/>
    <mergeCell ref="W13:Y13"/>
    <mergeCell ref="Z13:AA13"/>
    <mergeCell ref="AB13:AC13"/>
    <mergeCell ref="B14:C14"/>
    <mergeCell ref="E14:F14"/>
    <mergeCell ref="M14:O14"/>
    <mergeCell ref="Q14:R14"/>
    <mergeCell ref="T14:U14"/>
    <mergeCell ref="W14:Y14"/>
    <mergeCell ref="Z14:AA14"/>
    <mergeCell ref="AB14:AC14"/>
    <mergeCell ref="B15:C15"/>
    <mergeCell ref="E15:F15"/>
    <mergeCell ref="M15:O15"/>
    <mergeCell ref="Q15:R15"/>
    <mergeCell ref="T15:U15"/>
    <mergeCell ref="W15:Y15"/>
    <mergeCell ref="Z15:AA15"/>
    <mergeCell ref="AB15:AC15"/>
    <mergeCell ref="B16:C16"/>
    <mergeCell ref="E16:F16"/>
    <mergeCell ref="M16:O16"/>
    <mergeCell ref="Q16:R16"/>
    <mergeCell ref="T16:U16"/>
    <mergeCell ref="W16:Y16"/>
    <mergeCell ref="Z16:AA16"/>
    <mergeCell ref="AB16:AC16"/>
    <mergeCell ref="B17:C17"/>
    <mergeCell ref="E17:F17"/>
    <mergeCell ref="M17:O17"/>
    <mergeCell ref="Q17:R17"/>
    <mergeCell ref="T17:U17"/>
    <mergeCell ref="W17:Y17"/>
    <mergeCell ref="Z17:AA17"/>
    <mergeCell ref="AB17:AC17"/>
    <mergeCell ref="B18:C18"/>
    <mergeCell ref="E18:F18"/>
    <mergeCell ref="M18:O18"/>
    <mergeCell ref="Q18:R18"/>
    <mergeCell ref="T18:U18"/>
    <mergeCell ref="W18:Y18"/>
    <mergeCell ref="Z18:AA18"/>
    <mergeCell ref="AB18:AC18"/>
    <mergeCell ref="B19:C19"/>
    <mergeCell ref="E19:F19"/>
    <mergeCell ref="M19:O19"/>
    <mergeCell ref="Q19:R19"/>
    <mergeCell ref="T19:U19"/>
    <mergeCell ref="W19:Y19"/>
    <mergeCell ref="Z19:AA19"/>
    <mergeCell ref="AB19:AC19"/>
    <mergeCell ref="B20:C20"/>
    <mergeCell ref="E20:F20"/>
    <mergeCell ref="M20:O20"/>
    <mergeCell ref="Q20:R20"/>
    <mergeCell ref="T20:U20"/>
    <mergeCell ref="W20:Y20"/>
    <mergeCell ref="Z20:AA20"/>
    <mergeCell ref="AB20:AC20"/>
    <mergeCell ref="B21:C21"/>
    <mergeCell ref="E21:F21"/>
    <mergeCell ref="Q21:R21"/>
    <mergeCell ref="T21:U21"/>
    <mergeCell ref="W21:Y21"/>
    <mergeCell ref="Z21:AA21"/>
    <mergeCell ref="AB21:AC21"/>
    <mergeCell ref="B22:C22"/>
    <mergeCell ref="E22:F22"/>
    <mergeCell ref="Q22:R22"/>
    <mergeCell ref="T22:U22"/>
    <mergeCell ref="W22:Y22"/>
    <mergeCell ref="Z22:AA22"/>
    <mergeCell ref="AB22:AC22"/>
    <mergeCell ref="B23:C23"/>
    <mergeCell ref="E23:F23"/>
    <mergeCell ref="Q23:R23"/>
    <mergeCell ref="T23:U23"/>
    <mergeCell ref="W23:Y23"/>
    <mergeCell ref="Z23:AA23"/>
    <mergeCell ref="AB23:AC23"/>
    <mergeCell ref="B24:C24"/>
    <mergeCell ref="E24:F24"/>
    <mergeCell ref="Q24:R24"/>
    <mergeCell ref="T24:U24"/>
    <mergeCell ref="W24:Y24"/>
    <mergeCell ref="Z24:AA24"/>
    <mergeCell ref="AB24:AC24"/>
    <mergeCell ref="B25:C25"/>
    <mergeCell ref="E25:F25"/>
    <mergeCell ref="Q25:R25"/>
    <mergeCell ref="T25:U25"/>
    <mergeCell ref="W25:Y25"/>
    <mergeCell ref="Z25:AA25"/>
    <mergeCell ref="AB25:AC25"/>
    <mergeCell ref="B26:C26"/>
    <mergeCell ref="E26:F26"/>
    <mergeCell ref="Q26:R26"/>
    <mergeCell ref="T26:U26"/>
    <mergeCell ref="W26:Y26"/>
    <mergeCell ref="Z26:AA26"/>
    <mergeCell ref="AB26:AC26"/>
    <mergeCell ref="B27:C27"/>
    <mergeCell ref="E27:F27"/>
    <mergeCell ref="Q27:R27"/>
    <mergeCell ref="T27:U27"/>
    <mergeCell ref="W27:Y27"/>
    <mergeCell ref="Z27:AA27"/>
    <mergeCell ref="AB27:AC27"/>
    <mergeCell ref="B28:C28"/>
    <mergeCell ref="E28:F28"/>
    <mergeCell ref="Q28:R28"/>
    <mergeCell ref="T28:U28"/>
    <mergeCell ref="W28:Y28"/>
    <mergeCell ref="Z28:AA28"/>
    <mergeCell ref="AB28:AC28"/>
    <mergeCell ref="B29:C29"/>
    <mergeCell ref="E29:F29"/>
    <mergeCell ref="H29:K29"/>
    <mergeCell ref="Q29:R29"/>
    <mergeCell ref="T29:U29"/>
    <mergeCell ref="W29:Y29"/>
    <mergeCell ref="Z29:AA29"/>
    <mergeCell ref="AB29:AC29"/>
    <mergeCell ref="B30:C30"/>
    <mergeCell ref="E30:F30"/>
    <mergeCell ref="H30:K30"/>
    <mergeCell ref="Q30:R30"/>
    <mergeCell ref="T30:U30"/>
    <mergeCell ref="W30:Y30"/>
    <mergeCell ref="Z30:AA30"/>
    <mergeCell ref="AB30:AC30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4:C34"/>
    <mergeCell ref="E34:F34"/>
    <mergeCell ref="M34:O34"/>
    <mergeCell ref="Q34:R34"/>
    <mergeCell ref="T34:U34"/>
    <mergeCell ref="W34:Y34"/>
    <mergeCell ref="Z34:AA34"/>
    <mergeCell ref="AB34:AC34"/>
    <mergeCell ref="B35:C35"/>
    <mergeCell ref="E35:F35"/>
    <mergeCell ref="M35:O35"/>
    <mergeCell ref="Q35:R35"/>
    <mergeCell ref="T35:U35"/>
    <mergeCell ref="W35:Y35"/>
    <mergeCell ref="Z35:AA35"/>
    <mergeCell ref="AB35:AC35"/>
    <mergeCell ref="B36:C36"/>
    <mergeCell ref="E36:F36"/>
    <mergeCell ref="M36:O36"/>
    <mergeCell ref="Q36:R36"/>
    <mergeCell ref="T36:U36"/>
    <mergeCell ref="W36:Y36"/>
    <mergeCell ref="Z36:AA36"/>
    <mergeCell ref="AB36:AC36"/>
    <mergeCell ref="B37:C37"/>
    <mergeCell ref="E37:F37"/>
    <mergeCell ref="M37:O37"/>
    <mergeCell ref="Q37:R37"/>
    <mergeCell ref="T37:U37"/>
    <mergeCell ref="W37:Y37"/>
    <mergeCell ref="Z37:AA37"/>
    <mergeCell ref="AB37:AC37"/>
    <mergeCell ref="B38:C38"/>
    <mergeCell ref="E38:F38"/>
    <mergeCell ref="M38:O38"/>
    <mergeCell ref="Q38:R38"/>
    <mergeCell ref="T38:U38"/>
    <mergeCell ref="W38:Y38"/>
    <mergeCell ref="Z38:AA38"/>
    <mergeCell ref="AB38:AC38"/>
    <mergeCell ref="B39:C39"/>
    <mergeCell ref="E39:F39"/>
    <mergeCell ref="M39:O39"/>
    <mergeCell ref="Q39:R39"/>
    <mergeCell ref="T39:U39"/>
    <mergeCell ref="W39:Y39"/>
    <mergeCell ref="Z39:AA39"/>
    <mergeCell ref="AB39:AC39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5:C55"/>
    <mergeCell ref="E55:F55"/>
    <mergeCell ref="H55:K55"/>
    <mergeCell ref="M55:O55"/>
    <mergeCell ref="Q55:R55"/>
    <mergeCell ref="T55:U55"/>
    <mergeCell ref="W55:Y55"/>
    <mergeCell ref="Z55:AA55"/>
    <mergeCell ref="AB55:AC55"/>
    <mergeCell ref="B56:C56"/>
    <mergeCell ref="E56:F56"/>
    <mergeCell ref="H56:K56"/>
    <mergeCell ref="M56:O56"/>
    <mergeCell ref="Q56:R56"/>
    <mergeCell ref="T56:U56"/>
    <mergeCell ref="W56:Y56"/>
    <mergeCell ref="Z56:AA56"/>
    <mergeCell ref="AB56:AC56"/>
    <mergeCell ref="L13:L20"/>
    <mergeCell ref="L21:L28"/>
    <mergeCell ref="L29:L30"/>
    <mergeCell ref="L31:L33"/>
    <mergeCell ref="L34:L39"/>
    <mergeCell ref="Y1:AC2"/>
    <mergeCell ref="A3:B4"/>
    <mergeCell ref="C3:E4"/>
    <mergeCell ref="A6:D9"/>
    <mergeCell ref="E9:AC10"/>
    <mergeCell ref="H13:K20"/>
    <mergeCell ref="H21:K28"/>
    <mergeCell ref="M21:O28"/>
    <mergeCell ref="M29:O30"/>
    <mergeCell ref="H34:K39"/>
  </mergeCells>
  <pageMargins left="0.904166666666667" right="0.707638888888889" top="1.14166666666667" bottom="0.747916666666667" header="0.313888888888889" footer="0.313888888888889"/>
  <pageSetup paperSize="8" scale="57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S237"/>
  <sheetViews>
    <sheetView tabSelected="1" view="pageBreakPreview" zoomScale="70" zoomScaleNormal="100" topLeftCell="A98" workbookViewId="0">
      <selection activeCell="M107" sqref="M107"/>
    </sheetView>
  </sheetViews>
  <sheetFormatPr defaultColWidth="9" defaultRowHeight="16.5"/>
  <cols>
    <col min="1" max="1" width="4.44166666666667" style="72" customWidth="1"/>
    <col min="2" max="5" width="2.66666666666667" style="72" customWidth="1"/>
    <col min="6" max="6" width="2.66666666666667" style="73" customWidth="1"/>
    <col min="7" max="11" width="2.66666666666667" style="72" customWidth="1"/>
    <col min="12" max="12" width="14.6666666666667" style="72" customWidth="1"/>
    <col min="13" max="13" width="20.4416666666667" style="74" customWidth="1"/>
    <col min="14" max="14" width="28.8833333333333" style="72" customWidth="1"/>
    <col min="15" max="15" width="17.2166666666667" style="75" customWidth="1"/>
    <col min="16" max="16" width="4.88333333333333" style="72" hidden="1" customWidth="1" outlineLevel="1"/>
    <col min="17" max="17" width="5.21666666666667" style="72" hidden="1" customWidth="1" outlineLevel="1"/>
    <col min="18" max="18" width="8.88333333333333" style="76" customWidth="1" collapsed="1"/>
    <col min="19" max="19" width="6.10833333333333" style="77" hidden="1" customWidth="1" outlineLevel="1"/>
    <col min="20" max="20" width="22.4416666666667" style="74" hidden="1" customWidth="1" outlineLevel="1"/>
    <col min="21" max="21" width="5.775" style="74" hidden="1" customWidth="1" outlineLevel="1"/>
    <col min="22" max="22" width="8.33333333333333" style="77" hidden="1" customWidth="1" outlineLevel="1"/>
    <col min="23" max="23" width="7.66666666666667" style="77" customWidth="1" collapsed="1"/>
    <col min="24" max="24" width="10.2166666666667" style="77" customWidth="1"/>
    <col min="25" max="25" width="16.2166666666667" style="77" customWidth="1"/>
    <col min="26" max="26" width="11.6666666666667" style="78" hidden="1" customWidth="1" outlineLevel="1"/>
    <col min="27" max="27" width="10.2166666666667" style="72" hidden="1" customWidth="1" outlineLevel="1"/>
    <col min="28" max="28" width="9.775" style="79" customWidth="1" collapsed="1"/>
    <col min="29" max="29" width="5.88333333333333" style="72" customWidth="1"/>
    <col min="30" max="30" width="7.66666666666667" style="72" hidden="1" customWidth="1" outlineLevel="1"/>
    <col min="31" max="31" width="8.66666666666667" style="72" hidden="1" customWidth="1" outlineLevel="1"/>
    <col min="32" max="34" width="8.66666666666667" style="80" hidden="1" customWidth="1" outlineLevel="1"/>
    <col min="35" max="35" width="8.66666666666667" style="81" hidden="1" customWidth="1" outlineLevel="1"/>
    <col min="36" max="36" width="10.4416666666667" style="82" hidden="1" customWidth="1" outlineLevel="1"/>
    <col min="37" max="37" width="8.66666666666667" style="80" hidden="1" customWidth="1" outlineLevel="1"/>
    <col min="38" max="39" width="8.66666666666667" style="81" hidden="1" customWidth="1" outlineLevel="1"/>
    <col min="40" max="40" width="8.66666666666667" style="83" hidden="1" customWidth="1" outlineLevel="1"/>
    <col min="41" max="41" width="10.6666666666667" style="72" customWidth="1" collapsed="1"/>
    <col min="42" max="42" width="14.6666666666667" style="72" customWidth="1"/>
    <col min="43" max="43" width="7.21666666666667" style="72" hidden="1" customWidth="1"/>
    <col min="44" max="44" width="10.6666666666667" style="84" customWidth="1"/>
    <col min="45" max="45" width="10.3333333333333" style="85" customWidth="1"/>
    <col min="46" max="16384" width="9" style="72"/>
  </cols>
  <sheetData>
    <row r="1" ht="49.5" hidden="1" customHeight="1" outlineLevel="1" spans="1:45">
      <c r="A1" s="86" t="s">
        <v>109</v>
      </c>
      <c r="B1" s="86"/>
      <c r="C1" s="86"/>
      <c r="D1" s="86"/>
      <c r="E1" s="86"/>
      <c r="F1" s="87" t="s">
        <v>110</v>
      </c>
      <c r="G1" s="86"/>
      <c r="H1" s="86"/>
      <c r="I1" s="86"/>
      <c r="J1" s="86"/>
      <c r="K1" s="86"/>
      <c r="L1" s="87"/>
      <c r="M1" s="110" t="s">
        <v>111</v>
      </c>
      <c r="N1" s="110"/>
      <c r="O1" s="111" t="s">
        <v>112</v>
      </c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50"/>
      <c r="AA1" s="112"/>
      <c r="AB1" s="151"/>
      <c r="AC1" s="112"/>
      <c r="AD1" s="112"/>
      <c r="AE1" s="112"/>
      <c r="AF1" s="152"/>
      <c r="AG1" s="152"/>
      <c r="AH1" s="152"/>
      <c r="AI1" s="183"/>
      <c r="AJ1" s="184"/>
      <c r="AK1" s="152"/>
      <c r="AL1" s="183"/>
      <c r="AM1" s="183"/>
      <c r="AN1" s="185"/>
      <c r="AO1" s="112"/>
      <c r="AP1" s="112"/>
      <c r="AQ1" s="112"/>
      <c r="AR1" s="212" t="s">
        <v>2</v>
      </c>
      <c r="AS1" s="213"/>
    </row>
    <row r="2" ht="33.75" hidden="1" customHeight="1" outlineLevel="1" spans="1:45">
      <c r="A2" s="86" t="s">
        <v>113</v>
      </c>
      <c r="B2" s="86"/>
      <c r="C2" s="86"/>
      <c r="D2" s="86"/>
      <c r="E2" s="86"/>
      <c r="F2" s="87"/>
      <c r="G2" s="86"/>
      <c r="H2" s="86"/>
      <c r="I2" s="86"/>
      <c r="J2" s="86"/>
      <c r="K2" s="86"/>
      <c r="L2" s="87"/>
      <c r="M2" s="113"/>
      <c r="N2" s="113"/>
      <c r="O2" s="111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50"/>
      <c r="AA2" s="112"/>
      <c r="AB2" s="151"/>
      <c r="AC2" s="112"/>
      <c r="AD2" s="112"/>
      <c r="AE2" s="112"/>
      <c r="AF2" s="152"/>
      <c r="AG2" s="152"/>
      <c r="AH2" s="152"/>
      <c r="AI2" s="183"/>
      <c r="AJ2" s="184"/>
      <c r="AK2" s="152"/>
      <c r="AL2" s="183"/>
      <c r="AM2" s="183"/>
      <c r="AN2" s="185"/>
      <c r="AO2" s="112"/>
      <c r="AP2" s="112"/>
      <c r="AQ2" s="112"/>
      <c r="AR2" s="212" t="s">
        <v>114</v>
      </c>
      <c r="AS2" s="213"/>
    </row>
    <row r="3" ht="21" hidden="1" outlineLevel="1" spans="1:45">
      <c r="A3" s="88" t="s">
        <v>115</v>
      </c>
      <c r="B3" s="88"/>
      <c r="C3" s="88"/>
      <c r="D3" s="88"/>
      <c r="E3" s="88"/>
      <c r="F3" s="89"/>
      <c r="G3" s="88"/>
      <c r="H3" s="88"/>
      <c r="I3" s="88"/>
      <c r="J3" s="88"/>
      <c r="K3" s="88"/>
      <c r="L3" s="89"/>
      <c r="M3" s="110" t="s">
        <v>116</v>
      </c>
      <c r="N3" s="110"/>
      <c r="O3" s="111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50"/>
      <c r="AA3" s="112"/>
      <c r="AB3" s="151"/>
      <c r="AC3" s="112"/>
      <c r="AD3" s="112"/>
      <c r="AE3" s="112"/>
      <c r="AF3" s="152"/>
      <c r="AG3" s="152"/>
      <c r="AH3" s="152"/>
      <c r="AI3" s="183"/>
      <c r="AJ3" s="184"/>
      <c r="AK3" s="152"/>
      <c r="AL3" s="183"/>
      <c r="AM3" s="183"/>
      <c r="AN3" s="185"/>
      <c r="AO3" s="112"/>
      <c r="AP3" s="112"/>
      <c r="AQ3" s="112"/>
      <c r="AR3" s="212" t="s">
        <v>117</v>
      </c>
      <c r="AS3" s="213"/>
    </row>
    <row r="4" ht="33.75" hidden="1" customHeight="1" outlineLevel="1" spans="1:45">
      <c r="A4" s="88" t="s">
        <v>118</v>
      </c>
      <c r="B4" s="88"/>
      <c r="C4" s="88"/>
      <c r="D4" s="88"/>
      <c r="E4" s="88"/>
      <c r="F4" s="89"/>
      <c r="G4" s="88"/>
      <c r="H4" s="88"/>
      <c r="I4" s="88"/>
      <c r="J4" s="88"/>
      <c r="K4" s="88"/>
      <c r="L4" s="89"/>
      <c r="M4" s="110"/>
      <c r="N4" s="110"/>
      <c r="O4" s="111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50"/>
      <c r="AA4" s="112"/>
      <c r="AB4" s="151"/>
      <c r="AC4" s="112"/>
      <c r="AD4" s="112"/>
      <c r="AE4" s="112"/>
      <c r="AF4" s="152"/>
      <c r="AG4" s="152"/>
      <c r="AH4" s="152"/>
      <c r="AI4" s="183"/>
      <c r="AJ4" s="184"/>
      <c r="AK4" s="152"/>
      <c r="AL4" s="183"/>
      <c r="AM4" s="183"/>
      <c r="AN4" s="185"/>
      <c r="AO4" s="112"/>
      <c r="AP4" s="112"/>
      <c r="AQ4" s="112"/>
      <c r="AR4" s="212" t="s">
        <v>28</v>
      </c>
      <c r="AS4" s="214"/>
    </row>
    <row r="5" ht="33.75" hidden="1" customHeight="1" outlineLevel="1" spans="1:45">
      <c r="A5" s="90" t="s">
        <v>119</v>
      </c>
      <c r="B5" s="90"/>
      <c r="C5" s="90"/>
      <c r="D5" s="90"/>
      <c r="E5" s="90"/>
      <c r="F5" s="91"/>
      <c r="G5" s="90"/>
      <c r="H5" s="90"/>
      <c r="I5" s="90"/>
      <c r="J5" s="90"/>
      <c r="K5" s="90"/>
      <c r="L5" s="91"/>
      <c r="M5" s="114"/>
      <c r="N5" s="114"/>
      <c r="O5" s="111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50"/>
      <c r="AA5" s="112"/>
      <c r="AB5" s="151"/>
      <c r="AC5" s="112"/>
      <c r="AD5" s="112"/>
      <c r="AE5" s="112"/>
      <c r="AF5" s="152"/>
      <c r="AG5" s="152"/>
      <c r="AH5" s="152"/>
      <c r="AI5" s="183"/>
      <c r="AJ5" s="184"/>
      <c r="AK5" s="152"/>
      <c r="AL5" s="183"/>
      <c r="AM5" s="183"/>
      <c r="AN5" s="185"/>
      <c r="AO5" s="112"/>
      <c r="AP5" s="112"/>
      <c r="AQ5" s="112"/>
      <c r="AR5" s="215" t="s">
        <v>120</v>
      </c>
      <c r="AS5" s="216"/>
    </row>
    <row r="6" ht="33.75" hidden="1" customHeight="1" outlineLevel="1" spans="1:45">
      <c r="A6" s="92"/>
      <c r="B6" s="92"/>
      <c r="C6" s="92"/>
      <c r="D6" s="92"/>
      <c r="E6" s="92"/>
      <c r="F6" s="93"/>
      <c r="G6" s="92"/>
      <c r="H6" s="92"/>
      <c r="I6" s="92"/>
      <c r="J6" s="92"/>
      <c r="K6" s="92"/>
      <c r="L6" s="93"/>
      <c r="M6" s="115"/>
      <c r="N6" s="115"/>
      <c r="O6" s="116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53"/>
      <c r="AA6" s="117"/>
      <c r="AB6" s="154"/>
      <c r="AC6" s="117"/>
      <c r="AD6" s="117"/>
      <c r="AE6" s="117"/>
      <c r="AF6" s="155"/>
      <c r="AG6" s="155"/>
      <c r="AH6" s="155"/>
      <c r="AI6" s="186"/>
      <c r="AJ6" s="187"/>
      <c r="AK6" s="155"/>
      <c r="AL6" s="186"/>
      <c r="AM6" s="186"/>
      <c r="AN6" s="188"/>
      <c r="AO6" s="117"/>
      <c r="AP6" s="117"/>
      <c r="AQ6" s="117"/>
      <c r="AR6" s="217" t="s">
        <v>121</v>
      </c>
      <c r="AS6" s="218"/>
    </row>
    <row r="7" ht="24.9" customHeight="1" collapsed="1" spans="1:45">
      <c r="A7" s="94" t="s">
        <v>1</v>
      </c>
      <c r="B7" s="95" t="s">
        <v>122</v>
      </c>
      <c r="C7" s="95"/>
      <c r="D7" s="95"/>
      <c r="E7" s="95"/>
      <c r="F7" s="95"/>
      <c r="G7" s="95"/>
      <c r="H7" s="95"/>
      <c r="I7" s="95"/>
      <c r="J7" s="95"/>
      <c r="K7" s="95"/>
      <c r="L7" s="118" t="s">
        <v>123</v>
      </c>
      <c r="M7" s="118" t="s">
        <v>2</v>
      </c>
      <c r="N7" s="95" t="s">
        <v>114</v>
      </c>
      <c r="O7" s="119" t="s">
        <v>124</v>
      </c>
      <c r="P7" s="95" t="s">
        <v>125</v>
      </c>
      <c r="Q7" s="95" t="s">
        <v>126</v>
      </c>
      <c r="R7" s="95" t="s">
        <v>22</v>
      </c>
      <c r="S7" s="118" t="s">
        <v>127</v>
      </c>
      <c r="T7" s="118" t="s">
        <v>128</v>
      </c>
      <c r="U7" s="118" t="s">
        <v>129</v>
      </c>
      <c r="V7" s="118" t="s">
        <v>130</v>
      </c>
      <c r="W7" s="143" t="s">
        <v>131</v>
      </c>
      <c r="X7" s="143" t="s">
        <v>132</v>
      </c>
      <c r="Y7" s="143" t="s">
        <v>133</v>
      </c>
      <c r="Z7" s="143" t="s">
        <v>134</v>
      </c>
      <c r="AA7" s="95" t="s">
        <v>135</v>
      </c>
      <c r="AB7" s="156" t="s">
        <v>136</v>
      </c>
      <c r="AC7" s="95" t="s">
        <v>137</v>
      </c>
      <c r="AD7" s="157" t="s">
        <v>138</v>
      </c>
      <c r="AE7" s="158" t="s">
        <v>139</v>
      </c>
      <c r="AF7" s="159" t="s">
        <v>140</v>
      </c>
      <c r="AG7" s="159"/>
      <c r="AH7" s="159"/>
      <c r="AI7" s="189" t="s">
        <v>141</v>
      </c>
      <c r="AJ7" s="190" t="s">
        <v>142</v>
      </c>
      <c r="AK7" s="159" t="s">
        <v>143</v>
      </c>
      <c r="AL7" s="189" t="s">
        <v>144</v>
      </c>
      <c r="AM7" s="189" t="s">
        <v>145</v>
      </c>
      <c r="AN7" s="191" t="s">
        <v>146</v>
      </c>
      <c r="AO7" s="96" t="s">
        <v>147</v>
      </c>
      <c r="AP7" s="96" t="s">
        <v>148</v>
      </c>
      <c r="AQ7" s="96" t="s">
        <v>121</v>
      </c>
      <c r="AR7" s="219" t="s">
        <v>4</v>
      </c>
      <c r="AS7" s="95" t="s">
        <v>149</v>
      </c>
    </row>
    <row r="8" s="60" customFormat="1" ht="24.9" customHeight="1" spans="1:45">
      <c r="A8" s="94"/>
      <c r="B8" s="96">
        <v>0</v>
      </c>
      <c r="C8" s="96">
        <v>1</v>
      </c>
      <c r="D8" s="96">
        <v>2</v>
      </c>
      <c r="E8" s="96">
        <v>3</v>
      </c>
      <c r="F8" s="97">
        <v>4</v>
      </c>
      <c r="G8" s="96">
        <v>5</v>
      </c>
      <c r="H8" s="96">
        <v>6</v>
      </c>
      <c r="I8" s="96">
        <v>7</v>
      </c>
      <c r="J8" s="96">
        <v>8</v>
      </c>
      <c r="K8" s="94">
        <v>9</v>
      </c>
      <c r="L8" s="118"/>
      <c r="M8" s="118"/>
      <c r="N8" s="95"/>
      <c r="O8" s="119"/>
      <c r="P8" s="95"/>
      <c r="Q8" s="95"/>
      <c r="R8" s="95"/>
      <c r="S8" s="118"/>
      <c r="T8" s="118"/>
      <c r="U8" s="118"/>
      <c r="V8" s="118"/>
      <c r="W8" s="143"/>
      <c r="X8" s="143"/>
      <c r="Y8" s="143"/>
      <c r="Z8" s="143"/>
      <c r="AA8" s="95"/>
      <c r="AB8" s="156"/>
      <c r="AC8" s="95"/>
      <c r="AD8" s="160"/>
      <c r="AE8" s="158"/>
      <c r="AF8" s="159" t="s">
        <v>150</v>
      </c>
      <c r="AG8" s="159" t="s">
        <v>151</v>
      </c>
      <c r="AH8" s="159" t="s">
        <v>152</v>
      </c>
      <c r="AI8" s="189"/>
      <c r="AJ8" s="190"/>
      <c r="AK8" s="159"/>
      <c r="AL8" s="189"/>
      <c r="AM8" s="189"/>
      <c r="AN8" s="192"/>
      <c r="AO8" s="96"/>
      <c r="AP8" s="96"/>
      <c r="AQ8" s="96"/>
      <c r="AR8" s="219"/>
      <c r="AS8" s="95"/>
    </row>
    <row r="9" s="60" customFormat="1" ht="50.1" customHeight="1" spans="1:45">
      <c r="A9" s="94">
        <f>ROW()-8</f>
        <v>1</v>
      </c>
      <c r="B9" s="96">
        <v>0</v>
      </c>
      <c r="C9" s="96"/>
      <c r="D9" s="96"/>
      <c r="E9" s="96"/>
      <c r="F9" s="97"/>
      <c r="G9" s="96"/>
      <c r="H9" s="96"/>
      <c r="I9" s="96"/>
      <c r="J9" s="96"/>
      <c r="K9" s="94"/>
      <c r="L9" s="94" t="s">
        <v>153</v>
      </c>
      <c r="M9" s="120" t="s">
        <v>5</v>
      </c>
      <c r="N9" s="95" t="s">
        <v>6</v>
      </c>
      <c r="O9" s="121" t="s">
        <v>154</v>
      </c>
      <c r="P9" s="95"/>
      <c r="Q9" s="96" t="s">
        <v>155</v>
      </c>
      <c r="R9" s="95"/>
      <c r="S9" s="118" t="s">
        <v>156</v>
      </c>
      <c r="T9" s="98"/>
      <c r="U9" s="118" t="s">
        <v>156</v>
      </c>
      <c r="V9" s="118" t="s">
        <v>157</v>
      </c>
      <c r="W9" s="118" t="s">
        <v>158</v>
      </c>
      <c r="X9" s="143" t="s">
        <v>159</v>
      </c>
      <c r="Y9" s="143" t="s">
        <v>160</v>
      </c>
      <c r="Z9" s="143" t="s">
        <v>161</v>
      </c>
      <c r="AA9" s="95"/>
      <c r="AB9" s="161" t="e">
        <f>AB10+AB16+AB81*8+AB82+AB90+AB157+#REF!*2+AB179+AB180+AB181+AB187</f>
        <v>#REF!</v>
      </c>
      <c r="AC9" s="95" t="s">
        <v>161</v>
      </c>
      <c r="AD9" s="162" t="s">
        <v>162</v>
      </c>
      <c r="AE9" s="162"/>
      <c r="AF9" s="163"/>
      <c r="AG9" s="163"/>
      <c r="AH9" s="163"/>
      <c r="AI9" s="193"/>
      <c r="AJ9" s="194"/>
      <c r="AK9" s="163"/>
      <c r="AL9" s="193"/>
      <c r="AM9" s="195">
        <f>2/60</f>
        <v>0.0333333333333333</v>
      </c>
      <c r="AN9" s="196">
        <v>7</v>
      </c>
      <c r="AO9" s="96" t="s">
        <v>163</v>
      </c>
      <c r="AP9" s="96" t="s">
        <v>164</v>
      </c>
      <c r="AQ9" s="96"/>
      <c r="AR9" s="220"/>
      <c r="AS9" s="95">
        <v>1</v>
      </c>
    </row>
    <row r="10" ht="50.1" customHeight="1" spans="1:45">
      <c r="A10" s="94">
        <f t="shared" ref="A10:A19" si="0">ROW()-8</f>
        <v>2</v>
      </c>
      <c r="B10" s="96"/>
      <c r="C10" s="98">
        <v>1</v>
      </c>
      <c r="D10" s="98"/>
      <c r="E10" s="98"/>
      <c r="F10" s="99"/>
      <c r="G10" s="99"/>
      <c r="H10" s="98"/>
      <c r="I10" s="98"/>
      <c r="J10" s="95"/>
      <c r="K10" s="95"/>
      <c r="L10" s="95"/>
      <c r="M10" s="98" t="s">
        <v>165</v>
      </c>
      <c r="N10" s="98" t="s">
        <v>166</v>
      </c>
      <c r="O10" s="122" t="s">
        <v>167</v>
      </c>
      <c r="P10" s="123"/>
      <c r="Q10" s="96" t="s">
        <v>155</v>
      </c>
      <c r="R10" s="123"/>
      <c r="S10" s="118" t="s">
        <v>156</v>
      </c>
      <c r="T10" s="123" t="s">
        <v>168</v>
      </c>
      <c r="U10" s="118" t="s">
        <v>161</v>
      </c>
      <c r="V10" s="118" t="s">
        <v>157</v>
      </c>
      <c r="W10" s="118" t="s">
        <v>158</v>
      </c>
      <c r="X10" s="143" t="s">
        <v>169</v>
      </c>
      <c r="Y10" s="143" t="s">
        <v>160</v>
      </c>
      <c r="Z10" s="143" t="s">
        <v>161</v>
      </c>
      <c r="AA10" s="95"/>
      <c r="AB10" s="164">
        <f>AB11+AB14+AB15</f>
        <v>0.7525</v>
      </c>
      <c r="AC10" s="95" t="s">
        <v>161</v>
      </c>
      <c r="AD10" s="162"/>
      <c r="AE10" s="162"/>
      <c r="AF10" s="163"/>
      <c r="AG10" s="163"/>
      <c r="AH10" s="163"/>
      <c r="AI10" s="193"/>
      <c r="AJ10" s="194"/>
      <c r="AK10" s="163"/>
      <c r="AL10" s="193"/>
      <c r="AM10" s="195"/>
      <c r="AN10" s="196"/>
      <c r="AO10" s="123" t="s">
        <v>170</v>
      </c>
      <c r="AP10" s="123"/>
      <c r="AQ10" s="123"/>
      <c r="AR10" s="221"/>
      <c r="AS10" s="95">
        <v>1</v>
      </c>
    </row>
    <row r="11" ht="50.1" customHeight="1" spans="1:45">
      <c r="A11" s="94">
        <f t="shared" si="0"/>
        <v>3</v>
      </c>
      <c r="B11" s="96"/>
      <c r="C11" s="98"/>
      <c r="D11" s="98">
        <v>2</v>
      </c>
      <c r="E11" s="98"/>
      <c r="F11" s="99"/>
      <c r="G11" s="99"/>
      <c r="H11" s="98"/>
      <c r="I11" s="98"/>
      <c r="J11" s="95"/>
      <c r="K11" s="95"/>
      <c r="L11" s="95" t="s">
        <v>171</v>
      </c>
      <c r="M11" s="123" t="s">
        <v>172</v>
      </c>
      <c r="N11" s="98" t="s">
        <v>173</v>
      </c>
      <c r="O11" s="122" t="s">
        <v>174</v>
      </c>
      <c r="P11" s="123"/>
      <c r="Q11" s="96" t="s">
        <v>155</v>
      </c>
      <c r="R11" s="123"/>
      <c r="S11" s="118" t="s">
        <v>156</v>
      </c>
      <c r="T11" s="123" t="s">
        <v>168</v>
      </c>
      <c r="U11" s="118" t="s">
        <v>161</v>
      </c>
      <c r="V11" s="118" t="s">
        <v>158</v>
      </c>
      <c r="W11" s="118" t="s">
        <v>157</v>
      </c>
      <c r="X11" s="143" t="s">
        <v>175</v>
      </c>
      <c r="Y11" s="143" t="s">
        <v>160</v>
      </c>
      <c r="Z11" s="143" t="s">
        <v>161</v>
      </c>
      <c r="AA11" s="95"/>
      <c r="AB11" s="164">
        <f>AB12+AB13</f>
        <v>0.6025</v>
      </c>
      <c r="AC11" s="95" t="s">
        <v>161</v>
      </c>
      <c r="AD11" s="165" t="s">
        <v>176</v>
      </c>
      <c r="AE11" s="165"/>
      <c r="AF11" s="166"/>
      <c r="AG11" s="166"/>
      <c r="AH11" s="166"/>
      <c r="AI11" s="195"/>
      <c r="AJ11" s="197"/>
      <c r="AK11" s="166"/>
      <c r="AL11" s="195"/>
      <c r="AM11" s="195"/>
      <c r="AN11" s="196"/>
      <c r="AO11" s="123" t="s">
        <v>177</v>
      </c>
      <c r="AP11" s="123" t="s">
        <v>178</v>
      </c>
      <c r="AQ11" s="123"/>
      <c r="AR11" s="221"/>
      <c r="AS11" s="95">
        <v>1</v>
      </c>
    </row>
    <row r="12" ht="50.1" customHeight="1" spans="1:45">
      <c r="A12" s="94">
        <f t="shared" si="0"/>
        <v>4</v>
      </c>
      <c r="B12" s="96"/>
      <c r="C12" s="98"/>
      <c r="D12" s="98"/>
      <c r="E12" s="98">
        <v>3</v>
      </c>
      <c r="F12" s="99"/>
      <c r="G12" s="99"/>
      <c r="H12" s="98"/>
      <c r="I12" s="98"/>
      <c r="J12" s="95"/>
      <c r="K12" s="95"/>
      <c r="L12" s="95"/>
      <c r="M12" s="123" t="s">
        <v>179</v>
      </c>
      <c r="N12" s="98" t="s">
        <v>180</v>
      </c>
      <c r="O12" s="122" t="s">
        <v>174</v>
      </c>
      <c r="P12" s="123"/>
      <c r="Q12" s="96" t="s">
        <v>155</v>
      </c>
      <c r="R12" s="123"/>
      <c r="S12" s="118" t="s">
        <v>156</v>
      </c>
      <c r="T12" s="123" t="s">
        <v>168</v>
      </c>
      <c r="U12" s="123" t="s">
        <v>161</v>
      </c>
      <c r="V12" s="118" t="s">
        <v>158</v>
      </c>
      <c r="W12" s="118" t="s">
        <v>157</v>
      </c>
      <c r="X12" s="123" t="s">
        <v>181</v>
      </c>
      <c r="Y12" s="123" t="s">
        <v>182</v>
      </c>
      <c r="Z12" s="123" t="s">
        <v>183</v>
      </c>
      <c r="AA12" s="95"/>
      <c r="AB12" s="164">
        <v>0.4566</v>
      </c>
      <c r="AC12" s="95" t="s">
        <v>161</v>
      </c>
      <c r="AD12" s="165" t="s">
        <v>184</v>
      </c>
      <c r="AE12" s="165"/>
      <c r="AF12" s="166">
        <f>AB12/0.617*1000+10</f>
        <v>750.032414910859</v>
      </c>
      <c r="AG12" s="166">
        <v>10</v>
      </c>
      <c r="AH12" s="166"/>
      <c r="AI12" s="195">
        <f>AF12*0.617/1000</f>
        <v>0.46277</v>
      </c>
      <c r="AJ12" s="197">
        <f t="shared" ref="AJ12:AJ18" si="1">AB12/AI12</f>
        <v>0.986667242906844</v>
      </c>
      <c r="AK12" s="166"/>
      <c r="AL12" s="195">
        <f>3.14*AG12*AF12/1000000</f>
        <v>0.023551017828201</v>
      </c>
      <c r="AM12" s="195"/>
      <c r="AN12" s="196"/>
      <c r="AO12" s="222"/>
      <c r="AP12" s="222"/>
      <c r="AQ12" s="123"/>
      <c r="AR12" s="221"/>
      <c r="AS12" s="95">
        <v>1</v>
      </c>
    </row>
    <row r="13" ht="50.1" customHeight="1" spans="1:45">
      <c r="A13" s="94">
        <f t="shared" si="0"/>
        <v>5</v>
      </c>
      <c r="B13" s="96"/>
      <c r="C13" s="98"/>
      <c r="D13" s="98"/>
      <c r="E13" s="98">
        <v>3</v>
      </c>
      <c r="F13" s="99"/>
      <c r="G13" s="99"/>
      <c r="H13" s="98"/>
      <c r="I13" s="98"/>
      <c r="J13" s="95"/>
      <c r="K13" s="95"/>
      <c r="L13" s="95"/>
      <c r="M13" s="123" t="s">
        <v>185</v>
      </c>
      <c r="N13" s="98" t="s">
        <v>186</v>
      </c>
      <c r="O13" s="122" t="s">
        <v>174</v>
      </c>
      <c r="P13" s="123"/>
      <c r="Q13" s="96" t="s">
        <v>155</v>
      </c>
      <c r="R13" s="123"/>
      <c r="S13" s="118" t="s">
        <v>156</v>
      </c>
      <c r="T13" s="123" t="s">
        <v>168</v>
      </c>
      <c r="U13" s="123" t="s">
        <v>161</v>
      </c>
      <c r="V13" s="118" t="s">
        <v>158</v>
      </c>
      <c r="W13" s="118" t="s">
        <v>157</v>
      </c>
      <c r="X13" s="123" t="s">
        <v>187</v>
      </c>
      <c r="Y13" s="123" t="s">
        <v>188</v>
      </c>
      <c r="Z13" s="123" t="s">
        <v>189</v>
      </c>
      <c r="AA13" s="95"/>
      <c r="AB13" s="164">
        <v>0.1459</v>
      </c>
      <c r="AC13" s="95" t="s">
        <v>161</v>
      </c>
      <c r="AD13" s="165"/>
      <c r="AE13" s="165"/>
      <c r="AF13" s="166" t="s">
        <v>190</v>
      </c>
      <c r="AG13" s="166"/>
      <c r="AH13" s="166"/>
      <c r="AI13" s="195">
        <f>AB13*1.08</f>
        <v>0.157572</v>
      </c>
      <c r="AJ13" s="197">
        <f t="shared" si="1"/>
        <v>0.925925925925926</v>
      </c>
      <c r="AK13" s="166"/>
      <c r="AL13" s="195"/>
      <c r="AM13" s="195"/>
      <c r="AN13" s="196"/>
      <c r="AO13" s="222"/>
      <c r="AP13" s="222"/>
      <c r="AQ13" s="123"/>
      <c r="AR13" s="221"/>
      <c r="AS13" s="95">
        <v>1</v>
      </c>
    </row>
    <row r="14" ht="50.1" customHeight="1" spans="1:45">
      <c r="A14" s="94">
        <f t="shared" si="0"/>
        <v>6</v>
      </c>
      <c r="B14" s="96"/>
      <c r="C14" s="98"/>
      <c r="D14" s="98">
        <v>2</v>
      </c>
      <c r="E14" s="98"/>
      <c r="F14" s="99"/>
      <c r="G14" s="99"/>
      <c r="H14" s="98"/>
      <c r="I14" s="98"/>
      <c r="J14" s="95"/>
      <c r="K14" s="95"/>
      <c r="L14" s="98" t="s">
        <v>191</v>
      </c>
      <c r="M14" s="98" t="s">
        <v>191</v>
      </c>
      <c r="N14" s="98" t="s">
        <v>192</v>
      </c>
      <c r="O14" s="122" t="s">
        <v>167</v>
      </c>
      <c r="P14" s="123"/>
      <c r="Q14" s="96" t="s">
        <v>155</v>
      </c>
      <c r="R14" s="123"/>
      <c r="S14" s="118" t="s">
        <v>156</v>
      </c>
      <c r="T14" s="123" t="s">
        <v>168</v>
      </c>
      <c r="U14" s="123" t="s">
        <v>161</v>
      </c>
      <c r="V14" s="118" t="s">
        <v>157</v>
      </c>
      <c r="W14" s="118" t="s">
        <v>158</v>
      </c>
      <c r="X14" s="98" t="s">
        <v>193</v>
      </c>
      <c r="Y14" s="98" t="s">
        <v>160</v>
      </c>
      <c r="Z14" s="123" t="s">
        <v>161</v>
      </c>
      <c r="AA14" s="94"/>
      <c r="AB14" s="164">
        <v>0.05</v>
      </c>
      <c r="AC14" s="95" t="s">
        <v>161</v>
      </c>
      <c r="AD14" s="165" t="s">
        <v>194</v>
      </c>
      <c r="AE14" s="165"/>
      <c r="AF14" s="166"/>
      <c r="AG14" s="166"/>
      <c r="AH14" s="166"/>
      <c r="AI14" s="195"/>
      <c r="AJ14" s="197"/>
      <c r="AK14" s="166"/>
      <c r="AL14" s="195"/>
      <c r="AM14" s="195"/>
      <c r="AN14" s="196"/>
      <c r="AO14" s="123" t="s">
        <v>177</v>
      </c>
      <c r="AP14" s="123" t="s">
        <v>195</v>
      </c>
      <c r="AQ14" s="123"/>
      <c r="AR14" s="221"/>
      <c r="AS14" s="95">
        <v>1</v>
      </c>
    </row>
    <row r="15" ht="50.1" customHeight="1" spans="1:45">
      <c r="A15" s="94">
        <f t="shared" si="0"/>
        <v>7</v>
      </c>
      <c r="B15" s="96"/>
      <c r="C15" s="98"/>
      <c r="D15" s="98">
        <v>2</v>
      </c>
      <c r="E15" s="98"/>
      <c r="F15" s="99"/>
      <c r="G15" s="99"/>
      <c r="H15" s="98"/>
      <c r="I15" s="98"/>
      <c r="J15" s="95"/>
      <c r="K15" s="95"/>
      <c r="L15" s="98" t="s">
        <v>196</v>
      </c>
      <c r="M15" s="98" t="s">
        <v>196</v>
      </c>
      <c r="N15" s="98" t="s">
        <v>197</v>
      </c>
      <c r="O15" s="122" t="s">
        <v>198</v>
      </c>
      <c r="P15" s="123"/>
      <c r="Q15" s="96" t="s">
        <v>155</v>
      </c>
      <c r="R15" s="123"/>
      <c r="S15" s="118" t="s">
        <v>156</v>
      </c>
      <c r="T15" s="123" t="s">
        <v>168</v>
      </c>
      <c r="U15" s="123"/>
      <c r="V15" s="118" t="s">
        <v>157</v>
      </c>
      <c r="W15" s="118" t="s">
        <v>158</v>
      </c>
      <c r="X15" s="98" t="s">
        <v>193</v>
      </c>
      <c r="Y15" s="98" t="s">
        <v>160</v>
      </c>
      <c r="Z15" s="123"/>
      <c r="AA15" s="94"/>
      <c r="AB15" s="164">
        <v>0.1</v>
      </c>
      <c r="AC15" s="95"/>
      <c r="AD15" s="165" t="s">
        <v>194</v>
      </c>
      <c r="AE15" s="165"/>
      <c r="AF15" s="166"/>
      <c r="AG15" s="166"/>
      <c r="AH15" s="166"/>
      <c r="AI15" s="195"/>
      <c r="AJ15" s="197"/>
      <c r="AK15" s="166"/>
      <c r="AL15" s="195"/>
      <c r="AM15" s="195"/>
      <c r="AN15" s="196"/>
      <c r="AO15" s="123" t="s">
        <v>177</v>
      </c>
      <c r="AP15" s="123" t="s">
        <v>195</v>
      </c>
      <c r="AQ15" s="123"/>
      <c r="AR15" s="221"/>
      <c r="AS15" s="95">
        <v>1</v>
      </c>
    </row>
    <row r="16" s="61" customFormat="1" ht="50.1" customHeight="1" spans="1:45">
      <c r="A16" s="94">
        <f t="shared" si="0"/>
        <v>8</v>
      </c>
      <c r="B16" s="96"/>
      <c r="C16" s="98">
        <v>1</v>
      </c>
      <c r="D16" s="98"/>
      <c r="E16" s="98"/>
      <c r="F16" s="99"/>
      <c r="G16" s="99"/>
      <c r="H16" s="98"/>
      <c r="I16" s="98"/>
      <c r="J16" s="95"/>
      <c r="K16" s="95"/>
      <c r="L16" s="95"/>
      <c r="M16" s="98" t="s">
        <v>199</v>
      </c>
      <c r="N16" s="98" t="s">
        <v>200</v>
      </c>
      <c r="O16" s="122" t="s">
        <v>201</v>
      </c>
      <c r="P16" s="123"/>
      <c r="Q16" s="96" t="s">
        <v>155</v>
      </c>
      <c r="R16" s="94"/>
      <c r="S16" s="118" t="s">
        <v>156</v>
      </c>
      <c r="T16" s="123" t="s">
        <v>168</v>
      </c>
      <c r="U16" s="123" t="s">
        <v>161</v>
      </c>
      <c r="V16" s="118" t="s">
        <v>157</v>
      </c>
      <c r="W16" s="118" t="s">
        <v>158</v>
      </c>
      <c r="X16" s="143" t="s">
        <v>169</v>
      </c>
      <c r="Y16" s="98" t="s">
        <v>160</v>
      </c>
      <c r="Z16" s="123" t="s">
        <v>161</v>
      </c>
      <c r="AA16" s="94"/>
      <c r="AB16" s="164" t="e">
        <f>AB17+AB18+AB27+AB29+AB79+#REF!*4</f>
        <v>#REF!</v>
      </c>
      <c r="AC16" s="95" t="s">
        <v>161</v>
      </c>
      <c r="AD16" s="162"/>
      <c r="AE16" s="167"/>
      <c r="AF16" s="168"/>
      <c r="AG16" s="168"/>
      <c r="AH16" s="168"/>
      <c r="AI16" s="198"/>
      <c r="AJ16" s="199"/>
      <c r="AK16" s="168"/>
      <c r="AL16" s="198"/>
      <c r="AM16" s="198"/>
      <c r="AN16" s="200"/>
      <c r="AO16" s="223" t="s">
        <v>170</v>
      </c>
      <c r="AP16" s="223"/>
      <c r="AQ16" s="223"/>
      <c r="AR16" s="220"/>
      <c r="AS16" s="95">
        <v>1</v>
      </c>
    </row>
    <row r="17" s="60" customFormat="1" ht="50.1" customHeight="1" spans="1:45">
      <c r="A17" s="94">
        <f t="shared" si="0"/>
        <v>9</v>
      </c>
      <c r="B17" s="100"/>
      <c r="C17" s="98"/>
      <c r="D17" s="98">
        <v>2</v>
      </c>
      <c r="E17" s="98"/>
      <c r="F17" s="99"/>
      <c r="G17" s="98"/>
      <c r="H17" s="98"/>
      <c r="I17" s="98"/>
      <c r="J17" s="100"/>
      <c r="K17" s="100"/>
      <c r="L17" s="100" t="s">
        <v>202</v>
      </c>
      <c r="M17" s="123" t="s">
        <v>202</v>
      </c>
      <c r="N17" s="98" t="s">
        <v>203</v>
      </c>
      <c r="O17" s="124" t="s">
        <v>204</v>
      </c>
      <c r="P17" s="94"/>
      <c r="Q17" s="96" t="s">
        <v>155</v>
      </c>
      <c r="R17" s="94"/>
      <c r="S17" s="118" t="s">
        <v>156</v>
      </c>
      <c r="T17" s="123" t="s">
        <v>168</v>
      </c>
      <c r="U17" s="123" t="s">
        <v>161</v>
      </c>
      <c r="V17" s="118" t="s">
        <v>158</v>
      </c>
      <c r="W17" s="118" t="s">
        <v>157</v>
      </c>
      <c r="X17" s="98" t="s">
        <v>205</v>
      </c>
      <c r="Y17" s="123" t="s">
        <v>161</v>
      </c>
      <c r="Z17" s="94" t="s">
        <v>161</v>
      </c>
      <c r="AA17" s="94"/>
      <c r="AB17" s="169">
        <v>0.016</v>
      </c>
      <c r="AC17" s="95" t="s">
        <v>161</v>
      </c>
      <c r="AD17" s="167" t="s">
        <v>206</v>
      </c>
      <c r="AE17" s="167"/>
      <c r="AF17" s="166" t="s">
        <v>207</v>
      </c>
      <c r="AG17" s="168"/>
      <c r="AH17" s="168"/>
      <c r="AI17" s="195">
        <f>AB17*1.02</f>
        <v>0.01632</v>
      </c>
      <c r="AJ17" s="197">
        <f t="shared" si="1"/>
        <v>0.980392156862745</v>
      </c>
      <c r="AK17" s="168"/>
      <c r="AL17" s="198"/>
      <c r="AM17" s="198"/>
      <c r="AN17" s="200"/>
      <c r="AO17" s="123" t="s">
        <v>177</v>
      </c>
      <c r="AP17" s="223" t="s">
        <v>208</v>
      </c>
      <c r="AQ17" s="223"/>
      <c r="AR17" s="221"/>
      <c r="AS17" s="95">
        <v>1</v>
      </c>
    </row>
    <row r="18" s="60" customFormat="1" ht="50.1" customHeight="1" spans="1:45">
      <c r="A18" s="94">
        <f t="shared" si="0"/>
        <v>10</v>
      </c>
      <c r="B18" s="100"/>
      <c r="C18" s="98"/>
      <c r="D18" s="98">
        <v>2</v>
      </c>
      <c r="E18" s="98"/>
      <c r="F18" s="99"/>
      <c r="G18" s="98"/>
      <c r="H18" s="98"/>
      <c r="I18" s="98"/>
      <c r="J18" s="100"/>
      <c r="K18" s="100"/>
      <c r="L18" s="100" t="s">
        <v>209</v>
      </c>
      <c r="M18" s="123" t="s">
        <v>209</v>
      </c>
      <c r="N18" s="98" t="s">
        <v>210</v>
      </c>
      <c r="O18" s="124" t="s">
        <v>204</v>
      </c>
      <c r="P18" s="94"/>
      <c r="Q18" s="96" t="s">
        <v>155</v>
      </c>
      <c r="R18" s="94"/>
      <c r="S18" s="118" t="s">
        <v>156</v>
      </c>
      <c r="T18" s="123" t="s">
        <v>168</v>
      </c>
      <c r="U18" s="123" t="s">
        <v>161</v>
      </c>
      <c r="V18" s="118" t="s">
        <v>158</v>
      </c>
      <c r="W18" s="118" t="s">
        <v>157</v>
      </c>
      <c r="X18" s="98" t="s">
        <v>205</v>
      </c>
      <c r="Y18" s="123" t="s">
        <v>161</v>
      </c>
      <c r="Z18" s="94" t="s">
        <v>161</v>
      </c>
      <c r="AA18" s="94"/>
      <c r="AB18" s="169">
        <v>0.015</v>
      </c>
      <c r="AC18" s="95" t="s">
        <v>161</v>
      </c>
      <c r="AD18" s="167" t="s">
        <v>206</v>
      </c>
      <c r="AE18" s="167"/>
      <c r="AF18" s="166" t="s">
        <v>207</v>
      </c>
      <c r="AG18" s="168"/>
      <c r="AH18" s="168"/>
      <c r="AI18" s="195">
        <f>AB18*1.02</f>
        <v>0.0153</v>
      </c>
      <c r="AJ18" s="197">
        <f t="shared" si="1"/>
        <v>0.980392156862745</v>
      </c>
      <c r="AK18" s="168"/>
      <c r="AL18" s="198"/>
      <c r="AM18" s="198"/>
      <c r="AN18" s="200"/>
      <c r="AO18" s="123" t="s">
        <v>177</v>
      </c>
      <c r="AP18" s="223" t="s">
        <v>208</v>
      </c>
      <c r="AQ18" s="223"/>
      <c r="AR18" s="221"/>
      <c r="AS18" s="95">
        <v>1</v>
      </c>
    </row>
    <row r="19" s="60" customFormat="1" ht="50.1" customHeight="1" spans="1:45">
      <c r="A19" s="94">
        <f t="shared" si="0"/>
        <v>11</v>
      </c>
      <c r="B19" s="100"/>
      <c r="C19" s="98"/>
      <c r="D19" s="98">
        <v>2</v>
      </c>
      <c r="E19" s="98"/>
      <c r="F19" s="99"/>
      <c r="G19" s="98"/>
      <c r="H19" s="98"/>
      <c r="I19" s="98"/>
      <c r="J19" s="100"/>
      <c r="K19" s="100"/>
      <c r="L19" s="100"/>
      <c r="M19" s="123" t="s">
        <v>211</v>
      </c>
      <c r="N19" s="98" t="s">
        <v>212</v>
      </c>
      <c r="O19" s="124" t="s">
        <v>213</v>
      </c>
      <c r="P19" s="94"/>
      <c r="Q19" s="96" t="s">
        <v>155</v>
      </c>
      <c r="R19" s="94"/>
      <c r="S19" s="118" t="s">
        <v>156</v>
      </c>
      <c r="T19" s="123" t="s">
        <v>168</v>
      </c>
      <c r="U19" s="123" t="s">
        <v>161</v>
      </c>
      <c r="V19" s="118" t="s">
        <v>157</v>
      </c>
      <c r="W19" s="118" t="s">
        <v>158</v>
      </c>
      <c r="X19" s="98" t="s">
        <v>214</v>
      </c>
      <c r="Y19" s="123" t="s">
        <v>160</v>
      </c>
      <c r="Z19" s="94"/>
      <c r="AA19" s="94"/>
      <c r="AB19" s="169">
        <f>AB20+AB26</f>
        <v>1.232</v>
      </c>
      <c r="AC19" s="95" t="s">
        <v>161</v>
      </c>
      <c r="AD19" s="167"/>
      <c r="AE19" s="167"/>
      <c r="AF19" s="166"/>
      <c r="AG19" s="168"/>
      <c r="AH19" s="168"/>
      <c r="AI19" s="195"/>
      <c r="AJ19" s="197"/>
      <c r="AK19" s="168"/>
      <c r="AL19" s="198"/>
      <c r="AM19" s="198"/>
      <c r="AN19" s="200"/>
      <c r="AO19" s="223" t="s">
        <v>170</v>
      </c>
      <c r="AP19" s="223"/>
      <c r="AQ19" s="223"/>
      <c r="AR19" s="221"/>
      <c r="AS19" s="95">
        <v>1</v>
      </c>
    </row>
    <row r="20" ht="50.1" customHeight="1" spans="1:45">
      <c r="A20" s="94">
        <f t="shared" ref="A20:A28" si="2">ROW()-8</f>
        <v>12</v>
      </c>
      <c r="B20" s="100"/>
      <c r="C20" s="98"/>
      <c r="D20" s="98"/>
      <c r="E20" s="98">
        <v>3</v>
      </c>
      <c r="F20" s="99"/>
      <c r="G20" s="98"/>
      <c r="H20" s="98"/>
      <c r="I20" s="94"/>
      <c r="J20" s="94"/>
      <c r="K20" s="94"/>
      <c r="L20" s="94" t="s">
        <v>215</v>
      </c>
      <c r="M20" s="123" t="s">
        <v>216</v>
      </c>
      <c r="N20" s="98" t="s">
        <v>217</v>
      </c>
      <c r="O20" s="122" t="s">
        <v>218</v>
      </c>
      <c r="P20" s="94"/>
      <c r="Q20" s="96" t="s">
        <v>155</v>
      </c>
      <c r="R20" s="100"/>
      <c r="S20" s="118" t="s">
        <v>156</v>
      </c>
      <c r="T20" s="123" t="s">
        <v>168</v>
      </c>
      <c r="U20" s="123" t="s">
        <v>161</v>
      </c>
      <c r="V20" s="118" t="s">
        <v>158</v>
      </c>
      <c r="W20" s="118" t="s">
        <v>157</v>
      </c>
      <c r="X20" s="98" t="s">
        <v>175</v>
      </c>
      <c r="Y20" s="98" t="s">
        <v>160</v>
      </c>
      <c r="Z20" s="123" t="s">
        <v>161</v>
      </c>
      <c r="AA20" s="94"/>
      <c r="AB20" s="169">
        <f>AB21+AB22+AB23*AS23+AB24</f>
        <v>0.932</v>
      </c>
      <c r="AC20" s="95" t="s">
        <v>161</v>
      </c>
      <c r="AD20" s="170" t="s">
        <v>176</v>
      </c>
      <c r="AE20" s="170"/>
      <c r="AF20" s="168"/>
      <c r="AG20" s="168"/>
      <c r="AH20" s="168"/>
      <c r="AI20" s="198"/>
      <c r="AJ20" s="199"/>
      <c r="AK20" s="168"/>
      <c r="AL20" s="198"/>
      <c r="AM20" s="198">
        <v>0.003</v>
      </c>
      <c r="AN20" s="200">
        <v>18</v>
      </c>
      <c r="AO20" s="223" t="s">
        <v>219</v>
      </c>
      <c r="AP20" s="223" t="s">
        <v>220</v>
      </c>
      <c r="AQ20" s="223"/>
      <c r="AR20" s="220"/>
      <c r="AS20" s="95">
        <v>1</v>
      </c>
    </row>
    <row r="21" ht="50.1" customHeight="1" spans="1:45">
      <c r="A21" s="94">
        <f t="shared" si="2"/>
        <v>13</v>
      </c>
      <c r="B21" s="96"/>
      <c r="C21" s="98"/>
      <c r="D21" s="98"/>
      <c r="E21" s="98"/>
      <c r="F21" s="99">
        <v>4</v>
      </c>
      <c r="G21" s="98"/>
      <c r="H21" s="98"/>
      <c r="I21" s="95"/>
      <c r="J21" s="95"/>
      <c r="K21" s="121"/>
      <c r="L21" s="94"/>
      <c r="M21" s="123" t="s">
        <v>221</v>
      </c>
      <c r="N21" s="98" t="s">
        <v>222</v>
      </c>
      <c r="O21" s="122" t="s">
        <v>218</v>
      </c>
      <c r="P21" s="94"/>
      <c r="Q21" s="96" t="s">
        <v>155</v>
      </c>
      <c r="R21" s="118"/>
      <c r="S21" s="118" t="s">
        <v>156</v>
      </c>
      <c r="T21" s="123" t="s">
        <v>168</v>
      </c>
      <c r="U21" s="123" t="s">
        <v>161</v>
      </c>
      <c r="V21" s="118" t="s">
        <v>158</v>
      </c>
      <c r="W21" s="118" t="s">
        <v>157</v>
      </c>
      <c r="X21" s="98" t="s">
        <v>187</v>
      </c>
      <c r="Y21" s="98" t="s">
        <v>223</v>
      </c>
      <c r="Z21" s="98" t="s">
        <v>224</v>
      </c>
      <c r="AA21" s="96"/>
      <c r="AB21" s="169">
        <v>0.904</v>
      </c>
      <c r="AC21" s="95" t="s">
        <v>161</v>
      </c>
      <c r="AD21" s="171"/>
      <c r="AE21" s="171"/>
      <c r="AF21" s="163"/>
      <c r="AG21" s="163"/>
      <c r="AH21" s="163"/>
      <c r="AI21" s="193">
        <v>1.2</v>
      </c>
      <c r="AJ21" s="194"/>
      <c r="AK21" s="163"/>
      <c r="AL21" s="193"/>
      <c r="AM21" s="193"/>
      <c r="AN21" s="201"/>
      <c r="AO21" s="223" t="s">
        <v>170</v>
      </c>
      <c r="AP21" s="223"/>
      <c r="AQ21" s="223"/>
      <c r="AR21" s="220"/>
      <c r="AS21" s="95">
        <v>1</v>
      </c>
    </row>
    <row r="22" s="62" customFormat="1" ht="50.1" customHeight="1" spans="1:45">
      <c r="A22" s="94">
        <f t="shared" si="2"/>
        <v>14</v>
      </c>
      <c r="B22" s="96"/>
      <c r="C22" s="98"/>
      <c r="D22" s="98"/>
      <c r="E22" s="98"/>
      <c r="F22" s="99">
        <v>4</v>
      </c>
      <c r="G22" s="98"/>
      <c r="H22" s="98"/>
      <c r="I22" s="95"/>
      <c r="J22" s="95"/>
      <c r="K22" s="121"/>
      <c r="L22" s="123" t="s">
        <v>225</v>
      </c>
      <c r="M22" s="123" t="s">
        <v>225</v>
      </c>
      <c r="N22" s="98" t="s">
        <v>226</v>
      </c>
      <c r="O22" s="124"/>
      <c r="P22" s="94" t="s">
        <v>227</v>
      </c>
      <c r="Q22" s="96" t="s">
        <v>155</v>
      </c>
      <c r="R22" s="118"/>
      <c r="S22" s="118" t="s">
        <v>228</v>
      </c>
      <c r="T22" s="123" t="s">
        <v>229</v>
      </c>
      <c r="U22" s="95" t="s">
        <v>228</v>
      </c>
      <c r="V22" s="118" t="s">
        <v>158</v>
      </c>
      <c r="W22" s="118" t="s">
        <v>157</v>
      </c>
      <c r="X22" s="98" t="s">
        <v>181</v>
      </c>
      <c r="Y22" s="98" t="s">
        <v>230</v>
      </c>
      <c r="Z22" s="96" t="s">
        <v>231</v>
      </c>
      <c r="AA22" s="96" t="s">
        <v>232</v>
      </c>
      <c r="AB22" s="172">
        <v>0.008</v>
      </c>
      <c r="AC22" s="95" t="s">
        <v>232</v>
      </c>
      <c r="AD22" s="165" t="s">
        <v>184</v>
      </c>
      <c r="AE22" s="165"/>
      <c r="AF22" s="163"/>
      <c r="AG22" s="163"/>
      <c r="AH22" s="163"/>
      <c r="AI22" s="193">
        <f t="shared" ref="AI22:AI24" si="3">AB22</f>
        <v>0.008</v>
      </c>
      <c r="AJ22" s="194"/>
      <c r="AK22" s="163"/>
      <c r="AL22" s="193"/>
      <c r="AM22" s="193"/>
      <c r="AN22" s="201"/>
      <c r="AO22" s="223" t="s">
        <v>233</v>
      </c>
      <c r="AP22" s="223" t="s">
        <v>234</v>
      </c>
      <c r="AQ22" s="223"/>
      <c r="AR22" s="219"/>
      <c r="AS22" s="98">
        <v>4</v>
      </c>
    </row>
    <row r="23" s="62" customFormat="1" ht="50.1" customHeight="1" spans="1:45">
      <c r="A23" s="94">
        <f t="shared" si="2"/>
        <v>15</v>
      </c>
      <c r="B23" s="96"/>
      <c r="C23" s="98"/>
      <c r="D23" s="98"/>
      <c r="E23" s="98"/>
      <c r="F23" s="99">
        <v>4</v>
      </c>
      <c r="G23" s="98"/>
      <c r="H23" s="98"/>
      <c r="I23" s="95"/>
      <c r="J23" s="95"/>
      <c r="K23" s="121"/>
      <c r="L23" s="123" t="s">
        <v>235</v>
      </c>
      <c r="M23" s="123" t="s">
        <v>235</v>
      </c>
      <c r="N23" s="98" t="s">
        <v>236</v>
      </c>
      <c r="O23" s="124"/>
      <c r="P23" s="94" t="s">
        <v>227</v>
      </c>
      <c r="Q23" s="96" t="s">
        <v>155</v>
      </c>
      <c r="R23" s="118"/>
      <c r="S23" s="118" t="s">
        <v>228</v>
      </c>
      <c r="T23" s="123" t="s">
        <v>237</v>
      </c>
      <c r="U23" s="95" t="s">
        <v>228</v>
      </c>
      <c r="V23" s="118" t="s">
        <v>158</v>
      </c>
      <c r="W23" s="118" t="s">
        <v>157</v>
      </c>
      <c r="X23" s="98" t="s">
        <v>181</v>
      </c>
      <c r="Y23" s="98" t="s">
        <v>230</v>
      </c>
      <c r="Z23" s="96" t="s">
        <v>231</v>
      </c>
      <c r="AA23" s="96" t="s">
        <v>232</v>
      </c>
      <c r="AB23" s="172">
        <v>0.009</v>
      </c>
      <c r="AC23" s="95" t="s">
        <v>232</v>
      </c>
      <c r="AD23" s="165" t="s">
        <v>184</v>
      </c>
      <c r="AE23" s="165"/>
      <c r="AF23" s="163"/>
      <c r="AG23" s="163"/>
      <c r="AH23" s="163"/>
      <c r="AI23" s="193">
        <f t="shared" si="3"/>
        <v>0.009</v>
      </c>
      <c r="AJ23" s="194"/>
      <c r="AK23" s="163"/>
      <c r="AL23" s="193"/>
      <c r="AM23" s="193"/>
      <c r="AN23" s="201"/>
      <c r="AO23" s="223" t="s">
        <v>233</v>
      </c>
      <c r="AP23" s="223" t="s">
        <v>234</v>
      </c>
      <c r="AQ23" s="223"/>
      <c r="AR23" s="219"/>
      <c r="AS23" s="98">
        <v>1</v>
      </c>
    </row>
    <row r="24" s="62" customFormat="1" ht="50.1" customHeight="1" spans="1:45">
      <c r="A24" s="94">
        <f t="shared" si="2"/>
        <v>16</v>
      </c>
      <c r="B24" s="96"/>
      <c r="C24" s="98"/>
      <c r="D24" s="98"/>
      <c r="E24" s="98"/>
      <c r="F24" s="99">
        <v>4</v>
      </c>
      <c r="G24" s="98"/>
      <c r="H24" s="98"/>
      <c r="I24" s="95"/>
      <c r="J24" s="95"/>
      <c r="K24" s="121"/>
      <c r="L24" s="125" t="s">
        <v>238</v>
      </c>
      <c r="M24" s="125" t="s">
        <v>238</v>
      </c>
      <c r="N24" s="126" t="s">
        <v>239</v>
      </c>
      <c r="O24" s="124"/>
      <c r="P24" s="94" t="s">
        <v>227</v>
      </c>
      <c r="Q24" s="96" t="s">
        <v>155</v>
      </c>
      <c r="R24" s="118"/>
      <c r="S24" s="118" t="s">
        <v>228</v>
      </c>
      <c r="T24" s="123" t="s">
        <v>240</v>
      </c>
      <c r="U24" s="95" t="s">
        <v>228</v>
      </c>
      <c r="V24" s="118" t="s">
        <v>158</v>
      </c>
      <c r="W24" s="118" t="s">
        <v>157</v>
      </c>
      <c r="X24" s="98" t="s">
        <v>181</v>
      </c>
      <c r="Y24" s="98" t="s">
        <v>230</v>
      </c>
      <c r="Z24" s="96" t="s">
        <v>231</v>
      </c>
      <c r="AA24" s="96" t="s">
        <v>232</v>
      </c>
      <c r="AB24" s="172">
        <v>0.011</v>
      </c>
      <c r="AC24" s="95" t="s">
        <v>232</v>
      </c>
      <c r="AD24" s="165" t="s">
        <v>184</v>
      </c>
      <c r="AE24" s="165"/>
      <c r="AF24" s="163"/>
      <c r="AG24" s="163"/>
      <c r="AH24" s="163"/>
      <c r="AI24" s="193">
        <f t="shared" si="3"/>
        <v>0.011</v>
      </c>
      <c r="AJ24" s="194"/>
      <c r="AK24" s="163"/>
      <c r="AL24" s="193"/>
      <c r="AM24" s="193"/>
      <c r="AN24" s="201"/>
      <c r="AO24" s="223" t="s">
        <v>233</v>
      </c>
      <c r="AP24" s="223" t="s">
        <v>234</v>
      </c>
      <c r="AQ24" s="223"/>
      <c r="AR24" s="219"/>
      <c r="AS24" s="98">
        <v>2</v>
      </c>
    </row>
    <row r="25" s="63" customFormat="1" ht="50.1" customHeight="1" spans="1:45">
      <c r="A25" s="101">
        <v>17</v>
      </c>
      <c r="B25" s="102"/>
      <c r="C25" s="103"/>
      <c r="D25" s="103"/>
      <c r="E25" s="104">
        <v>3</v>
      </c>
      <c r="F25" s="105"/>
      <c r="G25" s="103"/>
      <c r="H25" s="103"/>
      <c r="I25" s="103"/>
      <c r="J25" s="127"/>
      <c r="K25" s="128"/>
      <c r="L25" s="129" t="s">
        <v>87</v>
      </c>
      <c r="M25" s="129" t="s">
        <v>87</v>
      </c>
      <c r="N25" s="103" t="s">
        <v>88</v>
      </c>
      <c r="O25" s="130" t="s">
        <v>241</v>
      </c>
      <c r="P25" s="131"/>
      <c r="Q25" s="102" t="s">
        <v>155</v>
      </c>
      <c r="R25" s="144"/>
      <c r="S25" s="144"/>
      <c r="T25" s="136" t="s">
        <v>168</v>
      </c>
      <c r="U25" s="136"/>
      <c r="V25" s="144" t="s">
        <v>158</v>
      </c>
      <c r="W25" s="144" t="s">
        <v>157</v>
      </c>
      <c r="X25" s="103"/>
      <c r="Y25" s="103"/>
      <c r="Z25" s="136"/>
      <c r="AA25" s="136"/>
      <c r="AB25" s="173"/>
      <c r="AC25" s="127"/>
      <c r="AD25" s="127" t="s">
        <v>242</v>
      </c>
      <c r="AE25" s="127"/>
      <c r="AF25" s="174">
        <v>720</v>
      </c>
      <c r="AG25" s="174">
        <v>510</v>
      </c>
      <c r="AH25" s="174">
        <v>680</v>
      </c>
      <c r="AI25" s="202"/>
      <c r="AJ25" s="203"/>
      <c r="AK25" s="174"/>
      <c r="AL25" s="202"/>
      <c r="AM25" s="202"/>
      <c r="AN25" s="204"/>
      <c r="AO25" s="224" t="s">
        <v>243</v>
      </c>
      <c r="AP25" s="224"/>
      <c r="AQ25" s="224"/>
      <c r="AR25" s="225"/>
      <c r="AS25" s="226">
        <v>0.1667</v>
      </c>
    </row>
    <row r="26" ht="50.1" customHeight="1" spans="1:45">
      <c r="A26" s="94">
        <f t="shared" si="2"/>
        <v>18</v>
      </c>
      <c r="B26" s="96"/>
      <c r="C26" s="98"/>
      <c r="D26" s="106"/>
      <c r="E26" s="106">
        <v>3</v>
      </c>
      <c r="F26" s="99"/>
      <c r="G26" s="98"/>
      <c r="H26" s="98"/>
      <c r="I26" s="98"/>
      <c r="J26" s="95"/>
      <c r="K26" s="119"/>
      <c r="L26" s="98" t="s">
        <v>244</v>
      </c>
      <c r="M26" s="98" t="s">
        <v>244</v>
      </c>
      <c r="N26" s="98" t="s">
        <v>245</v>
      </c>
      <c r="O26" s="122" t="s">
        <v>246</v>
      </c>
      <c r="P26" s="106"/>
      <c r="Q26" s="96" t="s">
        <v>155</v>
      </c>
      <c r="R26" s="118"/>
      <c r="S26" s="118" t="s">
        <v>156</v>
      </c>
      <c r="T26" s="123" t="s">
        <v>168</v>
      </c>
      <c r="U26" s="96" t="s">
        <v>161</v>
      </c>
      <c r="V26" s="118" t="s">
        <v>157</v>
      </c>
      <c r="W26" s="118" t="s">
        <v>158</v>
      </c>
      <c r="X26" s="98" t="s">
        <v>193</v>
      </c>
      <c r="Y26" s="98" t="s">
        <v>160</v>
      </c>
      <c r="Z26" s="96" t="s">
        <v>161</v>
      </c>
      <c r="AA26" s="96"/>
      <c r="AB26" s="169">
        <v>0.3</v>
      </c>
      <c r="AC26" s="95" t="s">
        <v>161</v>
      </c>
      <c r="AD26" s="165" t="s">
        <v>194</v>
      </c>
      <c r="AE26" s="165"/>
      <c r="AF26" s="163"/>
      <c r="AG26" s="163"/>
      <c r="AH26" s="163"/>
      <c r="AI26" s="193"/>
      <c r="AJ26" s="194"/>
      <c r="AK26" s="163"/>
      <c r="AL26" s="193"/>
      <c r="AM26" s="193"/>
      <c r="AN26" s="201"/>
      <c r="AO26" s="123" t="s">
        <v>177</v>
      </c>
      <c r="AP26" s="123" t="s">
        <v>195</v>
      </c>
      <c r="AQ26" s="223"/>
      <c r="AR26" s="220"/>
      <c r="AS26" s="98">
        <v>1</v>
      </c>
    </row>
    <row r="27" ht="50.1" customHeight="1" spans="1:45">
      <c r="A27" s="94">
        <f t="shared" si="2"/>
        <v>19</v>
      </c>
      <c r="B27" s="96"/>
      <c r="C27" s="98"/>
      <c r="D27" s="106"/>
      <c r="E27" s="106">
        <v>3</v>
      </c>
      <c r="F27" s="99"/>
      <c r="G27" s="98"/>
      <c r="H27" s="98"/>
      <c r="I27" s="98"/>
      <c r="J27" s="95"/>
      <c r="K27" s="119"/>
      <c r="L27" s="95" t="s">
        <v>247</v>
      </c>
      <c r="M27" s="123" t="s">
        <v>248</v>
      </c>
      <c r="N27" s="98" t="s">
        <v>249</v>
      </c>
      <c r="O27" s="132" t="s">
        <v>250</v>
      </c>
      <c r="P27" s="106"/>
      <c r="Q27" s="96" t="s">
        <v>155</v>
      </c>
      <c r="R27" s="123" t="s">
        <v>161</v>
      </c>
      <c r="S27" s="118" t="s">
        <v>156</v>
      </c>
      <c r="T27" s="123" t="s">
        <v>168</v>
      </c>
      <c r="U27" s="123" t="s">
        <v>161</v>
      </c>
      <c r="V27" s="118" t="s">
        <v>158</v>
      </c>
      <c r="W27" s="118" t="s">
        <v>157</v>
      </c>
      <c r="X27" s="96" t="s">
        <v>250</v>
      </c>
      <c r="Y27" s="96" t="s">
        <v>161</v>
      </c>
      <c r="Z27" s="96" t="s">
        <v>161</v>
      </c>
      <c r="AA27" s="96"/>
      <c r="AB27" s="169">
        <v>0.001</v>
      </c>
      <c r="AC27" s="95" t="s">
        <v>161</v>
      </c>
      <c r="AD27" s="162"/>
      <c r="AE27" s="162"/>
      <c r="AF27" s="163"/>
      <c r="AG27" s="163"/>
      <c r="AH27" s="163"/>
      <c r="AI27" s="193"/>
      <c r="AJ27" s="194"/>
      <c r="AK27" s="163"/>
      <c r="AL27" s="193"/>
      <c r="AM27" s="193"/>
      <c r="AN27" s="201"/>
      <c r="AO27" s="123" t="s">
        <v>177</v>
      </c>
      <c r="AP27" s="223" t="s">
        <v>251</v>
      </c>
      <c r="AQ27" s="223"/>
      <c r="AR27" s="220"/>
      <c r="AS27" s="126">
        <v>23</v>
      </c>
    </row>
    <row r="28" s="62" customFormat="1" ht="50.1" customHeight="1" spans="1:45">
      <c r="A28" s="94">
        <f t="shared" si="2"/>
        <v>20</v>
      </c>
      <c r="B28" s="96"/>
      <c r="C28" s="98"/>
      <c r="D28" s="98">
        <v>2</v>
      </c>
      <c r="E28" s="107"/>
      <c r="F28" s="108"/>
      <c r="G28" s="98"/>
      <c r="H28" s="98"/>
      <c r="I28" s="98"/>
      <c r="J28" s="95"/>
      <c r="K28" s="119"/>
      <c r="L28" s="123" t="s">
        <v>252</v>
      </c>
      <c r="M28" s="123" t="s">
        <v>252</v>
      </c>
      <c r="N28" s="98" t="s">
        <v>253</v>
      </c>
      <c r="O28" s="132" t="s">
        <v>201</v>
      </c>
      <c r="P28" s="106" t="s">
        <v>227</v>
      </c>
      <c r="Q28" s="96" t="s">
        <v>155</v>
      </c>
      <c r="R28" s="145"/>
      <c r="S28" s="118" t="s">
        <v>254</v>
      </c>
      <c r="T28" s="123" t="s">
        <v>168</v>
      </c>
      <c r="U28" s="96" t="s">
        <v>232</v>
      </c>
      <c r="V28" s="118" t="s">
        <v>157</v>
      </c>
      <c r="W28" s="143" t="s">
        <v>158</v>
      </c>
      <c r="X28" s="98" t="s">
        <v>193</v>
      </c>
      <c r="Y28" s="98"/>
      <c r="Z28" s="123"/>
      <c r="AA28" s="96"/>
      <c r="AB28" s="172">
        <v>0.1</v>
      </c>
      <c r="AC28" s="95"/>
      <c r="AD28" s="165" t="s">
        <v>194</v>
      </c>
      <c r="AE28" s="162"/>
      <c r="AF28" s="163"/>
      <c r="AG28" s="163"/>
      <c r="AH28" s="163"/>
      <c r="AI28" s="193"/>
      <c r="AJ28" s="194"/>
      <c r="AK28" s="163"/>
      <c r="AL28" s="193"/>
      <c r="AM28" s="193"/>
      <c r="AN28" s="201"/>
      <c r="AO28" s="123" t="s">
        <v>177</v>
      </c>
      <c r="AP28" s="123" t="s">
        <v>195</v>
      </c>
      <c r="AQ28" s="223"/>
      <c r="AR28" s="219"/>
      <c r="AS28" s="98">
        <v>1</v>
      </c>
    </row>
    <row r="29" ht="50.1" customHeight="1" spans="1:45">
      <c r="A29" s="94">
        <f t="shared" ref="A29:A38" si="4">ROW()-8</f>
        <v>21</v>
      </c>
      <c r="B29" s="96"/>
      <c r="C29" s="98"/>
      <c r="D29" s="98">
        <v>2</v>
      </c>
      <c r="E29" s="107"/>
      <c r="F29" s="108"/>
      <c r="G29" s="98"/>
      <c r="H29" s="98"/>
      <c r="I29" s="98"/>
      <c r="J29" s="95"/>
      <c r="K29" s="119"/>
      <c r="L29" s="98" t="s">
        <v>59</v>
      </c>
      <c r="M29" s="98" t="s">
        <v>59</v>
      </c>
      <c r="N29" s="98" t="s">
        <v>255</v>
      </c>
      <c r="O29" s="122" t="s">
        <v>256</v>
      </c>
      <c r="P29" s="106"/>
      <c r="Q29" s="96" t="s">
        <v>155</v>
      </c>
      <c r="R29" s="145"/>
      <c r="S29" s="118" t="s">
        <v>156</v>
      </c>
      <c r="T29" s="98"/>
      <c r="U29" s="96" t="s">
        <v>156</v>
      </c>
      <c r="V29" s="118" t="s">
        <v>158</v>
      </c>
      <c r="W29" s="118" t="s">
        <v>158</v>
      </c>
      <c r="X29" s="98" t="s">
        <v>257</v>
      </c>
      <c r="Y29" s="123" t="s">
        <v>160</v>
      </c>
      <c r="Z29" s="96" t="s">
        <v>161</v>
      </c>
      <c r="AA29" s="96"/>
      <c r="AB29" s="169" t="e">
        <f>AB30+AB79+#REF!*4</f>
        <v>#REF!</v>
      </c>
      <c r="AC29" s="95" t="s">
        <v>161</v>
      </c>
      <c r="AD29" s="162" t="s">
        <v>258</v>
      </c>
      <c r="AE29" s="162"/>
      <c r="AF29" s="163"/>
      <c r="AG29" s="163"/>
      <c r="AH29" s="163"/>
      <c r="AI29" s="193"/>
      <c r="AJ29" s="194"/>
      <c r="AK29" s="163">
        <v>10</v>
      </c>
      <c r="AL29" s="193"/>
      <c r="AM29" s="193">
        <f>4/60</f>
        <v>0.0666666666666667</v>
      </c>
      <c r="AN29" s="201">
        <v>1</v>
      </c>
      <c r="AO29" s="223" t="s">
        <v>219</v>
      </c>
      <c r="AP29" s="223" t="s">
        <v>259</v>
      </c>
      <c r="AQ29" s="223"/>
      <c r="AR29" s="220"/>
      <c r="AS29" s="98">
        <v>1</v>
      </c>
    </row>
    <row r="30" ht="50.1" customHeight="1" spans="1:45">
      <c r="A30" s="94">
        <f t="shared" si="4"/>
        <v>22</v>
      </c>
      <c r="B30" s="96"/>
      <c r="C30" s="98"/>
      <c r="D30" s="98"/>
      <c r="E30" s="106">
        <v>3</v>
      </c>
      <c r="F30" s="108"/>
      <c r="G30" s="98"/>
      <c r="H30" s="98"/>
      <c r="I30" s="98"/>
      <c r="J30" s="95"/>
      <c r="K30" s="119"/>
      <c r="L30" s="95"/>
      <c r="M30" s="98" t="s">
        <v>260</v>
      </c>
      <c r="N30" s="98" t="s">
        <v>261</v>
      </c>
      <c r="O30" s="122" t="s">
        <v>256</v>
      </c>
      <c r="P30" s="106"/>
      <c r="Q30" s="96" t="s">
        <v>155</v>
      </c>
      <c r="R30" s="145"/>
      <c r="S30" s="118" t="s">
        <v>156</v>
      </c>
      <c r="T30" s="123" t="s">
        <v>168</v>
      </c>
      <c r="U30" s="96" t="s">
        <v>156</v>
      </c>
      <c r="V30" s="118" t="s">
        <v>158</v>
      </c>
      <c r="W30" s="118" t="s">
        <v>157</v>
      </c>
      <c r="X30" s="98" t="s">
        <v>262</v>
      </c>
      <c r="Y30" s="123" t="s">
        <v>160</v>
      </c>
      <c r="Z30" s="123" t="s">
        <v>161</v>
      </c>
      <c r="AA30" s="123"/>
      <c r="AB30" s="169" t="e">
        <f>#REF!+#REF!+AB59+#REF!+#REF!+AB61++AB73+AB75+AB76+AB45+AB77</f>
        <v>#REF!</v>
      </c>
      <c r="AC30" s="95" t="s">
        <v>161</v>
      </c>
      <c r="AD30" s="162" t="s">
        <v>258</v>
      </c>
      <c r="AE30" s="162"/>
      <c r="AF30" s="163"/>
      <c r="AG30" s="163"/>
      <c r="AH30" s="163"/>
      <c r="AI30" s="193"/>
      <c r="AJ30" s="194"/>
      <c r="AK30" s="163">
        <v>30</v>
      </c>
      <c r="AL30" s="193"/>
      <c r="AM30" s="193"/>
      <c r="AN30" s="201"/>
      <c r="AO30" s="223" t="s">
        <v>170</v>
      </c>
      <c r="AP30" s="223"/>
      <c r="AQ30" s="223"/>
      <c r="AR30" s="220"/>
      <c r="AS30" s="95">
        <v>1</v>
      </c>
    </row>
    <row r="31" customFormat="1" ht="50.1" customHeight="1" spans="1:45">
      <c r="A31" s="94">
        <f t="shared" si="4"/>
        <v>23</v>
      </c>
      <c r="B31" s="96"/>
      <c r="C31" s="98"/>
      <c r="D31" s="98"/>
      <c r="E31" s="106"/>
      <c r="F31" s="108">
        <v>4</v>
      </c>
      <c r="G31" s="98"/>
      <c r="H31" s="98"/>
      <c r="I31" s="98"/>
      <c r="J31" s="95"/>
      <c r="K31" s="119"/>
      <c r="L31" s="95"/>
      <c r="M31" s="133" t="s">
        <v>263</v>
      </c>
      <c r="N31" s="134" t="s">
        <v>264</v>
      </c>
      <c r="O31" s="135" t="s">
        <v>265</v>
      </c>
      <c r="P31" s="106" t="s">
        <v>227</v>
      </c>
      <c r="Q31" s="96" t="s">
        <v>155</v>
      </c>
      <c r="R31" s="145"/>
      <c r="S31" s="118" t="s">
        <v>254</v>
      </c>
      <c r="T31" s="123" t="s">
        <v>266</v>
      </c>
      <c r="U31" s="96" t="s">
        <v>254</v>
      </c>
      <c r="V31" s="118" t="s">
        <v>157</v>
      </c>
      <c r="W31" s="143" t="s">
        <v>158</v>
      </c>
      <c r="X31" s="98" t="s">
        <v>267</v>
      </c>
      <c r="Y31" s="123" t="s">
        <v>160</v>
      </c>
      <c r="Z31" s="123"/>
      <c r="AA31" s="123"/>
      <c r="AB31" s="169"/>
      <c r="AC31" s="95"/>
      <c r="AD31" s="162"/>
      <c r="AE31" s="162"/>
      <c r="AF31" s="163"/>
      <c r="AG31" s="163"/>
      <c r="AH31" s="163"/>
      <c r="AI31" s="193"/>
      <c r="AJ31" s="194"/>
      <c r="AK31" s="163"/>
      <c r="AL31" s="193"/>
      <c r="AM31" s="193"/>
      <c r="AN31" s="201"/>
      <c r="AO31" s="223" t="s">
        <v>170</v>
      </c>
      <c r="AP31" s="223"/>
      <c r="AQ31" s="223"/>
      <c r="AR31" s="220"/>
      <c r="AS31" s="95">
        <v>1</v>
      </c>
    </row>
    <row r="32" s="64" customFormat="1" ht="50.1" customHeight="1" spans="1:45">
      <c r="A32" s="94">
        <f t="shared" si="4"/>
        <v>24</v>
      </c>
      <c r="B32" s="96"/>
      <c r="C32" s="98"/>
      <c r="D32" s="98"/>
      <c r="E32" s="106"/>
      <c r="F32" s="99"/>
      <c r="G32" s="98">
        <v>5</v>
      </c>
      <c r="H32" s="95"/>
      <c r="I32" s="95"/>
      <c r="J32" s="119"/>
      <c r="K32" s="119"/>
      <c r="L32" s="95" t="s">
        <v>268</v>
      </c>
      <c r="M32" s="95" t="s">
        <v>268</v>
      </c>
      <c r="N32" s="98" t="s">
        <v>269</v>
      </c>
      <c r="O32" s="132" t="s">
        <v>201</v>
      </c>
      <c r="P32" s="106"/>
      <c r="Q32" s="96" t="s">
        <v>155</v>
      </c>
      <c r="R32" s="145"/>
      <c r="S32" s="118"/>
      <c r="T32" s="123"/>
      <c r="U32" s="95"/>
      <c r="V32" s="118" t="s">
        <v>157</v>
      </c>
      <c r="W32" s="143" t="s">
        <v>158</v>
      </c>
      <c r="X32" s="98" t="s">
        <v>270</v>
      </c>
      <c r="Y32" s="98" t="s">
        <v>160</v>
      </c>
      <c r="Z32" s="123"/>
      <c r="AA32" s="123"/>
      <c r="AB32" s="172"/>
      <c r="AC32" s="95"/>
      <c r="AD32" s="162" t="s">
        <v>271</v>
      </c>
      <c r="AE32" s="162"/>
      <c r="AF32" s="163"/>
      <c r="AG32" s="163"/>
      <c r="AH32" s="163"/>
      <c r="AI32" s="193"/>
      <c r="AJ32" s="194"/>
      <c r="AK32" s="163"/>
      <c r="AL32" s="193">
        <v>0.214</v>
      </c>
      <c r="AM32" s="193">
        <v>0.001</v>
      </c>
      <c r="AN32" s="201">
        <v>7</v>
      </c>
      <c r="AO32" s="223" t="s">
        <v>272</v>
      </c>
      <c r="AP32" s="223" t="s">
        <v>273</v>
      </c>
      <c r="AQ32" s="223"/>
      <c r="AR32" s="219"/>
      <c r="AS32" s="98">
        <v>1</v>
      </c>
    </row>
    <row r="33" s="64" customFormat="1" ht="50.1" customHeight="1" spans="1:45">
      <c r="A33" s="94">
        <f t="shared" si="4"/>
        <v>25</v>
      </c>
      <c r="B33" s="96"/>
      <c r="C33" s="98"/>
      <c r="D33" s="98"/>
      <c r="E33" s="106"/>
      <c r="F33" s="99"/>
      <c r="G33" s="98"/>
      <c r="H33" s="95">
        <v>6</v>
      </c>
      <c r="I33" s="95"/>
      <c r="J33" s="119"/>
      <c r="K33" s="119"/>
      <c r="L33" s="95" t="s">
        <v>274</v>
      </c>
      <c r="M33" s="95" t="s">
        <v>274</v>
      </c>
      <c r="N33" s="98" t="s">
        <v>275</v>
      </c>
      <c r="O33" s="135" t="s">
        <v>265</v>
      </c>
      <c r="P33" s="106"/>
      <c r="Q33" s="96" t="s">
        <v>155</v>
      </c>
      <c r="R33" s="145"/>
      <c r="S33" s="118"/>
      <c r="T33" s="123"/>
      <c r="U33" s="95"/>
      <c r="V33" s="118" t="s">
        <v>157</v>
      </c>
      <c r="W33" s="143" t="s">
        <v>158</v>
      </c>
      <c r="X33" s="98" t="s">
        <v>262</v>
      </c>
      <c r="Y33" s="98" t="s">
        <v>160</v>
      </c>
      <c r="Z33" s="123"/>
      <c r="AA33" s="123"/>
      <c r="AB33" s="172"/>
      <c r="AC33" s="95"/>
      <c r="AD33" s="162" t="s">
        <v>258</v>
      </c>
      <c r="AE33" s="162"/>
      <c r="AF33" s="163"/>
      <c r="AG33" s="163"/>
      <c r="AH33" s="163"/>
      <c r="AI33" s="193"/>
      <c r="AJ33" s="194"/>
      <c r="AK33" s="163">
        <v>12</v>
      </c>
      <c r="AL33" s="193"/>
      <c r="AM33" s="193">
        <f>2.5/60</f>
        <v>0.0416666666666667</v>
      </c>
      <c r="AN33" s="201">
        <v>1</v>
      </c>
      <c r="AO33" s="223" t="s">
        <v>219</v>
      </c>
      <c r="AP33" s="223" t="s">
        <v>259</v>
      </c>
      <c r="AQ33" s="223"/>
      <c r="AR33" s="219"/>
      <c r="AS33" s="98">
        <v>1</v>
      </c>
    </row>
    <row r="34" s="62" customFormat="1" ht="50.1" customHeight="1" spans="1:45">
      <c r="A34" s="94">
        <f t="shared" si="4"/>
        <v>26</v>
      </c>
      <c r="B34" s="102"/>
      <c r="C34" s="103"/>
      <c r="D34" s="103"/>
      <c r="E34" s="104"/>
      <c r="F34" s="105"/>
      <c r="G34" s="103"/>
      <c r="H34" s="103"/>
      <c r="I34" s="127">
        <v>7</v>
      </c>
      <c r="J34" s="127"/>
      <c r="K34" s="127"/>
      <c r="L34" s="136"/>
      <c r="M34" s="136" t="s">
        <v>72</v>
      </c>
      <c r="N34" s="103" t="s">
        <v>73</v>
      </c>
      <c r="O34" s="137" t="s">
        <v>276</v>
      </c>
      <c r="P34" s="104" t="s">
        <v>227</v>
      </c>
      <c r="Q34" s="102" t="s">
        <v>155</v>
      </c>
      <c r="R34" s="146"/>
      <c r="S34" s="144" t="s">
        <v>254</v>
      </c>
      <c r="T34" s="136" t="s">
        <v>277</v>
      </c>
      <c r="U34" s="127" t="s">
        <v>254</v>
      </c>
      <c r="V34" s="144" t="s">
        <v>157</v>
      </c>
      <c r="W34" s="147" t="s">
        <v>158</v>
      </c>
      <c r="X34" s="103" t="s">
        <v>262</v>
      </c>
      <c r="Y34" s="103" t="s">
        <v>160</v>
      </c>
      <c r="Z34" s="136" t="s">
        <v>232</v>
      </c>
      <c r="AA34" s="136" t="s">
        <v>232</v>
      </c>
      <c r="AB34" s="175" t="e">
        <f>#REF!+AB36+AB37+#REF!</f>
        <v>#REF!</v>
      </c>
      <c r="AC34" s="127" t="s">
        <v>232</v>
      </c>
      <c r="AD34" s="127" t="s">
        <v>258</v>
      </c>
      <c r="AE34" s="127"/>
      <c r="AF34" s="174"/>
      <c r="AG34" s="174"/>
      <c r="AH34" s="174"/>
      <c r="AI34" s="202"/>
      <c r="AJ34" s="203"/>
      <c r="AK34" s="174">
        <v>8</v>
      </c>
      <c r="AL34" s="202"/>
      <c r="AM34" s="202">
        <f>90/3600</f>
        <v>0.025</v>
      </c>
      <c r="AN34" s="204">
        <v>1</v>
      </c>
      <c r="AO34" s="224" t="s">
        <v>170</v>
      </c>
      <c r="AP34" s="224"/>
      <c r="AQ34" s="224"/>
      <c r="AR34" s="226"/>
      <c r="AS34" s="103">
        <v>1</v>
      </c>
    </row>
    <row r="35" s="62" customFormat="1" ht="50.1" customHeight="1" spans="1:45">
      <c r="A35" s="94">
        <f t="shared" si="4"/>
        <v>27</v>
      </c>
      <c r="B35" s="102"/>
      <c r="C35" s="103"/>
      <c r="D35" s="103"/>
      <c r="E35" s="104"/>
      <c r="F35" s="105"/>
      <c r="G35" s="103"/>
      <c r="H35" s="103"/>
      <c r="I35" s="103"/>
      <c r="J35" s="127">
        <v>8</v>
      </c>
      <c r="K35" s="127"/>
      <c r="L35" s="129" t="s">
        <v>68</v>
      </c>
      <c r="M35" s="129" t="s">
        <v>68</v>
      </c>
      <c r="N35" s="103" t="s">
        <v>69</v>
      </c>
      <c r="O35" s="138" t="s">
        <v>201</v>
      </c>
      <c r="P35" s="104" t="s">
        <v>227</v>
      </c>
      <c r="Q35" s="102" t="s">
        <v>155</v>
      </c>
      <c r="R35" s="146"/>
      <c r="S35" s="148" t="s">
        <v>254</v>
      </c>
      <c r="T35" s="129" t="s">
        <v>68</v>
      </c>
      <c r="U35" s="127" t="s">
        <v>254</v>
      </c>
      <c r="V35" s="118" t="s">
        <v>157</v>
      </c>
      <c r="W35" s="143" t="s">
        <v>158</v>
      </c>
      <c r="X35" s="102" t="s">
        <v>278</v>
      </c>
      <c r="Y35" s="103" t="s">
        <v>279</v>
      </c>
      <c r="Z35" s="136" t="s">
        <v>280</v>
      </c>
      <c r="AA35" s="102" t="s">
        <v>281</v>
      </c>
      <c r="AB35" s="175">
        <v>0.8465</v>
      </c>
      <c r="AC35" s="127" t="s">
        <v>232</v>
      </c>
      <c r="AD35" s="127" t="s">
        <v>282</v>
      </c>
      <c r="AE35" s="174"/>
      <c r="AF35" s="174">
        <v>295</v>
      </c>
      <c r="AG35" s="174">
        <v>164</v>
      </c>
      <c r="AH35" s="174">
        <v>3.5</v>
      </c>
      <c r="AI35" s="205">
        <v>1.3309338</v>
      </c>
      <c r="AJ35" s="206">
        <v>0.636019612695988</v>
      </c>
      <c r="AK35" s="174"/>
      <c r="AL35" s="202"/>
      <c r="AM35" s="202"/>
      <c r="AN35" s="204"/>
      <c r="AO35" s="224" t="s">
        <v>233</v>
      </c>
      <c r="AP35" s="224"/>
      <c r="AQ35" s="224"/>
      <c r="AR35" s="226"/>
      <c r="AS35" s="103">
        <v>1</v>
      </c>
    </row>
    <row r="36" s="62" customFormat="1" ht="50.1" customHeight="1" spans="1:45">
      <c r="A36" s="94">
        <f t="shared" si="4"/>
        <v>28</v>
      </c>
      <c r="B36" s="96"/>
      <c r="C36" s="98"/>
      <c r="D36" s="98"/>
      <c r="E36" s="106"/>
      <c r="F36" s="108"/>
      <c r="G36" s="98"/>
      <c r="H36" s="98"/>
      <c r="I36" s="98"/>
      <c r="J36" s="95">
        <v>8</v>
      </c>
      <c r="K36" s="95"/>
      <c r="L36" s="95" t="s">
        <v>283</v>
      </c>
      <c r="M36" s="98" t="s">
        <v>284</v>
      </c>
      <c r="N36" s="98" t="s">
        <v>285</v>
      </c>
      <c r="O36" s="132" t="s">
        <v>174</v>
      </c>
      <c r="P36" s="106" t="s">
        <v>227</v>
      </c>
      <c r="Q36" s="96" t="s">
        <v>155</v>
      </c>
      <c r="R36" s="145"/>
      <c r="S36" s="149" t="s">
        <v>254</v>
      </c>
      <c r="T36" s="98" t="s">
        <v>284</v>
      </c>
      <c r="U36" s="95" t="s">
        <v>254</v>
      </c>
      <c r="V36" s="118" t="s">
        <v>158</v>
      </c>
      <c r="W36" s="118" t="s">
        <v>157</v>
      </c>
      <c r="X36" s="96" t="s">
        <v>278</v>
      </c>
      <c r="Y36" s="98" t="s">
        <v>286</v>
      </c>
      <c r="Z36" s="123" t="s">
        <v>280</v>
      </c>
      <c r="AA36" s="96" t="s">
        <v>287</v>
      </c>
      <c r="AB36" s="172">
        <v>0.0359</v>
      </c>
      <c r="AC36" s="95" t="s">
        <v>232</v>
      </c>
      <c r="AD36" s="162" t="s">
        <v>282</v>
      </c>
      <c r="AE36" s="163"/>
      <c r="AF36" s="163">
        <v>61</v>
      </c>
      <c r="AG36" s="163">
        <v>32</v>
      </c>
      <c r="AH36" s="163">
        <v>4</v>
      </c>
      <c r="AI36" s="207">
        <f>AF36*AG36*AH36*7860/1000000000</f>
        <v>0.06137088</v>
      </c>
      <c r="AJ36" s="208">
        <f>AB36/AI36</f>
        <v>0.584967984816252</v>
      </c>
      <c r="AK36" s="163"/>
      <c r="AL36" s="193"/>
      <c r="AM36" s="193"/>
      <c r="AN36" s="201"/>
      <c r="AO36" s="223" t="s">
        <v>233</v>
      </c>
      <c r="AP36" s="223" t="s">
        <v>288</v>
      </c>
      <c r="AQ36" s="223"/>
      <c r="AR36" s="219"/>
      <c r="AS36" s="98">
        <v>1</v>
      </c>
    </row>
    <row r="37" s="62" customFormat="1" ht="50.1" customHeight="1" spans="1:45">
      <c r="A37" s="94">
        <f t="shared" si="4"/>
        <v>29</v>
      </c>
      <c r="B37" s="96"/>
      <c r="C37" s="98"/>
      <c r="D37" s="98"/>
      <c r="E37" s="106"/>
      <c r="F37" s="108"/>
      <c r="G37" s="98"/>
      <c r="H37" s="98"/>
      <c r="I37" s="98"/>
      <c r="J37" s="95">
        <v>8</v>
      </c>
      <c r="K37" s="95"/>
      <c r="L37" s="95" t="s">
        <v>289</v>
      </c>
      <c r="M37" s="98" t="s">
        <v>290</v>
      </c>
      <c r="N37" s="98" t="s">
        <v>291</v>
      </c>
      <c r="O37" s="132" t="s">
        <v>174</v>
      </c>
      <c r="P37" s="106" t="s">
        <v>227</v>
      </c>
      <c r="Q37" s="96" t="s">
        <v>155</v>
      </c>
      <c r="R37" s="145"/>
      <c r="S37" s="149" t="s">
        <v>228</v>
      </c>
      <c r="T37" s="98" t="s">
        <v>290</v>
      </c>
      <c r="U37" s="95" t="s">
        <v>228</v>
      </c>
      <c r="V37" s="118" t="s">
        <v>158</v>
      </c>
      <c r="W37" s="118" t="s">
        <v>157</v>
      </c>
      <c r="X37" s="96" t="s">
        <v>278</v>
      </c>
      <c r="Y37" s="98" t="s">
        <v>292</v>
      </c>
      <c r="Z37" s="123" t="s">
        <v>280</v>
      </c>
      <c r="AA37" s="123" t="s">
        <v>232</v>
      </c>
      <c r="AB37" s="172">
        <v>0.0765</v>
      </c>
      <c r="AC37" s="95" t="s">
        <v>232</v>
      </c>
      <c r="AD37" s="162" t="s">
        <v>282</v>
      </c>
      <c r="AE37" s="163"/>
      <c r="AF37" s="163">
        <v>89</v>
      </c>
      <c r="AG37" s="163">
        <v>78</v>
      </c>
      <c r="AH37" s="163">
        <v>2.5</v>
      </c>
      <c r="AI37" s="207">
        <f>AF37*AG37*AH37*7860/1000000000</f>
        <v>0.1364103</v>
      </c>
      <c r="AJ37" s="208">
        <f>AB37/AI37</f>
        <v>0.560808091471099</v>
      </c>
      <c r="AK37" s="163"/>
      <c r="AL37" s="193"/>
      <c r="AM37" s="193"/>
      <c r="AN37" s="201"/>
      <c r="AO37" s="223" t="s">
        <v>233</v>
      </c>
      <c r="AP37" s="223" t="s">
        <v>288</v>
      </c>
      <c r="AQ37" s="223"/>
      <c r="AR37" s="219"/>
      <c r="AS37" s="98">
        <v>1</v>
      </c>
    </row>
    <row r="38" s="62" customFormat="1" ht="50.1" customHeight="1" spans="1:45">
      <c r="A38" s="94">
        <f t="shared" si="4"/>
        <v>30</v>
      </c>
      <c r="B38" s="102"/>
      <c r="C38" s="103"/>
      <c r="D38" s="103"/>
      <c r="E38" s="104"/>
      <c r="F38" s="105"/>
      <c r="G38" s="103"/>
      <c r="H38" s="103"/>
      <c r="I38" s="103"/>
      <c r="J38" s="127">
        <v>8</v>
      </c>
      <c r="K38" s="127"/>
      <c r="L38" s="127" t="s">
        <v>70</v>
      </c>
      <c r="M38" s="136" t="s">
        <v>293</v>
      </c>
      <c r="N38" s="103" t="s">
        <v>294</v>
      </c>
      <c r="O38" s="137" t="s">
        <v>295</v>
      </c>
      <c r="P38" s="104" t="s">
        <v>227</v>
      </c>
      <c r="Q38" s="102" t="s">
        <v>155</v>
      </c>
      <c r="R38" s="146"/>
      <c r="S38" s="144" t="s">
        <v>156</v>
      </c>
      <c r="T38" s="136" t="s">
        <v>168</v>
      </c>
      <c r="U38" s="136" t="s">
        <v>232</v>
      </c>
      <c r="V38" s="144" t="s">
        <v>158</v>
      </c>
      <c r="W38" s="147" t="s">
        <v>157</v>
      </c>
      <c r="X38" s="102" t="s">
        <v>250</v>
      </c>
      <c r="Y38" s="136" t="s">
        <v>232</v>
      </c>
      <c r="Z38" s="136" t="s">
        <v>232</v>
      </c>
      <c r="AA38" s="136" t="s">
        <v>232</v>
      </c>
      <c r="AB38" s="175">
        <v>0.0104</v>
      </c>
      <c r="AC38" s="127" t="s">
        <v>232</v>
      </c>
      <c r="AD38" s="127"/>
      <c r="AE38" s="127"/>
      <c r="AF38" s="174"/>
      <c r="AG38" s="174"/>
      <c r="AH38" s="174"/>
      <c r="AI38" s="202"/>
      <c r="AJ38" s="203"/>
      <c r="AK38" s="174"/>
      <c r="AL38" s="202"/>
      <c r="AM38" s="202"/>
      <c r="AN38" s="204"/>
      <c r="AO38" s="224" t="s">
        <v>233</v>
      </c>
      <c r="AP38" s="224" t="s">
        <v>296</v>
      </c>
      <c r="AQ38" s="224"/>
      <c r="AR38" s="226"/>
      <c r="AS38" s="103">
        <v>1</v>
      </c>
    </row>
    <row r="39" s="62" customFormat="1" ht="50.1" customHeight="1" spans="1:45">
      <c r="A39" s="94">
        <f t="shared" ref="A39:A48" si="5">ROW()-8</f>
        <v>31</v>
      </c>
      <c r="B39" s="96"/>
      <c r="C39" s="98"/>
      <c r="D39" s="98"/>
      <c r="E39" s="106"/>
      <c r="F39" s="108"/>
      <c r="G39" s="98"/>
      <c r="H39" s="98"/>
      <c r="I39" s="98">
        <v>7</v>
      </c>
      <c r="J39" s="95"/>
      <c r="K39" s="95"/>
      <c r="L39" s="123" t="s">
        <v>297</v>
      </c>
      <c r="M39" s="123" t="s">
        <v>297</v>
      </c>
      <c r="N39" s="98" t="s">
        <v>298</v>
      </c>
      <c r="O39" s="132" t="s">
        <v>265</v>
      </c>
      <c r="P39" s="106" t="s">
        <v>227</v>
      </c>
      <c r="Q39" s="96" t="s">
        <v>155</v>
      </c>
      <c r="R39" s="145"/>
      <c r="S39" s="118" t="s">
        <v>227</v>
      </c>
      <c r="T39" s="123" t="s">
        <v>299</v>
      </c>
      <c r="U39" s="95" t="s">
        <v>227</v>
      </c>
      <c r="V39" s="118" t="s">
        <v>157</v>
      </c>
      <c r="W39" s="143" t="s">
        <v>158</v>
      </c>
      <c r="X39" s="98" t="s">
        <v>262</v>
      </c>
      <c r="Y39" s="98" t="s">
        <v>160</v>
      </c>
      <c r="Z39" s="123" t="s">
        <v>232</v>
      </c>
      <c r="AA39" s="123" t="s">
        <v>232</v>
      </c>
      <c r="AB39" s="172">
        <f>AB40+AB42+AB44</f>
        <v>0.6564</v>
      </c>
      <c r="AC39" s="95" t="s">
        <v>232</v>
      </c>
      <c r="AD39" s="162" t="s">
        <v>300</v>
      </c>
      <c r="AE39" s="162"/>
      <c r="AF39" s="163"/>
      <c r="AG39" s="163"/>
      <c r="AH39" s="163"/>
      <c r="AI39" s="193"/>
      <c r="AJ39" s="194"/>
      <c r="AK39" s="163"/>
      <c r="AL39" s="193"/>
      <c r="AM39" s="193">
        <f>30/3600</f>
        <v>0.00833333333333333</v>
      </c>
      <c r="AN39" s="201">
        <v>1</v>
      </c>
      <c r="AO39" s="223" t="s">
        <v>219</v>
      </c>
      <c r="AP39" s="223" t="s">
        <v>300</v>
      </c>
      <c r="AQ39" s="223"/>
      <c r="AR39" s="219"/>
      <c r="AS39" s="98">
        <v>1</v>
      </c>
    </row>
    <row r="40" s="62" customFormat="1" ht="50.1" customHeight="1" spans="1:45">
      <c r="A40" s="94">
        <f t="shared" si="5"/>
        <v>32</v>
      </c>
      <c r="B40" s="96"/>
      <c r="C40" s="98"/>
      <c r="D40" s="98"/>
      <c r="E40" s="106"/>
      <c r="F40" s="108"/>
      <c r="G40" s="98"/>
      <c r="H40" s="98"/>
      <c r="I40" s="98"/>
      <c r="J40" s="95">
        <v>8</v>
      </c>
      <c r="K40" s="95"/>
      <c r="L40" s="95" t="s">
        <v>301</v>
      </c>
      <c r="M40" s="123" t="s">
        <v>302</v>
      </c>
      <c r="N40" s="98" t="s">
        <v>303</v>
      </c>
      <c r="O40" s="132" t="s">
        <v>304</v>
      </c>
      <c r="P40" s="106" t="s">
        <v>227</v>
      </c>
      <c r="Q40" s="96" t="s">
        <v>155</v>
      </c>
      <c r="R40" s="145"/>
      <c r="S40" s="118" t="s">
        <v>156</v>
      </c>
      <c r="T40" s="123" t="s">
        <v>302</v>
      </c>
      <c r="U40" s="95" t="s">
        <v>156</v>
      </c>
      <c r="V40" s="118" t="s">
        <v>158</v>
      </c>
      <c r="W40" s="143" t="s">
        <v>157</v>
      </c>
      <c r="X40" s="96" t="s">
        <v>250</v>
      </c>
      <c r="Y40" s="98" t="s">
        <v>305</v>
      </c>
      <c r="Z40" s="123" t="s">
        <v>232</v>
      </c>
      <c r="AA40" s="96" t="s">
        <v>306</v>
      </c>
      <c r="AB40" s="172">
        <v>0.0002</v>
      </c>
      <c r="AC40" s="95" t="s">
        <v>232</v>
      </c>
      <c r="AD40" s="162"/>
      <c r="AE40" s="162"/>
      <c r="AF40" s="163"/>
      <c r="AG40" s="163"/>
      <c r="AH40" s="163"/>
      <c r="AI40" s="193"/>
      <c r="AJ40" s="194"/>
      <c r="AK40" s="163"/>
      <c r="AL40" s="193"/>
      <c r="AM40" s="193"/>
      <c r="AN40" s="201"/>
      <c r="AO40" s="223" t="s">
        <v>233</v>
      </c>
      <c r="AP40" s="95" t="s">
        <v>307</v>
      </c>
      <c r="AQ40" s="223"/>
      <c r="AR40" s="219"/>
      <c r="AS40" s="98">
        <v>1</v>
      </c>
    </row>
    <row r="41" s="62" customFormat="1" ht="50.1" customHeight="1" spans="1:45">
      <c r="A41" s="94">
        <f t="shared" si="5"/>
        <v>33</v>
      </c>
      <c r="B41" s="96"/>
      <c r="C41" s="98"/>
      <c r="D41" s="98"/>
      <c r="E41" s="106"/>
      <c r="F41" s="108"/>
      <c r="G41" s="98"/>
      <c r="H41" s="98"/>
      <c r="I41" s="98"/>
      <c r="J41" s="95">
        <v>8</v>
      </c>
      <c r="K41" s="95"/>
      <c r="L41" s="123" t="s">
        <v>308</v>
      </c>
      <c r="M41" s="123" t="s">
        <v>308</v>
      </c>
      <c r="N41" s="139" t="s">
        <v>309</v>
      </c>
      <c r="O41" s="140" t="s">
        <v>201</v>
      </c>
      <c r="P41" s="106" t="s">
        <v>227</v>
      </c>
      <c r="Q41" s="96" t="s">
        <v>155</v>
      </c>
      <c r="R41" s="145"/>
      <c r="S41" s="118" t="s">
        <v>254</v>
      </c>
      <c r="T41" s="123" t="s">
        <v>308</v>
      </c>
      <c r="U41" s="95" t="s">
        <v>156</v>
      </c>
      <c r="V41" s="144" t="s">
        <v>157</v>
      </c>
      <c r="W41" s="147" t="s">
        <v>158</v>
      </c>
      <c r="X41" s="96" t="s">
        <v>267</v>
      </c>
      <c r="Y41" s="98" t="s">
        <v>160</v>
      </c>
      <c r="Z41" s="123" t="s">
        <v>232</v>
      </c>
      <c r="AA41" s="96" t="s">
        <v>310</v>
      </c>
      <c r="AB41" s="172">
        <v>0.6562</v>
      </c>
      <c r="AC41" s="95" t="s">
        <v>232</v>
      </c>
      <c r="AD41" s="162" t="s">
        <v>258</v>
      </c>
      <c r="AE41" s="162"/>
      <c r="AF41" s="163"/>
      <c r="AG41" s="163"/>
      <c r="AH41" s="163"/>
      <c r="AI41" s="193"/>
      <c r="AJ41" s="194"/>
      <c r="AK41" s="163">
        <v>12</v>
      </c>
      <c r="AL41" s="193"/>
      <c r="AM41" s="193"/>
      <c r="AN41" s="201"/>
      <c r="AO41" s="223" t="s">
        <v>233</v>
      </c>
      <c r="AP41" s="223" t="s">
        <v>311</v>
      </c>
      <c r="AQ41" s="223"/>
      <c r="AR41" s="219"/>
      <c r="AS41" s="98">
        <v>1</v>
      </c>
    </row>
    <row r="42" s="62" customFormat="1" ht="50.1" customHeight="1" spans="1:45">
      <c r="A42" s="94">
        <f t="shared" si="5"/>
        <v>34</v>
      </c>
      <c r="B42" s="96"/>
      <c r="C42" s="98"/>
      <c r="D42" s="98"/>
      <c r="E42" s="106"/>
      <c r="F42" s="108"/>
      <c r="G42" s="98"/>
      <c r="H42" s="98"/>
      <c r="I42" s="98"/>
      <c r="J42" s="95"/>
      <c r="K42" s="95">
        <v>9</v>
      </c>
      <c r="L42" s="123"/>
      <c r="M42" s="123" t="s">
        <v>312</v>
      </c>
      <c r="N42" s="98" t="s">
        <v>313</v>
      </c>
      <c r="O42" s="132" t="s">
        <v>201</v>
      </c>
      <c r="P42" s="106" t="s">
        <v>227</v>
      </c>
      <c r="Q42" s="96" t="s">
        <v>155</v>
      </c>
      <c r="R42" s="145"/>
      <c r="S42" s="118" t="s">
        <v>254</v>
      </c>
      <c r="T42" s="123" t="s">
        <v>314</v>
      </c>
      <c r="U42" s="95" t="s">
        <v>156</v>
      </c>
      <c r="V42" s="118" t="s">
        <v>157</v>
      </c>
      <c r="W42" s="143" t="s">
        <v>158</v>
      </c>
      <c r="X42" s="96" t="s">
        <v>278</v>
      </c>
      <c r="Y42" s="98" t="s">
        <v>292</v>
      </c>
      <c r="Z42" s="123" t="s">
        <v>280</v>
      </c>
      <c r="AA42" s="96" t="s">
        <v>310</v>
      </c>
      <c r="AB42" s="172">
        <v>0.6458</v>
      </c>
      <c r="AC42" s="95" t="s">
        <v>232</v>
      </c>
      <c r="AD42" s="162" t="s">
        <v>282</v>
      </c>
      <c r="AE42" s="162"/>
      <c r="AF42" s="176">
        <v>267</v>
      </c>
      <c r="AG42" s="176">
        <v>148</v>
      </c>
      <c r="AH42" s="176">
        <v>2.5</v>
      </c>
      <c r="AI42" s="207">
        <f>AF42*AG42*AH42*7860/1000000000</f>
        <v>0.7764894</v>
      </c>
      <c r="AJ42" s="208">
        <f t="shared" ref="AJ42:AJ43" si="6">AB42/AI42</f>
        <v>0.831691971583901</v>
      </c>
      <c r="AK42" s="163"/>
      <c r="AL42" s="193"/>
      <c r="AM42" s="193"/>
      <c r="AN42" s="201"/>
      <c r="AO42" s="222"/>
      <c r="AP42" s="222"/>
      <c r="AQ42" s="223"/>
      <c r="AR42" s="219"/>
      <c r="AS42" s="98">
        <v>1</v>
      </c>
    </row>
    <row r="43" s="62" customFormat="1" ht="50.1" customHeight="1" spans="1:45">
      <c r="A43" s="94">
        <f t="shared" si="5"/>
        <v>35</v>
      </c>
      <c r="B43" s="96"/>
      <c r="C43" s="98"/>
      <c r="D43" s="98"/>
      <c r="E43" s="106"/>
      <c r="F43" s="108"/>
      <c r="G43" s="98"/>
      <c r="H43" s="98"/>
      <c r="I43" s="98"/>
      <c r="J43" s="95"/>
      <c r="K43" s="95">
        <v>9</v>
      </c>
      <c r="L43" s="123"/>
      <c r="M43" s="123" t="s">
        <v>315</v>
      </c>
      <c r="N43" s="98" t="s">
        <v>316</v>
      </c>
      <c r="O43" s="132" t="s">
        <v>201</v>
      </c>
      <c r="P43" s="106" t="s">
        <v>227</v>
      </c>
      <c r="Q43" s="96" t="s">
        <v>155</v>
      </c>
      <c r="R43" s="145"/>
      <c r="S43" s="118" t="s">
        <v>254</v>
      </c>
      <c r="T43" s="123" t="s">
        <v>314</v>
      </c>
      <c r="U43" s="95" t="s">
        <v>156</v>
      </c>
      <c r="V43" s="118" t="s">
        <v>157</v>
      </c>
      <c r="W43" s="143" t="s">
        <v>158</v>
      </c>
      <c r="X43" s="96" t="s">
        <v>278</v>
      </c>
      <c r="Y43" s="98" t="s">
        <v>292</v>
      </c>
      <c r="Z43" s="123" t="s">
        <v>280</v>
      </c>
      <c r="AA43" s="96"/>
      <c r="AB43" s="172">
        <v>0.07</v>
      </c>
      <c r="AC43" s="95"/>
      <c r="AD43" s="162" t="s">
        <v>317</v>
      </c>
      <c r="AE43" s="162"/>
      <c r="AF43" s="176">
        <v>60.3</v>
      </c>
      <c r="AG43" s="176">
        <v>62.8</v>
      </c>
      <c r="AH43" s="176">
        <v>2.5</v>
      </c>
      <c r="AI43" s="207">
        <f>AF43*AG43*AH43*7860/1000000000</f>
        <v>0.074411406</v>
      </c>
      <c r="AJ43" s="208">
        <f t="shared" si="6"/>
        <v>0.940715997222254</v>
      </c>
      <c r="AK43" s="163"/>
      <c r="AL43" s="193"/>
      <c r="AM43" s="193"/>
      <c r="AN43" s="201"/>
      <c r="AO43" s="222"/>
      <c r="AP43" s="222"/>
      <c r="AQ43" s="223"/>
      <c r="AR43" s="219"/>
      <c r="AS43" s="98">
        <v>1</v>
      </c>
    </row>
    <row r="44" s="62" customFormat="1" ht="50.1" customHeight="1" spans="1:45">
      <c r="A44" s="94">
        <f t="shared" si="5"/>
        <v>36</v>
      </c>
      <c r="B44" s="96"/>
      <c r="C44" s="98"/>
      <c r="D44" s="98"/>
      <c r="E44" s="106"/>
      <c r="F44" s="108"/>
      <c r="G44" s="98"/>
      <c r="H44" s="98"/>
      <c r="I44" s="98"/>
      <c r="J44" s="95"/>
      <c r="K44" s="95">
        <v>9</v>
      </c>
      <c r="L44" s="95" t="s">
        <v>318</v>
      </c>
      <c r="M44" s="123" t="s">
        <v>319</v>
      </c>
      <c r="N44" s="98" t="s">
        <v>50</v>
      </c>
      <c r="O44" s="132" t="s">
        <v>174</v>
      </c>
      <c r="P44" s="106" t="s">
        <v>227</v>
      </c>
      <c r="Q44" s="96" t="s">
        <v>155</v>
      </c>
      <c r="R44" s="145"/>
      <c r="S44" s="118" t="s">
        <v>156</v>
      </c>
      <c r="T44" s="123" t="s">
        <v>168</v>
      </c>
      <c r="U44" s="123" t="s">
        <v>232</v>
      </c>
      <c r="V44" s="118" t="s">
        <v>158</v>
      </c>
      <c r="W44" s="143" t="s">
        <v>157</v>
      </c>
      <c r="X44" s="96" t="s">
        <v>250</v>
      </c>
      <c r="Y44" s="123" t="s">
        <v>320</v>
      </c>
      <c r="Z44" s="123" t="s">
        <v>232</v>
      </c>
      <c r="AA44" s="123" t="s">
        <v>232</v>
      </c>
      <c r="AB44" s="172">
        <v>0.0104</v>
      </c>
      <c r="AC44" s="95" t="s">
        <v>232</v>
      </c>
      <c r="AD44" s="162"/>
      <c r="AE44" s="162"/>
      <c r="AF44" s="163"/>
      <c r="AG44" s="163"/>
      <c r="AH44" s="163"/>
      <c r="AI44" s="193"/>
      <c r="AJ44" s="194"/>
      <c r="AK44" s="163"/>
      <c r="AL44" s="193"/>
      <c r="AM44" s="193"/>
      <c r="AN44" s="201"/>
      <c r="AO44" s="222"/>
      <c r="AP44" s="222"/>
      <c r="AQ44" s="223"/>
      <c r="AR44" s="219"/>
      <c r="AS44" s="98">
        <v>1</v>
      </c>
    </row>
    <row r="45" s="62" customFormat="1" ht="50.1" customHeight="1" spans="1:45">
      <c r="A45" s="94">
        <f t="shared" si="5"/>
        <v>37</v>
      </c>
      <c r="B45" s="102"/>
      <c r="C45" s="103"/>
      <c r="D45" s="103"/>
      <c r="E45" s="104"/>
      <c r="F45" s="109"/>
      <c r="G45" s="104"/>
      <c r="H45" s="103"/>
      <c r="I45" s="103">
        <v>7</v>
      </c>
      <c r="J45" s="103"/>
      <c r="K45" s="103"/>
      <c r="L45" s="103"/>
      <c r="M45" s="136" t="s">
        <v>64</v>
      </c>
      <c r="N45" s="103" t="s">
        <v>65</v>
      </c>
      <c r="O45" s="137" t="s">
        <v>267</v>
      </c>
      <c r="P45" s="104" t="s">
        <v>227</v>
      </c>
      <c r="Q45" s="102" t="s">
        <v>155</v>
      </c>
      <c r="R45" s="146"/>
      <c r="S45" s="144" t="s">
        <v>254</v>
      </c>
      <c r="T45" s="136" t="s">
        <v>321</v>
      </c>
      <c r="U45" s="127" t="s">
        <v>254</v>
      </c>
      <c r="V45" s="144" t="s">
        <v>157</v>
      </c>
      <c r="W45" s="147" t="s">
        <v>158</v>
      </c>
      <c r="X45" s="102" t="s">
        <v>262</v>
      </c>
      <c r="Y45" s="103" t="s">
        <v>160</v>
      </c>
      <c r="Z45" s="136" t="s">
        <v>232</v>
      </c>
      <c r="AA45" s="136" t="s">
        <v>232</v>
      </c>
      <c r="AB45" s="175">
        <f>AB46+AB47*2</f>
        <v>0.4256</v>
      </c>
      <c r="AC45" s="127" t="s">
        <v>232</v>
      </c>
      <c r="AD45" s="127" t="s">
        <v>258</v>
      </c>
      <c r="AE45" s="127"/>
      <c r="AF45" s="174"/>
      <c r="AG45" s="174"/>
      <c r="AH45" s="174"/>
      <c r="AI45" s="202"/>
      <c r="AJ45" s="203"/>
      <c r="AK45" s="174">
        <v>4</v>
      </c>
      <c r="AL45" s="202"/>
      <c r="AM45" s="202"/>
      <c r="AN45" s="204"/>
      <c r="AO45" s="224" t="s">
        <v>170</v>
      </c>
      <c r="AP45" s="224" t="s">
        <v>259</v>
      </c>
      <c r="AQ45" s="224"/>
      <c r="AR45" s="226"/>
      <c r="AS45" s="103">
        <v>1</v>
      </c>
    </row>
    <row r="46" s="62" customFormat="1" ht="50.1" customHeight="1" spans="1:45">
      <c r="A46" s="94">
        <f t="shared" si="5"/>
        <v>38</v>
      </c>
      <c r="B46" s="102"/>
      <c r="C46" s="103"/>
      <c r="D46" s="103"/>
      <c r="E46" s="104"/>
      <c r="F46" s="109"/>
      <c r="G46" s="104"/>
      <c r="H46" s="103"/>
      <c r="I46" s="103"/>
      <c r="J46" s="103">
        <v>8</v>
      </c>
      <c r="K46" s="103"/>
      <c r="L46" s="136" t="s">
        <v>322</v>
      </c>
      <c r="M46" s="136" t="s">
        <v>322</v>
      </c>
      <c r="N46" s="103" t="s">
        <v>323</v>
      </c>
      <c r="O46" s="137" t="s">
        <v>201</v>
      </c>
      <c r="P46" s="104" t="s">
        <v>227</v>
      </c>
      <c r="Q46" s="102" t="s">
        <v>155</v>
      </c>
      <c r="R46" s="146"/>
      <c r="S46" s="144" t="s">
        <v>228</v>
      </c>
      <c r="T46" s="136" t="s">
        <v>324</v>
      </c>
      <c r="U46" s="127" t="s">
        <v>228</v>
      </c>
      <c r="V46" s="144" t="s">
        <v>157</v>
      </c>
      <c r="W46" s="147" t="s">
        <v>158</v>
      </c>
      <c r="X46" s="102" t="s">
        <v>325</v>
      </c>
      <c r="Y46" s="103" t="s">
        <v>326</v>
      </c>
      <c r="Z46" s="136" t="s">
        <v>327</v>
      </c>
      <c r="AA46" s="102" t="s">
        <v>328</v>
      </c>
      <c r="AB46" s="175">
        <v>0.3508</v>
      </c>
      <c r="AC46" s="127" t="s">
        <v>232</v>
      </c>
      <c r="AD46" s="127" t="s">
        <v>329</v>
      </c>
      <c r="AE46" s="127"/>
      <c r="AF46" s="177">
        <f>AB46/0.9864*1000+10</f>
        <v>365.636658556367</v>
      </c>
      <c r="AG46" s="174">
        <v>22</v>
      </c>
      <c r="AH46" s="174">
        <v>2</v>
      </c>
      <c r="AI46" s="175">
        <f>AF46*0.9864/1000</f>
        <v>0.360664</v>
      </c>
      <c r="AJ46" s="209">
        <f>AB46/AI46</f>
        <v>0.972650444735266</v>
      </c>
      <c r="AK46" s="174"/>
      <c r="AL46" s="202"/>
      <c r="AM46" s="202">
        <v>0.00278</v>
      </c>
      <c r="AN46" s="204">
        <v>1</v>
      </c>
      <c r="AO46" s="224" t="s">
        <v>219</v>
      </c>
      <c r="AP46" s="224" t="s">
        <v>330</v>
      </c>
      <c r="AQ46" s="224"/>
      <c r="AR46" s="226"/>
      <c r="AS46" s="103">
        <v>1</v>
      </c>
    </row>
    <row r="47" s="62" customFormat="1" ht="50.1" customHeight="1" spans="1:45">
      <c r="A47" s="94">
        <f t="shared" si="5"/>
        <v>39</v>
      </c>
      <c r="B47" s="102"/>
      <c r="C47" s="103"/>
      <c r="D47" s="103"/>
      <c r="E47" s="104"/>
      <c r="F47" s="109"/>
      <c r="G47" s="104"/>
      <c r="H47" s="103"/>
      <c r="I47" s="103"/>
      <c r="J47" s="103">
        <v>8</v>
      </c>
      <c r="K47" s="103"/>
      <c r="L47" s="136" t="s">
        <v>66</v>
      </c>
      <c r="M47" s="136" t="s">
        <v>66</v>
      </c>
      <c r="N47" s="103" t="s">
        <v>67</v>
      </c>
      <c r="O47" s="137" t="s">
        <v>331</v>
      </c>
      <c r="P47" s="104" t="s">
        <v>227</v>
      </c>
      <c r="Q47" s="102" t="s">
        <v>155</v>
      </c>
      <c r="R47" s="146"/>
      <c r="S47" s="144" t="s">
        <v>228</v>
      </c>
      <c r="T47" s="136" t="s">
        <v>332</v>
      </c>
      <c r="U47" s="127" t="s">
        <v>254</v>
      </c>
      <c r="V47" s="144" t="s">
        <v>157</v>
      </c>
      <c r="W47" s="147" t="s">
        <v>158</v>
      </c>
      <c r="X47" s="102" t="s">
        <v>278</v>
      </c>
      <c r="Y47" s="103" t="s">
        <v>333</v>
      </c>
      <c r="Z47" s="136" t="s">
        <v>280</v>
      </c>
      <c r="AA47" s="102" t="s">
        <v>334</v>
      </c>
      <c r="AB47" s="175">
        <v>0.0374</v>
      </c>
      <c r="AC47" s="127" t="s">
        <v>232</v>
      </c>
      <c r="AD47" s="127" t="s">
        <v>282</v>
      </c>
      <c r="AE47" s="127"/>
      <c r="AF47" s="178">
        <v>72</v>
      </c>
      <c r="AG47" s="178">
        <v>70</v>
      </c>
      <c r="AH47" s="178">
        <v>2</v>
      </c>
      <c r="AI47" s="205">
        <f>AF47*AG47*AH47*7860/1000000000</f>
        <v>0.0792288</v>
      </c>
      <c r="AJ47" s="206">
        <f>AB47/AI47</f>
        <v>0.472050567470415</v>
      </c>
      <c r="AK47" s="174"/>
      <c r="AL47" s="202"/>
      <c r="AM47" s="202"/>
      <c r="AN47" s="204"/>
      <c r="AO47" s="224" t="s">
        <v>233</v>
      </c>
      <c r="AP47" s="224" t="s">
        <v>311</v>
      </c>
      <c r="AQ47" s="224"/>
      <c r="AR47" s="226"/>
      <c r="AS47" s="103">
        <v>2</v>
      </c>
    </row>
    <row r="48" s="62" customFormat="1" ht="50.1" customHeight="1" spans="1:45">
      <c r="A48" s="94">
        <f t="shared" si="5"/>
        <v>40</v>
      </c>
      <c r="B48" s="96"/>
      <c r="C48" s="98"/>
      <c r="D48" s="98"/>
      <c r="E48" s="107"/>
      <c r="F48" s="99"/>
      <c r="G48" s="98"/>
      <c r="H48" s="98">
        <v>6</v>
      </c>
      <c r="I48" s="95"/>
      <c r="J48" s="95"/>
      <c r="K48" s="119"/>
      <c r="L48" s="95"/>
      <c r="M48" s="123" t="s">
        <v>335</v>
      </c>
      <c r="N48" s="98" t="s">
        <v>336</v>
      </c>
      <c r="O48" s="132" t="s">
        <v>174</v>
      </c>
      <c r="P48" s="106" t="s">
        <v>227</v>
      </c>
      <c r="Q48" s="96" t="s">
        <v>155</v>
      </c>
      <c r="R48" s="145"/>
      <c r="S48" s="118" t="s">
        <v>254</v>
      </c>
      <c r="T48" s="123" t="s">
        <v>335</v>
      </c>
      <c r="U48" s="95" t="s">
        <v>254</v>
      </c>
      <c r="V48" s="118" t="s">
        <v>158</v>
      </c>
      <c r="W48" s="118" t="s">
        <v>157</v>
      </c>
      <c r="X48" s="98" t="s">
        <v>262</v>
      </c>
      <c r="Y48" s="123" t="s">
        <v>160</v>
      </c>
      <c r="Z48" s="123" t="s">
        <v>232</v>
      </c>
      <c r="AA48" s="123" t="s">
        <v>232</v>
      </c>
      <c r="AB48" s="169">
        <f>AB49+AB50+AB51</f>
        <v>0.3229</v>
      </c>
      <c r="AC48" s="95" t="s">
        <v>232</v>
      </c>
      <c r="AD48" s="179" t="s">
        <v>258</v>
      </c>
      <c r="AE48" s="179"/>
      <c r="AF48" s="163"/>
      <c r="AG48" s="163"/>
      <c r="AH48" s="163"/>
      <c r="AI48" s="193"/>
      <c r="AJ48" s="194"/>
      <c r="AK48" s="163">
        <v>5</v>
      </c>
      <c r="AL48" s="193"/>
      <c r="AM48" s="193"/>
      <c r="AN48" s="201"/>
      <c r="AO48" s="223" t="s">
        <v>170</v>
      </c>
      <c r="AP48" s="223"/>
      <c r="AQ48" s="223"/>
      <c r="AR48" s="219"/>
      <c r="AS48" s="98">
        <v>1</v>
      </c>
    </row>
    <row r="49" s="62" customFormat="1" ht="50.1" customHeight="1" spans="1:45">
      <c r="A49" s="94">
        <f t="shared" ref="A49:A58" si="7">ROW()-8</f>
        <v>41</v>
      </c>
      <c r="B49" s="96"/>
      <c r="C49" s="98"/>
      <c r="D49" s="98"/>
      <c r="E49" s="107"/>
      <c r="F49" s="99"/>
      <c r="G49" s="98"/>
      <c r="H49" s="98"/>
      <c r="I49" s="95">
        <v>7</v>
      </c>
      <c r="J49" s="95"/>
      <c r="K49" s="119"/>
      <c r="L49" s="95" t="s">
        <v>337</v>
      </c>
      <c r="M49" s="123" t="s">
        <v>338</v>
      </c>
      <c r="N49" s="98" t="s">
        <v>339</v>
      </c>
      <c r="O49" s="132" t="s">
        <v>174</v>
      </c>
      <c r="P49" s="106" t="s">
        <v>227</v>
      </c>
      <c r="Q49" s="96" t="s">
        <v>155</v>
      </c>
      <c r="R49" s="145"/>
      <c r="S49" s="118" t="s">
        <v>254</v>
      </c>
      <c r="T49" s="123" t="s">
        <v>338</v>
      </c>
      <c r="U49" s="95" t="s">
        <v>254</v>
      </c>
      <c r="V49" s="118" t="s">
        <v>158</v>
      </c>
      <c r="W49" s="118" t="s">
        <v>157</v>
      </c>
      <c r="X49" s="96" t="s">
        <v>278</v>
      </c>
      <c r="Y49" s="98" t="s">
        <v>292</v>
      </c>
      <c r="Z49" s="123" t="s">
        <v>280</v>
      </c>
      <c r="AA49" s="96" t="s">
        <v>340</v>
      </c>
      <c r="AB49" s="172">
        <v>0.2944</v>
      </c>
      <c r="AC49" s="95" t="s">
        <v>232</v>
      </c>
      <c r="AD49" s="180" t="s">
        <v>282</v>
      </c>
      <c r="AE49" s="180" t="s">
        <v>341</v>
      </c>
      <c r="AF49" s="163">
        <f>276+7</f>
        <v>283</v>
      </c>
      <c r="AG49" s="163">
        <f>80+3</f>
        <v>83</v>
      </c>
      <c r="AH49" s="163">
        <v>2.5</v>
      </c>
      <c r="AI49" s="207">
        <f>AF49*AG49*AH49*7860/1000000000</f>
        <v>0.46155885</v>
      </c>
      <c r="AJ49" s="208">
        <f>AB49/AI49</f>
        <v>0.637838490151364</v>
      </c>
      <c r="AK49" s="163"/>
      <c r="AL49" s="193"/>
      <c r="AM49" s="193"/>
      <c r="AN49" s="201"/>
      <c r="AO49" s="223" t="s">
        <v>233</v>
      </c>
      <c r="AP49" s="223" t="s">
        <v>342</v>
      </c>
      <c r="AQ49" s="223"/>
      <c r="AR49" s="219"/>
      <c r="AS49" s="98">
        <v>1</v>
      </c>
    </row>
    <row r="50" s="62" customFormat="1" ht="50.1" customHeight="1" spans="1:45">
      <c r="A50" s="94">
        <f t="shared" si="7"/>
        <v>42</v>
      </c>
      <c r="B50" s="96"/>
      <c r="C50" s="98"/>
      <c r="D50" s="98"/>
      <c r="E50" s="107"/>
      <c r="F50" s="99"/>
      <c r="G50" s="98"/>
      <c r="H50" s="98"/>
      <c r="I50" s="95">
        <v>7</v>
      </c>
      <c r="J50" s="95"/>
      <c r="K50" s="119"/>
      <c r="L50" s="95" t="s">
        <v>343</v>
      </c>
      <c r="M50" s="123" t="s">
        <v>344</v>
      </c>
      <c r="N50" s="98" t="s">
        <v>345</v>
      </c>
      <c r="O50" s="132" t="s">
        <v>174</v>
      </c>
      <c r="P50" s="106" t="s">
        <v>227</v>
      </c>
      <c r="Q50" s="96" t="s">
        <v>155</v>
      </c>
      <c r="R50" s="145"/>
      <c r="S50" s="118" t="s">
        <v>254</v>
      </c>
      <c r="T50" s="123" t="s">
        <v>344</v>
      </c>
      <c r="U50" s="95" t="s">
        <v>254</v>
      </c>
      <c r="V50" s="118" t="s">
        <v>158</v>
      </c>
      <c r="W50" s="118" t="s">
        <v>157</v>
      </c>
      <c r="X50" s="96" t="s">
        <v>278</v>
      </c>
      <c r="Y50" s="98" t="s">
        <v>346</v>
      </c>
      <c r="Z50" s="123" t="s">
        <v>280</v>
      </c>
      <c r="AA50" s="96" t="s">
        <v>347</v>
      </c>
      <c r="AB50" s="172">
        <v>0.0157</v>
      </c>
      <c r="AC50" s="95" t="s">
        <v>232</v>
      </c>
      <c r="AD50" s="180" t="s">
        <v>282</v>
      </c>
      <c r="AE50" s="180" t="s">
        <v>348</v>
      </c>
      <c r="AF50" s="163">
        <f>32+7</f>
        <v>39</v>
      </c>
      <c r="AG50" s="163">
        <f>31+3</f>
        <v>34</v>
      </c>
      <c r="AH50" s="163">
        <v>3</v>
      </c>
      <c r="AI50" s="207">
        <f>AF50*AG50*AH50*7860/1000000000</f>
        <v>0.03126708</v>
      </c>
      <c r="AJ50" s="208">
        <f>AB50/AI50</f>
        <v>0.50212555825488</v>
      </c>
      <c r="AK50" s="163"/>
      <c r="AL50" s="193"/>
      <c r="AM50" s="193"/>
      <c r="AN50" s="201"/>
      <c r="AO50" s="223" t="s">
        <v>233</v>
      </c>
      <c r="AP50" s="223" t="s">
        <v>349</v>
      </c>
      <c r="AQ50" s="223"/>
      <c r="AR50" s="219"/>
      <c r="AS50" s="98">
        <v>1</v>
      </c>
    </row>
    <row r="51" s="62" customFormat="1" ht="50.1" customHeight="1" spans="1:45">
      <c r="A51" s="94">
        <f t="shared" si="7"/>
        <v>43</v>
      </c>
      <c r="B51" s="96"/>
      <c r="C51" s="98"/>
      <c r="D51" s="98"/>
      <c r="E51" s="107"/>
      <c r="F51" s="99"/>
      <c r="G51" s="98"/>
      <c r="H51" s="98"/>
      <c r="I51" s="95">
        <v>7</v>
      </c>
      <c r="J51" s="95"/>
      <c r="K51" s="119"/>
      <c r="L51" s="123" t="s">
        <v>350</v>
      </c>
      <c r="M51" s="123" t="s">
        <v>350</v>
      </c>
      <c r="N51" s="98" t="s">
        <v>351</v>
      </c>
      <c r="O51" s="132" t="s">
        <v>174</v>
      </c>
      <c r="P51" s="106" t="s">
        <v>227</v>
      </c>
      <c r="Q51" s="96" t="s">
        <v>155</v>
      </c>
      <c r="R51" s="145"/>
      <c r="S51" s="118" t="s">
        <v>156</v>
      </c>
      <c r="T51" s="123" t="s">
        <v>350</v>
      </c>
      <c r="U51" s="95" t="s">
        <v>156</v>
      </c>
      <c r="V51" s="118" t="s">
        <v>158</v>
      </c>
      <c r="W51" s="118" t="s">
        <v>157</v>
      </c>
      <c r="X51" s="96" t="s">
        <v>278</v>
      </c>
      <c r="Y51" s="98" t="s">
        <v>346</v>
      </c>
      <c r="Z51" s="123" t="s">
        <v>280</v>
      </c>
      <c r="AA51" s="96" t="s">
        <v>352</v>
      </c>
      <c r="AB51" s="172">
        <v>0.0128</v>
      </c>
      <c r="AC51" s="95" t="s">
        <v>232</v>
      </c>
      <c r="AD51" s="180" t="s">
        <v>282</v>
      </c>
      <c r="AE51" s="180" t="s">
        <v>353</v>
      </c>
      <c r="AF51" s="163">
        <f>31+7</f>
        <v>38</v>
      </c>
      <c r="AG51" s="163">
        <f>21+3</f>
        <v>24</v>
      </c>
      <c r="AH51" s="163">
        <v>3</v>
      </c>
      <c r="AI51" s="207">
        <f>AF51*AG51*AH51*7860/1000000000</f>
        <v>0.02150496</v>
      </c>
      <c r="AJ51" s="208">
        <f>AB51/AI51</f>
        <v>0.595211523295091</v>
      </c>
      <c r="AK51" s="163"/>
      <c r="AL51" s="193"/>
      <c r="AM51" s="193"/>
      <c r="AN51" s="201"/>
      <c r="AO51" s="223" t="s">
        <v>233</v>
      </c>
      <c r="AP51" s="223" t="s">
        <v>349</v>
      </c>
      <c r="AQ51" s="223"/>
      <c r="AR51" s="219"/>
      <c r="AS51" s="98">
        <v>1</v>
      </c>
    </row>
    <row r="52" s="64" customFormat="1" ht="50.1" customHeight="1" spans="1:45">
      <c r="A52" s="94">
        <f t="shared" si="7"/>
        <v>44</v>
      </c>
      <c r="B52" s="96"/>
      <c r="C52" s="98"/>
      <c r="D52" s="98"/>
      <c r="E52" s="107"/>
      <c r="F52" s="108"/>
      <c r="G52" s="98"/>
      <c r="H52" s="98">
        <v>6</v>
      </c>
      <c r="I52" s="95"/>
      <c r="J52" s="95"/>
      <c r="K52" s="119"/>
      <c r="L52" s="95" t="s">
        <v>354</v>
      </c>
      <c r="M52" s="123" t="s">
        <v>355</v>
      </c>
      <c r="N52" s="98" t="s">
        <v>356</v>
      </c>
      <c r="O52" s="132" t="s">
        <v>174</v>
      </c>
      <c r="P52" s="104" t="s">
        <v>227</v>
      </c>
      <c r="Q52" s="102" t="s">
        <v>155</v>
      </c>
      <c r="R52" s="145"/>
      <c r="S52" s="118" t="s">
        <v>254</v>
      </c>
      <c r="T52" s="123" t="s">
        <v>355</v>
      </c>
      <c r="U52" s="95" t="s">
        <v>254</v>
      </c>
      <c r="V52" s="144" t="s">
        <v>158</v>
      </c>
      <c r="W52" s="144" t="s">
        <v>157</v>
      </c>
      <c r="X52" s="98" t="s">
        <v>357</v>
      </c>
      <c r="Y52" s="98" t="s">
        <v>160</v>
      </c>
      <c r="Z52" s="123" t="s">
        <v>232</v>
      </c>
      <c r="AA52" s="123" t="s">
        <v>232</v>
      </c>
      <c r="AB52" s="172">
        <v>0.2299</v>
      </c>
      <c r="AC52" s="95" t="s">
        <v>232</v>
      </c>
      <c r="AD52" s="162"/>
      <c r="AE52" s="162"/>
      <c r="AF52" s="163"/>
      <c r="AG52" s="163"/>
      <c r="AH52" s="163"/>
      <c r="AI52" s="193"/>
      <c r="AJ52" s="194"/>
      <c r="AK52" s="163"/>
      <c r="AL52" s="193"/>
      <c r="AM52" s="193"/>
      <c r="AN52" s="201"/>
      <c r="AO52" s="223" t="s">
        <v>233</v>
      </c>
      <c r="AP52" s="223" t="s">
        <v>358</v>
      </c>
      <c r="AQ52" s="223"/>
      <c r="AR52" s="219"/>
      <c r="AS52" s="98">
        <v>1</v>
      </c>
    </row>
    <row r="53" s="64" customFormat="1" ht="50.1" customHeight="1" spans="1:45">
      <c r="A53" s="94">
        <f t="shared" si="7"/>
        <v>45</v>
      </c>
      <c r="B53" s="96"/>
      <c r="C53" s="98"/>
      <c r="D53" s="98"/>
      <c r="E53" s="107"/>
      <c r="F53" s="108"/>
      <c r="G53" s="98"/>
      <c r="H53" s="98">
        <v>6</v>
      </c>
      <c r="I53" s="95"/>
      <c r="J53" s="95"/>
      <c r="K53" s="119"/>
      <c r="L53" s="95" t="s">
        <v>359</v>
      </c>
      <c r="M53" s="123" t="s">
        <v>360</v>
      </c>
      <c r="N53" s="98" t="s">
        <v>361</v>
      </c>
      <c r="O53" s="132" t="s">
        <v>362</v>
      </c>
      <c r="P53" s="106" t="s">
        <v>227</v>
      </c>
      <c r="Q53" s="96" t="s">
        <v>155</v>
      </c>
      <c r="R53" s="145"/>
      <c r="S53" s="118" t="s">
        <v>156</v>
      </c>
      <c r="T53" s="123" t="s">
        <v>360</v>
      </c>
      <c r="U53" s="95" t="s">
        <v>156</v>
      </c>
      <c r="V53" s="118" t="s">
        <v>158</v>
      </c>
      <c r="W53" s="118" t="s">
        <v>157</v>
      </c>
      <c r="X53" s="96" t="s">
        <v>267</v>
      </c>
      <c r="Y53" s="98" t="s">
        <v>160</v>
      </c>
      <c r="Z53" s="123" t="s">
        <v>232</v>
      </c>
      <c r="AA53" s="96" t="s">
        <v>232</v>
      </c>
      <c r="AB53" s="172">
        <f>AB54+AB55</f>
        <v>1.5249</v>
      </c>
      <c r="AC53" s="95" t="s">
        <v>232</v>
      </c>
      <c r="AD53" s="162"/>
      <c r="AE53" s="162"/>
      <c r="AF53" s="163"/>
      <c r="AG53" s="163"/>
      <c r="AH53" s="163"/>
      <c r="AI53" s="193"/>
      <c r="AJ53" s="194"/>
      <c r="AK53" s="163"/>
      <c r="AL53" s="193"/>
      <c r="AM53" s="193"/>
      <c r="AN53" s="201"/>
      <c r="AO53" s="223" t="s">
        <v>219</v>
      </c>
      <c r="AP53" s="223" t="s">
        <v>330</v>
      </c>
      <c r="AQ53" s="223"/>
      <c r="AR53" s="219"/>
      <c r="AS53" s="98">
        <v>1</v>
      </c>
    </row>
    <row r="54" s="64" customFormat="1" ht="50.1" customHeight="1" spans="1:45">
      <c r="A54" s="94">
        <f t="shared" si="7"/>
        <v>46</v>
      </c>
      <c r="B54" s="96"/>
      <c r="C54" s="98"/>
      <c r="D54" s="98"/>
      <c r="E54" s="107"/>
      <c r="F54" s="108"/>
      <c r="G54" s="98"/>
      <c r="H54" s="98"/>
      <c r="I54" s="95">
        <v>7</v>
      </c>
      <c r="J54" s="95"/>
      <c r="K54" s="119"/>
      <c r="L54" s="95"/>
      <c r="M54" s="123" t="s">
        <v>363</v>
      </c>
      <c r="N54" s="141" t="s">
        <v>364</v>
      </c>
      <c r="O54" s="132" t="s">
        <v>174</v>
      </c>
      <c r="P54" s="106" t="s">
        <v>227</v>
      </c>
      <c r="Q54" s="96" t="s">
        <v>155</v>
      </c>
      <c r="R54" s="145"/>
      <c r="S54" s="118" t="s">
        <v>156</v>
      </c>
      <c r="T54" s="123" t="s">
        <v>363</v>
      </c>
      <c r="U54" s="95" t="s">
        <v>156</v>
      </c>
      <c r="V54" s="144" t="s">
        <v>158</v>
      </c>
      <c r="W54" s="144" t="s">
        <v>157</v>
      </c>
      <c r="X54" s="98" t="s">
        <v>365</v>
      </c>
      <c r="Y54" s="98" t="s">
        <v>366</v>
      </c>
      <c r="Z54" s="123" t="s">
        <v>367</v>
      </c>
      <c r="AA54" s="123" t="s">
        <v>368</v>
      </c>
      <c r="AB54" s="172">
        <v>1.3409</v>
      </c>
      <c r="AC54" s="95" t="s">
        <v>232</v>
      </c>
      <c r="AD54" s="162"/>
      <c r="AE54" s="162"/>
      <c r="AF54" s="163"/>
      <c r="AG54" s="163"/>
      <c r="AH54" s="163"/>
      <c r="AI54" s="193"/>
      <c r="AJ54" s="194"/>
      <c r="AK54" s="163"/>
      <c r="AL54" s="193"/>
      <c r="AM54" s="193"/>
      <c r="AN54" s="201"/>
      <c r="AO54" s="227"/>
      <c r="AP54" s="227"/>
      <c r="AQ54" s="223"/>
      <c r="AR54" s="219"/>
      <c r="AS54" s="98">
        <v>1</v>
      </c>
    </row>
    <row r="55" s="62" customFormat="1" ht="50.1" customHeight="1" spans="1:45">
      <c r="A55" s="94">
        <f t="shared" si="7"/>
        <v>47</v>
      </c>
      <c r="B55" s="96"/>
      <c r="C55" s="98"/>
      <c r="D55" s="98"/>
      <c r="E55" s="107"/>
      <c r="F55" s="99"/>
      <c r="G55" s="98"/>
      <c r="H55" s="98"/>
      <c r="I55" s="95">
        <v>7</v>
      </c>
      <c r="J55" s="95"/>
      <c r="K55" s="119"/>
      <c r="L55" s="95"/>
      <c r="M55" s="123" t="s">
        <v>369</v>
      </c>
      <c r="N55" s="98" t="s">
        <v>370</v>
      </c>
      <c r="O55" s="132" t="s">
        <v>174</v>
      </c>
      <c r="P55" s="106" t="s">
        <v>227</v>
      </c>
      <c r="Q55" s="96" t="s">
        <v>155</v>
      </c>
      <c r="R55" s="145"/>
      <c r="S55" s="118" t="s">
        <v>156</v>
      </c>
      <c r="T55" s="123" t="s">
        <v>369</v>
      </c>
      <c r="U55" s="95" t="s">
        <v>156</v>
      </c>
      <c r="V55" s="118" t="s">
        <v>158</v>
      </c>
      <c r="W55" s="143" t="s">
        <v>157</v>
      </c>
      <c r="X55" s="96" t="s">
        <v>325</v>
      </c>
      <c r="Y55" s="98" t="s">
        <v>371</v>
      </c>
      <c r="Z55" s="123" t="s">
        <v>367</v>
      </c>
      <c r="AA55" s="96" t="s">
        <v>372</v>
      </c>
      <c r="AB55" s="172">
        <v>0.184</v>
      </c>
      <c r="AC55" s="95" t="s">
        <v>232</v>
      </c>
      <c r="AD55" s="165"/>
      <c r="AE55" s="165"/>
      <c r="AF55" s="166">
        <f>AB55/0.684*1000+10</f>
        <v>279.005847953216</v>
      </c>
      <c r="AG55" s="166">
        <v>20</v>
      </c>
      <c r="AH55" s="166">
        <v>1.5</v>
      </c>
      <c r="AI55" s="195">
        <f>AF55*0.684/1000</f>
        <v>0.19084</v>
      </c>
      <c r="AJ55" s="197">
        <f>AB55/AI55</f>
        <v>0.964158457346468</v>
      </c>
      <c r="AK55" s="163"/>
      <c r="AL55" s="193"/>
      <c r="AM55" s="193"/>
      <c r="AN55" s="201"/>
      <c r="AO55" s="227"/>
      <c r="AP55" s="227"/>
      <c r="AQ55" s="223"/>
      <c r="AR55" s="219"/>
      <c r="AS55" s="98">
        <v>1</v>
      </c>
    </row>
    <row r="56" s="65" customFormat="1" ht="50.1" customHeight="1" spans="1:45">
      <c r="A56" s="94">
        <f t="shared" si="7"/>
        <v>48</v>
      </c>
      <c r="B56" s="96"/>
      <c r="C56" s="98"/>
      <c r="D56" s="98"/>
      <c r="E56" s="107"/>
      <c r="F56" s="99"/>
      <c r="G56" s="98"/>
      <c r="H56" s="98">
        <v>6</v>
      </c>
      <c r="I56" s="98"/>
      <c r="J56" s="95"/>
      <c r="K56" s="119"/>
      <c r="L56" s="95" t="s">
        <v>373</v>
      </c>
      <c r="M56" s="123" t="s">
        <v>374</v>
      </c>
      <c r="N56" s="142" t="s">
        <v>375</v>
      </c>
      <c r="O56" s="132" t="s">
        <v>376</v>
      </c>
      <c r="P56" s="106" t="s">
        <v>227</v>
      </c>
      <c r="Q56" s="96" t="s">
        <v>155</v>
      </c>
      <c r="R56" s="145"/>
      <c r="S56" s="118" t="s">
        <v>156</v>
      </c>
      <c r="T56" s="123" t="s">
        <v>374</v>
      </c>
      <c r="U56" s="95" t="s">
        <v>156</v>
      </c>
      <c r="V56" s="118" t="s">
        <v>158</v>
      </c>
      <c r="W56" s="143" t="s">
        <v>157</v>
      </c>
      <c r="X56" s="96" t="s">
        <v>250</v>
      </c>
      <c r="Y56" s="98" t="s">
        <v>377</v>
      </c>
      <c r="Z56" s="123" t="s">
        <v>231</v>
      </c>
      <c r="AA56" s="94" t="s">
        <v>378</v>
      </c>
      <c r="AB56" s="172">
        <v>0.0181</v>
      </c>
      <c r="AC56" s="95"/>
      <c r="AD56" s="180" t="s">
        <v>379</v>
      </c>
      <c r="AE56" s="180"/>
      <c r="AF56" s="181">
        <v>22</v>
      </c>
      <c r="AG56" s="181">
        <v>12</v>
      </c>
      <c r="AH56" s="181"/>
      <c r="AI56" s="210">
        <f>3.14*AG56/2*AG56/2*AF56*7860/1000000000</f>
        <v>0.0195468768</v>
      </c>
      <c r="AJ56" s="211">
        <f>AB56/AI56</f>
        <v>0.925979131356678</v>
      </c>
      <c r="AK56" s="181"/>
      <c r="AL56" s="210"/>
      <c r="AM56" s="193"/>
      <c r="AN56" s="201"/>
      <c r="AO56" s="223" t="s">
        <v>233</v>
      </c>
      <c r="AP56" s="223" t="s">
        <v>380</v>
      </c>
      <c r="AQ56" s="223"/>
      <c r="AR56" s="219"/>
      <c r="AS56" s="98">
        <v>1</v>
      </c>
    </row>
    <row r="57" customFormat="1" ht="50.1" customHeight="1" spans="1:45">
      <c r="A57" s="94">
        <f t="shared" si="7"/>
        <v>49</v>
      </c>
      <c r="B57" s="96"/>
      <c r="C57" s="98"/>
      <c r="D57" s="98"/>
      <c r="E57" s="98"/>
      <c r="F57" s="99"/>
      <c r="G57" s="98"/>
      <c r="H57" s="98">
        <v>6</v>
      </c>
      <c r="I57" s="95"/>
      <c r="J57" s="119"/>
      <c r="K57" s="119"/>
      <c r="L57" s="95" t="s">
        <v>381</v>
      </c>
      <c r="M57" s="123" t="s">
        <v>382</v>
      </c>
      <c r="N57" s="98" t="s">
        <v>383</v>
      </c>
      <c r="O57" s="132" t="s">
        <v>376</v>
      </c>
      <c r="P57" s="106" t="s">
        <v>227</v>
      </c>
      <c r="Q57" s="96" t="s">
        <v>155</v>
      </c>
      <c r="R57" s="145"/>
      <c r="S57" s="118" t="s">
        <v>156</v>
      </c>
      <c r="T57" s="123" t="s">
        <v>168</v>
      </c>
      <c r="U57" s="123" t="s">
        <v>232</v>
      </c>
      <c r="V57" s="118" t="s">
        <v>158</v>
      </c>
      <c r="W57" s="143" t="s">
        <v>157</v>
      </c>
      <c r="X57" s="96" t="s">
        <v>250</v>
      </c>
      <c r="Y57" s="123" t="s">
        <v>384</v>
      </c>
      <c r="Z57" s="123" t="s">
        <v>232</v>
      </c>
      <c r="AA57" s="172" t="s">
        <v>385</v>
      </c>
      <c r="AB57" s="182">
        <v>0.0062</v>
      </c>
      <c r="AC57" s="95" t="s">
        <v>232</v>
      </c>
      <c r="AD57" s="162"/>
      <c r="AE57" s="162"/>
      <c r="AF57" s="163"/>
      <c r="AG57" s="163"/>
      <c r="AH57" s="163"/>
      <c r="AI57" s="193"/>
      <c r="AJ57" s="194"/>
      <c r="AK57" s="163"/>
      <c r="AL57" s="193"/>
      <c r="AM57" s="193"/>
      <c r="AN57" s="201"/>
      <c r="AO57" s="223" t="s">
        <v>233</v>
      </c>
      <c r="AP57" s="223" t="s">
        <v>296</v>
      </c>
      <c r="AQ57" s="223"/>
      <c r="AR57" s="219"/>
      <c r="AS57" s="98">
        <v>1</v>
      </c>
    </row>
    <row r="58" customFormat="1" ht="50.1" customHeight="1" spans="1:45">
      <c r="A58" s="94">
        <f t="shared" si="7"/>
        <v>50</v>
      </c>
      <c r="B58" s="96"/>
      <c r="C58" s="98"/>
      <c r="D58" s="98"/>
      <c r="E58" s="98"/>
      <c r="F58" s="99"/>
      <c r="G58" s="98"/>
      <c r="H58" s="98">
        <v>6</v>
      </c>
      <c r="I58" s="95"/>
      <c r="J58" s="119"/>
      <c r="K58" s="119"/>
      <c r="L58" s="95" t="s">
        <v>386</v>
      </c>
      <c r="M58" s="123" t="s">
        <v>387</v>
      </c>
      <c r="N58" s="98" t="s">
        <v>388</v>
      </c>
      <c r="O58" s="132" t="s">
        <v>376</v>
      </c>
      <c r="P58" s="106" t="s">
        <v>227</v>
      </c>
      <c r="Q58" s="96" t="s">
        <v>155</v>
      </c>
      <c r="R58" s="145"/>
      <c r="S58" s="118" t="s">
        <v>156</v>
      </c>
      <c r="T58" s="123" t="s">
        <v>168</v>
      </c>
      <c r="U58" s="123" t="s">
        <v>232</v>
      </c>
      <c r="V58" s="118" t="s">
        <v>158</v>
      </c>
      <c r="W58" s="143" t="s">
        <v>157</v>
      </c>
      <c r="X58" s="96" t="s">
        <v>250</v>
      </c>
      <c r="Y58" s="123" t="s">
        <v>389</v>
      </c>
      <c r="Z58" s="123" t="s">
        <v>232</v>
      </c>
      <c r="AA58" s="172" t="s">
        <v>390</v>
      </c>
      <c r="AB58" s="182">
        <v>0.0076</v>
      </c>
      <c r="AC58" s="95" t="s">
        <v>232</v>
      </c>
      <c r="AD58" s="162"/>
      <c r="AE58" s="162"/>
      <c r="AF58" s="163"/>
      <c r="AG58" s="163"/>
      <c r="AH58" s="163"/>
      <c r="AI58" s="193"/>
      <c r="AJ58" s="194"/>
      <c r="AK58" s="163"/>
      <c r="AL58" s="193"/>
      <c r="AM58" s="193"/>
      <c r="AN58" s="201"/>
      <c r="AO58" s="223" t="s">
        <v>233</v>
      </c>
      <c r="AP58" s="223" t="s">
        <v>296</v>
      </c>
      <c r="AQ58" s="223"/>
      <c r="AR58" s="219"/>
      <c r="AS58" s="98">
        <v>1</v>
      </c>
    </row>
    <row r="59" s="66" customFormat="1" ht="50.1" customHeight="1" spans="1:45">
      <c r="A59" s="94">
        <f t="shared" ref="A59:A68" si="8">ROW()-8</f>
        <v>51</v>
      </c>
      <c r="B59" s="98"/>
      <c r="C59" s="98"/>
      <c r="D59" s="98"/>
      <c r="E59" s="98"/>
      <c r="F59" s="99">
        <v>4</v>
      </c>
      <c r="G59" s="98"/>
      <c r="H59" s="98"/>
      <c r="I59" s="98"/>
      <c r="J59" s="100"/>
      <c r="K59" s="100"/>
      <c r="L59" s="100" t="s">
        <v>391</v>
      </c>
      <c r="M59" s="123" t="s">
        <v>392</v>
      </c>
      <c r="N59" s="98" t="s">
        <v>393</v>
      </c>
      <c r="O59" s="132" t="s">
        <v>394</v>
      </c>
      <c r="P59" s="106" t="s">
        <v>227</v>
      </c>
      <c r="Q59" s="96" t="s">
        <v>155</v>
      </c>
      <c r="R59" s="100"/>
      <c r="S59" s="118" t="s">
        <v>228</v>
      </c>
      <c r="T59" s="123" t="s">
        <v>168</v>
      </c>
      <c r="U59" s="123" t="s">
        <v>232</v>
      </c>
      <c r="V59" s="118" t="s">
        <v>158</v>
      </c>
      <c r="W59" s="143" t="s">
        <v>157</v>
      </c>
      <c r="X59" s="96" t="s">
        <v>325</v>
      </c>
      <c r="Y59" s="98" t="s">
        <v>395</v>
      </c>
      <c r="Z59" s="123" t="s">
        <v>327</v>
      </c>
      <c r="AA59" s="94" t="s">
        <v>396</v>
      </c>
      <c r="AB59" s="172">
        <v>0.0503</v>
      </c>
      <c r="AC59" s="95" t="s">
        <v>232</v>
      </c>
      <c r="AD59" s="170" t="s">
        <v>397</v>
      </c>
      <c r="AE59" s="170"/>
      <c r="AF59" s="168">
        <v>60</v>
      </c>
      <c r="AG59" s="168">
        <v>20</v>
      </c>
      <c r="AH59" s="168">
        <v>2</v>
      </c>
      <c r="AI59" s="195">
        <f>AF59*0.888/1000</f>
        <v>0.05328</v>
      </c>
      <c r="AJ59" s="211">
        <f>AB59/AI59</f>
        <v>0.944069069069069</v>
      </c>
      <c r="AK59" s="168"/>
      <c r="AL59" s="198"/>
      <c r="AM59" s="198"/>
      <c r="AN59" s="200"/>
      <c r="AO59" s="223" t="s">
        <v>233</v>
      </c>
      <c r="AP59" s="223" t="s">
        <v>398</v>
      </c>
      <c r="AQ59" s="223"/>
      <c r="AR59" s="219"/>
      <c r="AS59" s="98">
        <v>1</v>
      </c>
    </row>
    <row r="60" s="66" customFormat="1" ht="50.1" customHeight="1" spans="1:45">
      <c r="A60" s="94">
        <f t="shared" si="8"/>
        <v>52</v>
      </c>
      <c r="B60" s="98"/>
      <c r="C60" s="98"/>
      <c r="D60" s="98"/>
      <c r="E60" s="98"/>
      <c r="F60" s="99">
        <v>4</v>
      </c>
      <c r="G60" s="98"/>
      <c r="H60" s="98"/>
      <c r="I60" s="98"/>
      <c r="J60" s="100"/>
      <c r="K60" s="100"/>
      <c r="L60" s="100" t="s">
        <v>399</v>
      </c>
      <c r="M60" s="123" t="s">
        <v>400</v>
      </c>
      <c r="N60" s="98" t="s">
        <v>401</v>
      </c>
      <c r="O60" s="132" t="s">
        <v>394</v>
      </c>
      <c r="P60" s="106" t="s">
        <v>227</v>
      </c>
      <c r="Q60" s="96" t="s">
        <v>155</v>
      </c>
      <c r="R60" s="100"/>
      <c r="S60" s="118" t="s">
        <v>228</v>
      </c>
      <c r="T60" s="123" t="s">
        <v>168</v>
      </c>
      <c r="U60" s="123" t="s">
        <v>232</v>
      </c>
      <c r="V60" s="118" t="s">
        <v>158</v>
      </c>
      <c r="W60" s="143" t="s">
        <v>157</v>
      </c>
      <c r="X60" s="96" t="s">
        <v>325</v>
      </c>
      <c r="Y60" s="98" t="s">
        <v>395</v>
      </c>
      <c r="Z60" s="123" t="s">
        <v>327</v>
      </c>
      <c r="AA60" s="94" t="s">
        <v>396</v>
      </c>
      <c r="AB60" s="172">
        <v>0.0503</v>
      </c>
      <c r="AC60" s="95" t="s">
        <v>232</v>
      </c>
      <c r="AD60" s="170" t="s">
        <v>397</v>
      </c>
      <c r="AE60" s="170"/>
      <c r="AF60" s="168">
        <v>57.5</v>
      </c>
      <c r="AG60" s="168">
        <v>20</v>
      </c>
      <c r="AH60" s="168">
        <v>2</v>
      </c>
      <c r="AI60" s="195">
        <f>AF60*0.888/1000</f>
        <v>0.05106</v>
      </c>
      <c r="AJ60" s="211">
        <f>AB60/AI60</f>
        <v>0.985115550332942</v>
      </c>
      <c r="AK60" s="168"/>
      <c r="AL60" s="198"/>
      <c r="AM60" s="198"/>
      <c r="AN60" s="200"/>
      <c r="AO60" s="223" t="s">
        <v>233</v>
      </c>
      <c r="AP60" s="223" t="s">
        <v>402</v>
      </c>
      <c r="AQ60" s="223"/>
      <c r="AR60" s="219"/>
      <c r="AS60" s="98">
        <v>1</v>
      </c>
    </row>
    <row r="61" s="62" customFormat="1" ht="50.1" customHeight="1" spans="1:45">
      <c r="A61" s="94">
        <f t="shared" si="8"/>
        <v>53</v>
      </c>
      <c r="B61" s="96"/>
      <c r="C61" s="98"/>
      <c r="D61" s="98"/>
      <c r="E61" s="107"/>
      <c r="F61" s="108">
        <v>4</v>
      </c>
      <c r="G61" s="98"/>
      <c r="H61" s="98"/>
      <c r="I61" s="98"/>
      <c r="J61" s="95"/>
      <c r="K61" s="119"/>
      <c r="L61" s="95" t="s">
        <v>403</v>
      </c>
      <c r="M61" s="123" t="s">
        <v>404</v>
      </c>
      <c r="N61" s="98" t="s">
        <v>405</v>
      </c>
      <c r="O61" s="132" t="s">
        <v>174</v>
      </c>
      <c r="P61" s="106" t="s">
        <v>227</v>
      </c>
      <c r="Q61" s="96" t="s">
        <v>155</v>
      </c>
      <c r="R61" s="145"/>
      <c r="S61" s="118" t="s">
        <v>228</v>
      </c>
      <c r="T61" s="123" t="s">
        <v>404</v>
      </c>
      <c r="U61" s="95" t="s">
        <v>228</v>
      </c>
      <c r="V61" s="118" t="s">
        <v>158</v>
      </c>
      <c r="W61" s="143" t="s">
        <v>157</v>
      </c>
      <c r="X61" s="96" t="s">
        <v>325</v>
      </c>
      <c r="Y61" s="98" t="s">
        <v>406</v>
      </c>
      <c r="Z61" s="123" t="s">
        <v>367</v>
      </c>
      <c r="AA61" s="96" t="s">
        <v>407</v>
      </c>
      <c r="AB61" s="172">
        <v>0.3634</v>
      </c>
      <c r="AC61" s="95" t="s">
        <v>232</v>
      </c>
      <c r="AD61" s="162" t="s">
        <v>329</v>
      </c>
      <c r="AE61" s="162"/>
      <c r="AF61" s="166">
        <f>AB61/0.684*1000+10</f>
        <v>541.286549707602</v>
      </c>
      <c r="AG61" s="166">
        <v>20</v>
      </c>
      <c r="AH61" s="166">
        <v>1.5</v>
      </c>
      <c r="AI61" s="195">
        <f>AF61*0.684/1000</f>
        <v>0.37024</v>
      </c>
      <c r="AJ61" s="197">
        <f>AB61/AI61</f>
        <v>0.981525496974935</v>
      </c>
      <c r="AK61" s="163"/>
      <c r="AL61" s="193"/>
      <c r="AM61" s="193">
        <v>0.00278</v>
      </c>
      <c r="AN61" s="201">
        <v>1</v>
      </c>
      <c r="AO61" s="223" t="s">
        <v>219</v>
      </c>
      <c r="AP61" s="223" t="s">
        <v>330</v>
      </c>
      <c r="AQ61" s="223"/>
      <c r="AR61" s="219"/>
      <c r="AS61" s="98">
        <v>1</v>
      </c>
    </row>
    <row r="62" s="67" customFormat="1" ht="50.1" customHeight="1" spans="1:45">
      <c r="A62" s="94">
        <f t="shared" si="8"/>
        <v>54</v>
      </c>
      <c r="B62" s="96"/>
      <c r="C62" s="98"/>
      <c r="D62" s="98"/>
      <c r="E62" s="106"/>
      <c r="F62" s="108">
        <v>4</v>
      </c>
      <c r="G62" s="98"/>
      <c r="H62" s="98"/>
      <c r="I62" s="98"/>
      <c r="J62" s="95"/>
      <c r="K62" s="119"/>
      <c r="L62" s="95" t="s">
        <v>408</v>
      </c>
      <c r="M62" s="123" t="s">
        <v>409</v>
      </c>
      <c r="N62" s="98" t="s">
        <v>410</v>
      </c>
      <c r="O62" s="132" t="s">
        <v>174</v>
      </c>
      <c r="P62" s="106" t="s">
        <v>227</v>
      </c>
      <c r="Q62" s="96" t="s">
        <v>155</v>
      </c>
      <c r="R62" s="145"/>
      <c r="S62" s="118" t="s">
        <v>228</v>
      </c>
      <c r="T62" s="123" t="s">
        <v>411</v>
      </c>
      <c r="U62" s="95" t="s">
        <v>228</v>
      </c>
      <c r="V62" s="118" t="s">
        <v>158</v>
      </c>
      <c r="W62" s="143" t="s">
        <v>157</v>
      </c>
      <c r="X62" s="98" t="s">
        <v>262</v>
      </c>
      <c r="Y62" s="98" t="s">
        <v>160</v>
      </c>
      <c r="Z62" s="123" t="s">
        <v>232</v>
      </c>
      <c r="AA62" s="96" t="s">
        <v>232</v>
      </c>
      <c r="AB62" s="172">
        <f>AB63+AB64+AB65+AB66+AB67</f>
        <v>0.2881</v>
      </c>
      <c r="AC62" s="95" t="s">
        <v>232</v>
      </c>
      <c r="AD62" s="162" t="s">
        <v>258</v>
      </c>
      <c r="AE62" s="162"/>
      <c r="AF62" s="163"/>
      <c r="AG62" s="163"/>
      <c r="AH62" s="163"/>
      <c r="AI62" s="193"/>
      <c r="AJ62" s="194"/>
      <c r="AK62" s="163">
        <v>6</v>
      </c>
      <c r="AL62" s="193"/>
      <c r="AM62" s="193"/>
      <c r="AN62" s="201"/>
      <c r="AO62" s="223" t="s">
        <v>233</v>
      </c>
      <c r="AP62" s="223" t="s">
        <v>412</v>
      </c>
      <c r="AQ62" s="223"/>
      <c r="AR62" s="219"/>
      <c r="AS62" s="98">
        <v>1</v>
      </c>
    </row>
    <row r="63" s="62" customFormat="1" ht="50.1" customHeight="1" spans="1:45">
      <c r="A63" s="94">
        <f t="shared" si="8"/>
        <v>55</v>
      </c>
      <c r="B63" s="96"/>
      <c r="C63" s="98"/>
      <c r="D63" s="98"/>
      <c r="E63" s="107"/>
      <c r="F63" s="108"/>
      <c r="G63" s="98">
        <v>5</v>
      </c>
      <c r="H63" s="98"/>
      <c r="I63" s="98"/>
      <c r="J63" s="95"/>
      <c r="K63" s="119"/>
      <c r="L63" s="95"/>
      <c r="M63" s="123" t="s">
        <v>413</v>
      </c>
      <c r="N63" s="98" t="s">
        <v>414</v>
      </c>
      <c r="O63" s="132" t="s">
        <v>174</v>
      </c>
      <c r="P63" s="106" t="s">
        <v>227</v>
      </c>
      <c r="Q63" s="96" t="s">
        <v>155</v>
      </c>
      <c r="R63" s="145"/>
      <c r="S63" s="118" t="s">
        <v>228</v>
      </c>
      <c r="T63" s="123" t="s">
        <v>413</v>
      </c>
      <c r="U63" s="95" t="s">
        <v>228</v>
      </c>
      <c r="V63" s="118" t="s">
        <v>158</v>
      </c>
      <c r="W63" s="143" t="s">
        <v>157</v>
      </c>
      <c r="X63" s="96" t="s">
        <v>181</v>
      </c>
      <c r="Y63" s="98" t="s">
        <v>415</v>
      </c>
      <c r="Z63" s="123" t="s">
        <v>183</v>
      </c>
      <c r="AA63" s="123" t="s">
        <v>416</v>
      </c>
      <c r="AB63" s="172">
        <v>0.0608</v>
      </c>
      <c r="AC63" s="95" t="s">
        <v>232</v>
      </c>
      <c r="AD63" s="165" t="s">
        <v>184</v>
      </c>
      <c r="AE63" s="165"/>
      <c r="AF63" s="163">
        <f t="shared" ref="AF63:AF67" si="9">AB63/0.154*1000</f>
        <v>394.805194805195</v>
      </c>
      <c r="AG63" s="163">
        <v>5</v>
      </c>
      <c r="AH63" s="163"/>
      <c r="AI63" s="195">
        <f t="shared" ref="AI63:AI67" si="10">AF63*0.154/1000</f>
        <v>0.0608</v>
      </c>
      <c r="AJ63" s="197">
        <f t="shared" ref="AJ63:AJ67" si="11">AB63/AI63</f>
        <v>1</v>
      </c>
      <c r="AK63" s="163"/>
      <c r="AL63" s="193"/>
      <c r="AM63" s="193"/>
      <c r="AN63" s="201"/>
      <c r="AO63" s="222"/>
      <c r="AP63" s="222"/>
      <c r="AQ63" s="223"/>
      <c r="AR63" s="219"/>
      <c r="AS63" s="98">
        <v>1</v>
      </c>
    </row>
    <row r="64" s="62" customFormat="1" ht="50.1" customHeight="1" spans="1:45">
      <c r="A64" s="94">
        <f t="shared" si="8"/>
        <v>56</v>
      </c>
      <c r="B64" s="96"/>
      <c r="C64" s="98"/>
      <c r="D64" s="98"/>
      <c r="E64" s="107"/>
      <c r="F64" s="108"/>
      <c r="G64" s="98">
        <v>5</v>
      </c>
      <c r="H64" s="98"/>
      <c r="I64" s="98"/>
      <c r="J64" s="95"/>
      <c r="K64" s="119"/>
      <c r="L64" s="95"/>
      <c r="M64" s="123" t="s">
        <v>417</v>
      </c>
      <c r="N64" s="98" t="s">
        <v>418</v>
      </c>
      <c r="O64" s="132" t="s">
        <v>174</v>
      </c>
      <c r="P64" s="106" t="s">
        <v>227</v>
      </c>
      <c r="Q64" s="96" t="s">
        <v>155</v>
      </c>
      <c r="R64" s="145"/>
      <c r="S64" s="118" t="s">
        <v>228</v>
      </c>
      <c r="T64" s="123" t="s">
        <v>417</v>
      </c>
      <c r="U64" s="95" t="s">
        <v>228</v>
      </c>
      <c r="V64" s="118" t="s">
        <v>158</v>
      </c>
      <c r="W64" s="143" t="s">
        <v>157</v>
      </c>
      <c r="X64" s="96" t="s">
        <v>181</v>
      </c>
      <c r="Y64" s="98" t="s">
        <v>415</v>
      </c>
      <c r="Z64" s="123" t="s">
        <v>183</v>
      </c>
      <c r="AA64" s="123" t="s">
        <v>419</v>
      </c>
      <c r="AB64" s="172">
        <v>0.0689</v>
      </c>
      <c r="AC64" s="95" t="s">
        <v>232</v>
      </c>
      <c r="AD64" s="165" t="s">
        <v>184</v>
      </c>
      <c r="AE64" s="165"/>
      <c r="AF64" s="163">
        <f t="shared" si="9"/>
        <v>447.402597402597</v>
      </c>
      <c r="AG64" s="163">
        <v>5</v>
      </c>
      <c r="AH64" s="163"/>
      <c r="AI64" s="195">
        <f t="shared" si="10"/>
        <v>0.0689</v>
      </c>
      <c r="AJ64" s="197">
        <f t="shared" si="11"/>
        <v>1</v>
      </c>
      <c r="AK64" s="163"/>
      <c r="AL64" s="193"/>
      <c r="AM64" s="193"/>
      <c r="AN64" s="201"/>
      <c r="AO64" s="222"/>
      <c r="AP64" s="222"/>
      <c r="AQ64" s="223"/>
      <c r="AR64" s="219"/>
      <c r="AS64" s="98">
        <v>1</v>
      </c>
    </row>
    <row r="65" s="62" customFormat="1" ht="50.1" customHeight="1" spans="1:45">
      <c r="A65" s="94">
        <f t="shared" si="8"/>
        <v>57</v>
      </c>
      <c r="B65" s="96"/>
      <c r="C65" s="98"/>
      <c r="D65" s="98"/>
      <c r="E65" s="107"/>
      <c r="F65" s="108"/>
      <c r="G65" s="98">
        <v>5</v>
      </c>
      <c r="H65" s="98"/>
      <c r="I65" s="98"/>
      <c r="J65" s="95"/>
      <c r="K65" s="119"/>
      <c r="L65" s="95"/>
      <c r="M65" s="123" t="s">
        <v>420</v>
      </c>
      <c r="N65" s="98" t="s">
        <v>421</v>
      </c>
      <c r="O65" s="132" t="s">
        <v>174</v>
      </c>
      <c r="P65" s="106" t="s">
        <v>227</v>
      </c>
      <c r="Q65" s="96" t="s">
        <v>155</v>
      </c>
      <c r="R65" s="145"/>
      <c r="S65" s="118" t="s">
        <v>228</v>
      </c>
      <c r="T65" s="123" t="s">
        <v>422</v>
      </c>
      <c r="U65" s="95" t="s">
        <v>228</v>
      </c>
      <c r="V65" s="118" t="s">
        <v>158</v>
      </c>
      <c r="W65" s="143" t="s">
        <v>157</v>
      </c>
      <c r="X65" s="96" t="s">
        <v>181</v>
      </c>
      <c r="Y65" s="98" t="s">
        <v>415</v>
      </c>
      <c r="Z65" s="123" t="s">
        <v>183</v>
      </c>
      <c r="AA65" s="123" t="s">
        <v>419</v>
      </c>
      <c r="AB65" s="172">
        <v>0.0689</v>
      </c>
      <c r="AC65" s="95" t="s">
        <v>232</v>
      </c>
      <c r="AD65" s="165" t="s">
        <v>184</v>
      </c>
      <c r="AE65" s="165"/>
      <c r="AF65" s="163">
        <f t="shared" si="9"/>
        <v>447.402597402597</v>
      </c>
      <c r="AG65" s="163">
        <v>5</v>
      </c>
      <c r="AH65" s="163"/>
      <c r="AI65" s="195">
        <f t="shared" si="10"/>
        <v>0.0689</v>
      </c>
      <c r="AJ65" s="197">
        <f t="shared" si="11"/>
        <v>1</v>
      </c>
      <c r="AK65" s="163"/>
      <c r="AL65" s="193"/>
      <c r="AM65" s="193"/>
      <c r="AN65" s="201"/>
      <c r="AO65" s="222"/>
      <c r="AP65" s="222"/>
      <c r="AQ65" s="223"/>
      <c r="AR65" s="219"/>
      <c r="AS65" s="98">
        <v>1</v>
      </c>
    </row>
    <row r="66" s="62" customFormat="1" ht="50.1" customHeight="1" spans="1:45">
      <c r="A66" s="94">
        <f t="shared" si="8"/>
        <v>58</v>
      </c>
      <c r="B66" s="96"/>
      <c r="C66" s="98"/>
      <c r="D66" s="98"/>
      <c r="E66" s="107"/>
      <c r="F66" s="108"/>
      <c r="G66" s="98">
        <v>5</v>
      </c>
      <c r="H66" s="98"/>
      <c r="I66" s="98"/>
      <c r="J66" s="95"/>
      <c r="K66" s="119"/>
      <c r="L66" s="95"/>
      <c r="M66" s="123" t="s">
        <v>423</v>
      </c>
      <c r="N66" s="98" t="s">
        <v>424</v>
      </c>
      <c r="O66" s="132" t="s">
        <v>174</v>
      </c>
      <c r="P66" s="106" t="s">
        <v>227</v>
      </c>
      <c r="Q66" s="96" t="s">
        <v>155</v>
      </c>
      <c r="R66" s="145"/>
      <c r="S66" s="118" t="s">
        <v>228</v>
      </c>
      <c r="T66" s="123" t="s">
        <v>423</v>
      </c>
      <c r="U66" s="95" t="s">
        <v>228</v>
      </c>
      <c r="V66" s="118" t="s">
        <v>158</v>
      </c>
      <c r="W66" s="143" t="s">
        <v>157</v>
      </c>
      <c r="X66" s="96" t="s">
        <v>181</v>
      </c>
      <c r="Y66" s="98" t="s">
        <v>415</v>
      </c>
      <c r="Z66" s="123" t="s">
        <v>183</v>
      </c>
      <c r="AA66" s="123" t="s">
        <v>425</v>
      </c>
      <c r="AB66" s="172">
        <v>0.0654</v>
      </c>
      <c r="AC66" s="95" t="s">
        <v>232</v>
      </c>
      <c r="AD66" s="165" t="s">
        <v>184</v>
      </c>
      <c r="AE66" s="165"/>
      <c r="AF66" s="163">
        <f t="shared" si="9"/>
        <v>424.675324675325</v>
      </c>
      <c r="AG66" s="163">
        <v>5</v>
      </c>
      <c r="AH66" s="163"/>
      <c r="AI66" s="195">
        <f t="shared" si="10"/>
        <v>0.0654</v>
      </c>
      <c r="AJ66" s="197">
        <f t="shared" si="11"/>
        <v>1</v>
      </c>
      <c r="AK66" s="163"/>
      <c r="AL66" s="193"/>
      <c r="AM66" s="193"/>
      <c r="AN66" s="201"/>
      <c r="AO66" s="222"/>
      <c r="AP66" s="222"/>
      <c r="AQ66" s="223"/>
      <c r="AR66" s="219"/>
      <c r="AS66" s="98">
        <v>1</v>
      </c>
    </row>
    <row r="67" s="62" customFormat="1" ht="50.1" customHeight="1" spans="1:45">
      <c r="A67" s="94">
        <f t="shared" si="8"/>
        <v>59</v>
      </c>
      <c r="B67" s="96"/>
      <c r="C67" s="98"/>
      <c r="D67" s="98"/>
      <c r="E67" s="106"/>
      <c r="F67" s="108"/>
      <c r="G67" s="98">
        <v>5</v>
      </c>
      <c r="H67" s="98"/>
      <c r="I67" s="98"/>
      <c r="J67" s="95"/>
      <c r="K67" s="119"/>
      <c r="L67" s="95"/>
      <c r="M67" s="123" t="s">
        <v>426</v>
      </c>
      <c r="N67" s="98" t="s">
        <v>427</v>
      </c>
      <c r="O67" s="132" t="s">
        <v>174</v>
      </c>
      <c r="P67" s="106" t="s">
        <v>227</v>
      </c>
      <c r="Q67" s="96" t="s">
        <v>155</v>
      </c>
      <c r="R67" s="145"/>
      <c r="S67" s="118" t="s">
        <v>228</v>
      </c>
      <c r="T67" s="123" t="s">
        <v>426</v>
      </c>
      <c r="U67" s="95" t="s">
        <v>228</v>
      </c>
      <c r="V67" s="118" t="s">
        <v>158</v>
      </c>
      <c r="W67" s="143" t="s">
        <v>157</v>
      </c>
      <c r="X67" s="96" t="s">
        <v>181</v>
      </c>
      <c r="Y67" s="98" t="s">
        <v>415</v>
      </c>
      <c r="Z67" s="123" t="s">
        <v>183</v>
      </c>
      <c r="AA67" s="96" t="s">
        <v>428</v>
      </c>
      <c r="AB67" s="172">
        <v>0.0241</v>
      </c>
      <c r="AC67" s="95" t="s">
        <v>232</v>
      </c>
      <c r="AD67" s="165" t="s">
        <v>184</v>
      </c>
      <c r="AE67" s="165"/>
      <c r="AF67" s="163">
        <f t="shared" si="9"/>
        <v>156.493506493506</v>
      </c>
      <c r="AG67" s="163">
        <v>5</v>
      </c>
      <c r="AH67" s="163"/>
      <c r="AI67" s="195">
        <f t="shared" si="10"/>
        <v>0.0241</v>
      </c>
      <c r="AJ67" s="197">
        <f t="shared" si="11"/>
        <v>1</v>
      </c>
      <c r="AK67" s="163"/>
      <c r="AL67" s="193"/>
      <c r="AM67" s="193"/>
      <c r="AN67" s="201"/>
      <c r="AO67" s="222"/>
      <c r="AP67" s="222"/>
      <c r="AQ67" s="223"/>
      <c r="AR67" s="219"/>
      <c r="AS67" s="98">
        <v>1</v>
      </c>
    </row>
    <row r="68" s="62" customFormat="1" ht="50.1" customHeight="1" spans="1:45">
      <c r="A68" s="94">
        <f t="shared" si="8"/>
        <v>60</v>
      </c>
      <c r="B68" s="96"/>
      <c r="C68" s="98"/>
      <c r="D68" s="98"/>
      <c r="E68" s="98"/>
      <c r="F68" s="108">
        <v>4</v>
      </c>
      <c r="G68" s="98"/>
      <c r="H68" s="98"/>
      <c r="I68" s="95"/>
      <c r="J68" s="119"/>
      <c r="K68" s="119"/>
      <c r="L68" s="95" t="s">
        <v>429</v>
      </c>
      <c r="M68" s="123" t="s">
        <v>430</v>
      </c>
      <c r="N68" s="123" t="s">
        <v>431</v>
      </c>
      <c r="O68" s="122" t="s">
        <v>174</v>
      </c>
      <c r="P68" s="123" t="s">
        <v>227</v>
      </c>
      <c r="Q68" s="123" t="s">
        <v>155</v>
      </c>
      <c r="R68" s="123"/>
      <c r="S68" s="123" t="s">
        <v>228</v>
      </c>
      <c r="T68" s="123" t="s">
        <v>430</v>
      </c>
      <c r="U68" s="123" t="s">
        <v>228</v>
      </c>
      <c r="V68" s="123" t="s">
        <v>158</v>
      </c>
      <c r="W68" s="143" t="s">
        <v>157</v>
      </c>
      <c r="X68" s="123" t="s">
        <v>432</v>
      </c>
      <c r="Y68" s="123" t="s">
        <v>415</v>
      </c>
      <c r="Z68" s="123" t="s">
        <v>183</v>
      </c>
      <c r="AA68" s="123" t="s">
        <v>433</v>
      </c>
      <c r="AB68" s="123">
        <v>0.0661</v>
      </c>
      <c r="AC68" s="95" t="s">
        <v>232</v>
      </c>
      <c r="AD68" s="165" t="s">
        <v>184</v>
      </c>
      <c r="AE68" s="165"/>
      <c r="AF68" s="163">
        <f t="shared" ref="AF68" si="12">AB68/0.154*1000</f>
        <v>429.220779220779</v>
      </c>
      <c r="AG68" s="163">
        <v>5</v>
      </c>
      <c r="AH68" s="163"/>
      <c r="AI68" s="195">
        <f t="shared" ref="AI68" si="13">AF68*0.154/1000</f>
        <v>0.0661</v>
      </c>
      <c r="AJ68" s="197">
        <f t="shared" ref="AJ68" si="14">AB68/AI68</f>
        <v>1</v>
      </c>
      <c r="AK68" s="163"/>
      <c r="AL68" s="193"/>
      <c r="AM68" s="193"/>
      <c r="AN68" s="201"/>
      <c r="AO68" s="223" t="s">
        <v>233</v>
      </c>
      <c r="AP68" s="223" t="s">
        <v>412</v>
      </c>
      <c r="AQ68" s="223"/>
      <c r="AR68" s="219"/>
      <c r="AS68" s="98">
        <v>1</v>
      </c>
    </row>
    <row r="69" s="62" customFormat="1" ht="50.1" customHeight="1" spans="1:45">
      <c r="A69" s="94">
        <f t="shared" ref="A69:A79" si="15">ROW()-8</f>
        <v>61</v>
      </c>
      <c r="B69" s="96"/>
      <c r="C69" s="98"/>
      <c r="D69" s="98"/>
      <c r="E69" s="98"/>
      <c r="F69" s="108">
        <v>4</v>
      </c>
      <c r="G69" s="98"/>
      <c r="H69" s="98"/>
      <c r="I69" s="95"/>
      <c r="J69" s="119"/>
      <c r="K69" s="119"/>
      <c r="L69" s="95" t="s">
        <v>43</v>
      </c>
      <c r="M69" s="123" t="s">
        <v>43</v>
      </c>
      <c r="N69" s="123" t="s">
        <v>44</v>
      </c>
      <c r="O69" s="122" t="s">
        <v>201</v>
      </c>
      <c r="P69" s="106" t="s">
        <v>227</v>
      </c>
      <c r="Q69" s="96" t="s">
        <v>155</v>
      </c>
      <c r="R69" s="145"/>
      <c r="S69" s="118" t="s">
        <v>228</v>
      </c>
      <c r="T69" s="123"/>
      <c r="U69" s="96"/>
      <c r="V69" s="118" t="s">
        <v>157</v>
      </c>
      <c r="W69" s="143" t="s">
        <v>158</v>
      </c>
      <c r="X69" s="96" t="s">
        <v>432</v>
      </c>
      <c r="Y69" s="98" t="s">
        <v>160</v>
      </c>
      <c r="Z69" s="123"/>
      <c r="AA69" s="96"/>
      <c r="AB69" s="172">
        <f>AB70+AB71</f>
        <v>0.3105</v>
      </c>
      <c r="AC69" s="95" t="s">
        <v>232</v>
      </c>
      <c r="AD69" s="165"/>
      <c r="AE69" s="165"/>
      <c r="AF69" s="163"/>
      <c r="AG69" s="163"/>
      <c r="AH69" s="163"/>
      <c r="AI69" s="195"/>
      <c r="AJ69" s="197"/>
      <c r="AK69" s="163"/>
      <c r="AL69" s="193"/>
      <c r="AM69" s="193"/>
      <c r="AN69" s="201"/>
      <c r="AO69" s="223" t="s">
        <v>233</v>
      </c>
      <c r="AP69" s="223" t="s">
        <v>311</v>
      </c>
      <c r="AQ69" s="223"/>
      <c r="AR69" s="219"/>
      <c r="AS69" s="98">
        <v>1</v>
      </c>
    </row>
    <row r="70" s="62" customFormat="1" ht="50.1" customHeight="1" spans="1:45">
      <c r="A70" s="94">
        <f t="shared" si="15"/>
        <v>62</v>
      </c>
      <c r="B70" s="96"/>
      <c r="C70" s="98"/>
      <c r="D70" s="98"/>
      <c r="E70" s="98"/>
      <c r="F70" s="108"/>
      <c r="G70" s="98">
        <v>5</v>
      </c>
      <c r="H70" s="98"/>
      <c r="I70" s="95"/>
      <c r="J70" s="119"/>
      <c r="K70" s="119"/>
      <c r="L70" s="95" t="s">
        <v>47</v>
      </c>
      <c r="M70" s="123" t="s">
        <v>47</v>
      </c>
      <c r="N70" s="123" t="s">
        <v>48</v>
      </c>
      <c r="O70" s="122" t="s">
        <v>201</v>
      </c>
      <c r="P70" s="106" t="s">
        <v>227</v>
      </c>
      <c r="Q70" s="96" t="s">
        <v>155</v>
      </c>
      <c r="R70" s="145"/>
      <c r="S70" s="118" t="s">
        <v>228</v>
      </c>
      <c r="T70" s="123"/>
      <c r="U70" s="96"/>
      <c r="V70" s="118" t="s">
        <v>157</v>
      </c>
      <c r="W70" s="143" t="s">
        <v>158</v>
      </c>
      <c r="X70" s="96" t="s">
        <v>432</v>
      </c>
      <c r="Y70" s="98" t="s">
        <v>434</v>
      </c>
      <c r="Z70" s="123"/>
      <c r="AA70" s="96"/>
      <c r="AB70" s="172">
        <v>0.308</v>
      </c>
      <c r="AC70" s="95" t="s">
        <v>232</v>
      </c>
      <c r="AD70" s="162" t="s">
        <v>282</v>
      </c>
      <c r="AE70" s="165"/>
      <c r="AF70" s="163"/>
      <c r="AG70" s="163"/>
      <c r="AH70" s="163"/>
      <c r="AI70" s="195"/>
      <c r="AJ70" s="197"/>
      <c r="AK70" s="163"/>
      <c r="AL70" s="193"/>
      <c r="AM70" s="193"/>
      <c r="AN70" s="201"/>
      <c r="AO70" s="222"/>
      <c r="AP70" s="222"/>
      <c r="AQ70" s="223"/>
      <c r="AR70" s="219"/>
      <c r="AS70" s="98">
        <v>1</v>
      </c>
    </row>
    <row r="71" s="62" customFormat="1" ht="50.1" customHeight="1" spans="1:45">
      <c r="A71" s="94">
        <f t="shared" si="15"/>
        <v>63</v>
      </c>
      <c r="B71" s="96"/>
      <c r="C71" s="98"/>
      <c r="D71" s="98"/>
      <c r="E71" s="98"/>
      <c r="F71" s="108"/>
      <c r="G71" s="98">
        <v>5</v>
      </c>
      <c r="H71" s="98"/>
      <c r="I71" s="95"/>
      <c r="J71" s="119"/>
      <c r="K71" s="119"/>
      <c r="L71" s="238" t="s">
        <v>49</v>
      </c>
      <c r="M71" s="238" t="s">
        <v>49</v>
      </c>
      <c r="N71" s="238" t="s">
        <v>50</v>
      </c>
      <c r="O71" s="239" t="s">
        <v>435</v>
      </c>
      <c r="P71" s="240" t="s">
        <v>156</v>
      </c>
      <c r="Q71" s="255" t="s">
        <v>436</v>
      </c>
      <c r="R71" s="256"/>
      <c r="S71" s="257" t="s">
        <v>156</v>
      </c>
      <c r="T71" s="258" t="s">
        <v>437</v>
      </c>
      <c r="U71" s="259"/>
      <c r="V71" s="260" t="s">
        <v>158</v>
      </c>
      <c r="W71" s="261" t="s">
        <v>157</v>
      </c>
      <c r="X71" s="262" t="s">
        <v>250</v>
      </c>
      <c r="Y71" s="259" t="s">
        <v>438</v>
      </c>
      <c r="Z71" s="259" t="s">
        <v>232</v>
      </c>
      <c r="AA71" s="272"/>
      <c r="AB71" s="273">
        <v>0.0025</v>
      </c>
      <c r="AC71" s="95" t="s">
        <v>232</v>
      </c>
      <c r="AD71" s="165"/>
      <c r="AE71" s="165"/>
      <c r="AF71" s="163"/>
      <c r="AG71" s="163"/>
      <c r="AH71" s="163"/>
      <c r="AI71" s="195"/>
      <c r="AJ71" s="197"/>
      <c r="AK71" s="163"/>
      <c r="AL71" s="193"/>
      <c r="AM71" s="193"/>
      <c r="AN71" s="201"/>
      <c r="AO71" s="222"/>
      <c r="AP71" s="222"/>
      <c r="AQ71" s="223"/>
      <c r="AR71" s="219"/>
      <c r="AS71" s="297">
        <v>2</v>
      </c>
    </row>
    <row r="72" s="62" customFormat="1" ht="50.1" customHeight="1" spans="1:45">
      <c r="A72" s="94">
        <f t="shared" si="15"/>
        <v>64</v>
      </c>
      <c r="B72" s="96"/>
      <c r="C72" s="98"/>
      <c r="D72" s="98"/>
      <c r="E72" s="98"/>
      <c r="F72" s="108">
        <v>4</v>
      </c>
      <c r="G72" s="98"/>
      <c r="H72" s="98"/>
      <c r="I72" s="95"/>
      <c r="J72" s="119"/>
      <c r="K72" s="119"/>
      <c r="L72" s="95" t="s">
        <v>51</v>
      </c>
      <c r="M72" s="123" t="s">
        <v>51</v>
      </c>
      <c r="N72" s="123" t="s">
        <v>44</v>
      </c>
      <c r="O72" s="122" t="s">
        <v>201</v>
      </c>
      <c r="P72" s="106" t="s">
        <v>227</v>
      </c>
      <c r="Q72" s="96" t="s">
        <v>155</v>
      </c>
      <c r="R72" s="145"/>
      <c r="S72" s="118" t="s">
        <v>228</v>
      </c>
      <c r="T72" s="123"/>
      <c r="U72" s="96"/>
      <c r="V72" s="118" t="s">
        <v>157</v>
      </c>
      <c r="W72" s="143" t="s">
        <v>158</v>
      </c>
      <c r="X72" s="96" t="s">
        <v>267</v>
      </c>
      <c r="Y72" s="98" t="s">
        <v>160</v>
      </c>
      <c r="Z72" s="106"/>
      <c r="AA72" s="96"/>
      <c r="AB72" s="145">
        <f>AB73+AB74*2</f>
        <v>0.335</v>
      </c>
      <c r="AC72" s="95" t="s">
        <v>232</v>
      </c>
      <c r="AD72" s="165"/>
      <c r="AE72" s="165"/>
      <c r="AF72" s="163"/>
      <c r="AG72" s="163"/>
      <c r="AH72" s="163"/>
      <c r="AI72" s="195"/>
      <c r="AJ72" s="197"/>
      <c r="AK72" s="163"/>
      <c r="AL72" s="193"/>
      <c r="AM72" s="193"/>
      <c r="AN72" s="201"/>
      <c r="AO72" s="223" t="s">
        <v>233</v>
      </c>
      <c r="AP72" s="223" t="s">
        <v>311</v>
      </c>
      <c r="AQ72" s="223"/>
      <c r="AR72" s="219"/>
      <c r="AS72" s="98">
        <v>1</v>
      </c>
    </row>
    <row r="73" s="62" customFormat="1" ht="50.1" customHeight="1" spans="1:45">
      <c r="A73" s="94">
        <f t="shared" si="15"/>
        <v>65</v>
      </c>
      <c r="B73" s="96"/>
      <c r="C73" s="98"/>
      <c r="D73" s="98"/>
      <c r="E73" s="106"/>
      <c r="F73" s="99"/>
      <c r="G73" s="98">
        <v>5</v>
      </c>
      <c r="H73" s="98"/>
      <c r="I73" s="95"/>
      <c r="J73" s="119"/>
      <c r="K73" s="119"/>
      <c r="L73" s="123" t="s">
        <v>52</v>
      </c>
      <c r="M73" s="123" t="s">
        <v>52</v>
      </c>
      <c r="N73" s="98" t="s">
        <v>439</v>
      </c>
      <c r="O73" s="132" t="s">
        <v>201</v>
      </c>
      <c r="P73" s="106" t="s">
        <v>227</v>
      </c>
      <c r="Q73" s="96" t="s">
        <v>155</v>
      </c>
      <c r="R73" s="145"/>
      <c r="S73" s="118" t="s">
        <v>228</v>
      </c>
      <c r="T73" s="123"/>
      <c r="U73" s="96"/>
      <c r="V73" s="118" t="s">
        <v>157</v>
      </c>
      <c r="W73" s="143" t="s">
        <v>158</v>
      </c>
      <c r="X73" s="96" t="s">
        <v>278</v>
      </c>
      <c r="Y73" s="98" t="s">
        <v>434</v>
      </c>
      <c r="Z73" s="123" t="s">
        <v>183</v>
      </c>
      <c r="AA73" s="96" t="s">
        <v>232</v>
      </c>
      <c r="AB73" s="172">
        <v>0.33</v>
      </c>
      <c r="AC73" s="95" t="s">
        <v>232</v>
      </c>
      <c r="AD73" s="162" t="s">
        <v>282</v>
      </c>
      <c r="AE73" s="162"/>
      <c r="AF73" s="163">
        <v>335</v>
      </c>
      <c r="AG73" s="163">
        <v>20</v>
      </c>
      <c r="AH73" s="163">
        <v>2</v>
      </c>
      <c r="AI73" s="207">
        <f>AF73*AG73*AH73*7860/1000000000</f>
        <v>0.105324</v>
      </c>
      <c r="AJ73" s="208">
        <f>AI73/AB73</f>
        <v>0.319163636363636</v>
      </c>
      <c r="AK73" s="163"/>
      <c r="AL73" s="193"/>
      <c r="AM73" s="193"/>
      <c r="AN73" s="201"/>
      <c r="AO73" s="227"/>
      <c r="AP73" s="227"/>
      <c r="AQ73" s="223"/>
      <c r="AR73" s="219"/>
      <c r="AS73" s="126">
        <v>1</v>
      </c>
    </row>
    <row r="74" s="62" customFormat="1" ht="50.1" customHeight="1" spans="1:45">
      <c r="A74" s="94">
        <f t="shared" si="15"/>
        <v>66</v>
      </c>
      <c r="B74" s="96"/>
      <c r="C74" s="98"/>
      <c r="D74" s="98"/>
      <c r="E74" s="98"/>
      <c r="F74" s="108"/>
      <c r="G74" s="98">
        <v>5</v>
      </c>
      <c r="H74" s="98"/>
      <c r="I74" s="95"/>
      <c r="J74" s="119"/>
      <c r="K74" s="119"/>
      <c r="L74" s="238" t="s">
        <v>49</v>
      </c>
      <c r="M74" s="238" t="s">
        <v>49</v>
      </c>
      <c r="N74" s="238" t="s">
        <v>50</v>
      </c>
      <c r="O74" s="239" t="s">
        <v>435</v>
      </c>
      <c r="P74" s="240" t="s">
        <v>156</v>
      </c>
      <c r="Q74" s="255" t="s">
        <v>436</v>
      </c>
      <c r="R74" s="256"/>
      <c r="S74" s="257" t="s">
        <v>156</v>
      </c>
      <c r="T74" s="258" t="s">
        <v>437</v>
      </c>
      <c r="U74" s="259"/>
      <c r="V74" s="260" t="s">
        <v>158</v>
      </c>
      <c r="W74" s="261" t="s">
        <v>157</v>
      </c>
      <c r="X74" s="262" t="s">
        <v>250</v>
      </c>
      <c r="Y74" s="259" t="s">
        <v>438</v>
      </c>
      <c r="Z74" s="259" t="s">
        <v>232</v>
      </c>
      <c r="AA74" s="272"/>
      <c r="AB74" s="273">
        <v>0.0025</v>
      </c>
      <c r="AC74" s="95" t="s">
        <v>232</v>
      </c>
      <c r="AD74" s="165"/>
      <c r="AE74" s="165"/>
      <c r="AF74" s="163"/>
      <c r="AG74" s="163"/>
      <c r="AH74" s="163"/>
      <c r="AI74" s="195"/>
      <c r="AJ74" s="197"/>
      <c r="AK74" s="163"/>
      <c r="AL74" s="193"/>
      <c r="AM74" s="193"/>
      <c r="AN74" s="201"/>
      <c r="AO74" s="222"/>
      <c r="AP74" s="222"/>
      <c r="AQ74" s="223"/>
      <c r="AR74" s="219"/>
      <c r="AS74" s="297">
        <v>2</v>
      </c>
    </row>
    <row r="75" s="62" customFormat="1" ht="50.1" customHeight="1" spans="1:45">
      <c r="A75" s="94">
        <f t="shared" si="15"/>
        <v>67</v>
      </c>
      <c r="B75" s="96"/>
      <c r="C75" s="98"/>
      <c r="D75" s="98"/>
      <c r="E75" s="106"/>
      <c r="F75" s="99">
        <v>4</v>
      </c>
      <c r="G75" s="98"/>
      <c r="H75" s="98"/>
      <c r="I75" s="95"/>
      <c r="J75" s="119"/>
      <c r="K75" s="119"/>
      <c r="L75" s="95" t="s">
        <v>440</v>
      </c>
      <c r="M75" s="123" t="s">
        <v>441</v>
      </c>
      <c r="N75" s="98" t="s">
        <v>442</v>
      </c>
      <c r="O75" s="132" t="s">
        <v>201</v>
      </c>
      <c r="P75" s="106" t="s">
        <v>227</v>
      </c>
      <c r="Q75" s="96" t="s">
        <v>155</v>
      </c>
      <c r="R75" s="145"/>
      <c r="S75" s="118" t="s">
        <v>228</v>
      </c>
      <c r="T75" s="123" t="s">
        <v>441</v>
      </c>
      <c r="U75" s="95" t="s">
        <v>228</v>
      </c>
      <c r="V75" s="118" t="s">
        <v>158</v>
      </c>
      <c r="W75" s="143" t="s">
        <v>157</v>
      </c>
      <c r="X75" s="96" t="s">
        <v>181</v>
      </c>
      <c r="Y75" s="98" t="s">
        <v>443</v>
      </c>
      <c r="Z75" s="123" t="s">
        <v>183</v>
      </c>
      <c r="AA75" s="123" t="s">
        <v>444</v>
      </c>
      <c r="AB75" s="172">
        <v>0.071</v>
      </c>
      <c r="AC75" s="95" t="s">
        <v>232</v>
      </c>
      <c r="AD75" s="165" t="s">
        <v>184</v>
      </c>
      <c r="AE75" s="165"/>
      <c r="AF75" s="163">
        <f>AB75/0.2219*1000</f>
        <v>319.9639477242</v>
      </c>
      <c r="AG75" s="163">
        <v>6</v>
      </c>
      <c r="AH75" s="163"/>
      <c r="AI75" s="195">
        <f>AF75*0.2219/1000</f>
        <v>0.071</v>
      </c>
      <c r="AJ75" s="197">
        <f>AB75/AI75</f>
        <v>1</v>
      </c>
      <c r="AK75" s="163"/>
      <c r="AL75" s="193"/>
      <c r="AM75" s="193"/>
      <c r="AN75" s="201"/>
      <c r="AO75" s="223" t="s">
        <v>233</v>
      </c>
      <c r="AP75" s="223" t="s">
        <v>412</v>
      </c>
      <c r="AQ75" s="223"/>
      <c r="AR75" s="219"/>
      <c r="AS75" s="98">
        <v>1</v>
      </c>
    </row>
    <row r="76" s="62" customFormat="1" ht="50.1" customHeight="1" spans="1:45">
      <c r="A76" s="94">
        <f t="shared" si="15"/>
        <v>68</v>
      </c>
      <c r="B76" s="96"/>
      <c r="C76" s="98"/>
      <c r="D76" s="98"/>
      <c r="E76" s="106"/>
      <c r="F76" s="99">
        <v>4</v>
      </c>
      <c r="G76" s="98"/>
      <c r="H76" s="98"/>
      <c r="I76" s="95"/>
      <c r="J76" s="119"/>
      <c r="K76" s="119"/>
      <c r="L76" s="95" t="s">
        <v>445</v>
      </c>
      <c r="M76" s="123" t="s">
        <v>446</v>
      </c>
      <c r="N76" s="98" t="s">
        <v>447</v>
      </c>
      <c r="O76" s="132" t="s">
        <v>201</v>
      </c>
      <c r="P76" s="106" t="s">
        <v>227</v>
      </c>
      <c r="Q76" s="96" t="s">
        <v>155</v>
      </c>
      <c r="R76" s="145"/>
      <c r="S76" s="118" t="s">
        <v>228</v>
      </c>
      <c r="T76" s="123" t="s">
        <v>446</v>
      </c>
      <c r="U76" s="95" t="s">
        <v>228</v>
      </c>
      <c r="V76" s="118" t="s">
        <v>158</v>
      </c>
      <c r="W76" s="143" t="s">
        <v>157</v>
      </c>
      <c r="X76" s="96" t="s">
        <v>181</v>
      </c>
      <c r="Y76" s="98" t="s">
        <v>443</v>
      </c>
      <c r="Z76" s="123" t="s">
        <v>183</v>
      </c>
      <c r="AA76" s="123" t="s">
        <v>448</v>
      </c>
      <c r="AB76" s="172">
        <v>0.0747</v>
      </c>
      <c r="AC76" s="95" t="s">
        <v>232</v>
      </c>
      <c r="AD76" s="165" t="s">
        <v>184</v>
      </c>
      <c r="AE76" s="165"/>
      <c r="AF76" s="163">
        <f>AB76/0.2219*1000</f>
        <v>336.638125281658</v>
      </c>
      <c r="AG76" s="163">
        <v>6</v>
      </c>
      <c r="AH76" s="163"/>
      <c r="AI76" s="195">
        <f>AF76*0.2219/1000</f>
        <v>0.0747</v>
      </c>
      <c r="AJ76" s="197">
        <f>AB76/AI76</f>
        <v>1</v>
      </c>
      <c r="AK76" s="163"/>
      <c r="AL76" s="193"/>
      <c r="AM76" s="193"/>
      <c r="AN76" s="201"/>
      <c r="AO76" s="223" t="s">
        <v>233</v>
      </c>
      <c r="AP76" s="223" t="s">
        <v>412</v>
      </c>
      <c r="AQ76" s="223"/>
      <c r="AR76" s="219"/>
      <c r="AS76" s="98">
        <v>1</v>
      </c>
    </row>
    <row r="77" s="62" customFormat="1" ht="50.1" customHeight="1" spans="1:45">
      <c r="A77" s="94">
        <f t="shared" si="15"/>
        <v>69</v>
      </c>
      <c r="B77" s="96"/>
      <c r="C77" s="98"/>
      <c r="D77" s="98"/>
      <c r="E77" s="106"/>
      <c r="F77" s="99">
        <v>4</v>
      </c>
      <c r="G77" s="98"/>
      <c r="H77" s="98"/>
      <c r="I77" s="98"/>
      <c r="J77" s="95"/>
      <c r="K77" s="119"/>
      <c r="L77" s="95" t="s">
        <v>449</v>
      </c>
      <c r="M77" s="123" t="s">
        <v>450</v>
      </c>
      <c r="N77" s="98" t="s">
        <v>451</v>
      </c>
      <c r="O77" s="132" t="s">
        <v>174</v>
      </c>
      <c r="P77" s="106" t="s">
        <v>227</v>
      </c>
      <c r="Q77" s="96" t="s">
        <v>155</v>
      </c>
      <c r="R77" s="145"/>
      <c r="S77" s="118" t="s">
        <v>254</v>
      </c>
      <c r="T77" s="123" t="s">
        <v>168</v>
      </c>
      <c r="U77" s="96" t="s">
        <v>232</v>
      </c>
      <c r="V77" s="118" t="s">
        <v>158</v>
      </c>
      <c r="W77" s="143" t="s">
        <v>157</v>
      </c>
      <c r="X77" s="96" t="s">
        <v>250</v>
      </c>
      <c r="Y77" s="98" t="s">
        <v>452</v>
      </c>
      <c r="Z77" s="123" t="s">
        <v>453</v>
      </c>
      <c r="AA77" s="96" t="s">
        <v>232</v>
      </c>
      <c r="AB77" s="172">
        <v>0.14</v>
      </c>
      <c r="AC77" s="95" t="s">
        <v>232</v>
      </c>
      <c r="AD77" s="162"/>
      <c r="AE77" s="162"/>
      <c r="AF77" s="163"/>
      <c r="AG77" s="163"/>
      <c r="AH77" s="163"/>
      <c r="AI77" s="193">
        <f>AB77</f>
        <v>0.14</v>
      </c>
      <c r="AJ77" s="194"/>
      <c r="AK77" s="163"/>
      <c r="AL77" s="193"/>
      <c r="AM77" s="193"/>
      <c r="AN77" s="201"/>
      <c r="AO77" s="223" t="s">
        <v>233</v>
      </c>
      <c r="AP77" s="223" t="s">
        <v>454</v>
      </c>
      <c r="AQ77" s="223"/>
      <c r="AR77" s="219"/>
      <c r="AS77" s="98">
        <v>1</v>
      </c>
    </row>
    <row r="78" s="68" customFormat="1" ht="50.1" customHeight="1" spans="1:45">
      <c r="A78" s="228">
        <v>69</v>
      </c>
      <c r="B78" s="229"/>
      <c r="C78" s="230"/>
      <c r="D78" s="230">
        <v>2</v>
      </c>
      <c r="E78" s="231"/>
      <c r="F78" s="232"/>
      <c r="G78" s="230"/>
      <c r="H78" s="230"/>
      <c r="I78" s="230"/>
      <c r="J78" s="241"/>
      <c r="K78" s="242"/>
      <c r="L78" s="243" t="s">
        <v>87</v>
      </c>
      <c r="M78" s="243" t="s">
        <v>87</v>
      </c>
      <c r="N78" s="230" t="s">
        <v>88</v>
      </c>
      <c r="O78" s="244" t="s">
        <v>455</v>
      </c>
      <c r="P78" s="245"/>
      <c r="Q78" s="229" t="s">
        <v>155</v>
      </c>
      <c r="R78" s="263"/>
      <c r="S78" s="263"/>
      <c r="T78" s="264" t="s">
        <v>168</v>
      </c>
      <c r="U78" s="264"/>
      <c r="V78" s="263" t="s">
        <v>158</v>
      </c>
      <c r="W78" s="263" t="s">
        <v>157</v>
      </c>
      <c r="X78" s="230"/>
      <c r="Y78" s="230"/>
      <c r="Z78" s="264"/>
      <c r="AA78" s="264"/>
      <c r="AB78" s="274"/>
      <c r="AC78" s="241"/>
      <c r="AD78" s="241" t="s">
        <v>242</v>
      </c>
      <c r="AE78" s="241"/>
      <c r="AF78" s="275">
        <v>720</v>
      </c>
      <c r="AG78" s="275">
        <v>510</v>
      </c>
      <c r="AH78" s="275">
        <v>680</v>
      </c>
      <c r="AI78" s="291"/>
      <c r="AJ78" s="292"/>
      <c r="AK78" s="275"/>
      <c r="AL78" s="291"/>
      <c r="AM78" s="291"/>
      <c r="AN78" s="293"/>
      <c r="AO78" s="298" t="s">
        <v>243</v>
      </c>
      <c r="AP78" s="298"/>
      <c r="AQ78" s="298"/>
      <c r="AR78" s="299"/>
      <c r="AS78" s="300">
        <v>0.1667</v>
      </c>
    </row>
    <row r="79" s="62" customFormat="1" ht="50.1" customHeight="1" spans="1:45">
      <c r="A79" s="94">
        <f t="shared" si="15"/>
        <v>71</v>
      </c>
      <c r="B79" s="96"/>
      <c r="C79" s="96"/>
      <c r="D79" s="98">
        <v>2</v>
      </c>
      <c r="E79" s="98"/>
      <c r="F79" s="108"/>
      <c r="G79" s="98"/>
      <c r="H79" s="98"/>
      <c r="I79" s="98"/>
      <c r="J79" s="95"/>
      <c r="K79" s="119"/>
      <c r="L79" s="123" t="s">
        <v>54</v>
      </c>
      <c r="M79" s="123" t="s">
        <v>54</v>
      </c>
      <c r="N79" s="98" t="s">
        <v>55</v>
      </c>
      <c r="O79" s="132" t="s">
        <v>201</v>
      </c>
      <c r="P79" s="106" t="s">
        <v>227</v>
      </c>
      <c r="Q79" s="96" t="s">
        <v>155</v>
      </c>
      <c r="R79" s="145"/>
      <c r="S79" s="118" t="s">
        <v>254</v>
      </c>
      <c r="T79" s="123" t="s">
        <v>168</v>
      </c>
      <c r="U79" s="96" t="s">
        <v>232</v>
      </c>
      <c r="V79" s="118" t="s">
        <v>157</v>
      </c>
      <c r="W79" s="143" t="s">
        <v>158</v>
      </c>
      <c r="X79" s="96" t="s">
        <v>278</v>
      </c>
      <c r="Y79" s="98" t="s">
        <v>456</v>
      </c>
      <c r="Z79" s="123"/>
      <c r="AA79" s="96"/>
      <c r="AB79" s="172">
        <v>1.243</v>
      </c>
      <c r="AC79" s="95"/>
      <c r="AD79" s="162" t="s">
        <v>282</v>
      </c>
      <c r="AE79" s="162"/>
      <c r="AF79" s="176">
        <v>465</v>
      </c>
      <c r="AG79" s="176">
        <v>340</v>
      </c>
      <c r="AH79" s="176">
        <v>3</v>
      </c>
      <c r="AI79" s="207">
        <f>AF79*AG79*AH79*2800/1000000000</f>
        <v>1.32804</v>
      </c>
      <c r="AJ79" s="208">
        <f t="shared" ref="AJ79" si="16">AB79/AI79</f>
        <v>0.935965784163128</v>
      </c>
      <c r="AK79" s="163"/>
      <c r="AL79" s="193"/>
      <c r="AM79" s="193"/>
      <c r="AN79" s="201"/>
      <c r="AO79" s="223" t="s">
        <v>177</v>
      </c>
      <c r="AP79" s="223" t="s">
        <v>457</v>
      </c>
      <c r="AQ79" s="223"/>
      <c r="AR79" s="219"/>
      <c r="AS79" s="98">
        <v>1</v>
      </c>
    </row>
    <row r="80" s="62" customFormat="1" ht="50.1" customHeight="1" spans="1:45">
      <c r="A80" s="94">
        <f t="shared" ref="A80:A89" si="17">ROW()-8</f>
        <v>72</v>
      </c>
      <c r="B80" s="96"/>
      <c r="C80" s="96"/>
      <c r="D80" s="98"/>
      <c r="E80" s="98">
        <v>3</v>
      </c>
      <c r="F80" s="108"/>
      <c r="G80" s="98"/>
      <c r="H80" s="98"/>
      <c r="I80" s="98"/>
      <c r="J80" s="95"/>
      <c r="K80" s="119"/>
      <c r="L80" s="123" t="s">
        <v>56</v>
      </c>
      <c r="M80" s="123" t="s">
        <v>56</v>
      </c>
      <c r="N80" s="98" t="s">
        <v>57</v>
      </c>
      <c r="O80" s="132" t="s">
        <v>250</v>
      </c>
      <c r="P80" s="106"/>
      <c r="Q80" s="96" t="s">
        <v>155</v>
      </c>
      <c r="R80" s="145"/>
      <c r="S80" s="118" t="s">
        <v>156</v>
      </c>
      <c r="T80" s="123" t="s">
        <v>168</v>
      </c>
      <c r="U80" s="123" t="s">
        <v>161</v>
      </c>
      <c r="V80" s="118" t="s">
        <v>158</v>
      </c>
      <c r="W80" s="143" t="s">
        <v>157</v>
      </c>
      <c r="X80" s="96" t="s">
        <v>161</v>
      </c>
      <c r="Y80" s="98" t="s">
        <v>458</v>
      </c>
      <c r="Z80" s="123" t="s">
        <v>161</v>
      </c>
      <c r="AA80" s="123"/>
      <c r="AB80" s="172">
        <v>0.01</v>
      </c>
      <c r="AC80" s="95" t="s">
        <v>232</v>
      </c>
      <c r="AD80" s="162"/>
      <c r="AE80" s="162"/>
      <c r="AF80" s="176"/>
      <c r="AG80" s="176"/>
      <c r="AH80" s="176"/>
      <c r="AI80" s="207"/>
      <c r="AJ80" s="208"/>
      <c r="AK80" s="163"/>
      <c r="AL80" s="193"/>
      <c r="AM80" s="193"/>
      <c r="AN80" s="201"/>
      <c r="AO80" s="223" t="s">
        <v>233</v>
      </c>
      <c r="AP80" s="223" t="s">
        <v>459</v>
      </c>
      <c r="AQ80" s="223"/>
      <c r="AR80" s="219"/>
      <c r="AS80" s="98">
        <v>2</v>
      </c>
    </row>
    <row r="81" s="62" customFormat="1" ht="50.1" customHeight="1" spans="1:45">
      <c r="A81" s="94">
        <f t="shared" si="17"/>
        <v>73</v>
      </c>
      <c r="B81" s="96"/>
      <c r="C81" s="98">
        <v>1</v>
      </c>
      <c r="D81" s="98"/>
      <c r="E81" s="107"/>
      <c r="F81" s="108"/>
      <c r="G81" s="98"/>
      <c r="H81" s="98"/>
      <c r="I81" s="98"/>
      <c r="J81" s="95"/>
      <c r="K81" s="119"/>
      <c r="L81" s="95" t="s">
        <v>460</v>
      </c>
      <c r="M81" s="123" t="s">
        <v>461</v>
      </c>
      <c r="N81" s="98" t="s">
        <v>462</v>
      </c>
      <c r="O81" s="132" t="s">
        <v>463</v>
      </c>
      <c r="P81" s="106" t="s">
        <v>227</v>
      </c>
      <c r="Q81" s="96" t="s">
        <v>155</v>
      </c>
      <c r="R81" s="145"/>
      <c r="S81" s="118" t="s">
        <v>228</v>
      </c>
      <c r="T81" s="123" t="s">
        <v>168</v>
      </c>
      <c r="U81" s="123" t="s">
        <v>232</v>
      </c>
      <c r="V81" s="118" t="s">
        <v>158</v>
      </c>
      <c r="W81" s="143" t="s">
        <v>157</v>
      </c>
      <c r="X81" s="96" t="s">
        <v>250</v>
      </c>
      <c r="Y81" s="98" t="s">
        <v>389</v>
      </c>
      <c r="Z81" s="123" t="s">
        <v>232</v>
      </c>
      <c r="AA81" s="123" t="s">
        <v>232</v>
      </c>
      <c r="AB81" s="172">
        <v>0.006</v>
      </c>
      <c r="AC81" s="95" t="s">
        <v>464</v>
      </c>
      <c r="AD81" s="162"/>
      <c r="AE81" s="162"/>
      <c r="AF81" s="163"/>
      <c r="AG81" s="163"/>
      <c r="AH81" s="163"/>
      <c r="AI81" s="193"/>
      <c r="AJ81" s="194"/>
      <c r="AK81" s="163"/>
      <c r="AL81" s="193"/>
      <c r="AM81" s="193"/>
      <c r="AN81" s="201"/>
      <c r="AO81" s="223" t="s">
        <v>233</v>
      </c>
      <c r="AP81" s="223" t="s">
        <v>296</v>
      </c>
      <c r="AQ81" s="223"/>
      <c r="AR81" s="221"/>
      <c r="AS81" s="98">
        <v>8</v>
      </c>
    </row>
    <row r="82" s="62" customFormat="1" ht="50.1" customHeight="1" spans="1:45">
      <c r="A82" s="94">
        <f t="shared" si="17"/>
        <v>74</v>
      </c>
      <c r="B82" s="96"/>
      <c r="C82" s="98">
        <v>1</v>
      </c>
      <c r="D82" s="98"/>
      <c r="E82" s="107"/>
      <c r="F82" s="108"/>
      <c r="G82" s="98"/>
      <c r="H82" s="98"/>
      <c r="I82" s="98"/>
      <c r="J82" s="95"/>
      <c r="K82" s="119"/>
      <c r="L82" s="95" t="s">
        <v>465</v>
      </c>
      <c r="M82" s="95" t="s">
        <v>465</v>
      </c>
      <c r="N82" s="123" t="s">
        <v>466</v>
      </c>
      <c r="O82" s="132" t="s">
        <v>201</v>
      </c>
      <c r="P82" s="106" t="s">
        <v>254</v>
      </c>
      <c r="Q82" s="96" t="s">
        <v>155</v>
      </c>
      <c r="R82" s="145"/>
      <c r="S82" s="118"/>
      <c r="T82" s="123"/>
      <c r="U82" s="96"/>
      <c r="V82" s="118" t="s">
        <v>157</v>
      </c>
      <c r="W82" s="143" t="s">
        <v>158</v>
      </c>
      <c r="X82" s="98" t="s">
        <v>270</v>
      </c>
      <c r="Y82" s="98" t="s">
        <v>160</v>
      </c>
      <c r="Z82" s="123"/>
      <c r="AA82" s="96"/>
      <c r="AB82" s="172">
        <f>AB83</f>
        <v>1.4245</v>
      </c>
      <c r="AC82" s="95" t="s">
        <v>271</v>
      </c>
      <c r="AD82" s="162" t="s">
        <v>467</v>
      </c>
      <c r="AE82" s="162"/>
      <c r="AF82" s="163"/>
      <c r="AG82" s="163"/>
      <c r="AH82" s="163"/>
      <c r="AI82" s="193"/>
      <c r="AJ82" s="194"/>
      <c r="AK82" s="163"/>
      <c r="AL82" s="193">
        <v>0.132</v>
      </c>
      <c r="AM82" s="193"/>
      <c r="AN82" s="201"/>
      <c r="AO82" s="223" t="s">
        <v>272</v>
      </c>
      <c r="AP82" s="223" t="s">
        <v>273</v>
      </c>
      <c r="AQ82" s="223"/>
      <c r="AR82" s="219"/>
      <c r="AS82" s="98">
        <v>1</v>
      </c>
    </row>
    <row r="83" s="62" customFormat="1" ht="50.1" customHeight="1" spans="1:45">
      <c r="A83" s="94">
        <f t="shared" si="17"/>
        <v>75</v>
      </c>
      <c r="B83" s="96"/>
      <c r="C83" s="96"/>
      <c r="D83" s="98">
        <v>2</v>
      </c>
      <c r="E83" s="98"/>
      <c r="F83" s="108"/>
      <c r="G83" s="106"/>
      <c r="H83" s="98"/>
      <c r="I83" s="98"/>
      <c r="J83" s="98"/>
      <c r="K83" s="95"/>
      <c r="L83" s="123" t="s">
        <v>468</v>
      </c>
      <c r="M83" s="123" t="s">
        <v>468</v>
      </c>
      <c r="N83" s="123" t="s">
        <v>469</v>
      </c>
      <c r="O83" s="132" t="s">
        <v>201</v>
      </c>
      <c r="P83" s="106" t="s">
        <v>254</v>
      </c>
      <c r="Q83" s="96" t="s">
        <v>155</v>
      </c>
      <c r="R83" s="145"/>
      <c r="S83" s="118"/>
      <c r="T83" s="123"/>
      <c r="U83" s="96"/>
      <c r="V83" s="118" t="s">
        <v>157</v>
      </c>
      <c r="W83" s="143" t="s">
        <v>158</v>
      </c>
      <c r="X83" s="98" t="s">
        <v>257</v>
      </c>
      <c r="Y83" s="98" t="s">
        <v>160</v>
      </c>
      <c r="Z83" s="123"/>
      <c r="AA83" s="96"/>
      <c r="AB83" s="172">
        <f>AB85+AB86+AB87+AB88*2</f>
        <v>1.4245</v>
      </c>
      <c r="AC83" s="95"/>
      <c r="AD83" s="162" t="s">
        <v>258</v>
      </c>
      <c r="AE83" s="162"/>
      <c r="AF83" s="163"/>
      <c r="AG83" s="163"/>
      <c r="AH83" s="163"/>
      <c r="AI83" s="193"/>
      <c r="AJ83" s="194"/>
      <c r="AK83" s="163">
        <v>32</v>
      </c>
      <c r="AL83" s="193"/>
      <c r="AM83" s="193"/>
      <c r="AN83" s="201"/>
      <c r="AO83" s="223" t="s">
        <v>233</v>
      </c>
      <c r="AP83" s="223" t="s">
        <v>311</v>
      </c>
      <c r="AQ83" s="223"/>
      <c r="AR83" s="219"/>
      <c r="AS83" s="98">
        <v>1</v>
      </c>
    </row>
    <row r="84" s="62" customFormat="1" ht="50.1" customHeight="1" spans="1:45">
      <c r="A84" s="94">
        <f t="shared" si="17"/>
        <v>76</v>
      </c>
      <c r="B84" s="96"/>
      <c r="C84" s="96"/>
      <c r="D84" s="98"/>
      <c r="E84" s="98">
        <v>3</v>
      </c>
      <c r="F84" s="108"/>
      <c r="G84" s="106"/>
      <c r="H84" s="98"/>
      <c r="I84" s="98"/>
      <c r="J84" s="98"/>
      <c r="K84" s="95"/>
      <c r="L84" s="95"/>
      <c r="M84" s="123" t="s">
        <v>470</v>
      </c>
      <c r="N84" s="123" t="s">
        <v>471</v>
      </c>
      <c r="O84" s="132" t="s">
        <v>201</v>
      </c>
      <c r="P84" s="106" t="s">
        <v>227</v>
      </c>
      <c r="Q84" s="96" t="s">
        <v>155</v>
      </c>
      <c r="R84" s="145"/>
      <c r="S84" s="118"/>
      <c r="T84" s="123"/>
      <c r="U84" s="96"/>
      <c r="V84" s="118" t="s">
        <v>157</v>
      </c>
      <c r="W84" s="143" t="s">
        <v>158</v>
      </c>
      <c r="X84" s="98" t="s">
        <v>278</v>
      </c>
      <c r="Y84" s="98" t="s">
        <v>472</v>
      </c>
      <c r="Z84" s="123"/>
      <c r="AA84" s="96"/>
      <c r="AB84" s="172">
        <v>0.392</v>
      </c>
      <c r="AC84" s="95"/>
      <c r="AD84" s="162" t="s">
        <v>282</v>
      </c>
      <c r="AE84" s="162" t="s">
        <v>473</v>
      </c>
      <c r="AF84" s="176">
        <v>413</v>
      </c>
      <c r="AG84" s="176">
        <v>42</v>
      </c>
      <c r="AH84" s="176">
        <v>5</v>
      </c>
      <c r="AI84" s="207">
        <f>AF84*AG84*AH84*7860/1000000000</f>
        <v>0.6816978</v>
      </c>
      <c r="AJ84" s="208">
        <f t="shared" ref="AJ84:AJ86" si="18">AB84/AI84</f>
        <v>0.575034861488478</v>
      </c>
      <c r="AK84" s="163"/>
      <c r="AL84" s="193"/>
      <c r="AM84" s="193"/>
      <c r="AN84" s="201"/>
      <c r="AO84" s="222"/>
      <c r="AP84" s="222"/>
      <c r="AQ84" s="223"/>
      <c r="AR84" s="219"/>
      <c r="AS84" s="98">
        <v>1</v>
      </c>
    </row>
    <row r="85" s="62" customFormat="1" ht="50.1" customHeight="1" spans="1:45">
      <c r="A85" s="94">
        <f t="shared" si="17"/>
        <v>77</v>
      </c>
      <c r="B85" s="96"/>
      <c r="C85" s="96"/>
      <c r="D85" s="98"/>
      <c r="E85" s="98">
        <v>3</v>
      </c>
      <c r="F85" s="108"/>
      <c r="G85" s="106"/>
      <c r="H85" s="98"/>
      <c r="I85" s="98"/>
      <c r="J85" s="98"/>
      <c r="K85" s="95"/>
      <c r="L85" s="95"/>
      <c r="M85" s="123" t="s">
        <v>474</v>
      </c>
      <c r="N85" s="123" t="s">
        <v>475</v>
      </c>
      <c r="O85" s="132" t="s">
        <v>201</v>
      </c>
      <c r="P85" s="106" t="s">
        <v>227</v>
      </c>
      <c r="Q85" s="96" t="s">
        <v>155</v>
      </c>
      <c r="R85" s="145"/>
      <c r="S85" s="118"/>
      <c r="T85" s="123"/>
      <c r="U85" s="96"/>
      <c r="V85" s="118" t="s">
        <v>157</v>
      </c>
      <c r="W85" s="143" t="s">
        <v>158</v>
      </c>
      <c r="X85" s="98" t="s">
        <v>278</v>
      </c>
      <c r="Y85" s="98" t="s">
        <v>472</v>
      </c>
      <c r="Z85" s="123"/>
      <c r="AA85" s="96"/>
      <c r="AB85" s="172">
        <v>1.1</v>
      </c>
      <c r="AC85" s="95"/>
      <c r="AD85" s="162" t="s">
        <v>282</v>
      </c>
      <c r="AE85" s="162" t="s">
        <v>476</v>
      </c>
      <c r="AF85" s="176">
        <v>414</v>
      </c>
      <c r="AG85" s="176">
        <v>78</v>
      </c>
      <c r="AH85" s="176">
        <v>5</v>
      </c>
      <c r="AI85" s="207">
        <f>AF85*AG85*AH85*7860/1000000000</f>
        <v>1.2690756</v>
      </c>
      <c r="AJ85" s="208">
        <f t="shared" si="18"/>
        <v>0.866772633560995</v>
      </c>
      <c r="AK85" s="163"/>
      <c r="AL85" s="193"/>
      <c r="AM85" s="193"/>
      <c r="AN85" s="201"/>
      <c r="AO85" s="222"/>
      <c r="AP85" s="222"/>
      <c r="AQ85" s="223"/>
      <c r="AR85" s="219"/>
      <c r="AS85" s="98">
        <v>1</v>
      </c>
    </row>
    <row r="86" s="62" customFormat="1" ht="50.1" customHeight="1" spans="1:45">
      <c r="A86" s="94">
        <f t="shared" si="17"/>
        <v>78</v>
      </c>
      <c r="B86" s="96"/>
      <c r="C86" s="96"/>
      <c r="D86" s="98"/>
      <c r="E86" s="98">
        <v>3</v>
      </c>
      <c r="F86" s="108"/>
      <c r="G86" s="106"/>
      <c r="H86" s="98"/>
      <c r="I86" s="98"/>
      <c r="J86" s="98"/>
      <c r="K86" s="95"/>
      <c r="L86" s="95"/>
      <c r="M86" s="123" t="s">
        <v>477</v>
      </c>
      <c r="N86" s="123" t="s">
        <v>478</v>
      </c>
      <c r="O86" s="132" t="s">
        <v>201</v>
      </c>
      <c r="P86" s="106" t="s">
        <v>227</v>
      </c>
      <c r="Q86" s="96" t="s">
        <v>155</v>
      </c>
      <c r="R86" s="145"/>
      <c r="S86" s="118"/>
      <c r="T86" s="123"/>
      <c r="U86" s="96"/>
      <c r="V86" s="118" t="s">
        <v>157</v>
      </c>
      <c r="W86" s="143" t="s">
        <v>158</v>
      </c>
      <c r="X86" s="98" t="s">
        <v>278</v>
      </c>
      <c r="Y86" s="98" t="s">
        <v>472</v>
      </c>
      <c r="Z86" s="123"/>
      <c r="AA86" s="96"/>
      <c r="AB86" s="172">
        <v>0.259</v>
      </c>
      <c r="AC86" s="95"/>
      <c r="AD86" s="162" t="s">
        <v>282</v>
      </c>
      <c r="AE86" s="162" t="s">
        <v>479</v>
      </c>
      <c r="AF86" s="176">
        <v>280</v>
      </c>
      <c r="AG86" s="176">
        <v>32</v>
      </c>
      <c r="AH86" s="176">
        <v>5</v>
      </c>
      <c r="AI86" s="207">
        <f>AF86*AG86*AH86*7860/1000000000</f>
        <v>0.352128</v>
      </c>
      <c r="AJ86" s="208">
        <f t="shared" si="18"/>
        <v>0.735527989821883</v>
      </c>
      <c r="AK86" s="163"/>
      <c r="AL86" s="193"/>
      <c r="AM86" s="193"/>
      <c r="AN86" s="201"/>
      <c r="AO86" s="222"/>
      <c r="AP86" s="222"/>
      <c r="AQ86" s="223"/>
      <c r="AR86" s="219"/>
      <c r="AS86" s="98">
        <v>2</v>
      </c>
    </row>
    <row r="87" s="62" customFormat="1" ht="50.1" customHeight="1" spans="1:45">
      <c r="A87" s="94">
        <f t="shared" si="17"/>
        <v>79</v>
      </c>
      <c r="B87" s="96"/>
      <c r="C87" s="96"/>
      <c r="D87" s="98"/>
      <c r="E87" s="98">
        <v>3</v>
      </c>
      <c r="F87" s="108"/>
      <c r="G87" s="106"/>
      <c r="H87" s="98"/>
      <c r="I87" s="98"/>
      <c r="J87" s="98"/>
      <c r="K87" s="95"/>
      <c r="L87" s="95"/>
      <c r="M87" s="123" t="s">
        <v>480</v>
      </c>
      <c r="N87" s="123" t="s">
        <v>481</v>
      </c>
      <c r="O87" s="132" t="s">
        <v>201</v>
      </c>
      <c r="P87" s="106" t="s">
        <v>227</v>
      </c>
      <c r="Q87" s="96" t="s">
        <v>155</v>
      </c>
      <c r="R87" s="145"/>
      <c r="S87" s="118"/>
      <c r="T87" s="123"/>
      <c r="U87" s="96"/>
      <c r="V87" s="118" t="s">
        <v>157</v>
      </c>
      <c r="W87" s="143" t="s">
        <v>158</v>
      </c>
      <c r="X87" s="98" t="s">
        <v>262</v>
      </c>
      <c r="Y87" s="98" t="s">
        <v>160</v>
      </c>
      <c r="Z87" s="123"/>
      <c r="AA87" s="96"/>
      <c r="AB87" s="172">
        <f>AB88+AB89</f>
        <v>0.0235</v>
      </c>
      <c r="AC87" s="95"/>
      <c r="AD87" s="162" t="s">
        <v>482</v>
      </c>
      <c r="AE87" s="162"/>
      <c r="AF87" s="163"/>
      <c r="AG87" s="163"/>
      <c r="AH87" s="163"/>
      <c r="AI87" s="193"/>
      <c r="AJ87" s="194"/>
      <c r="AK87" s="163">
        <v>4</v>
      </c>
      <c r="AL87" s="193"/>
      <c r="AM87" s="193"/>
      <c r="AN87" s="201"/>
      <c r="AO87" s="222"/>
      <c r="AP87" s="222"/>
      <c r="AQ87" s="223"/>
      <c r="AR87" s="219"/>
      <c r="AS87" s="98">
        <v>2</v>
      </c>
    </row>
    <row r="88" s="62" customFormat="1" ht="50.1" customHeight="1" spans="1:45">
      <c r="A88" s="94">
        <f t="shared" si="17"/>
        <v>80</v>
      </c>
      <c r="B88" s="96"/>
      <c r="C88" s="96"/>
      <c r="D88" s="98"/>
      <c r="E88" s="98"/>
      <c r="F88" s="108">
        <v>4</v>
      </c>
      <c r="G88" s="106"/>
      <c r="H88" s="98"/>
      <c r="I88" s="98"/>
      <c r="J88" s="98"/>
      <c r="K88" s="95"/>
      <c r="L88" s="95"/>
      <c r="M88" s="123" t="s">
        <v>483</v>
      </c>
      <c r="N88" s="123" t="s">
        <v>484</v>
      </c>
      <c r="O88" s="132" t="s">
        <v>201</v>
      </c>
      <c r="P88" s="106" t="s">
        <v>227</v>
      </c>
      <c r="Q88" s="96" t="s">
        <v>155</v>
      </c>
      <c r="R88" s="145"/>
      <c r="S88" s="118"/>
      <c r="T88" s="123"/>
      <c r="U88" s="96"/>
      <c r="V88" s="118" t="s">
        <v>157</v>
      </c>
      <c r="W88" s="143" t="s">
        <v>158</v>
      </c>
      <c r="X88" s="98" t="s">
        <v>278</v>
      </c>
      <c r="Y88" s="98" t="s">
        <v>292</v>
      </c>
      <c r="Z88" s="123"/>
      <c r="AA88" s="96"/>
      <c r="AB88" s="172">
        <v>0.021</v>
      </c>
      <c r="AC88" s="95"/>
      <c r="AD88" s="162" t="s">
        <v>282</v>
      </c>
      <c r="AE88" s="162" t="s">
        <v>485</v>
      </c>
      <c r="AF88" s="163">
        <v>100</v>
      </c>
      <c r="AG88" s="163">
        <v>24</v>
      </c>
      <c r="AH88" s="163">
        <v>2.5</v>
      </c>
      <c r="AI88" s="207">
        <f>AF88*AG88*AH88*7860/1000000000</f>
        <v>0.04716</v>
      </c>
      <c r="AJ88" s="208">
        <f t="shared" ref="AJ88" si="19">AB88/AI88</f>
        <v>0.44529262086514</v>
      </c>
      <c r="AK88" s="163"/>
      <c r="AL88" s="193"/>
      <c r="AM88" s="193"/>
      <c r="AN88" s="201"/>
      <c r="AO88" s="222"/>
      <c r="AP88" s="222"/>
      <c r="AQ88" s="223"/>
      <c r="AR88" s="219"/>
      <c r="AS88" s="98">
        <v>1</v>
      </c>
    </row>
    <row r="89" s="62" customFormat="1" ht="50.1" customHeight="1" spans="1:45">
      <c r="A89" s="94">
        <f t="shared" si="17"/>
        <v>81</v>
      </c>
      <c r="B89" s="96"/>
      <c r="C89" s="96"/>
      <c r="D89" s="98"/>
      <c r="E89" s="98"/>
      <c r="F89" s="108">
        <v>4</v>
      </c>
      <c r="G89" s="106"/>
      <c r="H89" s="98"/>
      <c r="I89" s="98"/>
      <c r="J89" s="98"/>
      <c r="K89" s="95"/>
      <c r="L89" s="95"/>
      <c r="M89" s="95" t="s">
        <v>49</v>
      </c>
      <c r="N89" s="95" t="s">
        <v>50</v>
      </c>
      <c r="O89" s="132" t="s">
        <v>486</v>
      </c>
      <c r="P89" s="106" t="s">
        <v>227</v>
      </c>
      <c r="Q89" s="96" t="s">
        <v>155</v>
      </c>
      <c r="R89" s="145"/>
      <c r="S89" s="118"/>
      <c r="T89" s="123"/>
      <c r="U89" s="96"/>
      <c r="V89" s="118" t="s">
        <v>158</v>
      </c>
      <c r="W89" s="143" t="s">
        <v>157</v>
      </c>
      <c r="X89" s="98" t="s">
        <v>250</v>
      </c>
      <c r="Y89" s="98" t="s">
        <v>487</v>
      </c>
      <c r="Z89" s="123"/>
      <c r="AA89" s="96"/>
      <c r="AB89" s="276">
        <v>0.0025</v>
      </c>
      <c r="AC89" s="95"/>
      <c r="AD89" s="162"/>
      <c r="AE89" s="162"/>
      <c r="AF89" s="163"/>
      <c r="AG89" s="163"/>
      <c r="AH89" s="163"/>
      <c r="AI89" s="193"/>
      <c r="AJ89" s="194"/>
      <c r="AK89" s="163"/>
      <c r="AL89" s="193"/>
      <c r="AM89" s="193"/>
      <c r="AN89" s="201"/>
      <c r="AO89" s="222"/>
      <c r="AP89" s="222"/>
      <c r="AQ89" s="223"/>
      <c r="AR89" s="219"/>
      <c r="AS89" s="98">
        <v>1</v>
      </c>
    </row>
    <row r="90" s="64" customFormat="1" ht="50.1" customHeight="1" spans="1:45">
      <c r="A90" s="94">
        <f t="shared" ref="A90:A99" si="20">ROW()-8</f>
        <v>82</v>
      </c>
      <c r="B90" s="96"/>
      <c r="C90" s="98">
        <v>1</v>
      </c>
      <c r="D90" s="98"/>
      <c r="E90" s="107"/>
      <c r="F90" s="108"/>
      <c r="G90" s="98"/>
      <c r="H90" s="98"/>
      <c r="I90" s="98"/>
      <c r="J90" s="95"/>
      <c r="K90" s="119"/>
      <c r="L90" s="95" t="s">
        <v>488</v>
      </c>
      <c r="M90" s="95" t="s">
        <v>488</v>
      </c>
      <c r="N90" s="95" t="s">
        <v>489</v>
      </c>
      <c r="O90" s="132" t="s">
        <v>201</v>
      </c>
      <c r="P90" s="104"/>
      <c r="Q90" s="102"/>
      <c r="R90" s="145"/>
      <c r="S90" s="118"/>
      <c r="T90" s="123"/>
      <c r="U90" s="96"/>
      <c r="V90" s="143" t="s">
        <v>157</v>
      </c>
      <c r="W90" s="143" t="s">
        <v>158</v>
      </c>
      <c r="X90" s="98" t="s">
        <v>159</v>
      </c>
      <c r="Y90" s="98"/>
      <c r="Z90" s="123"/>
      <c r="AA90" s="96"/>
      <c r="AB90" s="276" t="e">
        <f>#REF!*2+AB106+#REF!+#REF!+#REF!*2+AB91</f>
        <v>#REF!</v>
      </c>
      <c r="AC90" s="95"/>
      <c r="AD90" s="162" t="s">
        <v>162</v>
      </c>
      <c r="AE90" s="162"/>
      <c r="AF90" s="163"/>
      <c r="AG90" s="163"/>
      <c r="AH90" s="163"/>
      <c r="AI90" s="193"/>
      <c r="AJ90" s="194"/>
      <c r="AK90" s="163"/>
      <c r="AL90" s="193"/>
      <c r="AM90" s="193">
        <f>2/60</f>
        <v>0.0333333333333333</v>
      </c>
      <c r="AN90" s="201">
        <v>7</v>
      </c>
      <c r="AO90" s="223" t="s">
        <v>219</v>
      </c>
      <c r="AP90" s="223" t="s">
        <v>490</v>
      </c>
      <c r="AQ90" s="223"/>
      <c r="AR90" s="219"/>
      <c r="AS90" s="98">
        <v>1</v>
      </c>
    </row>
    <row r="91" s="69" customFormat="1" ht="50.1" customHeight="1" spans="1:45">
      <c r="A91" s="94">
        <f t="shared" si="20"/>
        <v>83</v>
      </c>
      <c r="B91" s="96"/>
      <c r="C91" s="98"/>
      <c r="D91" s="98">
        <v>2</v>
      </c>
      <c r="E91" s="106"/>
      <c r="F91" s="108"/>
      <c r="G91" s="98"/>
      <c r="H91" s="98"/>
      <c r="I91" s="98"/>
      <c r="J91" s="95"/>
      <c r="K91" s="95"/>
      <c r="L91" s="123"/>
      <c r="M91" s="123" t="s">
        <v>491</v>
      </c>
      <c r="N91" s="98" t="s">
        <v>492</v>
      </c>
      <c r="O91" s="132" t="s">
        <v>201</v>
      </c>
      <c r="P91" s="106"/>
      <c r="Q91" s="96"/>
      <c r="R91" s="145"/>
      <c r="S91" s="118"/>
      <c r="T91" s="123"/>
      <c r="U91" s="118"/>
      <c r="V91" s="118" t="s">
        <v>157</v>
      </c>
      <c r="W91" s="143" t="s">
        <v>158</v>
      </c>
      <c r="X91" s="143" t="s">
        <v>169</v>
      </c>
      <c r="Y91" s="123" t="s">
        <v>160</v>
      </c>
      <c r="Z91" s="122"/>
      <c r="AA91" s="277"/>
      <c r="AB91" s="278" t="e">
        <f>AB92+AB107+AB113+AB134+AB135+AB136+AB137+AB138+AB139*2+AB140*2+AB141*4+#REF!+AB143*2+AB144*2+AB145+AB146*2+AB147*2+AB150*2+AB153*8+AB154</f>
        <v>#REF!</v>
      </c>
      <c r="AC91" s="118"/>
      <c r="AD91" s="162" t="s">
        <v>162</v>
      </c>
      <c r="AE91" s="162"/>
      <c r="AF91" s="163"/>
      <c r="AG91" s="163"/>
      <c r="AH91" s="163"/>
      <c r="AI91" s="193"/>
      <c r="AJ91" s="194"/>
      <c r="AK91" s="163"/>
      <c r="AL91" s="193"/>
      <c r="AM91" s="193"/>
      <c r="AN91" s="201"/>
      <c r="AO91" s="223" t="s">
        <v>170</v>
      </c>
      <c r="AP91" s="223"/>
      <c r="AQ91" s="223"/>
      <c r="AR91" s="220"/>
      <c r="AS91" s="98">
        <v>1</v>
      </c>
    </row>
    <row r="92" s="62" customFormat="1" ht="50.1" customHeight="1" spans="1:45">
      <c r="A92" s="94">
        <f t="shared" si="20"/>
        <v>84</v>
      </c>
      <c r="B92" s="96"/>
      <c r="C92" s="96"/>
      <c r="D92" s="96"/>
      <c r="E92" s="96">
        <v>3</v>
      </c>
      <c r="F92" s="97"/>
      <c r="G92" s="96"/>
      <c r="H92" s="96"/>
      <c r="I92" s="96"/>
      <c r="J92" s="96"/>
      <c r="K92" s="96"/>
      <c r="L92" s="95" t="s">
        <v>493</v>
      </c>
      <c r="M92" s="95" t="s">
        <v>493</v>
      </c>
      <c r="N92" s="95" t="s">
        <v>494</v>
      </c>
      <c r="O92" s="246"/>
      <c r="P92" s="100" t="s">
        <v>156</v>
      </c>
      <c r="Q92" s="96" t="s">
        <v>436</v>
      </c>
      <c r="R92" s="96"/>
      <c r="S92" s="265" t="s">
        <v>156</v>
      </c>
      <c r="T92" s="95"/>
      <c r="U92" s="143"/>
      <c r="V92" s="118" t="s">
        <v>157</v>
      </c>
      <c r="W92" s="143" t="s">
        <v>158</v>
      </c>
      <c r="X92" s="96" t="s">
        <v>270</v>
      </c>
      <c r="Y92" s="143" t="s">
        <v>160</v>
      </c>
      <c r="Z92" s="143" t="s">
        <v>232</v>
      </c>
      <c r="AA92" s="98"/>
      <c r="AB92" s="276" t="e">
        <f>AB93</f>
        <v>#REF!</v>
      </c>
      <c r="AC92" s="95"/>
      <c r="AD92" s="170" t="s">
        <v>467</v>
      </c>
      <c r="AE92" s="279"/>
      <c r="AF92" s="163"/>
      <c r="AG92" s="163"/>
      <c r="AH92" s="163"/>
      <c r="AI92" s="193"/>
      <c r="AJ92" s="194"/>
      <c r="AK92" s="163"/>
      <c r="AL92" s="193">
        <v>0.304</v>
      </c>
      <c r="AM92" s="193"/>
      <c r="AN92" s="201"/>
      <c r="AO92" s="223" t="s">
        <v>272</v>
      </c>
      <c r="AP92" s="98" t="s">
        <v>273</v>
      </c>
      <c r="AQ92" s="95"/>
      <c r="AR92" s="95"/>
      <c r="AS92" s="95">
        <v>1</v>
      </c>
    </row>
    <row r="93" s="62" customFormat="1" ht="50.1" customHeight="1" spans="1:45">
      <c r="A93" s="94">
        <f t="shared" si="20"/>
        <v>85</v>
      </c>
      <c r="B93" s="96"/>
      <c r="C93" s="96"/>
      <c r="D93" s="96"/>
      <c r="E93" s="96"/>
      <c r="F93" s="97">
        <v>4</v>
      </c>
      <c r="G93" s="96"/>
      <c r="H93" s="96"/>
      <c r="I93" s="96"/>
      <c r="J93" s="96"/>
      <c r="K93" s="96"/>
      <c r="L93" s="95" t="s">
        <v>495</v>
      </c>
      <c r="M93" s="95" t="s">
        <v>495</v>
      </c>
      <c r="N93" s="95" t="s">
        <v>496</v>
      </c>
      <c r="O93" s="132" t="s">
        <v>201</v>
      </c>
      <c r="P93" s="100" t="s">
        <v>156</v>
      </c>
      <c r="Q93" s="96" t="s">
        <v>436</v>
      </c>
      <c r="R93" s="96"/>
      <c r="S93" s="265" t="s">
        <v>156</v>
      </c>
      <c r="T93" s="95"/>
      <c r="U93" s="143"/>
      <c r="V93" s="118" t="s">
        <v>157</v>
      </c>
      <c r="W93" s="143" t="s">
        <v>158</v>
      </c>
      <c r="X93" s="98" t="s">
        <v>257</v>
      </c>
      <c r="Y93" s="143" t="s">
        <v>160</v>
      </c>
      <c r="Z93" s="143" t="s">
        <v>232</v>
      </c>
      <c r="AA93" s="98"/>
      <c r="AB93" s="276" t="e">
        <f>AB94+AB95+AB96+AB97*#REF!+AB98*4</f>
        <v>#REF!</v>
      </c>
      <c r="AC93" s="95" t="s">
        <v>232</v>
      </c>
      <c r="AD93" s="207" t="s">
        <v>258</v>
      </c>
      <c r="AE93" s="207"/>
      <c r="AF93" s="280"/>
      <c r="AG93" s="280"/>
      <c r="AH93" s="280"/>
      <c r="AI93" s="207"/>
      <c r="AJ93" s="208"/>
      <c r="AK93" s="280">
        <v>25</v>
      </c>
      <c r="AL93" s="193"/>
      <c r="AM93" s="193"/>
      <c r="AN93" s="201"/>
      <c r="AO93" s="223" t="s">
        <v>233</v>
      </c>
      <c r="AP93" s="98" t="s">
        <v>497</v>
      </c>
      <c r="AQ93" s="95"/>
      <c r="AR93" s="95"/>
      <c r="AS93" s="95">
        <v>1</v>
      </c>
    </row>
    <row r="94" s="61" customFormat="1" ht="50.1" customHeight="1" spans="1:45">
      <c r="A94" s="94">
        <f t="shared" si="20"/>
        <v>86</v>
      </c>
      <c r="B94" s="96"/>
      <c r="C94" s="96"/>
      <c r="D94" s="96"/>
      <c r="E94" s="96"/>
      <c r="F94" s="97"/>
      <c r="G94" s="96">
        <v>5</v>
      </c>
      <c r="H94" s="96"/>
      <c r="I94" s="96"/>
      <c r="J94" s="96"/>
      <c r="K94" s="96"/>
      <c r="L94" s="96"/>
      <c r="M94" s="95" t="s">
        <v>498</v>
      </c>
      <c r="N94" s="95" t="s">
        <v>499</v>
      </c>
      <c r="O94" s="132" t="s">
        <v>500</v>
      </c>
      <c r="P94" s="100" t="s">
        <v>156</v>
      </c>
      <c r="Q94" s="96" t="s">
        <v>436</v>
      </c>
      <c r="R94" s="96"/>
      <c r="S94" s="265" t="s">
        <v>254</v>
      </c>
      <c r="T94" s="95"/>
      <c r="U94" s="143"/>
      <c r="V94" s="118" t="s">
        <v>157</v>
      </c>
      <c r="W94" s="143" t="s">
        <v>158</v>
      </c>
      <c r="X94" s="143" t="s">
        <v>278</v>
      </c>
      <c r="Y94" s="143" t="s">
        <v>501</v>
      </c>
      <c r="Z94" s="143" t="s">
        <v>502</v>
      </c>
      <c r="AA94" s="98"/>
      <c r="AB94" s="276">
        <v>2.98</v>
      </c>
      <c r="AC94" s="95" t="s">
        <v>232</v>
      </c>
      <c r="AD94" s="207" t="s">
        <v>282</v>
      </c>
      <c r="AE94" s="207" t="s">
        <v>503</v>
      </c>
      <c r="AF94" s="280">
        <v>516</v>
      </c>
      <c r="AG94" s="280">
        <v>295</v>
      </c>
      <c r="AH94" s="280">
        <v>3</v>
      </c>
      <c r="AI94" s="207">
        <f>AF94*AG94*AH94*7860/1000000000</f>
        <v>3.5893476</v>
      </c>
      <c r="AJ94" s="208">
        <f t="shared" ref="AJ94:AJ96" si="21">AB94/AI94</f>
        <v>0.830234441490147</v>
      </c>
      <c r="AK94" s="280"/>
      <c r="AL94" s="193"/>
      <c r="AM94" s="193"/>
      <c r="AN94" s="201"/>
      <c r="AO94" s="222"/>
      <c r="AP94" s="222"/>
      <c r="AQ94" s="301"/>
      <c r="AR94" s="301"/>
      <c r="AS94" s="98">
        <v>1</v>
      </c>
    </row>
    <row r="95" s="62" customFormat="1" ht="50.1" customHeight="1" spans="1:45">
      <c r="A95" s="94">
        <f t="shared" si="20"/>
        <v>87</v>
      </c>
      <c r="B95" s="96"/>
      <c r="C95" s="96"/>
      <c r="D95" s="96"/>
      <c r="E95" s="96"/>
      <c r="F95" s="97"/>
      <c r="G95" s="96">
        <v>5</v>
      </c>
      <c r="H95" s="96"/>
      <c r="I95" s="96"/>
      <c r="J95" s="96"/>
      <c r="K95" s="96"/>
      <c r="L95" s="96"/>
      <c r="M95" s="95" t="s">
        <v>103</v>
      </c>
      <c r="N95" s="95" t="s">
        <v>104</v>
      </c>
      <c r="O95" s="247" t="s">
        <v>504</v>
      </c>
      <c r="P95" s="100" t="s">
        <v>156</v>
      </c>
      <c r="Q95" s="96" t="s">
        <v>436</v>
      </c>
      <c r="R95" s="96"/>
      <c r="S95" s="265" t="s">
        <v>156</v>
      </c>
      <c r="T95" s="95"/>
      <c r="U95" s="143"/>
      <c r="V95" s="118" t="s">
        <v>158</v>
      </c>
      <c r="W95" s="143" t="s">
        <v>157</v>
      </c>
      <c r="X95" s="143" t="s">
        <v>278</v>
      </c>
      <c r="Y95" s="143" t="s">
        <v>505</v>
      </c>
      <c r="Z95" s="143" t="s">
        <v>506</v>
      </c>
      <c r="AA95" s="98"/>
      <c r="AB95" s="172">
        <v>0.036</v>
      </c>
      <c r="AC95" s="95" t="s">
        <v>232</v>
      </c>
      <c r="AD95" s="207" t="s">
        <v>282</v>
      </c>
      <c r="AE95" s="207" t="s">
        <v>507</v>
      </c>
      <c r="AF95" s="280">
        <v>88</v>
      </c>
      <c r="AG95" s="280">
        <v>33</v>
      </c>
      <c r="AH95" s="280">
        <v>3</v>
      </c>
      <c r="AI95" s="207">
        <f>AF95*AG95*AH95*7860/1000000000</f>
        <v>0.06847632</v>
      </c>
      <c r="AJ95" s="208">
        <f t="shared" si="21"/>
        <v>0.525729186381511</v>
      </c>
      <c r="AK95" s="280"/>
      <c r="AL95" s="193"/>
      <c r="AM95" s="193"/>
      <c r="AN95" s="201"/>
      <c r="AO95" s="222"/>
      <c r="AP95" s="222"/>
      <c r="AQ95" s="95"/>
      <c r="AR95" s="95"/>
      <c r="AS95" s="95">
        <v>1</v>
      </c>
    </row>
    <row r="96" s="62" customFormat="1" ht="50.1" customHeight="1" spans="1:45">
      <c r="A96" s="94">
        <f t="shared" si="20"/>
        <v>88</v>
      </c>
      <c r="B96" s="96"/>
      <c r="C96" s="96"/>
      <c r="D96" s="96"/>
      <c r="E96" s="96"/>
      <c r="F96" s="97"/>
      <c r="G96" s="96">
        <v>5</v>
      </c>
      <c r="H96" s="96"/>
      <c r="I96" s="96"/>
      <c r="J96" s="96"/>
      <c r="K96" s="96"/>
      <c r="L96" s="96"/>
      <c r="M96" s="95" t="s">
        <v>508</v>
      </c>
      <c r="N96" s="95" t="s">
        <v>509</v>
      </c>
      <c r="O96" s="248"/>
      <c r="P96" s="100" t="s">
        <v>156</v>
      </c>
      <c r="Q96" s="96" t="s">
        <v>436</v>
      </c>
      <c r="R96" s="96"/>
      <c r="S96" s="265" t="s">
        <v>156</v>
      </c>
      <c r="T96" s="95"/>
      <c r="U96" s="143"/>
      <c r="V96" s="118" t="s">
        <v>158</v>
      </c>
      <c r="W96" s="143" t="s">
        <v>157</v>
      </c>
      <c r="X96" s="143" t="s">
        <v>278</v>
      </c>
      <c r="Y96" s="143" t="s">
        <v>510</v>
      </c>
      <c r="Z96" s="143" t="s">
        <v>506</v>
      </c>
      <c r="AA96" s="281"/>
      <c r="AB96" s="276">
        <v>0.0101</v>
      </c>
      <c r="AC96" s="95" t="s">
        <v>232</v>
      </c>
      <c r="AD96" s="207" t="s">
        <v>282</v>
      </c>
      <c r="AE96" s="207" t="s">
        <v>511</v>
      </c>
      <c r="AF96" s="280">
        <v>61</v>
      </c>
      <c r="AG96" s="280">
        <v>19</v>
      </c>
      <c r="AH96" s="280">
        <v>2</v>
      </c>
      <c r="AI96" s="207">
        <f>AF96*AG96*AH96*7860/1000000000</f>
        <v>0.01821948</v>
      </c>
      <c r="AJ96" s="208">
        <f t="shared" si="21"/>
        <v>0.554351715855776</v>
      </c>
      <c r="AK96" s="280"/>
      <c r="AL96" s="193"/>
      <c r="AM96" s="193"/>
      <c r="AN96" s="201"/>
      <c r="AO96" s="222"/>
      <c r="AP96" s="222"/>
      <c r="AQ96" s="95"/>
      <c r="AR96" s="95"/>
      <c r="AS96" s="95">
        <v>1</v>
      </c>
    </row>
    <row r="97" s="62" customFormat="1" ht="50.1" customHeight="1" spans="1:45">
      <c r="A97" s="94">
        <f t="shared" si="20"/>
        <v>89</v>
      </c>
      <c r="B97" s="96"/>
      <c r="C97" s="96"/>
      <c r="D97" s="96"/>
      <c r="E97" s="96"/>
      <c r="F97" s="97"/>
      <c r="G97" s="96">
        <v>5</v>
      </c>
      <c r="H97" s="96"/>
      <c r="I97" s="96"/>
      <c r="J97" s="96"/>
      <c r="K97" s="96"/>
      <c r="L97" s="96"/>
      <c r="M97" s="95" t="s">
        <v>512</v>
      </c>
      <c r="N97" s="95" t="s">
        <v>513</v>
      </c>
      <c r="O97" s="248"/>
      <c r="P97" s="100" t="s">
        <v>156</v>
      </c>
      <c r="Q97" s="96" t="s">
        <v>436</v>
      </c>
      <c r="R97" s="96"/>
      <c r="S97" s="265" t="s">
        <v>156</v>
      </c>
      <c r="T97" s="95"/>
      <c r="U97" s="143"/>
      <c r="V97" s="118" t="s">
        <v>158</v>
      </c>
      <c r="W97" s="143" t="s">
        <v>157</v>
      </c>
      <c r="X97" s="143" t="s">
        <v>278</v>
      </c>
      <c r="Y97" s="143" t="s">
        <v>505</v>
      </c>
      <c r="Z97" s="143" t="s">
        <v>506</v>
      </c>
      <c r="AA97" s="98"/>
      <c r="AB97" s="276">
        <v>0.098</v>
      </c>
      <c r="AC97" s="95" t="s">
        <v>232</v>
      </c>
      <c r="AD97" s="207" t="s">
        <v>282</v>
      </c>
      <c r="AE97" s="207" t="s">
        <v>514</v>
      </c>
      <c r="AF97" s="280">
        <v>86</v>
      </c>
      <c r="AG97" s="280">
        <v>77</v>
      </c>
      <c r="AH97" s="280">
        <v>3</v>
      </c>
      <c r="AI97" s="207">
        <f>AF97*AG97*AH97*7860/1000000000</f>
        <v>0.15614676</v>
      </c>
      <c r="AJ97" s="208">
        <f t="shared" ref="AJ97:AJ98" si="22">AB97/AI97</f>
        <v>0.627614687618238</v>
      </c>
      <c r="AK97" s="280"/>
      <c r="AL97" s="193"/>
      <c r="AM97" s="193"/>
      <c r="AN97" s="201"/>
      <c r="AO97" s="222"/>
      <c r="AP97" s="222"/>
      <c r="AQ97" s="95"/>
      <c r="AR97" s="95"/>
      <c r="AS97" s="95">
        <v>2</v>
      </c>
    </row>
    <row r="98" s="62" customFormat="1" ht="50.1" customHeight="1" spans="1:45">
      <c r="A98" s="94">
        <f t="shared" si="20"/>
        <v>90</v>
      </c>
      <c r="B98" s="96"/>
      <c r="C98" s="96"/>
      <c r="D98" s="96"/>
      <c r="E98" s="96"/>
      <c r="F98" s="97"/>
      <c r="G98" s="96">
        <v>5</v>
      </c>
      <c r="H98" s="96"/>
      <c r="I98" s="96"/>
      <c r="J98" s="96"/>
      <c r="K98" s="96"/>
      <c r="L98" s="96"/>
      <c r="M98" s="95" t="s">
        <v>74</v>
      </c>
      <c r="N98" s="95" t="s">
        <v>75</v>
      </c>
      <c r="O98" s="248" t="s">
        <v>515</v>
      </c>
      <c r="P98" s="100" t="s">
        <v>156</v>
      </c>
      <c r="Q98" s="96" t="s">
        <v>436</v>
      </c>
      <c r="R98" s="96"/>
      <c r="S98" s="265" t="s">
        <v>156</v>
      </c>
      <c r="T98" s="95"/>
      <c r="U98" s="143" t="s">
        <v>254</v>
      </c>
      <c r="V98" s="118" t="s">
        <v>157</v>
      </c>
      <c r="W98" s="143" t="s">
        <v>158</v>
      </c>
      <c r="X98" s="143" t="s">
        <v>278</v>
      </c>
      <c r="Y98" s="143" t="s">
        <v>516</v>
      </c>
      <c r="Z98" s="143"/>
      <c r="AA98" s="98"/>
      <c r="AB98" s="276">
        <v>0.06</v>
      </c>
      <c r="AC98" s="95"/>
      <c r="AD98" s="223" t="s">
        <v>317</v>
      </c>
      <c r="AE98" s="95" t="s">
        <v>517</v>
      </c>
      <c r="AF98" s="282">
        <v>67</v>
      </c>
      <c r="AG98" s="282">
        <v>55</v>
      </c>
      <c r="AH98" s="282">
        <v>3</v>
      </c>
      <c r="AI98" s="294">
        <f>AF98*AG98*AH98*7860/1000000000</f>
        <v>0.0868923</v>
      </c>
      <c r="AJ98" s="295">
        <f t="shared" si="22"/>
        <v>0.69050997614288</v>
      </c>
      <c r="AK98" s="282"/>
      <c r="AL98" s="156"/>
      <c r="AM98" s="156"/>
      <c r="AN98" s="296"/>
      <c r="AO98" s="222"/>
      <c r="AP98" s="222"/>
      <c r="AQ98" s="95"/>
      <c r="AR98" s="95"/>
      <c r="AS98" s="95">
        <v>4</v>
      </c>
    </row>
    <row r="99" s="62" customFormat="1" ht="50.1" customHeight="1" spans="1:45">
      <c r="A99" s="101">
        <f t="shared" ref="A99:A109" si="23">ROW()-8</f>
        <v>91</v>
      </c>
      <c r="B99" s="102"/>
      <c r="C99" s="103"/>
      <c r="D99" s="103"/>
      <c r="E99" s="103">
        <v>3</v>
      </c>
      <c r="F99" s="233"/>
      <c r="G99" s="105"/>
      <c r="H99" s="234"/>
      <c r="I99" s="103"/>
      <c r="J99" s="103"/>
      <c r="K99" s="127"/>
      <c r="L99" s="136" t="s">
        <v>518</v>
      </c>
      <c r="M99" s="136" t="s">
        <v>518</v>
      </c>
      <c r="N99" s="103" t="s">
        <v>519</v>
      </c>
      <c r="O99" s="138" t="s">
        <v>201</v>
      </c>
      <c r="P99" s="104" t="s">
        <v>227</v>
      </c>
      <c r="Q99" s="102" t="s">
        <v>155</v>
      </c>
      <c r="R99" s="146"/>
      <c r="S99" s="144" t="s">
        <v>520</v>
      </c>
      <c r="T99" s="136"/>
      <c r="U99" s="102" t="s">
        <v>520</v>
      </c>
      <c r="V99" s="144" t="s">
        <v>157</v>
      </c>
      <c r="W99" s="147" t="s">
        <v>158</v>
      </c>
      <c r="X99" s="102" t="s">
        <v>267</v>
      </c>
      <c r="Y99" s="136" t="s">
        <v>160</v>
      </c>
      <c r="Z99" s="136" t="s">
        <v>232</v>
      </c>
      <c r="AA99" s="136" t="s">
        <v>232</v>
      </c>
      <c r="AB99" s="175">
        <v>1.384</v>
      </c>
      <c r="AC99" s="127"/>
      <c r="AD99" s="127" t="s">
        <v>258</v>
      </c>
      <c r="AE99" s="127"/>
      <c r="AF99" s="174"/>
      <c r="AG99" s="174"/>
      <c r="AH99" s="174"/>
      <c r="AI99" s="202"/>
      <c r="AJ99" s="203"/>
      <c r="AK99" s="174">
        <v>28</v>
      </c>
      <c r="AL99" s="202"/>
      <c r="AM99" s="202"/>
      <c r="AN99" s="204"/>
      <c r="AO99" s="224" t="s">
        <v>219</v>
      </c>
      <c r="AP99" s="224" t="s">
        <v>259</v>
      </c>
      <c r="AQ99" s="224"/>
      <c r="AR99" s="226"/>
      <c r="AS99" s="103">
        <v>1</v>
      </c>
    </row>
    <row r="100" s="62" customFormat="1" ht="50.1" customHeight="1" spans="1:45">
      <c r="A100" s="101">
        <f t="shared" si="23"/>
        <v>92</v>
      </c>
      <c r="B100" s="235"/>
      <c r="C100" s="103"/>
      <c r="D100" s="103"/>
      <c r="E100" s="103"/>
      <c r="F100" s="103">
        <v>4</v>
      </c>
      <c r="G100" s="105"/>
      <c r="H100" s="234"/>
      <c r="I100" s="104"/>
      <c r="J100" s="103"/>
      <c r="K100" s="127"/>
      <c r="L100" s="136" t="s">
        <v>521</v>
      </c>
      <c r="M100" s="136" t="s">
        <v>521</v>
      </c>
      <c r="N100" s="103" t="s">
        <v>522</v>
      </c>
      <c r="O100" s="138" t="s">
        <v>201</v>
      </c>
      <c r="P100" s="104" t="s">
        <v>227</v>
      </c>
      <c r="Q100" s="102" t="s">
        <v>155</v>
      </c>
      <c r="R100" s="146"/>
      <c r="S100" s="144" t="s">
        <v>520</v>
      </c>
      <c r="T100" s="136"/>
      <c r="U100" s="102" t="s">
        <v>520</v>
      </c>
      <c r="V100" s="144" t="s">
        <v>157</v>
      </c>
      <c r="W100" s="147" t="s">
        <v>158</v>
      </c>
      <c r="X100" s="102" t="s">
        <v>267</v>
      </c>
      <c r="Y100" s="136" t="s">
        <v>160</v>
      </c>
      <c r="Z100" s="136" t="s">
        <v>232</v>
      </c>
      <c r="AA100" s="136" t="s">
        <v>232</v>
      </c>
      <c r="AB100" s="175">
        <v>1.384</v>
      </c>
      <c r="AC100" s="127"/>
      <c r="AD100" s="127"/>
      <c r="AE100" s="127"/>
      <c r="AF100" s="174"/>
      <c r="AG100" s="174"/>
      <c r="AH100" s="174"/>
      <c r="AI100" s="202"/>
      <c r="AJ100" s="203"/>
      <c r="AK100" s="174"/>
      <c r="AL100" s="202"/>
      <c r="AM100" s="202"/>
      <c r="AN100" s="204"/>
      <c r="AO100" s="224" t="s">
        <v>233</v>
      </c>
      <c r="AP100" s="224" t="s">
        <v>523</v>
      </c>
      <c r="AQ100" s="224"/>
      <c r="AR100" s="226"/>
      <c r="AS100" s="103">
        <v>1</v>
      </c>
    </row>
    <row r="101" s="62" customFormat="1" ht="50.1" customHeight="1" spans="1:45">
      <c r="A101" s="101">
        <f t="shared" si="23"/>
        <v>93</v>
      </c>
      <c r="B101" s="235"/>
      <c r="C101" s="103"/>
      <c r="D101" s="103"/>
      <c r="E101" s="103"/>
      <c r="F101" s="103"/>
      <c r="G101" s="105">
        <v>5</v>
      </c>
      <c r="H101" s="234"/>
      <c r="I101" s="104"/>
      <c r="J101" s="103"/>
      <c r="K101" s="127"/>
      <c r="L101" s="136"/>
      <c r="M101" s="136" t="s">
        <v>524</v>
      </c>
      <c r="N101" s="103" t="s">
        <v>525</v>
      </c>
      <c r="O101" s="138" t="s">
        <v>201</v>
      </c>
      <c r="P101" s="104"/>
      <c r="Q101" s="102"/>
      <c r="R101" s="146"/>
      <c r="S101" s="144"/>
      <c r="T101" s="136"/>
      <c r="U101" s="144"/>
      <c r="V101" s="144" t="s">
        <v>157</v>
      </c>
      <c r="W101" s="147" t="s">
        <v>158</v>
      </c>
      <c r="X101" s="103" t="s">
        <v>278</v>
      </c>
      <c r="Y101" s="103" t="s">
        <v>526</v>
      </c>
      <c r="Z101" s="136"/>
      <c r="AA101" s="175"/>
      <c r="AB101" s="283">
        <v>0.36</v>
      </c>
      <c r="AC101" s="127"/>
      <c r="AD101" s="127" t="s">
        <v>527</v>
      </c>
      <c r="AE101" s="127" t="s">
        <v>528</v>
      </c>
      <c r="AF101" s="174">
        <v>139</v>
      </c>
      <c r="AG101" s="174">
        <v>127</v>
      </c>
      <c r="AH101" s="174">
        <v>5</v>
      </c>
      <c r="AI101" s="205">
        <f>AF101*AG101*AH101*7860/1000000000</f>
        <v>0.6937629</v>
      </c>
      <c r="AJ101" s="206">
        <f t="shared" ref="AJ101:AJ102" si="24">AB101/AI101</f>
        <v>0.518909270011412</v>
      </c>
      <c r="AK101" s="174"/>
      <c r="AL101" s="202"/>
      <c r="AM101" s="202"/>
      <c r="AN101" s="204"/>
      <c r="AO101" s="302"/>
      <c r="AP101" s="302"/>
      <c r="AQ101" s="224"/>
      <c r="AR101" s="226"/>
      <c r="AS101" s="103">
        <v>1</v>
      </c>
    </row>
    <row r="102" s="62" customFormat="1" ht="50.1" customHeight="1" spans="1:45">
      <c r="A102" s="101">
        <f t="shared" si="23"/>
        <v>94</v>
      </c>
      <c r="B102" s="235"/>
      <c r="C102" s="103"/>
      <c r="D102" s="103"/>
      <c r="E102" s="103"/>
      <c r="F102" s="103"/>
      <c r="G102" s="105">
        <v>5</v>
      </c>
      <c r="H102" s="234"/>
      <c r="I102" s="104"/>
      <c r="J102" s="103"/>
      <c r="K102" s="127"/>
      <c r="L102" s="136"/>
      <c r="M102" s="249" t="s">
        <v>529</v>
      </c>
      <c r="N102" s="103" t="s">
        <v>530</v>
      </c>
      <c r="O102" s="138" t="s">
        <v>201</v>
      </c>
      <c r="P102" s="250"/>
      <c r="Q102" s="102"/>
      <c r="R102" s="266"/>
      <c r="S102" s="144"/>
      <c r="T102" s="136"/>
      <c r="U102" s="144"/>
      <c r="V102" s="144" t="s">
        <v>157</v>
      </c>
      <c r="W102" s="147" t="s">
        <v>158</v>
      </c>
      <c r="X102" s="103" t="s">
        <v>278</v>
      </c>
      <c r="Y102" s="103" t="s">
        <v>526</v>
      </c>
      <c r="Z102" s="249"/>
      <c r="AA102" s="284"/>
      <c r="AB102" s="285">
        <v>0.343</v>
      </c>
      <c r="AC102" s="127"/>
      <c r="AD102" s="127" t="s">
        <v>527</v>
      </c>
      <c r="AE102" s="127" t="s">
        <v>531</v>
      </c>
      <c r="AF102" s="174">
        <v>133</v>
      </c>
      <c r="AG102" s="174">
        <v>87</v>
      </c>
      <c r="AH102" s="174">
        <v>5</v>
      </c>
      <c r="AI102" s="205">
        <f>AF102*AG102*AH102*7860/1000000000</f>
        <v>0.4547403</v>
      </c>
      <c r="AJ102" s="206">
        <f t="shared" si="24"/>
        <v>0.754276671761883</v>
      </c>
      <c r="AK102" s="174"/>
      <c r="AL102" s="202"/>
      <c r="AM102" s="202"/>
      <c r="AN102" s="204"/>
      <c r="AO102" s="302"/>
      <c r="AP102" s="302"/>
      <c r="AQ102" s="224"/>
      <c r="AR102" s="226"/>
      <c r="AS102" s="103">
        <v>1</v>
      </c>
    </row>
    <row r="103" s="62" customFormat="1" ht="50.1" customHeight="1" spans="1:45">
      <c r="A103" s="101">
        <f t="shared" si="23"/>
        <v>95</v>
      </c>
      <c r="B103" s="235"/>
      <c r="C103" s="103"/>
      <c r="D103" s="103"/>
      <c r="E103" s="103"/>
      <c r="F103" s="103">
        <v>4</v>
      </c>
      <c r="G103" s="105"/>
      <c r="H103" s="234"/>
      <c r="I103" s="104"/>
      <c r="J103" s="103"/>
      <c r="K103" s="127"/>
      <c r="L103" s="136" t="s">
        <v>532</v>
      </c>
      <c r="M103" s="136" t="s">
        <v>532</v>
      </c>
      <c r="N103" s="103" t="s">
        <v>533</v>
      </c>
      <c r="O103" s="138" t="s">
        <v>201</v>
      </c>
      <c r="P103" s="104"/>
      <c r="Q103" s="102"/>
      <c r="R103" s="146"/>
      <c r="S103" s="144" t="s">
        <v>520</v>
      </c>
      <c r="T103" s="136"/>
      <c r="U103" s="102" t="s">
        <v>520</v>
      </c>
      <c r="V103" s="144" t="s">
        <v>157</v>
      </c>
      <c r="W103" s="147" t="s">
        <v>158</v>
      </c>
      <c r="X103" s="102" t="s">
        <v>267</v>
      </c>
      <c r="Y103" s="136" t="s">
        <v>160</v>
      </c>
      <c r="Z103" s="136" t="s">
        <v>232</v>
      </c>
      <c r="AA103" s="136" t="s">
        <v>232</v>
      </c>
      <c r="AB103" s="175">
        <v>1.384</v>
      </c>
      <c r="AC103" s="127"/>
      <c r="AD103" s="127"/>
      <c r="AE103" s="127"/>
      <c r="AF103" s="174"/>
      <c r="AG103" s="174"/>
      <c r="AH103" s="174"/>
      <c r="AI103" s="202"/>
      <c r="AJ103" s="203"/>
      <c r="AK103" s="174"/>
      <c r="AL103" s="202"/>
      <c r="AM103" s="202"/>
      <c r="AN103" s="204"/>
      <c r="AO103" s="224" t="s">
        <v>233</v>
      </c>
      <c r="AP103" s="224" t="s">
        <v>523</v>
      </c>
      <c r="AQ103" s="224"/>
      <c r="AR103" s="226"/>
      <c r="AS103" s="103">
        <v>1</v>
      </c>
    </row>
    <row r="104" s="62" customFormat="1" ht="50.1" customHeight="1" spans="1:45">
      <c r="A104" s="101">
        <f t="shared" si="23"/>
        <v>96</v>
      </c>
      <c r="B104" s="235"/>
      <c r="C104" s="103"/>
      <c r="D104" s="103"/>
      <c r="E104" s="103"/>
      <c r="F104" s="103"/>
      <c r="G104" s="105">
        <v>5</v>
      </c>
      <c r="H104" s="234"/>
      <c r="I104" s="104"/>
      <c r="J104" s="103"/>
      <c r="K104" s="127"/>
      <c r="L104" s="136"/>
      <c r="M104" s="249" t="s">
        <v>534</v>
      </c>
      <c r="N104" s="103" t="s">
        <v>535</v>
      </c>
      <c r="O104" s="138" t="s">
        <v>201</v>
      </c>
      <c r="P104" s="250"/>
      <c r="Q104" s="102"/>
      <c r="R104" s="266"/>
      <c r="S104" s="144"/>
      <c r="T104" s="136"/>
      <c r="U104" s="144"/>
      <c r="V104" s="144" t="s">
        <v>157</v>
      </c>
      <c r="W104" s="147" t="s">
        <v>158</v>
      </c>
      <c r="X104" s="103" t="s">
        <v>278</v>
      </c>
      <c r="Y104" s="103" t="s">
        <v>526</v>
      </c>
      <c r="Z104" s="249"/>
      <c r="AA104" s="286"/>
      <c r="AB104" s="283">
        <v>0.36</v>
      </c>
      <c r="AC104" s="127"/>
      <c r="AD104" s="127" t="s">
        <v>527</v>
      </c>
      <c r="AE104" s="127" t="s">
        <v>528</v>
      </c>
      <c r="AF104" s="174">
        <v>139</v>
      </c>
      <c r="AG104" s="174">
        <v>127</v>
      </c>
      <c r="AH104" s="174">
        <v>5</v>
      </c>
      <c r="AI104" s="205">
        <f>AF104*AG104*AH104*7860/1000000000</f>
        <v>0.6937629</v>
      </c>
      <c r="AJ104" s="206">
        <f t="shared" ref="AJ104:AJ105" si="25">AB104/AI104</f>
        <v>0.518909270011412</v>
      </c>
      <c r="AK104" s="174"/>
      <c r="AL104" s="202"/>
      <c r="AM104" s="202"/>
      <c r="AN104" s="204"/>
      <c r="AO104" s="302"/>
      <c r="AP104" s="302"/>
      <c r="AQ104" s="224"/>
      <c r="AR104" s="226"/>
      <c r="AS104" s="103">
        <v>1</v>
      </c>
    </row>
    <row r="105" s="62" customFormat="1" ht="50.1" customHeight="1" spans="1:45">
      <c r="A105" s="101">
        <f t="shared" si="23"/>
        <v>97</v>
      </c>
      <c r="B105" s="235"/>
      <c r="C105" s="103"/>
      <c r="D105" s="103"/>
      <c r="E105" s="103"/>
      <c r="F105" s="103"/>
      <c r="G105" s="105">
        <v>5</v>
      </c>
      <c r="H105" s="234"/>
      <c r="I105" s="104"/>
      <c r="J105" s="103"/>
      <c r="K105" s="127"/>
      <c r="L105" s="136"/>
      <c r="M105" s="249" t="s">
        <v>529</v>
      </c>
      <c r="N105" s="103" t="s">
        <v>530</v>
      </c>
      <c r="O105" s="138" t="s">
        <v>201</v>
      </c>
      <c r="P105" s="250"/>
      <c r="Q105" s="102"/>
      <c r="R105" s="266"/>
      <c r="S105" s="144"/>
      <c r="T105" s="136"/>
      <c r="U105" s="144"/>
      <c r="V105" s="144" t="s">
        <v>157</v>
      </c>
      <c r="W105" s="147" t="s">
        <v>158</v>
      </c>
      <c r="X105" s="103" t="s">
        <v>278</v>
      </c>
      <c r="Y105" s="103" t="s">
        <v>526</v>
      </c>
      <c r="Z105" s="249"/>
      <c r="AA105" s="284"/>
      <c r="AB105" s="285">
        <v>0.343</v>
      </c>
      <c r="AC105" s="127"/>
      <c r="AD105" s="127" t="s">
        <v>527</v>
      </c>
      <c r="AE105" s="127" t="s">
        <v>531</v>
      </c>
      <c r="AF105" s="174">
        <v>133</v>
      </c>
      <c r="AG105" s="174">
        <v>87</v>
      </c>
      <c r="AH105" s="174">
        <v>5</v>
      </c>
      <c r="AI105" s="205">
        <f>AF105*AG105*AH105*7860/1000000000</f>
        <v>0.4547403</v>
      </c>
      <c r="AJ105" s="206">
        <f t="shared" si="25"/>
        <v>0.754276671761883</v>
      </c>
      <c r="AK105" s="174"/>
      <c r="AL105" s="202"/>
      <c r="AM105" s="202"/>
      <c r="AN105" s="204"/>
      <c r="AO105" s="302"/>
      <c r="AP105" s="302"/>
      <c r="AQ105" s="224"/>
      <c r="AR105" s="226"/>
      <c r="AS105" s="103">
        <v>1</v>
      </c>
    </row>
    <row r="106" s="62" customFormat="1" ht="50.1" customHeight="1" spans="1:45">
      <c r="A106" s="101">
        <f t="shared" si="23"/>
        <v>98</v>
      </c>
      <c r="B106" s="102"/>
      <c r="C106" s="103"/>
      <c r="D106" s="103"/>
      <c r="E106" s="233"/>
      <c r="F106" s="105">
        <v>4</v>
      </c>
      <c r="G106" s="103"/>
      <c r="H106" s="234"/>
      <c r="I106" s="103"/>
      <c r="J106" s="127"/>
      <c r="K106" s="128"/>
      <c r="L106" s="136" t="s">
        <v>536</v>
      </c>
      <c r="M106" s="136" t="s">
        <v>536</v>
      </c>
      <c r="N106" s="103" t="s">
        <v>537</v>
      </c>
      <c r="O106" s="137" t="s">
        <v>201</v>
      </c>
      <c r="P106" s="104" t="s">
        <v>227</v>
      </c>
      <c r="Q106" s="102" t="s">
        <v>155</v>
      </c>
      <c r="R106" s="146"/>
      <c r="S106" s="144" t="s">
        <v>228</v>
      </c>
      <c r="T106" s="136" t="s">
        <v>538</v>
      </c>
      <c r="U106" s="127" t="s">
        <v>228</v>
      </c>
      <c r="V106" s="144" t="s">
        <v>157</v>
      </c>
      <c r="W106" s="147" t="s">
        <v>158</v>
      </c>
      <c r="X106" s="102" t="s">
        <v>325</v>
      </c>
      <c r="Y106" s="103" t="s">
        <v>539</v>
      </c>
      <c r="Z106" s="136" t="s">
        <v>183</v>
      </c>
      <c r="AA106" s="102" t="s">
        <v>540</v>
      </c>
      <c r="AB106" s="175">
        <v>0.1328</v>
      </c>
      <c r="AC106" s="127"/>
      <c r="AD106" s="127" t="s">
        <v>184</v>
      </c>
      <c r="AE106" s="127"/>
      <c r="AF106" s="174">
        <f>AB106/0.222*1000+10</f>
        <v>608.198198198198</v>
      </c>
      <c r="AG106" s="174">
        <v>10</v>
      </c>
      <c r="AH106" s="174">
        <v>1</v>
      </c>
      <c r="AI106" s="202">
        <f>AF106*0.222/1000</f>
        <v>0.13502</v>
      </c>
      <c r="AJ106" s="203">
        <f t="shared" ref="AJ106" si="26">AB106/AI106</f>
        <v>0.98355799140868</v>
      </c>
      <c r="AK106" s="174"/>
      <c r="AL106" s="202">
        <v>0.029</v>
      </c>
      <c r="AM106" s="202"/>
      <c r="AN106" s="204"/>
      <c r="AO106" s="224" t="s">
        <v>233</v>
      </c>
      <c r="AP106" s="224" t="s">
        <v>523</v>
      </c>
      <c r="AQ106" s="224"/>
      <c r="AR106" s="226"/>
      <c r="AS106" s="103">
        <v>1</v>
      </c>
    </row>
    <row r="107" s="62" customFormat="1" ht="50.1" customHeight="1" spans="1:45">
      <c r="A107" s="101">
        <f t="shared" si="23"/>
        <v>99</v>
      </c>
      <c r="B107" s="102"/>
      <c r="C107" s="102"/>
      <c r="D107" s="102"/>
      <c r="E107" s="103"/>
      <c r="F107" s="102">
        <v>4</v>
      </c>
      <c r="G107" s="102"/>
      <c r="H107" s="236"/>
      <c r="I107" s="102"/>
      <c r="J107" s="102"/>
      <c r="K107" s="102"/>
      <c r="L107" s="127" t="s">
        <v>95</v>
      </c>
      <c r="M107" s="127" t="s">
        <v>95</v>
      </c>
      <c r="N107" s="127" t="s">
        <v>96</v>
      </c>
      <c r="O107" s="138" t="s">
        <v>201</v>
      </c>
      <c r="P107" s="251" t="s">
        <v>156</v>
      </c>
      <c r="Q107" s="102" t="s">
        <v>436</v>
      </c>
      <c r="R107" s="102"/>
      <c r="S107" s="267" t="s">
        <v>156</v>
      </c>
      <c r="T107" s="127"/>
      <c r="U107" s="147"/>
      <c r="V107" s="144" t="s">
        <v>157</v>
      </c>
      <c r="W107" s="147" t="s">
        <v>158</v>
      </c>
      <c r="X107" s="102" t="s">
        <v>270</v>
      </c>
      <c r="Y107" s="147" t="s">
        <v>160</v>
      </c>
      <c r="Z107" s="147" t="s">
        <v>232</v>
      </c>
      <c r="AA107" s="103"/>
      <c r="AB107" s="287" t="e">
        <f>AB108+AB111+AB112*2</f>
        <v>#REF!</v>
      </c>
      <c r="AC107" s="127"/>
      <c r="AD107" s="224" t="s">
        <v>467</v>
      </c>
      <c r="AE107" s="104"/>
      <c r="AF107" s="174"/>
      <c r="AG107" s="174"/>
      <c r="AH107" s="174"/>
      <c r="AI107" s="202"/>
      <c r="AJ107" s="203"/>
      <c r="AK107" s="174"/>
      <c r="AL107" s="202">
        <v>0.293</v>
      </c>
      <c r="AM107" s="202"/>
      <c r="AN107" s="204"/>
      <c r="AO107" s="224" t="s">
        <v>272</v>
      </c>
      <c r="AP107" s="103" t="s">
        <v>273</v>
      </c>
      <c r="AQ107" s="127"/>
      <c r="AR107" s="127"/>
      <c r="AS107" s="127">
        <v>1</v>
      </c>
    </row>
    <row r="108" s="62" customFormat="1" ht="50.1" customHeight="1" spans="1:45">
      <c r="A108" s="101">
        <f t="shared" si="23"/>
        <v>100</v>
      </c>
      <c r="B108" s="235"/>
      <c r="C108" s="102"/>
      <c r="D108" s="102"/>
      <c r="E108" s="102"/>
      <c r="F108" s="234"/>
      <c r="G108" s="102">
        <v>5</v>
      </c>
      <c r="H108" s="236"/>
      <c r="I108" s="102"/>
      <c r="J108" s="102"/>
      <c r="K108" s="102"/>
      <c r="L108" s="127" t="s">
        <v>99</v>
      </c>
      <c r="M108" s="127" t="s">
        <v>99</v>
      </c>
      <c r="N108" s="127" t="s">
        <v>100</v>
      </c>
      <c r="O108" s="252"/>
      <c r="P108" s="251" t="s">
        <v>156</v>
      </c>
      <c r="Q108" s="102" t="s">
        <v>436</v>
      </c>
      <c r="R108" s="102"/>
      <c r="S108" s="267" t="s">
        <v>156</v>
      </c>
      <c r="T108" s="127" t="s">
        <v>541</v>
      </c>
      <c r="U108" s="147"/>
      <c r="V108" s="144" t="s">
        <v>157</v>
      </c>
      <c r="W108" s="147" t="s">
        <v>158</v>
      </c>
      <c r="X108" s="103" t="s">
        <v>257</v>
      </c>
      <c r="Y108" s="147" t="s">
        <v>160</v>
      </c>
      <c r="Z108" s="147" t="s">
        <v>232</v>
      </c>
      <c r="AA108" s="103"/>
      <c r="AB108" s="175" t="e">
        <f>AB109+AB110*#REF!</f>
        <v>#REF!</v>
      </c>
      <c r="AC108" s="127" t="s">
        <v>232</v>
      </c>
      <c r="AD108" s="205" t="s">
        <v>258</v>
      </c>
      <c r="AE108" s="205"/>
      <c r="AF108" s="288"/>
      <c r="AG108" s="288"/>
      <c r="AH108" s="288"/>
      <c r="AI108" s="205"/>
      <c r="AJ108" s="206"/>
      <c r="AK108" s="288">
        <v>16</v>
      </c>
      <c r="AL108" s="202"/>
      <c r="AM108" s="202"/>
      <c r="AN108" s="204"/>
      <c r="AO108" s="224" t="s">
        <v>233</v>
      </c>
      <c r="AP108" s="103" t="s">
        <v>497</v>
      </c>
      <c r="AQ108" s="127"/>
      <c r="AR108" s="127"/>
      <c r="AS108" s="127">
        <v>1</v>
      </c>
    </row>
    <row r="109" s="61" customFormat="1" ht="50.1" customHeight="1" spans="1:45">
      <c r="A109" s="101">
        <f t="shared" si="23"/>
        <v>101</v>
      </c>
      <c r="B109" s="235"/>
      <c r="C109" s="102"/>
      <c r="D109" s="102"/>
      <c r="E109" s="102"/>
      <c r="F109" s="237"/>
      <c r="G109" s="102"/>
      <c r="H109" s="236">
        <v>6</v>
      </c>
      <c r="I109" s="102"/>
      <c r="J109" s="102"/>
      <c r="K109" s="102"/>
      <c r="L109" s="102"/>
      <c r="M109" s="127" t="s">
        <v>101</v>
      </c>
      <c r="N109" s="127" t="s">
        <v>102</v>
      </c>
      <c r="O109" s="252" t="s">
        <v>500</v>
      </c>
      <c r="P109" s="251" t="s">
        <v>156</v>
      </c>
      <c r="Q109" s="102" t="s">
        <v>436</v>
      </c>
      <c r="R109" s="102"/>
      <c r="S109" s="268" t="s">
        <v>254</v>
      </c>
      <c r="T109" s="127" t="s">
        <v>542</v>
      </c>
      <c r="U109" s="147"/>
      <c r="V109" s="144" t="s">
        <v>157</v>
      </c>
      <c r="W109" s="147" t="s">
        <v>158</v>
      </c>
      <c r="X109" s="147" t="s">
        <v>278</v>
      </c>
      <c r="Y109" s="147" t="s">
        <v>501</v>
      </c>
      <c r="Z109" s="147" t="s">
        <v>502</v>
      </c>
      <c r="AA109" s="103"/>
      <c r="AB109" s="175">
        <v>2.9852</v>
      </c>
      <c r="AC109" s="127" t="s">
        <v>232</v>
      </c>
      <c r="AD109" s="205" t="s">
        <v>282</v>
      </c>
      <c r="AE109" s="205" t="s">
        <v>543</v>
      </c>
      <c r="AF109" s="288">
        <v>507</v>
      </c>
      <c r="AG109" s="288">
        <v>286</v>
      </c>
      <c r="AH109" s="288">
        <v>3</v>
      </c>
      <c r="AI109" s="205">
        <f>AF109*AG109*AH109*7860/1000000000</f>
        <v>3.41914716</v>
      </c>
      <c r="AJ109" s="206">
        <f t="shared" ref="AJ109" si="27">AB109/AI109</f>
        <v>0.873083216459159</v>
      </c>
      <c r="AK109" s="288"/>
      <c r="AL109" s="202"/>
      <c r="AM109" s="202"/>
      <c r="AN109" s="204"/>
      <c r="AO109" s="302"/>
      <c r="AP109" s="302"/>
      <c r="AQ109" s="303"/>
      <c r="AR109" s="303"/>
      <c r="AS109" s="127">
        <v>1</v>
      </c>
    </row>
    <row r="110" s="62" customFormat="1" ht="50.1" customHeight="1" spans="1:45">
      <c r="A110" s="101">
        <f t="shared" ref="A110:A119" si="28">ROW()-8</f>
        <v>102</v>
      </c>
      <c r="B110" s="235"/>
      <c r="C110" s="102"/>
      <c r="D110" s="102"/>
      <c r="E110" s="102"/>
      <c r="F110" s="234"/>
      <c r="G110" s="102"/>
      <c r="H110" s="236">
        <v>6</v>
      </c>
      <c r="I110" s="102"/>
      <c r="J110" s="102"/>
      <c r="K110" s="102"/>
      <c r="L110" s="102"/>
      <c r="M110" s="127" t="s">
        <v>49</v>
      </c>
      <c r="N110" s="127" t="s">
        <v>50</v>
      </c>
      <c r="O110" s="128" t="s">
        <v>435</v>
      </c>
      <c r="P110" s="251" t="s">
        <v>156</v>
      </c>
      <c r="Q110" s="102" t="s">
        <v>436</v>
      </c>
      <c r="R110" s="102"/>
      <c r="S110" s="267" t="s">
        <v>156</v>
      </c>
      <c r="T110" s="269" t="s">
        <v>437</v>
      </c>
      <c r="U110" s="147"/>
      <c r="V110" s="144" t="s">
        <v>158</v>
      </c>
      <c r="W110" s="147" t="s">
        <v>157</v>
      </c>
      <c r="X110" s="147" t="s">
        <v>250</v>
      </c>
      <c r="Y110" s="147" t="s">
        <v>438</v>
      </c>
      <c r="Z110" s="147" t="s">
        <v>232</v>
      </c>
      <c r="AA110" s="103"/>
      <c r="AB110" s="287">
        <v>0.0025</v>
      </c>
      <c r="AC110" s="127" t="s">
        <v>232</v>
      </c>
      <c r="AD110" s="205"/>
      <c r="AE110" s="205"/>
      <c r="AF110" s="288"/>
      <c r="AG110" s="288"/>
      <c r="AH110" s="288"/>
      <c r="AI110" s="205"/>
      <c r="AJ110" s="206"/>
      <c r="AK110" s="288"/>
      <c r="AL110" s="202"/>
      <c r="AM110" s="202"/>
      <c r="AN110" s="204"/>
      <c r="AO110" s="302"/>
      <c r="AP110" s="302"/>
      <c r="AQ110" s="127"/>
      <c r="AR110" s="127"/>
      <c r="AS110" s="127">
        <v>4</v>
      </c>
    </row>
    <row r="111" s="62" customFormat="1" ht="50.1" customHeight="1" spans="1:45">
      <c r="A111" s="101">
        <f t="shared" si="28"/>
        <v>103</v>
      </c>
      <c r="B111" s="235"/>
      <c r="C111" s="102"/>
      <c r="D111" s="102"/>
      <c r="E111" s="102"/>
      <c r="F111" s="234"/>
      <c r="G111" s="102"/>
      <c r="H111" s="236">
        <v>6</v>
      </c>
      <c r="I111" s="102"/>
      <c r="J111" s="102"/>
      <c r="K111" s="102"/>
      <c r="L111" s="102"/>
      <c r="M111" s="127" t="s">
        <v>103</v>
      </c>
      <c r="N111" s="127" t="s">
        <v>104</v>
      </c>
      <c r="O111" s="252"/>
      <c r="P111" s="251" t="s">
        <v>156</v>
      </c>
      <c r="Q111" s="102" t="s">
        <v>436</v>
      </c>
      <c r="R111" s="102"/>
      <c r="S111" s="267" t="s">
        <v>156</v>
      </c>
      <c r="T111" s="127" t="s">
        <v>103</v>
      </c>
      <c r="U111" s="147"/>
      <c r="V111" s="144" t="s">
        <v>158</v>
      </c>
      <c r="W111" s="147" t="s">
        <v>157</v>
      </c>
      <c r="X111" s="147" t="s">
        <v>278</v>
      </c>
      <c r="Y111" s="147" t="s">
        <v>501</v>
      </c>
      <c r="Z111" s="102"/>
      <c r="AA111" s="289"/>
      <c r="AB111" s="175">
        <v>0.0357</v>
      </c>
      <c r="AC111" s="127" t="s">
        <v>232</v>
      </c>
      <c r="AD111" s="205" t="s">
        <v>282</v>
      </c>
      <c r="AE111" s="205" t="s">
        <v>507</v>
      </c>
      <c r="AF111" s="288">
        <v>88</v>
      </c>
      <c r="AG111" s="288">
        <v>33</v>
      </c>
      <c r="AH111" s="288">
        <v>3</v>
      </c>
      <c r="AI111" s="205">
        <f>AF111*AG111*AH111*7860/1000000000</f>
        <v>0.06847632</v>
      </c>
      <c r="AJ111" s="206">
        <f t="shared" ref="AJ111:AJ112" si="29">AB111/AI111</f>
        <v>0.521348109828332</v>
      </c>
      <c r="AK111" s="174"/>
      <c r="AL111" s="202"/>
      <c r="AM111" s="202"/>
      <c r="AN111" s="204"/>
      <c r="AO111" s="302"/>
      <c r="AP111" s="302"/>
      <c r="AQ111" s="127"/>
      <c r="AR111" s="127"/>
      <c r="AS111" s="127">
        <v>1</v>
      </c>
    </row>
    <row r="112" s="62" customFormat="1" ht="50.1" customHeight="1" spans="1:45">
      <c r="A112" s="101">
        <f t="shared" si="28"/>
        <v>104</v>
      </c>
      <c r="B112" s="235"/>
      <c r="C112" s="102"/>
      <c r="D112" s="102"/>
      <c r="E112" s="102"/>
      <c r="F112" s="234"/>
      <c r="G112" s="102"/>
      <c r="H112" s="236">
        <v>6</v>
      </c>
      <c r="I112" s="102"/>
      <c r="J112" s="102"/>
      <c r="K112" s="102"/>
      <c r="L112" s="102"/>
      <c r="M112" s="127" t="s">
        <v>105</v>
      </c>
      <c r="N112" s="127" t="s">
        <v>106</v>
      </c>
      <c r="O112" s="252"/>
      <c r="P112" s="251" t="s">
        <v>156</v>
      </c>
      <c r="Q112" s="102" t="s">
        <v>436</v>
      </c>
      <c r="R112" s="102"/>
      <c r="S112" s="267" t="s">
        <v>156</v>
      </c>
      <c r="T112" s="127" t="s">
        <v>105</v>
      </c>
      <c r="U112" s="147"/>
      <c r="V112" s="144" t="s">
        <v>158</v>
      </c>
      <c r="W112" s="147" t="s">
        <v>157</v>
      </c>
      <c r="X112" s="147" t="s">
        <v>278</v>
      </c>
      <c r="Y112" s="147" t="s">
        <v>505</v>
      </c>
      <c r="Z112" s="147"/>
      <c r="AA112" s="103"/>
      <c r="AB112" s="287">
        <v>0.096</v>
      </c>
      <c r="AC112" s="127" t="s">
        <v>232</v>
      </c>
      <c r="AD112" s="205" t="s">
        <v>282</v>
      </c>
      <c r="AE112" s="205" t="s">
        <v>544</v>
      </c>
      <c r="AF112" s="288">
        <v>81</v>
      </c>
      <c r="AG112" s="288">
        <v>77</v>
      </c>
      <c r="AH112" s="288">
        <v>3</v>
      </c>
      <c r="AI112" s="205">
        <f>AF112*AG112*AH112*7860/1000000000</f>
        <v>0.14706846</v>
      </c>
      <c r="AJ112" s="206">
        <f t="shared" si="29"/>
        <v>0.652757226124487</v>
      </c>
      <c r="AK112" s="174"/>
      <c r="AL112" s="202"/>
      <c r="AM112" s="202"/>
      <c r="AN112" s="204"/>
      <c r="AO112" s="302"/>
      <c r="AP112" s="302"/>
      <c r="AQ112" s="127"/>
      <c r="AR112" s="127"/>
      <c r="AS112" s="127">
        <v>2</v>
      </c>
    </row>
    <row r="113" s="62" customFormat="1" ht="50.1" customHeight="1" spans="1:45">
      <c r="A113" s="94">
        <f t="shared" si="28"/>
        <v>105</v>
      </c>
      <c r="B113" s="96"/>
      <c r="C113" s="96"/>
      <c r="D113" s="96"/>
      <c r="E113" s="96">
        <v>3</v>
      </c>
      <c r="F113" s="97"/>
      <c r="G113" s="96"/>
      <c r="H113" s="96"/>
      <c r="I113" s="96"/>
      <c r="J113" s="96"/>
      <c r="K113" s="96"/>
      <c r="L113" s="95" t="s">
        <v>545</v>
      </c>
      <c r="M113" s="95" t="s">
        <v>545</v>
      </c>
      <c r="N113" s="253" t="s">
        <v>546</v>
      </c>
      <c r="O113" s="248"/>
      <c r="P113" s="100" t="s">
        <v>156</v>
      </c>
      <c r="Q113" s="96" t="s">
        <v>436</v>
      </c>
      <c r="R113" s="96"/>
      <c r="S113" s="265" t="s">
        <v>156</v>
      </c>
      <c r="T113" s="95" t="s">
        <v>545</v>
      </c>
      <c r="U113" s="143"/>
      <c r="V113" s="118" t="s">
        <v>158</v>
      </c>
      <c r="W113" s="143" t="s">
        <v>157</v>
      </c>
      <c r="X113" s="270" t="s">
        <v>547</v>
      </c>
      <c r="Y113" s="143" t="s">
        <v>160</v>
      </c>
      <c r="Z113" s="143"/>
      <c r="AA113" s="98"/>
      <c r="AB113" s="276" t="e">
        <f>AB114</f>
        <v>#REF!</v>
      </c>
      <c r="AC113" s="95" t="s">
        <v>548</v>
      </c>
      <c r="AD113" s="207" t="s">
        <v>467</v>
      </c>
      <c r="AE113" s="207"/>
      <c r="AF113" s="280"/>
      <c r="AG113" s="280"/>
      <c r="AH113" s="280"/>
      <c r="AI113" s="207"/>
      <c r="AJ113" s="208"/>
      <c r="AK113" s="280"/>
      <c r="AL113" s="207">
        <v>0.1709</v>
      </c>
      <c r="AM113" s="193">
        <v>0.0025</v>
      </c>
      <c r="AN113" s="201">
        <v>7</v>
      </c>
      <c r="AO113" s="98" t="s">
        <v>219</v>
      </c>
      <c r="AP113" s="98" t="s">
        <v>549</v>
      </c>
      <c r="AQ113" s="95"/>
      <c r="AR113" s="95"/>
      <c r="AS113" s="95">
        <v>1</v>
      </c>
    </row>
    <row r="114" s="62" customFormat="1" ht="50.1" customHeight="1" spans="1:45">
      <c r="A114" s="94">
        <f t="shared" si="28"/>
        <v>106</v>
      </c>
      <c r="B114" s="96"/>
      <c r="C114" s="96"/>
      <c r="D114" s="96"/>
      <c r="E114" s="96"/>
      <c r="F114" s="97">
        <v>4</v>
      </c>
      <c r="G114" s="96"/>
      <c r="H114" s="96"/>
      <c r="I114" s="96"/>
      <c r="J114" s="96"/>
      <c r="K114" s="96"/>
      <c r="L114" s="95" t="s">
        <v>550</v>
      </c>
      <c r="M114" s="95" t="s">
        <v>550</v>
      </c>
      <c r="N114" s="253" t="s">
        <v>551</v>
      </c>
      <c r="O114" s="248"/>
      <c r="P114" s="100" t="s">
        <v>156</v>
      </c>
      <c r="Q114" s="96" t="s">
        <v>436</v>
      </c>
      <c r="R114" s="96"/>
      <c r="S114" s="265" t="s">
        <v>156</v>
      </c>
      <c r="T114" s="95" t="s">
        <v>550</v>
      </c>
      <c r="U114" s="143"/>
      <c r="V114" s="118" t="s">
        <v>158</v>
      </c>
      <c r="W114" s="143" t="s">
        <v>157</v>
      </c>
      <c r="X114" s="143" t="s">
        <v>257</v>
      </c>
      <c r="Y114" s="143" t="s">
        <v>160</v>
      </c>
      <c r="Z114" s="143"/>
      <c r="AA114" s="98"/>
      <c r="AB114" s="276" t="e">
        <f>AB115*#REF!+AB120*#REF!+AB121+AB122+AB123+AB124+AB133</f>
        <v>#REF!</v>
      </c>
      <c r="AC114" s="95" t="s">
        <v>232</v>
      </c>
      <c r="AD114" s="207" t="s">
        <v>258</v>
      </c>
      <c r="AE114" s="207"/>
      <c r="AF114" s="280"/>
      <c r="AG114" s="280"/>
      <c r="AH114" s="280"/>
      <c r="AI114" s="207"/>
      <c r="AJ114" s="208"/>
      <c r="AK114" s="280">
        <v>18</v>
      </c>
      <c r="AL114" s="207"/>
      <c r="AM114" s="193">
        <f>2/60</f>
        <v>0.0333333333333333</v>
      </c>
      <c r="AN114" s="201">
        <v>1</v>
      </c>
      <c r="AO114" s="98" t="s">
        <v>219</v>
      </c>
      <c r="AP114" s="98" t="s">
        <v>259</v>
      </c>
      <c r="AQ114" s="95"/>
      <c r="AR114" s="95"/>
      <c r="AS114" s="95">
        <v>1</v>
      </c>
    </row>
    <row r="115" s="62" customFormat="1" ht="50.1" customHeight="1" spans="1:45">
      <c r="A115" s="94">
        <f t="shared" si="28"/>
        <v>107</v>
      </c>
      <c r="B115" s="96"/>
      <c r="C115" s="96"/>
      <c r="D115" s="96"/>
      <c r="E115" s="96"/>
      <c r="F115" s="97"/>
      <c r="G115" s="96">
        <v>5</v>
      </c>
      <c r="H115" s="96"/>
      <c r="I115" s="96"/>
      <c r="J115" s="96"/>
      <c r="K115" s="96"/>
      <c r="L115" s="95" t="s">
        <v>552</v>
      </c>
      <c r="M115" s="95" t="s">
        <v>552</v>
      </c>
      <c r="N115" s="253" t="s">
        <v>553</v>
      </c>
      <c r="O115" s="248"/>
      <c r="P115" s="100" t="s">
        <v>156</v>
      </c>
      <c r="Q115" s="96" t="s">
        <v>436</v>
      </c>
      <c r="R115" s="96"/>
      <c r="S115" s="265" t="s">
        <v>156</v>
      </c>
      <c r="T115" s="95" t="s">
        <v>552</v>
      </c>
      <c r="U115" s="143"/>
      <c r="V115" s="118" t="s">
        <v>158</v>
      </c>
      <c r="W115" s="143" t="s">
        <v>157</v>
      </c>
      <c r="X115" s="98" t="s">
        <v>262</v>
      </c>
      <c r="Y115" s="143" t="s">
        <v>160</v>
      </c>
      <c r="Z115" s="143"/>
      <c r="AA115" s="98"/>
      <c r="AB115" s="276" t="e">
        <f>AB116*#REF!+AB117*#REF!</f>
        <v>#REF!</v>
      </c>
      <c r="AC115" s="95" t="s">
        <v>232</v>
      </c>
      <c r="AD115" s="207" t="s">
        <v>258</v>
      </c>
      <c r="AE115" s="207"/>
      <c r="AF115" s="280"/>
      <c r="AG115" s="280"/>
      <c r="AH115" s="280"/>
      <c r="AI115" s="207"/>
      <c r="AJ115" s="208"/>
      <c r="AK115" s="280">
        <v>20</v>
      </c>
      <c r="AL115" s="207"/>
      <c r="AM115" s="193"/>
      <c r="AN115" s="201"/>
      <c r="AO115" s="98" t="s">
        <v>233</v>
      </c>
      <c r="AP115" s="98" t="s">
        <v>311</v>
      </c>
      <c r="AQ115" s="95"/>
      <c r="AR115" s="95"/>
      <c r="AS115" s="95">
        <v>2</v>
      </c>
    </row>
    <row r="116" s="61" customFormat="1" ht="50.1" customHeight="1" spans="1:45">
      <c r="A116" s="94">
        <f t="shared" si="28"/>
        <v>108</v>
      </c>
      <c r="B116" s="96"/>
      <c r="C116" s="96"/>
      <c r="D116" s="96"/>
      <c r="E116" s="96"/>
      <c r="F116" s="97"/>
      <c r="G116" s="96"/>
      <c r="H116" s="96">
        <v>6</v>
      </c>
      <c r="I116" s="96"/>
      <c r="J116" s="96"/>
      <c r="K116" s="96"/>
      <c r="L116" s="96"/>
      <c r="M116" s="95" t="s">
        <v>554</v>
      </c>
      <c r="N116" s="253" t="s">
        <v>555</v>
      </c>
      <c r="O116" s="248"/>
      <c r="P116" s="100" t="s">
        <v>156</v>
      </c>
      <c r="Q116" s="96" t="s">
        <v>436</v>
      </c>
      <c r="R116" s="96"/>
      <c r="S116" s="265" t="s">
        <v>254</v>
      </c>
      <c r="T116" s="95" t="s">
        <v>554</v>
      </c>
      <c r="U116" s="143"/>
      <c r="V116" s="118" t="s">
        <v>158</v>
      </c>
      <c r="W116" s="143" t="s">
        <v>157</v>
      </c>
      <c r="X116" s="143" t="s">
        <v>278</v>
      </c>
      <c r="Y116" s="143" t="s">
        <v>556</v>
      </c>
      <c r="Z116" s="143" t="s">
        <v>557</v>
      </c>
      <c r="AA116" s="281"/>
      <c r="AB116" s="276">
        <v>0.498</v>
      </c>
      <c r="AC116" s="95" t="s">
        <v>232</v>
      </c>
      <c r="AD116" s="207" t="s">
        <v>282</v>
      </c>
      <c r="AE116" s="207" t="s">
        <v>558</v>
      </c>
      <c r="AF116" s="280">
        <v>352</v>
      </c>
      <c r="AG116" s="280">
        <v>47</v>
      </c>
      <c r="AH116" s="290">
        <v>6</v>
      </c>
      <c r="AI116" s="207">
        <f>AF116*AG116*AH116*7860/1000000000</f>
        <v>0.78021504</v>
      </c>
      <c r="AJ116" s="208">
        <f t="shared" ref="AJ116:AJ123" si="30">AB116/AI116</f>
        <v>0.638285568040319</v>
      </c>
      <c r="AK116" s="280"/>
      <c r="AL116" s="207"/>
      <c r="AM116" s="193"/>
      <c r="AN116" s="201"/>
      <c r="AO116" s="222"/>
      <c r="AP116" s="222"/>
      <c r="AQ116" s="301"/>
      <c r="AR116" s="301"/>
      <c r="AS116" s="95">
        <v>1</v>
      </c>
    </row>
    <row r="117" s="62" customFormat="1" ht="50.1" customHeight="1" spans="1:45">
      <c r="A117" s="94">
        <f t="shared" si="28"/>
        <v>109</v>
      </c>
      <c r="B117" s="96"/>
      <c r="C117" s="96"/>
      <c r="D117" s="96"/>
      <c r="E117" s="96"/>
      <c r="F117" s="97"/>
      <c r="G117" s="96"/>
      <c r="H117" s="96">
        <v>6</v>
      </c>
      <c r="I117" s="96"/>
      <c r="J117" s="96"/>
      <c r="K117" s="96"/>
      <c r="L117" s="96"/>
      <c r="M117" s="95" t="s">
        <v>559</v>
      </c>
      <c r="N117" s="253" t="s">
        <v>560</v>
      </c>
      <c r="O117" s="248"/>
      <c r="P117" s="100" t="s">
        <v>156</v>
      </c>
      <c r="Q117" s="96" t="s">
        <v>436</v>
      </c>
      <c r="R117" s="96"/>
      <c r="S117" s="265" t="s">
        <v>156</v>
      </c>
      <c r="T117" s="95" t="s">
        <v>559</v>
      </c>
      <c r="U117" s="143"/>
      <c r="V117" s="118" t="s">
        <v>158</v>
      </c>
      <c r="W117" s="143" t="s">
        <v>157</v>
      </c>
      <c r="X117" s="143" t="s">
        <v>169</v>
      </c>
      <c r="Y117" s="143" t="s">
        <v>160</v>
      </c>
      <c r="Z117" s="143"/>
      <c r="AA117" s="98"/>
      <c r="AB117" s="276" t="e">
        <f>AB118*#REF!+AB119*#REF!</f>
        <v>#REF!</v>
      </c>
      <c r="AC117" s="95"/>
      <c r="AD117" s="207"/>
      <c r="AE117" s="207"/>
      <c r="AF117" s="280"/>
      <c r="AG117" s="280"/>
      <c r="AH117" s="280"/>
      <c r="AI117" s="207"/>
      <c r="AJ117" s="208"/>
      <c r="AK117" s="280"/>
      <c r="AL117" s="207"/>
      <c r="AM117" s="193"/>
      <c r="AN117" s="201"/>
      <c r="AO117" s="222"/>
      <c r="AP117" s="222"/>
      <c r="AQ117" s="95"/>
      <c r="AR117" s="95"/>
      <c r="AS117" s="95">
        <v>1</v>
      </c>
    </row>
    <row r="118" s="62" customFormat="1" ht="50.1" customHeight="1" spans="1:45">
      <c r="A118" s="94">
        <f t="shared" si="28"/>
        <v>110</v>
      </c>
      <c r="B118" s="96"/>
      <c r="C118" s="96"/>
      <c r="D118" s="96"/>
      <c r="E118" s="96"/>
      <c r="F118" s="97"/>
      <c r="G118" s="96"/>
      <c r="H118" s="96"/>
      <c r="I118" s="96">
        <v>7</v>
      </c>
      <c r="J118" s="96"/>
      <c r="K118" s="96"/>
      <c r="L118" s="96"/>
      <c r="M118" s="95" t="s">
        <v>561</v>
      </c>
      <c r="N118" s="253" t="s">
        <v>562</v>
      </c>
      <c r="O118" s="248"/>
      <c r="P118" s="100" t="s">
        <v>156</v>
      </c>
      <c r="Q118" s="96" t="s">
        <v>436</v>
      </c>
      <c r="R118" s="96"/>
      <c r="S118" s="265" t="s">
        <v>156</v>
      </c>
      <c r="T118" s="95" t="s">
        <v>561</v>
      </c>
      <c r="U118" s="143"/>
      <c r="V118" s="118" t="s">
        <v>158</v>
      </c>
      <c r="W118" s="143" t="s">
        <v>157</v>
      </c>
      <c r="X118" s="143" t="s">
        <v>563</v>
      </c>
      <c r="Y118" s="143" t="s">
        <v>564</v>
      </c>
      <c r="Z118" s="143" t="s">
        <v>565</v>
      </c>
      <c r="AA118" s="98"/>
      <c r="AB118" s="172">
        <v>0.0374</v>
      </c>
      <c r="AC118" s="95" t="s">
        <v>232</v>
      </c>
      <c r="AD118" s="207" t="s">
        <v>379</v>
      </c>
      <c r="AE118" s="207"/>
      <c r="AF118" s="280">
        <v>12</v>
      </c>
      <c r="AG118" s="280">
        <v>24</v>
      </c>
      <c r="AH118" s="280"/>
      <c r="AI118" s="207">
        <f t="shared" ref="AI118" si="31">AG118/2*AG118/2*3.14*AF118*7860/1000000000</f>
        <v>0.0426477312</v>
      </c>
      <c r="AJ118" s="208">
        <f t="shared" ref="AJ118" si="32">AB118/AI118</f>
        <v>0.876951691160537</v>
      </c>
      <c r="AK118" s="280"/>
      <c r="AL118" s="207"/>
      <c r="AM118" s="193"/>
      <c r="AN118" s="201"/>
      <c r="AO118" s="222"/>
      <c r="AP118" s="222"/>
      <c r="AQ118" s="95"/>
      <c r="AR118" s="95"/>
      <c r="AS118" s="95">
        <v>1</v>
      </c>
    </row>
    <row r="119" s="62" customFormat="1" ht="50.1" customHeight="1" spans="1:45">
      <c r="A119" s="94">
        <f t="shared" si="28"/>
        <v>111</v>
      </c>
      <c r="B119" s="96"/>
      <c r="C119" s="96"/>
      <c r="D119" s="96"/>
      <c r="E119" s="96"/>
      <c r="F119" s="97"/>
      <c r="G119" s="96"/>
      <c r="H119" s="96"/>
      <c r="I119" s="96">
        <v>7</v>
      </c>
      <c r="J119" s="96"/>
      <c r="K119" s="96"/>
      <c r="L119" s="96"/>
      <c r="M119" s="95" t="s">
        <v>566</v>
      </c>
      <c r="N119" s="253" t="s">
        <v>567</v>
      </c>
      <c r="O119" s="248"/>
      <c r="P119" s="100" t="s">
        <v>254</v>
      </c>
      <c r="Q119" s="96" t="s">
        <v>436</v>
      </c>
      <c r="R119" s="96"/>
      <c r="S119" s="265" t="s">
        <v>156</v>
      </c>
      <c r="T119" s="95" t="s">
        <v>566</v>
      </c>
      <c r="U119" s="143"/>
      <c r="V119" s="118" t="s">
        <v>158</v>
      </c>
      <c r="W119" s="143" t="s">
        <v>157</v>
      </c>
      <c r="X119" s="143" t="s">
        <v>250</v>
      </c>
      <c r="Y119" s="143" t="s">
        <v>568</v>
      </c>
      <c r="Z119" s="143" t="s">
        <v>232</v>
      </c>
      <c r="AA119" s="281"/>
      <c r="AB119" s="172">
        <v>0.0006</v>
      </c>
      <c r="AC119" s="95" t="s">
        <v>232</v>
      </c>
      <c r="AD119" s="207"/>
      <c r="AE119" s="207"/>
      <c r="AF119" s="280"/>
      <c r="AG119" s="280"/>
      <c r="AH119" s="280"/>
      <c r="AI119" s="207"/>
      <c r="AJ119" s="208"/>
      <c r="AK119" s="280"/>
      <c r="AL119" s="207"/>
      <c r="AM119" s="193"/>
      <c r="AN119" s="201"/>
      <c r="AO119" s="222"/>
      <c r="AP119" s="222"/>
      <c r="AQ119" s="95"/>
      <c r="AR119" s="95"/>
      <c r="AS119" s="95">
        <v>2</v>
      </c>
    </row>
    <row r="120" s="62" customFormat="1" ht="50.1" customHeight="1" spans="1:45">
      <c r="A120" s="94">
        <f t="shared" ref="A120:A129" si="33">ROW()-8</f>
        <v>112</v>
      </c>
      <c r="B120" s="96"/>
      <c r="C120" s="96"/>
      <c r="D120" s="96"/>
      <c r="E120" s="96"/>
      <c r="F120" s="97"/>
      <c r="G120" s="96">
        <v>5</v>
      </c>
      <c r="H120" s="96"/>
      <c r="I120" s="96"/>
      <c r="J120" s="96"/>
      <c r="K120" s="96"/>
      <c r="L120" s="95" t="s">
        <v>569</v>
      </c>
      <c r="M120" s="95" t="s">
        <v>569</v>
      </c>
      <c r="N120" s="253" t="s">
        <v>570</v>
      </c>
      <c r="O120" s="248"/>
      <c r="P120" s="100" t="s">
        <v>156</v>
      </c>
      <c r="Q120" s="96" t="s">
        <v>436</v>
      </c>
      <c r="R120" s="96"/>
      <c r="S120" s="265" t="s">
        <v>156</v>
      </c>
      <c r="T120" s="95" t="s">
        <v>569</v>
      </c>
      <c r="U120" s="143"/>
      <c r="V120" s="118" t="s">
        <v>158</v>
      </c>
      <c r="W120" s="143" t="s">
        <v>157</v>
      </c>
      <c r="X120" s="143" t="s">
        <v>563</v>
      </c>
      <c r="Y120" s="143" t="s">
        <v>564</v>
      </c>
      <c r="Z120" s="143" t="s">
        <v>565</v>
      </c>
      <c r="AA120" s="98"/>
      <c r="AB120" s="276">
        <v>0.0396</v>
      </c>
      <c r="AC120" s="95" t="s">
        <v>232</v>
      </c>
      <c r="AD120" s="207" t="s">
        <v>571</v>
      </c>
      <c r="AE120" s="207"/>
      <c r="AF120" s="280">
        <v>49</v>
      </c>
      <c r="AG120" s="280">
        <v>12</v>
      </c>
      <c r="AH120" s="280"/>
      <c r="AI120" s="207">
        <f t="shared" ref="AI120:AI121" si="34">AG120/2*AG120/2*3.14*AF120*7860/1000000000</f>
        <v>0.0435362256</v>
      </c>
      <c r="AJ120" s="208">
        <f t="shared" si="30"/>
        <v>0.909587348334579</v>
      </c>
      <c r="AK120" s="280"/>
      <c r="AL120" s="207"/>
      <c r="AM120" s="193"/>
      <c r="AN120" s="201"/>
      <c r="AO120" s="98" t="s">
        <v>233</v>
      </c>
      <c r="AP120" s="98" t="s">
        <v>572</v>
      </c>
      <c r="AQ120" s="95"/>
      <c r="AR120" s="95"/>
      <c r="AS120" s="95">
        <v>2</v>
      </c>
    </row>
    <row r="121" s="61" customFormat="1" ht="50.1" customHeight="1" spans="1:45">
      <c r="A121" s="94">
        <f t="shared" si="33"/>
        <v>113</v>
      </c>
      <c r="B121" s="96"/>
      <c r="C121" s="96"/>
      <c r="D121" s="96"/>
      <c r="E121" s="96"/>
      <c r="F121" s="97"/>
      <c r="G121" s="96">
        <v>5</v>
      </c>
      <c r="H121" s="96"/>
      <c r="I121" s="96"/>
      <c r="J121" s="96"/>
      <c r="K121" s="96"/>
      <c r="L121" s="95" t="s">
        <v>573</v>
      </c>
      <c r="M121" s="95" t="s">
        <v>573</v>
      </c>
      <c r="N121" s="253" t="s">
        <v>574</v>
      </c>
      <c r="O121" s="248"/>
      <c r="P121" s="100" t="s">
        <v>156</v>
      </c>
      <c r="Q121" s="96" t="s">
        <v>436</v>
      </c>
      <c r="R121" s="96"/>
      <c r="S121" s="265" t="s">
        <v>254</v>
      </c>
      <c r="T121" s="95" t="s">
        <v>573</v>
      </c>
      <c r="U121" s="143"/>
      <c r="V121" s="118" t="s">
        <v>158</v>
      </c>
      <c r="W121" s="143" t="s">
        <v>157</v>
      </c>
      <c r="X121" s="143" t="s">
        <v>563</v>
      </c>
      <c r="Y121" s="143" t="s">
        <v>575</v>
      </c>
      <c r="Z121" s="143" t="s">
        <v>576</v>
      </c>
      <c r="AA121" s="281"/>
      <c r="AB121" s="276">
        <v>0.3152</v>
      </c>
      <c r="AC121" s="95" t="s">
        <v>232</v>
      </c>
      <c r="AD121" s="207" t="s">
        <v>571</v>
      </c>
      <c r="AE121" s="207"/>
      <c r="AF121" s="280">
        <v>207</v>
      </c>
      <c r="AG121" s="280">
        <v>17</v>
      </c>
      <c r="AH121" s="280"/>
      <c r="AI121" s="207">
        <f t="shared" si="34"/>
        <v>0.3691138923</v>
      </c>
      <c r="AJ121" s="208">
        <f t="shared" si="30"/>
        <v>0.853936973317219</v>
      </c>
      <c r="AK121" s="280"/>
      <c r="AL121" s="207"/>
      <c r="AM121" s="193"/>
      <c r="AN121" s="201"/>
      <c r="AO121" s="98" t="s">
        <v>233</v>
      </c>
      <c r="AP121" s="98" t="s">
        <v>577</v>
      </c>
      <c r="AQ121" s="301"/>
      <c r="AR121" s="301"/>
      <c r="AS121" s="95">
        <v>1</v>
      </c>
    </row>
    <row r="122" s="62" customFormat="1" ht="50.1" customHeight="1" spans="1:45">
      <c r="A122" s="94">
        <f t="shared" si="33"/>
        <v>114</v>
      </c>
      <c r="B122" s="96"/>
      <c r="C122" s="96"/>
      <c r="D122" s="96"/>
      <c r="E122" s="96"/>
      <c r="F122" s="97"/>
      <c r="G122" s="96">
        <v>5</v>
      </c>
      <c r="H122" s="96"/>
      <c r="I122" s="96"/>
      <c r="J122" s="96"/>
      <c r="K122" s="96"/>
      <c r="L122" s="95" t="s">
        <v>578</v>
      </c>
      <c r="M122" s="95" t="s">
        <v>578</v>
      </c>
      <c r="N122" s="253" t="s">
        <v>579</v>
      </c>
      <c r="O122" s="248"/>
      <c r="P122" s="100" t="s">
        <v>156</v>
      </c>
      <c r="Q122" s="96" t="s">
        <v>436</v>
      </c>
      <c r="R122" s="96"/>
      <c r="S122" s="265" t="s">
        <v>156</v>
      </c>
      <c r="T122" s="95" t="s">
        <v>578</v>
      </c>
      <c r="U122" s="143"/>
      <c r="V122" s="118" t="s">
        <v>158</v>
      </c>
      <c r="W122" s="143" t="s">
        <v>157</v>
      </c>
      <c r="X122" s="143" t="s">
        <v>278</v>
      </c>
      <c r="Y122" s="143" t="s">
        <v>580</v>
      </c>
      <c r="Z122" s="143" t="s">
        <v>557</v>
      </c>
      <c r="AA122" s="98"/>
      <c r="AB122" s="172">
        <v>0.1934</v>
      </c>
      <c r="AC122" s="95" t="s">
        <v>232</v>
      </c>
      <c r="AD122" s="207" t="s">
        <v>282</v>
      </c>
      <c r="AE122" s="207" t="s">
        <v>581</v>
      </c>
      <c r="AF122" s="280">
        <v>170</v>
      </c>
      <c r="AG122" s="280">
        <v>25</v>
      </c>
      <c r="AH122" s="280">
        <v>6</v>
      </c>
      <c r="AI122" s="207">
        <f>AF122*AG122*AH122*7860/1000000000</f>
        <v>0.20043</v>
      </c>
      <c r="AJ122" s="208">
        <f t="shared" si="30"/>
        <v>0.964925410367709</v>
      </c>
      <c r="AK122" s="280"/>
      <c r="AL122" s="207"/>
      <c r="AM122" s="193"/>
      <c r="AN122" s="201"/>
      <c r="AO122" s="98" t="s">
        <v>233</v>
      </c>
      <c r="AP122" s="98" t="s">
        <v>582</v>
      </c>
      <c r="AQ122" s="95"/>
      <c r="AR122" s="95"/>
      <c r="AS122" s="95">
        <v>1</v>
      </c>
    </row>
    <row r="123" s="62" customFormat="1" ht="50.1" customHeight="1" spans="1:45">
      <c r="A123" s="94">
        <f t="shared" si="33"/>
        <v>115</v>
      </c>
      <c r="B123" s="96"/>
      <c r="C123" s="96"/>
      <c r="D123" s="96"/>
      <c r="E123" s="96"/>
      <c r="F123" s="97"/>
      <c r="G123" s="96">
        <v>5</v>
      </c>
      <c r="H123" s="96"/>
      <c r="I123" s="96"/>
      <c r="J123" s="96"/>
      <c r="K123" s="96"/>
      <c r="L123" s="95" t="s">
        <v>583</v>
      </c>
      <c r="M123" s="95" t="s">
        <v>583</v>
      </c>
      <c r="N123" s="253" t="s">
        <v>584</v>
      </c>
      <c r="O123" s="248"/>
      <c r="P123" s="100" t="s">
        <v>156</v>
      </c>
      <c r="Q123" s="96" t="s">
        <v>436</v>
      </c>
      <c r="R123" s="96"/>
      <c r="S123" s="265" t="s">
        <v>156</v>
      </c>
      <c r="T123" s="95" t="s">
        <v>583</v>
      </c>
      <c r="U123" s="143"/>
      <c r="V123" s="118" t="s">
        <v>158</v>
      </c>
      <c r="W123" s="143" t="s">
        <v>157</v>
      </c>
      <c r="X123" s="143" t="s">
        <v>278</v>
      </c>
      <c r="Y123" s="143" t="s">
        <v>501</v>
      </c>
      <c r="Z123" s="143" t="s">
        <v>502</v>
      </c>
      <c r="AA123" s="98"/>
      <c r="AB123" s="276">
        <v>0.0073</v>
      </c>
      <c r="AC123" s="95" t="s">
        <v>232</v>
      </c>
      <c r="AD123" s="207" t="s">
        <v>282</v>
      </c>
      <c r="AE123" s="207" t="s">
        <v>585</v>
      </c>
      <c r="AF123" s="280">
        <v>31</v>
      </c>
      <c r="AG123" s="280">
        <v>14</v>
      </c>
      <c r="AH123" s="280">
        <v>3</v>
      </c>
      <c r="AI123" s="207">
        <f>AF123*AG123*AH123*7860/1000000000</f>
        <v>0.01023372</v>
      </c>
      <c r="AJ123" s="208">
        <f t="shared" si="30"/>
        <v>0.713328095746219</v>
      </c>
      <c r="AK123" s="280"/>
      <c r="AL123" s="207"/>
      <c r="AM123" s="193"/>
      <c r="AN123" s="201"/>
      <c r="AO123" s="98" t="s">
        <v>233</v>
      </c>
      <c r="AP123" s="98" t="s">
        <v>582</v>
      </c>
      <c r="AQ123" s="95"/>
      <c r="AR123" s="95"/>
      <c r="AS123" s="95">
        <v>2</v>
      </c>
    </row>
    <row r="124" s="62" customFormat="1" ht="50.1" customHeight="1" spans="1:45">
      <c r="A124" s="94">
        <f t="shared" si="33"/>
        <v>116</v>
      </c>
      <c r="B124" s="96"/>
      <c r="C124" s="96"/>
      <c r="D124" s="96"/>
      <c r="E124" s="96"/>
      <c r="F124" s="97"/>
      <c r="G124" s="96">
        <v>5</v>
      </c>
      <c r="H124" s="96"/>
      <c r="I124" s="96"/>
      <c r="J124" s="96"/>
      <c r="K124" s="96"/>
      <c r="L124" s="96"/>
      <c r="M124" s="95" t="s">
        <v>586</v>
      </c>
      <c r="N124" s="253" t="s">
        <v>587</v>
      </c>
      <c r="O124" s="248"/>
      <c r="P124" s="100" t="s">
        <v>156</v>
      </c>
      <c r="Q124" s="96" t="s">
        <v>436</v>
      </c>
      <c r="R124" s="96"/>
      <c r="S124" s="265" t="s">
        <v>156</v>
      </c>
      <c r="T124" s="95" t="s">
        <v>586</v>
      </c>
      <c r="U124" s="143"/>
      <c r="V124" s="118" t="s">
        <v>158</v>
      </c>
      <c r="W124" s="143" t="s">
        <v>157</v>
      </c>
      <c r="X124" s="98" t="s">
        <v>262</v>
      </c>
      <c r="Y124" s="143" t="s">
        <v>160</v>
      </c>
      <c r="Z124" s="143" t="s">
        <v>232</v>
      </c>
      <c r="AA124" s="98"/>
      <c r="AB124" s="276" t="e">
        <f>AB125*#REF!+AB128+AB129+AB130*#REF!+AB131+AB132*#REF!</f>
        <v>#REF!</v>
      </c>
      <c r="AC124" s="95" t="s">
        <v>232</v>
      </c>
      <c r="AD124" s="207" t="s">
        <v>258</v>
      </c>
      <c r="AE124" s="207"/>
      <c r="AF124" s="280"/>
      <c r="AG124" s="280"/>
      <c r="AH124" s="280"/>
      <c r="AI124" s="207"/>
      <c r="AJ124" s="208"/>
      <c r="AK124" s="280">
        <v>20</v>
      </c>
      <c r="AL124" s="207"/>
      <c r="AM124" s="193"/>
      <c r="AN124" s="201"/>
      <c r="AO124" s="98" t="s">
        <v>170</v>
      </c>
      <c r="AP124" s="98" t="s">
        <v>259</v>
      </c>
      <c r="AQ124" s="95"/>
      <c r="AR124" s="95"/>
      <c r="AS124" s="95">
        <v>1</v>
      </c>
    </row>
    <row r="125" s="62" customFormat="1" ht="50.1" customHeight="1" spans="1:45">
      <c r="A125" s="94">
        <f t="shared" si="33"/>
        <v>117</v>
      </c>
      <c r="B125" s="96"/>
      <c r="C125" s="96"/>
      <c r="D125" s="96"/>
      <c r="E125" s="96"/>
      <c r="F125" s="97"/>
      <c r="G125" s="96"/>
      <c r="H125" s="96">
        <v>6</v>
      </c>
      <c r="I125" s="96"/>
      <c r="J125" s="96"/>
      <c r="K125" s="96"/>
      <c r="L125" s="95" t="s">
        <v>588</v>
      </c>
      <c r="M125" s="95" t="s">
        <v>588</v>
      </c>
      <c r="N125" s="253" t="s">
        <v>589</v>
      </c>
      <c r="O125" s="248"/>
      <c r="P125" s="100" t="s">
        <v>156</v>
      </c>
      <c r="Q125" s="96" t="s">
        <v>436</v>
      </c>
      <c r="R125" s="96"/>
      <c r="S125" s="265" t="s">
        <v>156</v>
      </c>
      <c r="T125" s="95" t="s">
        <v>588</v>
      </c>
      <c r="U125" s="143"/>
      <c r="V125" s="118" t="s">
        <v>158</v>
      </c>
      <c r="W125" s="143" t="s">
        <v>157</v>
      </c>
      <c r="X125" s="98" t="s">
        <v>262</v>
      </c>
      <c r="Y125" s="143" t="s">
        <v>160</v>
      </c>
      <c r="Z125" s="143" t="s">
        <v>232</v>
      </c>
      <c r="AA125" s="98"/>
      <c r="AB125" s="276">
        <f>AB126+AB127</f>
        <v>0.5264</v>
      </c>
      <c r="AC125" s="95" t="s">
        <v>232</v>
      </c>
      <c r="AD125" s="207" t="s">
        <v>258</v>
      </c>
      <c r="AE125" s="207"/>
      <c r="AF125" s="280"/>
      <c r="AG125" s="280"/>
      <c r="AH125" s="280"/>
      <c r="AI125" s="207"/>
      <c r="AJ125" s="208"/>
      <c r="AK125" s="280">
        <v>12</v>
      </c>
      <c r="AL125" s="207"/>
      <c r="AM125" s="193"/>
      <c r="AN125" s="201"/>
      <c r="AO125" s="98" t="s">
        <v>233</v>
      </c>
      <c r="AP125" s="98" t="s">
        <v>311</v>
      </c>
      <c r="AQ125" s="95"/>
      <c r="AR125" s="95"/>
      <c r="AS125" s="95">
        <v>2</v>
      </c>
    </row>
    <row r="126" s="62" customFormat="1" ht="50.1" customHeight="1" spans="1:45">
      <c r="A126" s="94">
        <f t="shared" si="33"/>
        <v>118</v>
      </c>
      <c r="B126" s="96"/>
      <c r="C126" s="96"/>
      <c r="D126" s="96"/>
      <c r="E126" s="96"/>
      <c r="F126" s="97"/>
      <c r="G126" s="96"/>
      <c r="H126" s="96"/>
      <c r="I126" s="96">
        <v>7</v>
      </c>
      <c r="J126" s="96"/>
      <c r="K126" s="96"/>
      <c r="L126" s="96"/>
      <c r="M126" s="95" t="s">
        <v>590</v>
      </c>
      <c r="N126" s="253" t="s">
        <v>591</v>
      </c>
      <c r="O126" s="254"/>
      <c r="P126" s="100" t="s">
        <v>156</v>
      </c>
      <c r="Q126" s="96" t="s">
        <v>436</v>
      </c>
      <c r="R126" s="98"/>
      <c r="S126" s="265" t="s">
        <v>156</v>
      </c>
      <c r="T126" s="95" t="s">
        <v>590</v>
      </c>
      <c r="U126" s="271"/>
      <c r="V126" s="118" t="s">
        <v>158</v>
      </c>
      <c r="W126" s="143" t="s">
        <v>157</v>
      </c>
      <c r="X126" s="143" t="s">
        <v>278</v>
      </c>
      <c r="Y126" s="143" t="s">
        <v>556</v>
      </c>
      <c r="Z126" s="143" t="s">
        <v>557</v>
      </c>
      <c r="AA126" s="223"/>
      <c r="AB126" s="172">
        <v>0.462</v>
      </c>
      <c r="AC126" s="95" t="s">
        <v>232</v>
      </c>
      <c r="AD126" s="207" t="s">
        <v>282</v>
      </c>
      <c r="AE126" s="207" t="s">
        <v>592</v>
      </c>
      <c r="AF126" s="290">
        <v>334</v>
      </c>
      <c r="AG126" s="290">
        <v>45</v>
      </c>
      <c r="AH126" s="290">
        <v>6</v>
      </c>
      <c r="AI126" s="207">
        <f>AF126*AG126*AH126*7860/1000000000</f>
        <v>0.7088148</v>
      </c>
      <c r="AJ126" s="208">
        <f t="shared" ref="AJ126" si="35">AB126/AI126</f>
        <v>0.651792259416705</v>
      </c>
      <c r="AK126" s="280"/>
      <c r="AL126" s="207"/>
      <c r="AM126" s="195"/>
      <c r="AN126" s="196"/>
      <c r="AO126" s="222"/>
      <c r="AP126" s="222"/>
      <c r="AQ126" s="95"/>
      <c r="AR126" s="95"/>
      <c r="AS126" s="95">
        <v>1</v>
      </c>
    </row>
    <row r="127" s="62" customFormat="1" ht="50.1" customHeight="1" spans="1:45">
      <c r="A127" s="94">
        <f t="shared" si="33"/>
        <v>119</v>
      </c>
      <c r="B127" s="96"/>
      <c r="C127" s="96"/>
      <c r="D127" s="96"/>
      <c r="E127" s="96"/>
      <c r="F127" s="97"/>
      <c r="G127" s="96"/>
      <c r="H127" s="96"/>
      <c r="I127" s="96">
        <v>7</v>
      </c>
      <c r="J127" s="96"/>
      <c r="K127" s="96"/>
      <c r="L127" s="96"/>
      <c r="M127" s="95" t="s">
        <v>593</v>
      </c>
      <c r="N127" s="253" t="s">
        <v>594</v>
      </c>
      <c r="O127" s="248"/>
      <c r="P127" s="100" t="s">
        <v>156</v>
      </c>
      <c r="Q127" s="96" t="s">
        <v>436</v>
      </c>
      <c r="R127" s="96"/>
      <c r="S127" s="265" t="s">
        <v>156</v>
      </c>
      <c r="T127" s="95" t="s">
        <v>593</v>
      </c>
      <c r="U127" s="143"/>
      <c r="V127" s="118" t="s">
        <v>158</v>
      </c>
      <c r="W127" s="143" t="s">
        <v>157</v>
      </c>
      <c r="X127" s="143" t="s">
        <v>563</v>
      </c>
      <c r="Y127" s="143" t="s">
        <v>564</v>
      </c>
      <c r="Z127" s="143" t="s">
        <v>565</v>
      </c>
      <c r="AA127" s="98"/>
      <c r="AB127" s="276">
        <v>0.0644</v>
      </c>
      <c r="AC127" s="95" t="s">
        <v>232</v>
      </c>
      <c r="AD127" s="207" t="s">
        <v>379</v>
      </c>
      <c r="AE127" s="207"/>
      <c r="AF127" s="280">
        <v>13</v>
      </c>
      <c r="AG127" s="280">
        <v>30</v>
      </c>
      <c r="AH127" s="280"/>
      <c r="AI127" s="207">
        <f t="shared" ref="AI127:AI129" si="36">AG127/2*AG127/2*3.14*AF127*7860/1000000000</f>
        <v>0.07219017</v>
      </c>
      <c r="AJ127" s="208">
        <f t="shared" ref="AJ127:AJ133" si="37">AB127/AI127</f>
        <v>0.892088216442765</v>
      </c>
      <c r="AK127" s="280"/>
      <c r="AL127" s="207"/>
      <c r="AM127" s="193"/>
      <c r="AN127" s="201"/>
      <c r="AO127" s="222"/>
      <c r="AP127" s="222"/>
      <c r="AQ127" s="95"/>
      <c r="AR127" s="95"/>
      <c r="AS127" s="95">
        <v>1</v>
      </c>
    </row>
    <row r="128" s="61" customFormat="1" ht="50.1" customHeight="1" spans="1:45">
      <c r="A128" s="94">
        <f t="shared" si="33"/>
        <v>120</v>
      </c>
      <c r="B128" s="96"/>
      <c r="C128" s="96"/>
      <c r="D128" s="96"/>
      <c r="E128" s="96"/>
      <c r="F128" s="97"/>
      <c r="G128" s="96"/>
      <c r="H128" s="96">
        <v>6</v>
      </c>
      <c r="I128" s="96"/>
      <c r="J128" s="96"/>
      <c r="K128" s="96"/>
      <c r="L128" s="95" t="s">
        <v>595</v>
      </c>
      <c r="M128" s="95" t="s">
        <v>595</v>
      </c>
      <c r="N128" s="253" t="s">
        <v>596</v>
      </c>
      <c r="O128" s="248"/>
      <c r="P128" s="100" t="s">
        <v>156</v>
      </c>
      <c r="Q128" s="96" t="s">
        <v>436</v>
      </c>
      <c r="R128" s="96"/>
      <c r="S128" s="265" t="s">
        <v>254</v>
      </c>
      <c r="T128" s="95" t="s">
        <v>595</v>
      </c>
      <c r="U128" s="143"/>
      <c r="V128" s="118" t="s">
        <v>158</v>
      </c>
      <c r="W128" s="143" t="s">
        <v>157</v>
      </c>
      <c r="X128" s="143" t="s">
        <v>563</v>
      </c>
      <c r="Y128" s="143" t="s">
        <v>575</v>
      </c>
      <c r="Z128" s="143" t="s">
        <v>576</v>
      </c>
      <c r="AA128" s="98"/>
      <c r="AB128" s="172">
        <v>0.2279</v>
      </c>
      <c r="AC128" s="95" t="s">
        <v>232</v>
      </c>
      <c r="AD128" s="207" t="s">
        <v>571</v>
      </c>
      <c r="AE128" s="207"/>
      <c r="AF128" s="280">
        <v>157</v>
      </c>
      <c r="AG128" s="280">
        <v>17</v>
      </c>
      <c r="AH128" s="280"/>
      <c r="AI128" s="207">
        <f t="shared" si="36"/>
        <v>0.2799559473</v>
      </c>
      <c r="AJ128" s="208">
        <f t="shared" si="37"/>
        <v>0.814056647833179</v>
      </c>
      <c r="AK128" s="280"/>
      <c r="AL128" s="207"/>
      <c r="AM128" s="193"/>
      <c r="AN128" s="201"/>
      <c r="AO128" s="98" t="s">
        <v>233</v>
      </c>
      <c r="AP128" s="98" t="s">
        <v>572</v>
      </c>
      <c r="AQ128" s="301"/>
      <c r="AR128" s="301"/>
      <c r="AS128" s="95">
        <v>1</v>
      </c>
    </row>
    <row r="129" s="62" customFormat="1" ht="50.1" customHeight="1" spans="1:45">
      <c r="A129" s="94">
        <f t="shared" si="33"/>
        <v>121</v>
      </c>
      <c r="B129" s="96"/>
      <c r="C129" s="96"/>
      <c r="D129" s="96"/>
      <c r="E129" s="96"/>
      <c r="F129" s="97"/>
      <c r="G129" s="96"/>
      <c r="H129" s="96">
        <v>6</v>
      </c>
      <c r="I129" s="96"/>
      <c r="J129" s="96"/>
      <c r="K129" s="96"/>
      <c r="L129" s="95" t="s">
        <v>597</v>
      </c>
      <c r="M129" s="95" t="s">
        <v>597</v>
      </c>
      <c r="N129" s="253" t="s">
        <v>598</v>
      </c>
      <c r="O129" s="248"/>
      <c r="P129" s="100" t="s">
        <v>156</v>
      </c>
      <c r="Q129" s="96" t="s">
        <v>436</v>
      </c>
      <c r="R129" s="96"/>
      <c r="S129" s="265" t="s">
        <v>156</v>
      </c>
      <c r="T129" s="95" t="s">
        <v>597</v>
      </c>
      <c r="U129" s="143"/>
      <c r="V129" s="118" t="s">
        <v>158</v>
      </c>
      <c r="W129" s="143" t="s">
        <v>157</v>
      </c>
      <c r="X129" s="143" t="s">
        <v>563</v>
      </c>
      <c r="Y129" s="143" t="s">
        <v>575</v>
      </c>
      <c r="Z129" s="143" t="s">
        <v>576</v>
      </c>
      <c r="AA129" s="98"/>
      <c r="AB129" s="276">
        <v>0.292</v>
      </c>
      <c r="AC129" s="95" t="s">
        <v>232</v>
      </c>
      <c r="AD129" s="207" t="s">
        <v>571</v>
      </c>
      <c r="AE129" s="207"/>
      <c r="AF129" s="280">
        <v>207</v>
      </c>
      <c r="AG129" s="280">
        <v>17</v>
      </c>
      <c r="AH129" s="280"/>
      <c r="AI129" s="207">
        <f t="shared" si="36"/>
        <v>0.3691138923</v>
      </c>
      <c r="AJ129" s="208">
        <f t="shared" si="37"/>
        <v>0.791083744316713</v>
      </c>
      <c r="AK129" s="280"/>
      <c r="AL129" s="207"/>
      <c r="AM129" s="193"/>
      <c r="AN129" s="201"/>
      <c r="AO129" s="98" t="s">
        <v>233</v>
      </c>
      <c r="AP129" s="98" t="s">
        <v>577</v>
      </c>
      <c r="AQ129" s="95"/>
      <c r="AR129" s="95"/>
      <c r="AS129" s="95">
        <v>1</v>
      </c>
    </row>
    <row r="130" s="62" customFormat="1" ht="50.1" customHeight="1" spans="1:45">
      <c r="A130" s="94">
        <f t="shared" ref="A130:A139" si="38">ROW()-8</f>
        <v>122</v>
      </c>
      <c r="B130" s="96"/>
      <c r="C130" s="96"/>
      <c r="D130" s="96"/>
      <c r="E130" s="96"/>
      <c r="F130" s="97"/>
      <c r="G130" s="96"/>
      <c r="H130" s="96">
        <v>6</v>
      </c>
      <c r="I130" s="96"/>
      <c r="J130" s="96"/>
      <c r="K130" s="96"/>
      <c r="L130" s="95" t="s">
        <v>583</v>
      </c>
      <c r="M130" s="95" t="s">
        <v>583</v>
      </c>
      <c r="N130" s="253" t="s">
        <v>584</v>
      </c>
      <c r="O130" s="248"/>
      <c r="P130" s="100" t="s">
        <v>254</v>
      </c>
      <c r="Q130" s="96" t="s">
        <v>436</v>
      </c>
      <c r="R130" s="96"/>
      <c r="S130" s="265" t="s">
        <v>156</v>
      </c>
      <c r="T130" s="95" t="s">
        <v>583</v>
      </c>
      <c r="U130" s="143"/>
      <c r="V130" s="118" t="s">
        <v>158</v>
      </c>
      <c r="W130" s="143" t="s">
        <v>157</v>
      </c>
      <c r="X130" s="143" t="s">
        <v>278</v>
      </c>
      <c r="Y130" s="143" t="s">
        <v>501</v>
      </c>
      <c r="Z130" s="143" t="s">
        <v>502</v>
      </c>
      <c r="AA130" s="98"/>
      <c r="AB130" s="276">
        <v>0.0073</v>
      </c>
      <c r="AC130" s="95" t="s">
        <v>232</v>
      </c>
      <c r="AD130" s="207" t="s">
        <v>282</v>
      </c>
      <c r="AE130" s="207" t="s">
        <v>585</v>
      </c>
      <c r="AF130" s="280">
        <v>31</v>
      </c>
      <c r="AG130" s="280">
        <v>14</v>
      </c>
      <c r="AH130" s="280">
        <v>3</v>
      </c>
      <c r="AI130" s="207">
        <f>AF130*AG130*AH130*7860/1000000000</f>
        <v>0.01023372</v>
      </c>
      <c r="AJ130" s="208">
        <f t="shared" si="37"/>
        <v>0.713328095746219</v>
      </c>
      <c r="AK130" s="280"/>
      <c r="AL130" s="207"/>
      <c r="AM130" s="193"/>
      <c r="AN130" s="201"/>
      <c r="AO130" s="98" t="s">
        <v>233</v>
      </c>
      <c r="AP130" s="98" t="s">
        <v>582</v>
      </c>
      <c r="AQ130" s="95"/>
      <c r="AR130" s="95"/>
      <c r="AS130" s="95">
        <v>2</v>
      </c>
    </row>
    <row r="131" s="62" customFormat="1" ht="50.1" customHeight="1" spans="1:45">
      <c r="A131" s="94">
        <f t="shared" si="38"/>
        <v>123</v>
      </c>
      <c r="B131" s="96"/>
      <c r="C131" s="96"/>
      <c r="D131" s="96"/>
      <c r="E131" s="96"/>
      <c r="F131" s="97"/>
      <c r="G131" s="96"/>
      <c r="H131" s="96">
        <v>6</v>
      </c>
      <c r="I131" s="96"/>
      <c r="J131" s="96"/>
      <c r="K131" s="96"/>
      <c r="L131" s="95" t="s">
        <v>599</v>
      </c>
      <c r="M131" s="95" t="s">
        <v>599</v>
      </c>
      <c r="N131" s="95" t="s">
        <v>600</v>
      </c>
      <c r="O131" s="248"/>
      <c r="P131" s="100" t="s">
        <v>156</v>
      </c>
      <c r="Q131" s="96" t="s">
        <v>436</v>
      </c>
      <c r="R131" s="96"/>
      <c r="S131" s="265" t="s">
        <v>156</v>
      </c>
      <c r="T131" s="95" t="s">
        <v>599</v>
      </c>
      <c r="U131" s="143"/>
      <c r="V131" s="118" t="s">
        <v>158</v>
      </c>
      <c r="W131" s="143" t="s">
        <v>157</v>
      </c>
      <c r="X131" s="143" t="s">
        <v>278</v>
      </c>
      <c r="Y131" s="143" t="s">
        <v>575</v>
      </c>
      <c r="Z131" s="143" t="s">
        <v>601</v>
      </c>
      <c r="AA131" s="98"/>
      <c r="AB131" s="276">
        <v>0.01</v>
      </c>
      <c r="AC131" s="95" t="s">
        <v>232</v>
      </c>
      <c r="AD131" s="207" t="s">
        <v>571</v>
      </c>
      <c r="AE131" s="207"/>
      <c r="AF131" s="280">
        <v>26.4</v>
      </c>
      <c r="AG131" s="280">
        <v>10</v>
      </c>
      <c r="AH131" s="280"/>
      <c r="AI131" s="207">
        <f>AG131/2*AG131/2*3.14*AF131*7860/1000000000</f>
        <v>0.016289064</v>
      </c>
      <c r="AJ131" s="208">
        <f t="shared" si="37"/>
        <v>0.613908816369068</v>
      </c>
      <c r="AK131" s="280"/>
      <c r="AL131" s="207"/>
      <c r="AM131" s="193"/>
      <c r="AN131" s="201"/>
      <c r="AO131" s="98" t="s">
        <v>233</v>
      </c>
      <c r="AP131" s="98" t="s">
        <v>572</v>
      </c>
      <c r="AQ131" s="95"/>
      <c r="AR131" s="95"/>
      <c r="AS131" s="95">
        <v>1</v>
      </c>
    </row>
    <row r="132" s="62" customFormat="1" ht="50.1" customHeight="1" spans="1:45">
      <c r="A132" s="94">
        <f t="shared" si="38"/>
        <v>124</v>
      </c>
      <c r="B132" s="96"/>
      <c r="C132" s="96"/>
      <c r="D132" s="96"/>
      <c r="E132" s="96"/>
      <c r="F132" s="97"/>
      <c r="G132" s="96"/>
      <c r="H132" s="96">
        <v>6</v>
      </c>
      <c r="I132" s="96"/>
      <c r="J132" s="96"/>
      <c r="K132" s="96"/>
      <c r="L132" s="95" t="s">
        <v>602</v>
      </c>
      <c r="M132" s="95" t="s">
        <v>602</v>
      </c>
      <c r="N132" s="253" t="s">
        <v>603</v>
      </c>
      <c r="O132" s="248"/>
      <c r="P132" s="100" t="s">
        <v>254</v>
      </c>
      <c r="Q132" s="96" t="s">
        <v>436</v>
      </c>
      <c r="R132" s="96"/>
      <c r="S132" s="265" t="s">
        <v>156</v>
      </c>
      <c r="T132" s="95" t="s">
        <v>602</v>
      </c>
      <c r="U132" s="143"/>
      <c r="V132" s="118" t="s">
        <v>158</v>
      </c>
      <c r="W132" s="143" t="s">
        <v>157</v>
      </c>
      <c r="X132" s="143" t="s">
        <v>278</v>
      </c>
      <c r="Y132" s="143" t="s">
        <v>501</v>
      </c>
      <c r="Z132" s="143" t="s">
        <v>502</v>
      </c>
      <c r="AA132" s="98"/>
      <c r="AB132" s="276">
        <v>0.0073</v>
      </c>
      <c r="AC132" s="95" t="s">
        <v>232</v>
      </c>
      <c r="AD132" s="207" t="s">
        <v>282</v>
      </c>
      <c r="AE132" s="207" t="s">
        <v>585</v>
      </c>
      <c r="AF132" s="280">
        <v>31</v>
      </c>
      <c r="AG132" s="280">
        <v>14</v>
      </c>
      <c r="AH132" s="280">
        <v>3</v>
      </c>
      <c r="AI132" s="207">
        <f>AF132*AG132*AH132*7860/1000000000</f>
        <v>0.01023372</v>
      </c>
      <c r="AJ132" s="208">
        <f t="shared" si="37"/>
        <v>0.713328095746219</v>
      </c>
      <c r="AK132" s="280"/>
      <c r="AL132" s="207"/>
      <c r="AM132" s="193"/>
      <c r="AN132" s="201"/>
      <c r="AO132" s="98" t="s">
        <v>233</v>
      </c>
      <c r="AP132" s="98" t="s">
        <v>582</v>
      </c>
      <c r="AQ132" s="95"/>
      <c r="AR132" s="95"/>
      <c r="AS132" s="95">
        <v>2</v>
      </c>
    </row>
    <row r="133" s="61" customFormat="1" ht="50.1" customHeight="1" spans="1:45">
      <c r="A133" s="94">
        <f t="shared" si="38"/>
        <v>125</v>
      </c>
      <c r="B133" s="96" t="s">
        <v>604</v>
      </c>
      <c r="C133" s="96"/>
      <c r="D133" s="96"/>
      <c r="E133" s="96"/>
      <c r="F133" s="97"/>
      <c r="G133" s="96">
        <v>5</v>
      </c>
      <c r="H133" s="96"/>
      <c r="I133" s="96"/>
      <c r="J133" s="96"/>
      <c r="K133" s="96"/>
      <c r="L133" s="95" t="s">
        <v>605</v>
      </c>
      <c r="M133" s="95" t="s">
        <v>605</v>
      </c>
      <c r="N133" s="253" t="s">
        <v>606</v>
      </c>
      <c r="O133" s="248"/>
      <c r="P133" s="100" t="s">
        <v>156</v>
      </c>
      <c r="Q133" s="96" t="s">
        <v>436</v>
      </c>
      <c r="R133" s="96"/>
      <c r="S133" s="265" t="s">
        <v>254</v>
      </c>
      <c r="T133" s="95" t="s">
        <v>605</v>
      </c>
      <c r="U133" s="143"/>
      <c r="V133" s="118" t="s">
        <v>158</v>
      </c>
      <c r="W133" s="143" t="s">
        <v>157</v>
      </c>
      <c r="X133" s="143" t="s">
        <v>563</v>
      </c>
      <c r="Y133" s="143" t="s">
        <v>564</v>
      </c>
      <c r="Z133" s="143" t="s">
        <v>565</v>
      </c>
      <c r="AA133" s="98"/>
      <c r="AB133" s="172">
        <v>0.057</v>
      </c>
      <c r="AC133" s="95" t="s">
        <v>232</v>
      </c>
      <c r="AD133" s="207" t="s">
        <v>379</v>
      </c>
      <c r="AE133" s="207"/>
      <c r="AF133" s="280">
        <v>50</v>
      </c>
      <c r="AG133" s="280">
        <v>14</v>
      </c>
      <c r="AH133" s="280"/>
      <c r="AI133" s="207">
        <f>AG133/2*AG133/2*3.14*AF133*7860/1000000000</f>
        <v>0.06046698</v>
      </c>
      <c r="AJ133" s="208">
        <f t="shared" si="37"/>
        <v>0.942663251910381</v>
      </c>
      <c r="AK133" s="280"/>
      <c r="AL133" s="207"/>
      <c r="AM133" s="193"/>
      <c r="AN133" s="201"/>
      <c r="AO133" s="98" t="s">
        <v>233</v>
      </c>
      <c r="AP133" s="98" t="s">
        <v>577</v>
      </c>
      <c r="AQ133" s="301"/>
      <c r="AR133" s="301"/>
      <c r="AS133" s="95">
        <v>2</v>
      </c>
    </row>
    <row r="134" s="62" customFormat="1" ht="50.1" customHeight="1" spans="1:45">
      <c r="A134" s="94">
        <f t="shared" si="38"/>
        <v>126</v>
      </c>
      <c r="B134" s="96" t="s">
        <v>607</v>
      </c>
      <c r="C134" s="96"/>
      <c r="D134" s="96"/>
      <c r="E134" s="96">
        <v>3</v>
      </c>
      <c r="F134" s="97"/>
      <c r="G134" s="96"/>
      <c r="H134" s="96"/>
      <c r="I134" s="96"/>
      <c r="J134" s="96"/>
      <c r="K134" s="96"/>
      <c r="L134" s="95" t="s">
        <v>608</v>
      </c>
      <c r="M134" s="95" t="s">
        <v>608</v>
      </c>
      <c r="N134" s="253" t="s">
        <v>609</v>
      </c>
      <c r="O134" s="248"/>
      <c r="P134" s="251" t="s">
        <v>156</v>
      </c>
      <c r="Q134" s="102" t="s">
        <v>436</v>
      </c>
      <c r="R134" s="96" t="s">
        <v>610</v>
      </c>
      <c r="S134" s="265" t="s">
        <v>156</v>
      </c>
      <c r="T134" s="95" t="s">
        <v>608</v>
      </c>
      <c r="U134" s="143"/>
      <c r="V134" s="118" t="s">
        <v>158</v>
      </c>
      <c r="W134" s="143" t="s">
        <v>157</v>
      </c>
      <c r="X134" s="143" t="s">
        <v>159</v>
      </c>
      <c r="Y134" s="143" t="s">
        <v>160</v>
      </c>
      <c r="Z134" s="143" t="s">
        <v>232</v>
      </c>
      <c r="AA134" s="98" t="s">
        <v>232</v>
      </c>
      <c r="AB134" s="172">
        <v>0.1</v>
      </c>
      <c r="AC134" s="95" t="s">
        <v>232</v>
      </c>
      <c r="AD134" s="170"/>
      <c r="AE134" s="162"/>
      <c r="AF134" s="163"/>
      <c r="AG134" s="163"/>
      <c r="AH134" s="163"/>
      <c r="AI134" s="193"/>
      <c r="AJ134" s="194"/>
      <c r="AK134" s="163"/>
      <c r="AL134" s="193"/>
      <c r="AM134" s="193"/>
      <c r="AN134" s="201"/>
      <c r="AO134" s="98" t="s">
        <v>233</v>
      </c>
      <c r="AP134" s="98" t="s">
        <v>611</v>
      </c>
      <c r="AQ134" s="95"/>
      <c r="AR134" s="95"/>
      <c r="AS134" s="95">
        <v>1</v>
      </c>
    </row>
    <row r="135" s="62" customFormat="1" ht="50.1" customHeight="1" spans="1:45">
      <c r="A135" s="94">
        <f t="shared" si="38"/>
        <v>127</v>
      </c>
      <c r="B135" s="96"/>
      <c r="C135" s="96"/>
      <c r="D135" s="96"/>
      <c r="E135" s="96">
        <v>3</v>
      </c>
      <c r="F135" s="97"/>
      <c r="G135" s="96"/>
      <c r="H135" s="96"/>
      <c r="I135" s="96"/>
      <c r="J135" s="96"/>
      <c r="K135" s="96"/>
      <c r="L135" s="306" t="s">
        <v>612</v>
      </c>
      <c r="M135" s="306" t="s">
        <v>612</v>
      </c>
      <c r="N135" s="306" t="s">
        <v>613</v>
      </c>
      <c r="O135" s="307"/>
      <c r="P135" s="100" t="s">
        <v>156</v>
      </c>
      <c r="Q135" s="96" t="s">
        <v>436</v>
      </c>
      <c r="R135" s="118"/>
      <c r="S135" s="265" t="s">
        <v>156</v>
      </c>
      <c r="T135" s="306" t="s">
        <v>612</v>
      </c>
      <c r="U135" s="95"/>
      <c r="V135" s="118" t="s">
        <v>158</v>
      </c>
      <c r="W135" s="143" t="s">
        <v>157</v>
      </c>
      <c r="X135" s="98" t="s">
        <v>205</v>
      </c>
      <c r="Y135" s="143" t="s">
        <v>614</v>
      </c>
      <c r="Z135" s="143" t="s">
        <v>232</v>
      </c>
      <c r="AA135" s="98"/>
      <c r="AB135" s="172">
        <v>0.0007</v>
      </c>
      <c r="AC135" s="95" t="s">
        <v>232</v>
      </c>
      <c r="AD135" s="327"/>
      <c r="AE135" s="162"/>
      <c r="AF135" s="168"/>
      <c r="AG135" s="168"/>
      <c r="AH135" s="168"/>
      <c r="AI135" s="198"/>
      <c r="AJ135" s="199"/>
      <c r="AK135" s="168"/>
      <c r="AL135" s="198"/>
      <c r="AM135" s="198"/>
      <c r="AN135" s="200"/>
      <c r="AO135" s="98" t="s">
        <v>233</v>
      </c>
      <c r="AP135" s="98" t="s">
        <v>615</v>
      </c>
      <c r="AQ135" s="95"/>
      <c r="AR135" s="95"/>
      <c r="AS135" s="95">
        <v>1</v>
      </c>
    </row>
    <row r="136" s="62" customFormat="1" ht="50.1" customHeight="1" spans="1:45">
      <c r="A136" s="94">
        <f t="shared" si="38"/>
        <v>128</v>
      </c>
      <c r="B136" s="96"/>
      <c r="C136" s="96" t="s">
        <v>616</v>
      </c>
      <c r="D136" s="96"/>
      <c r="E136" s="96">
        <v>3</v>
      </c>
      <c r="F136" s="97"/>
      <c r="G136" s="96"/>
      <c r="H136" s="96"/>
      <c r="I136" s="96" t="s">
        <v>617</v>
      </c>
      <c r="J136" s="96"/>
      <c r="K136" s="96"/>
      <c r="L136" s="95" t="s">
        <v>618</v>
      </c>
      <c r="M136" s="95" t="s">
        <v>618</v>
      </c>
      <c r="N136" s="253" t="s">
        <v>619</v>
      </c>
      <c r="O136" s="248"/>
      <c r="P136" s="100" t="s">
        <v>156</v>
      </c>
      <c r="Q136" s="96" t="s">
        <v>436</v>
      </c>
      <c r="R136" s="96"/>
      <c r="S136" s="265" t="s">
        <v>156</v>
      </c>
      <c r="T136" s="95" t="s">
        <v>618</v>
      </c>
      <c r="U136" s="143"/>
      <c r="V136" s="118" t="s">
        <v>158</v>
      </c>
      <c r="W136" s="143" t="s">
        <v>157</v>
      </c>
      <c r="X136" s="143" t="s">
        <v>159</v>
      </c>
      <c r="Y136" s="143" t="s">
        <v>160</v>
      </c>
      <c r="Z136" s="143" t="s">
        <v>232</v>
      </c>
      <c r="AA136" s="98"/>
      <c r="AB136" s="271">
        <v>0.7</v>
      </c>
      <c r="AC136" s="95" t="s">
        <v>232</v>
      </c>
      <c r="AD136" s="170"/>
      <c r="AE136" s="162"/>
      <c r="AF136" s="163"/>
      <c r="AG136" s="163"/>
      <c r="AH136" s="163"/>
      <c r="AI136" s="193"/>
      <c r="AJ136" s="194"/>
      <c r="AK136" s="163"/>
      <c r="AL136" s="193"/>
      <c r="AM136" s="193"/>
      <c r="AN136" s="201"/>
      <c r="AO136" s="98" t="s">
        <v>233</v>
      </c>
      <c r="AP136" s="98" t="s">
        <v>611</v>
      </c>
      <c r="AQ136" s="95"/>
      <c r="AR136" s="95"/>
      <c r="AS136" s="95">
        <v>1</v>
      </c>
    </row>
    <row r="137" s="62" customFormat="1" ht="50.1" customHeight="1" spans="1:45">
      <c r="A137" s="94">
        <f t="shared" si="38"/>
        <v>129</v>
      </c>
      <c r="B137" s="96"/>
      <c r="C137" s="96"/>
      <c r="D137" s="96"/>
      <c r="E137" s="96">
        <v>3</v>
      </c>
      <c r="F137" s="97"/>
      <c r="G137" s="96"/>
      <c r="H137" s="96"/>
      <c r="I137" s="96"/>
      <c r="J137" s="96"/>
      <c r="K137" s="96"/>
      <c r="L137" s="96" t="s">
        <v>620</v>
      </c>
      <c r="M137" s="95" t="s">
        <v>621</v>
      </c>
      <c r="N137" s="253" t="s">
        <v>622</v>
      </c>
      <c r="O137" s="119" t="s">
        <v>621</v>
      </c>
      <c r="P137" s="94" t="s">
        <v>156</v>
      </c>
      <c r="Q137" s="96" t="s">
        <v>436</v>
      </c>
      <c r="R137" s="149"/>
      <c r="S137" s="265" t="s">
        <v>156</v>
      </c>
      <c r="T137" s="253" t="s">
        <v>437</v>
      </c>
      <c r="U137" s="306" t="s">
        <v>610</v>
      </c>
      <c r="V137" s="118" t="s">
        <v>158</v>
      </c>
      <c r="W137" s="143" t="s">
        <v>157</v>
      </c>
      <c r="X137" s="322" t="s">
        <v>250</v>
      </c>
      <c r="Y137" s="322" t="s">
        <v>452</v>
      </c>
      <c r="Z137" s="143" t="s">
        <v>232</v>
      </c>
      <c r="AA137" s="143" t="s">
        <v>623</v>
      </c>
      <c r="AB137" s="143" t="s">
        <v>624</v>
      </c>
      <c r="AC137" s="304" t="s">
        <v>232</v>
      </c>
      <c r="AD137" s="327"/>
      <c r="AE137" s="162"/>
      <c r="AF137" s="163"/>
      <c r="AG137" s="163"/>
      <c r="AH137" s="163"/>
      <c r="AI137" s="193"/>
      <c r="AJ137" s="194"/>
      <c r="AK137" s="163"/>
      <c r="AL137" s="193"/>
      <c r="AM137" s="193"/>
      <c r="AN137" s="201"/>
      <c r="AO137" s="98" t="s">
        <v>233</v>
      </c>
      <c r="AP137" s="98" t="s">
        <v>625</v>
      </c>
      <c r="AQ137" s="95"/>
      <c r="AR137" s="95"/>
      <c r="AS137" s="95">
        <v>1</v>
      </c>
    </row>
    <row r="138" s="70" customFormat="1" ht="50.1" customHeight="1" spans="1:45">
      <c r="A138" s="94">
        <f t="shared" si="38"/>
        <v>130</v>
      </c>
      <c r="B138" s="304"/>
      <c r="C138" s="304"/>
      <c r="D138" s="96"/>
      <c r="E138" s="96">
        <v>3</v>
      </c>
      <c r="F138" s="305"/>
      <c r="G138" s="304"/>
      <c r="H138" s="304"/>
      <c r="I138" s="304"/>
      <c r="J138" s="304"/>
      <c r="K138" s="304"/>
      <c r="L138" s="304" t="s">
        <v>626</v>
      </c>
      <c r="M138" s="304" t="s">
        <v>627</v>
      </c>
      <c r="N138" s="308" t="s">
        <v>622</v>
      </c>
      <c r="O138" s="309" t="s">
        <v>627</v>
      </c>
      <c r="P138" s="310" t="s">
        <v>156</v>
      </c>
      <c r="Q138" s="304" t="s">
        <v>436</v>
      </c>
      <c r="R138" s="304"/>
      <c r="S138" s="323" t="s">
        <v>156</v>
      </c>
      <c r="T138" s="304" t="s">
        <v>437</v>
      </c>
      <c r="U138" s="322"/>
      <c r="V138" s="118" t="s">
        <v>158</v>
      </c>
      <c r="W138" s="143" t="s">
        <v>157</v>
      </c>
      <c r="X138" s="322" t="s">
        <v>250</v>
      </c>
      <c r="Y138" s="322" t="s">
        <v>452</v>
      </c>
      <c r="Z138" s="143" t="s">
        <v>232</v>
      </c>
      <c r="AA138" s="270" t="s">
        <v>628</v>
      </c>
      <c r="AB138" s="322">
        <v>0.0069</v>
      </c>
      <c r="AC138" s="304" t="s">
        <v>232</v>
      </c>
      <c r="AD138" s="327"/>
      <c r="AE138" s="162"/>
      <c r="AF138" s="163"/>
      <c r="AG138" s="163"/>
      <c r="AH138" s="163"/>
      <c r="AI138" s="193"/>
      <c r="AJ138" s="194"/>
      <c r="AK138" s="163"/>
      <c r="AL138" s="193"/>
      <c r="AM138" s="193"/>
      <c r="AN138" s="201"/>
      <c r="AO138" s="223" t="s">
        <v>233</v>
      </c>
      <c r="AP138" s="223" t="s">
        <v>296</v>
      </c>
      <c r="AQ138" s="344"/>
      <c r="AR138" s="344"/>
      <c r="AS138" s="95">
        <v>1</v>
      </c>
    </row>
    <row r="139" s="62" customFormat="1" ht="50.1" customHeight="1" spans="1:45">
      <c r="A139" s="94">
        <f t="shared" si="38"/>
        <v>131</v>
      </c>
      <c r="B139" s="96"/>
      <c r="C139" s="96"/>
      <c r="D139" s="96"/>
      <c r="E139" s="96">
        <v>3</v>
      </c>
      <c r="F139" s="97"/>
      <c r="G139" s="96"/>
      <c r="H139" s="96"/>
      <c r="I139" s="96"/>
      <c r="J139" s="96"/>
      <c r="K139" s="96"/>
      <c r="L139" s="253" t="s">
        <v>629</v>
      </c>
      <c r="M139" s="253" t="s">
        <v>629</v>
      </c>
      <c r="N139" s="253" t="s">
        <v>630</v>
      </c>
      <c r="O139" s="248"/>
      <c r="P139" s="100" t="s">
        <v>254</v>
      </c>
      <c r="Q139" s="96" t="s">
        <v>436</v>
      </c>
      <c r="R139" s="96"/>
      <c r="S139" s="265" t="s">
        <v>156</v>
      </c>
      <c r="T139" s="253" t="s">
        <v>629</v>
      </c>
      <c r="U139" s="143"/>
      <c r="V139" s="118" t="s">
        <v>158</v>
      </c>
      <c r="W139" s="143" t="s">
        <v>157</v>
      </c>
      <c r="X139" s="143" t="s">
        <v>631</v>
      </c>
      <c r="Y139" s="143" t="s">
        <v>632</v>
      </c>
      <c r="Z139" s="143" t="s">
        <v>232</v>
      </c>
      <c r="AA139" s="98"/>
      <c r="AB139" s="276">
        <v>0.0093</v>
      </c>
      <c r="AC139" s="95" t="s">
        <v>232</v>
      </c>
      <c r="AD139" s="207" t="s">
        <v>206</v>
      </c>
      <c r="AE139" s="207"/>
      <c r="AF139" s="166" t="s">
        <v>633</v>
      </c>
      <c r="AG139" s="280"/>
      <c r="AH139" s="280"/>
      <c r="AI139" s="339">
        <f>AB139*1.05</f>
        <v>0.009765</v>
      </c>
      <c r="AJ139" s="197">
        <f t="shared" ref="AJ139:AJ141" si="39">AB139/AI139</f>
        <v>0.952380952380952</v>
      </c>
      <c r="AK139" s="163"/>
      <c r="AL139" s="193"/>
      <c r="AM139" s="193"/>
      <c r="AN139" s="201"/>
      <c r="AO139" s="223" t="s">
        <v>233</v>
      </c>
      <c r="AP139" s="98" t="s">
        <v>634</v>
      </c>
      <c r="AQ139" s="95"/>
      <c r="AR139" s="95"/>
      <c r="AS139" s="95">
        <v>2</v>
      </c>
    </row>
    <row r="140" s="62" customFormat="1" ht="50.1" customHeight="1" spans="1:45">
      <c r="A140" s="94">
        <f t="shared" ref="A140:A149" si="40">ROW()-8</f>
        <v>132</v>
      </c>
      <c r="B140" s="96"/>
      <c r="C140" s="96"/>
      <c r="D140" s="96"/>
      <c r="E140" s="96">
        <v>3</v>
      </c>
      <c r="F140" s="97"/>
      <c r="G140" s="96"/>
      <c r="H140" s="96"/>
      <c r="I140" s="96"/>
      <c r="J140" s="96"/>
      <c r="K140" s="96"/>
      <c r="L140" s="95" t="s">
        <v>635</v>
      </c>
      <c r="M140" s="95" t="s">
        <v>635</v>
      </c>
      <c r="N140" s="253" t="s">
        <v>636</v>
      </c>
      <c r="O140" s="248"/>
      <c r="P140" s="100" t="s">
        <v>254</v>
      </c>
      <c r="Q140" s="96" t="s">
        <v>436</v>
      </c>
      <c r="R140" s="96"/>
      <c r="S140" s="265" t="s">
        <v>156</v>
      </c>
      <c r="T140" s="95" t="s">
        <v>635</v>
      </c>
      <c r="U140" s="143"/>
      <c r="V140" s="118" t="s">
        <v>158</v>
      </c>
      <c r="W140" s="143" t="s">
        <v>157</v>
      </c>
      <c r="X140" s="143" t="s">
        <v>631</v>
      </c>
      <c r="Y140" s="143" t="s">
        <v>632</v>
      </c>
      <c r="Z140" s="143" t="s">
        <v>232</v>
      </c>
      <c r="AA140" s="98"/>
      <c r="AB140" s="276">
        <v>0.0153</v>
      </c>
      <c r="AC140" s="95" t="s">
        <v>232</v>
      </c>
      <c r="AD140" s="207" t="s">
        <v>206</v>
      </c>
      <c r="AE140" s="207"/>
      <c r="AF140" s="166" t="s">
        <v>633</v>
      </c>
      <c r="AG140" s="280"/>
      <c r="AH140" s="280"/>
      <c r="AI140" s="339">
        <f>AB140*1.05</f>
        <v>0.016065</v>
      </c>
      <c r="AJ140" s="197">
        <f t="shared" si="39"/>
        <v>0.952380952380952</v>
      </c>
      <c r="AK140" s="163"/>
      <c r="AL140" s="193"/>
      <c r="AM140" s="193"/>
      <c r="AN140" s="201"/>
      <c r="AO140" s="223" t="s">
        <v>233</v>
      </c>
      <c r="AP140" s="98" t="s">
        <v>634</v>
      </c>
      <c r="AQ140" s="95"/>
      <c r="AR140" s="95"/>
      <c r="AS140" s="95">
        <v>2</v>
      </c>
    </row>
    <row r="141" s="62" customFormat="1" ht="50.1" customHeight="1" spans="1:45">
      <c r="A141" s="94">
        <f t="shared" si="40"/>
        <v>133</v>
      </c>
      <c r="B141" s="96"/>
      <c r="C141" s="96"/>
      <c r="D141" s="96"/>
      <c r="E141" s="96">
        <v>3</v>
      </c>
      <c r="F141" s="97"/>
      <c r="G141" s="96"/>
      <c r="H141" s="96"/>
      <c r="I141" s="96"/>
      <c r="J141" s="96"/>
      <c r="K141" s="96"/>
      <c r="L141" s="96" t="s">
        <v>637</v>
      </c>
      <c r="M141" s="95" t="s">
        <v>638</v>
      </c>
      <c r="N141" s="253" t="s">
        <v>639</v>
      </c>
      <c r="O141" s="254"/>
      <c r="P141" s="100" t="s">
        <v>156</v>
      </c>
      <c r="Q141" s="96" t="s">
        <v>436</v>
      </c>
      <c r="R141" s="98"/>
      <c r="S141" s="265" t="s">
        <v>227</v>
      </c>
      <c r="T141" s="96" t="s">
        <v>637</v>
      </c>
      <c r="U141" s="271"/>
      <c r="V141" s="118" t="s">
        <v>158</v>
      </c>
      <c r="W141" s="143" t="s">
        <v>157</v>
      </c>
      <c r="X141" s="98" t="s">
        <v>205</v>
      </c>
      <c r="Y141" s="98" t="s">
        <v>614</v>
      </c>
      <c r="Z141" s="143" t="s">
        <v>232</v>
      </c>
      <c r="AA141" s="223"/>
      <c r="AB141" s="172">
        <v>0.006</v>
      </c>
      <c r="AC141" s="95" t="s">
        <v>232</v>
      </c>
      <c r="AD141" s="328" t="s">
        <v>206</v>
      </c>
      <c r="AE141" s="328"/>
      <c r="AF141" s="166" t="s">
        <v>640</v>
      </c>
      <c r="AG141" s="290"/>
      <c r="AH141" s="290"/>
      <c r="AI141" s="339">
        <f>AB141*1.04</f>
        <v>0.00624</v>
      </c>
      <c r="AJ141" s="197">
        <f t="shared" si="39"/>
        <v>0.961538461538461</v>
      </c>
      <c r="AK141" s="163"/>
      <c r="AL141" s="193"/>
      <c r="AM141" s="193"/>
      <c r="AN141" s="201"/>
      <c r="AO141" s="223" t="s">
        <v>233</v>
      </c>
      <c r="AP141" s="98" t="s">
        <v>615</v>
      </c>
      <c r="AQ141" s="95"/>
      <c r="AR141" s="95"/>
      <c r="AS141" s="95">
        <v>4</v>
      </c>
    </row>
    <row r="142" s="62" customFormat="1" ht="50.1" customHeight="1" spans="1:45">
      <c r="A142" s="94">
        <f t="shared" si="40"/>
        <v>134</v>
      </c>
      <c r="B142" s="102"/>
      <c r="C142" s="102"/>
      <c r="D142" s="102"/>
      <c r="E142" s="102">
        <v>3</v>
      </c>
      <c r="F142" s="236"/>
      <c r="G142" s="102"/>
      <c r="H142" s="102"/>
      <c r="I142" s="102"/>
      <c r="J142" s="102"/>
      <c r="K142" s="102"/>
      <c r="L142" s="127" t="s">
        <v>84</v>
      </c>
      <c r="M142" s="127" t="s">
        <v>84</v>
      </c>
      <c r="N142" s="311" t="s">
        <v>80</v>
      </c>
      <c r="O142" s="252"/>
      <c r="P142" s="251" t="s">
        <v>156</v>
      </c>
      <c r="Q142" s="102" t="s">
        <v>436</v>
      </c>
      <c r="R142" s="102"/>
      <c r="S142" s="267" t="s">
        <v>156</v>
      </c>
      <c r="T142" s="127" t="s">
        <v>84</v>
      </c>
      <c r="U142" s="147"/>
      <c r="V142" s="118" t="s">
        <v>157</v>
      </c>
      <c r="W142" s="143" t="s">
        <v>158</v>
      </c>
      <c r="X142" s="147" t="s">
        <v>357</v>
      </c>
      <c r="Y142" s="147" t="s">
        <v>160</v>
      </c>
      <c r="Z142" s="127" t="s">
        <v>232</v>
      </c>
      <c r="AA142" s="103"/>
      <c r="AB142" s="287">
        <v>0.175</v>
      </c>
      <c r="AC142" s="127" t="s">
        <v>232</v>
      </c>
      <c r="AD142" s="329"/>
      <c r="AE142" s="127"/>
      <c r="AF142" s="174"/>
      <c r="AG142" s="174"/>
      <c r="AH142" s="174"/>
      <c r="AI142" s="202"/>
      <c r="AJ142" s="203"/>
      <c r="AK142" s="174"/>
      <c r="AL142" s="202"/>
      <c r="AM142" s="202"/>
      <c r="AN142" s="204"/>
      <c r="AO142" s="224" t="s">
        <v>233</v>
      </c>
      <c r="AP142" s="103"/>
      <c r="AQ142" s="127"/>
      <c r="AR142" s="127"/>
      <c r="AS142" s="345">
        <v>1</v>
      </c>
    </row>
    <row r="143" s="62" customFormat="1" ht="50.1" customHeight="1" spans="1:45">
      <c r="A143" s="94">
        <f t="shared" si="40"/>
        <v>135</v>
      </c>
      <c r="B143" s="96"/>
      <c r="C143" s="96"/>
      <c r="D143" s="96"/>
      <c r="E143" s="96">
        <v>3</v>
      </c>
      <c r="F143" s="97"/>
      <c r="G143" s="96"/>
      <c r="H143" s="96"/>
      <c r="I143" s="96"/>
      <c r="J143" s="96"/>
      <c r="K143" s="96"/>
      <c r="L143" s="96" t="s">
        <v>641</v>
      </c>
      <c r="M143" s="95" t="s">
        <v>642</v>
      </c>
      <c r="N143" s="253" t="s">
        <v>622</v>
      </c>
      <c r="O143" s="119" t="s">
        <v>642</v>
      </c>
      <c r="P143" s="100" t="s">
        <v>156</v>
      </c>
      <c r="Q143" s="96" t="s">
        <v>436</v>
      </c>
      <c r="R143" s="96"/>
      <c r="S143" s="265" t="s">
        <v>156</v>
      </c>
      <c r="T143" s="304" t="s">
        <v>437</v>
      </c>
      <c r="U143" s="143"/>
      <c r="V143" s="118" t="s">
        <v>158</v>
      </c>
      <c r="W143" s="143" t="s">
        <v>157</v>
      </c>
      <c r="X143" s="143" t="s">
        <v>250</v>
      </c>
      <c r="Y143" s="322" t="s">
        <v>452</v>
      </c>
      <c r="Z143" s="143" t="s">
        <v>232</v>
      </c>
      <c r="AA143" s="143" t="s">
        <v>643</v>
      </c>
      <c r="AB143" s="276">
        <v>0.0002</v>
      </c>
      <c r="AC143" s="95" t="s">
        <v>232</v>
      </c>
      <c r="AD143" s="327"/>
      <c r="AE143" s="162"/>
      <c r="AF143" s="163"/>
      <c r="AG143" s="163"/>
      <c r="AH143" s="163"/>
      <c r="AI143" s="193"/>
      <c r="AJ143" s="194"/>
      <c r="AK143" s="163"/>
      <c r="AL143" s="193"/>
      <c r="AM143" s="193"/>
      <c r="AN143" s="201"/>
      <c r="AO143" s="223" t="s">
        <v>233</v>
      </c>
      <c r="AP143" s="98" t="s">
        <v>644</v>
      </c>
      <c r="AQ143" s="95"/>
      <c r="AR143" s="95"/>
      <c r="AS143" s="346">
        <v>2</v>
      </c>
    </row>
    <row r="144" s="62" customFormat="1" ht="50.1" customHeight="1" spans="1:45">
      <c r="A144" s="94">
        <f t="shared" si="40"/>
        <v>136</v>
      </c>
      <c r="B144" s="96"/>
      <c r="C144" s="96"/>
      <c r="D144" s="96"/>
      <c r="E144" s="96">
        <v>3</v>
      </c>
      <c r="F144" s="97"/>
      <c r="G144" s="96"/>
      <c r="H144" s="96"/>
      <c r="I144" s="96"/>
      <c r="J144" s="96"/>
      <c r="K144" s="96"/>
      <c r="L144" s="95" t="s">
        <v>645</v>
      </c>
      <c r="M144" s="95" t="s">
        <v>645</v>
      </c>
      <c r="N144" s="253" t="s">
        <v>646</v>
      </c>
      <c r="O144" s="248"/>
      <c r="P144" s="100" t="s">
        <v>156</v>
      </c>
      <c r="Q144" s="96" t="s">
        <v>436</v>
      </c>
      <c r="R144" s="100"/>
      <c r="S144" s="265" t="s">
        <v>156</v>
      </c>
      <c r="T144" s="95" t="s">
        <v>645</v>
      </c>
      <c r="U144" s="143"/>
      <c r="V144" s="118" t="s">
        <v>158</v>
      </c>
      <c r="W144" s="143" t="s">
        <v>157</v>
      </c>
      <c r="X144" s="143" t="s">
        <v>563</v>
      </c>
      <c r="Y144" s="143" t="s">
        <v>575</v>
      </c>
      <c r="Z144" s="143" t="s">
        <v>601</v>
      </c>
      <c r="AA144" s="98"/>
      <c r="AB144" s="172">
        <v>0.0242</v>
      </c>
      <c r="AC144" s="95" t="s">
        <v>232</v>
      </c>
      <c r="AD144" s="207" t="s">
        <v>571</v>
      </c>
      <c r="AE144" s="207"/>
      <c r="AF144" s="280">
        <v>43</v>
      </c>
      <c r="AG144" s="280">
        <v>10</v>
      </c>
      <c r="AH144" s="280"/>
      <c r="AI144" s="207">
        <f>AG144/2*AG144/2*3.14*AF144*7860/1000000000</f>
        <v>0.02653143</v>
      </c>
      <c r="AJ144" s="208">
        <f t="shared" ref="AJ144:AJ148" si="41">AB144/AI144</f>
        <v>0.912125731632256</v>
      </c>
      <c r="AK144" s="280"/>
      <c r="AL144" s="207">
        <v>0.002</v>
      </c>
      <c r="AM144" s="193"/>
      <c r="AN144" s="201"/>
      <c r="AO144" s="223" t="s">
        <v>233</v>
      </c>
      <c r="AP144" s="98" t="s">
        <v>572</v>
      </c>
      <c r="AQ144" s="95"/>
      <c r="AR144" s="95"/>
      <c r="AS144" s="346">
        <v>2</v>
      </c>
    </row>
    <row r="145" s="62" customFormat="1" ht="50.1" customHeight="1" spans="1:45">
      <c r="A145" s="94">
        <f t="shared" si="40"/>
        <v>137</v>
      </c>
      <c r="B145" s="96"/>
      <c r="C145" s="96"/>
      <c r="D145" s="96"/>
      <c r="E145" s="96">
        <v>3</v>
      </c>
      <c r="F145" s="97"/>
      <c r="G145" s="96"/>
      <c r="H145" s="96"/>
      <c r="I145" s="96"/>
      <c r="J145" s="96"/>
      <c r="K145" s="96"/>
      <c r="L145" s="312" t="s">
        <v>647</v>
      </c>
      <c r="M145" s="312" t="s">
        <v>647</v>
      </c>
      <c r="N145" s="313" t="s">
        <v>648</v>
      </c>
      <c r="O145" s="314"/>
      <c r="P145" s="100" t="s">
        <v>156</v>
      </c>
      <c r="Q145" s="96" t="s">
        <v>436</v>
      </c>
      <c r="R145" s="100"/>
      <c r="S145" s="265" t="s">
        <v>156</v>
      </c>
      <c r="T145" s="312" t="s">
        <v>647</v>
      </c>
      <c r="U145" s="143"/>
      <c r="V145" s="118" t="s">
        <v>158</v>
      </c>
      <c r="W145" s="143" t="s">
        <v>157</v>
      </c>
      <c r="X145" s="143" t="s">
        <v>563</v>
      </c>
      <c r="Y145" s="143" t="s">
        <v>575</v>
      </c>
      <c r="Z145" s="143" t="s">
        <v>601</v>
      </c>
      <c r="AA145" s="98"/>
      <c r="AB145" s="172">
        <v>0.006</v>
      </c>
      <c r="AC145" s="95"/>
      <c r="AD145" s="207" t="s">
        <v>571</v>
      </c>
      <c r="AE145" s="207"/>
      <c r="AF145" s="280">
        <v>17</v>
      </c>
      <c r="AG145" s="280">
        <v>8</v>
      </c>
      <c r="AH145" s="280"/>
      <c r="AI145" s="207">
        <f>AG145/2*AG145/2*3.14*AF145*7860/1000000000</f>
        <v>0.0067130688</v>
      </c>
      <c r="AJ145" s="208">
        <f t="shared" si="41"/>
        <v>0.893779012066732</v>
      </c>
      <c r="AK145" s="280"/>
      <c r="AL145" s="207">
        <v>0.0004</v>
      </c>
      <c r="AM145" s="193"/>
      <c r="AN145" s="201"/>
      <c r="AO145" s="223" t="s">
        <v>233</v>
      </c>
      <c r="AP145" s="98" t="s">
        <v>649</v>
      </c>
      <c r="AQ145" s="95"/>
      <c r="AR145" s="95"/>
      <c r="AS145" s="346">
        <v>1</v>
      </c>
    </row>
    <row r="146" s="62" customFormat="1" ht="50.1" customHeight="1" spans="1:45">
      <c r="A146" s="94">
        <f t="shared" si="40"/>
        <v>138</v>
      </c>
      <c r="B146" s="96"/>
      <c r="C146" s="96"/>
      <c r="D146" s="96"/>
      <c r="E146" s="96">
        <v>3</v>
      </c>
      <c r="F146" s="97"/>
      <c r="G146" s="96"/>
      <c r="H146" s="96"/>
      <c r="I146" s="96"/>
      <c r="J146" s="96"/>
      <c r="K146" s="96"/>
      <c r="L146" s="96" t="s">
        <v>650</v>
      </c>
      <c r="M146" s="95" t="s">
        <v>651</v>
      </c>
      <c r="N146" s="253" t="s">
        <v>622</v>
      </c>
      <c r="O146" s="119" t="s">
        <v>651</v>
      </c>
      <c r="P146" s="100" t="s">
        <v>156</v>
      </c>
      <c r="Q146" s="96" t="s">
        <v>436</v>
      </c>
      <c r="R146" s="96"/>
      <c r="S146" s="265" t="s">
        <v>156</v>
      </c>
      <c r="T146" s="304" t="s">
        <v>437</v>
      </c>
      <c r="U146" s="143"/>
      <c r="V146" s="118" t="s">
        <v>158</v>
      </c>
      <c r="W146" s="143" t="s">
        <v>157</v>
      </c>
      <c r="X146" s="143" t="s">
        <v>250</v>
      </c>
      <c r="Y146" s="322" t="s">
        <v>452</v>
      </c>
      <c r="Z146" s="143" t="s">
        <v>232</v>
      </c>
      <c r="AA146" s="98" t="s">
        <v>652</v>
      </c>
      <c r="AB146" s="276">
        <v>0.0007</v>
      </c>
      <c r="AC146" s="95" t="s">
        <v>232</v>
      </c>
      <c r="AD146" s="327"/>
      <c r="AE146" s="162"/>
      <c r="AF146" s="163"/>
      <c r="AG146" s="163"/>
      <c r="AH146" s="163"/>
      <c r="AI146" s="193"/>
      <c r="AJ146" s="194"/>
      <c r="AK146" s="163"/>
      <c r="AL146" s="193"/>
      <c r="AM146" s="193"/>
      <c r="AN146" s="201"/>
      <c r="AO146" s="223" t="s">
        <v>233</v>
      </c>
      <c r="AP146" s="98" t="s">
        <v>296</v>
      </c>
      <c r="AQ146" s="95"/>
      <c r="AR146" s="95"/>
      <c r="AS146" s="346">
        <v>2</v>
      </c>
    </row>
    <row r="147" s="62" customFormat="1" ht="50.1" customHeight="1" spans="1:45">
      <c r="A147" s="94">
        <f t="shared" si="40"/>
        <v>139</v>
      </c>
      <c r="B147" s="96"/>
      <c r="C147" s="96"/>
      <c r="D147" s="96"/>
      <c r="E147" s="96">
        <v>3</v>
      </c>
      <c r="F147" s="97"/>
      <c r="G147" s="96"/>
      <c r="H147" s="96"/>
      <c r="I147" s="96"/>
      <c r="J147" s="96"/>
      <c r="K147" s="96"/>
      <c r="L147" s="95" t="s">
        <v>653</v>
      </c>
      <c r="M147" s="95" t="s">
        <v>653</v>
      </c>
      <c r="N147" s="253" t="s">
        <v>654</v>
      </c>
      <c r="O147" s="248"/>
      <c r="P147" s="100" t="s">
        <v>156</v>
      </c>
      <c r="Q147" s="96" t="s">
        <v>436</v>
      </c>
      <c r="R147" s="100"/>
      <c r="S147" s="265" t="s">
        <v>156</v>
      </c>
      <c r="T147" s="95" t="s">
        <v>653</v>
      </c>
      <c r="U147" s="143"/>
      <c r="V147" s="118" t="s">
        <v>158</v>
      </c>
      <c r="W147" s="143" t="s">
        <v>157</v>
      </c>
      <c r="X147" s="143" t="s">
        <v>169</v>
      </c>
      <c r="Y147" s="143" t="s">
        <v>160</v>
      </c>
      <c r="Z147" s="143" t="s">
        <v>232</v>
      </c>
      <c r="AA147" s="98"/>
      <c r="AB147" s="276">
        <f>AB148+AB149</f>
        <v>0.1263</v>
      </c>
      <c r="AC147" s="95" t="s">
        <v>232</v>
      </c>
      <c r="AD147" s="327"/>
      <c r="AE147" s="162"/>
      <c r="AF147" s="163"/>
      <c r="AG147" s="163"/>
      <c r="AH147" s="163"/>
      <c r="AI147" s="193"/>
      <c r="AJ147" s="194"/>
      <c r="AK147" s="163"/>
      <c r="AL147" s="193"/>
      <c r="AM147" s="193"/>
      <c r="AN147" s="201"/>
      <c r="AO147" s="223" t="s">
        <v>233</v>
      </c>
      <c r="AP147" s="98" t="s">
        <v>655</v>
      </c>
      <c r="AQ147" s="95"/>
      <c r="AR147" s="95"/>
      <c r="AS147" s="346">
        <v>2</v>
      </c>
    </row>
    <row r="148" s="62" customFormat="1" ht="50.1" customHeight="1" spans="1:45">
      <c r="A148" s="94">
        <f t="shared" si="40"/>
        <v>140</v>
      </c>
      <c r="B148" s="96"/>
      <c r="C148" s="96"/>
      <c r="D148" s="96"/>
      <c r="E148" s="96"/>
      <c r="F148" s="97">
        <v>4</v>
      </c>
      <c r="G148" s="96"/>
      <c r="H148" s="96"/>
      <c r="I148" s="96"/>
      <c r="J148" s="96"/>
      <c r="K148" s="96"/>
      <c r="L148" s="96"/>
      <c r="M148" s="95" t="s">
        <v>656</v>
      </c>
      <c r="N148" s="253" t="s">
        <v>657</v>
      </c>
      <c r="O148" s="248"/>
      <c r="P148" s="100" t="s">
        <v>156</v>
      </c>
      <c r="Q148" s="96" t="s">
        <v>436</v>
      </c>
      <c r="R148" s="100"/>
      <c r="S148" s="265" t="s">
        <v>156</v>
      </c>
      <c r="T148" s="95" t="s">
        <v>656</v>
      </c>
      <c r="U148" s="143"/>
      <c r="V148" s="118" t="s">
        <v>158</v>
      </c>
      <c r="W148" s="143" t="s">
        <v>157</v>
      </c>
      <c r="X148" s="143" t="s">
        <v>563</v>
      </c>
      <c r="Y148" s="143" t="s">
        <v>575</v>
      </c>
      <c r="Z148" s="143" t="s">
        <v>232</v>
      </c>
      <c r="AA148" s="98"/>
      <c r="AB148" s="276">
        <v>0.125</v>
      </c>
      <c r="AC148" s="95" t="s">
        <v>232</v>
      </c>
      <c r="AD148" s="330" t="s">
        <v>571</v>
      </c>
      <c r="AE148" s="330"/>
      <c r="AF148" s="331">
        <v>40</v>
      </c>
      <c r="AG148" s="331">
        <v>24</v>
      </c>
      <c r="AH148" s="331">
        <v>29</v>
      </c>
      <c r="AI148" s="207">
        <f>AF148*AG148*AH148*7860/1000000000</f>
        <v>0.2188224</v>
      </c>
      <c r="AJ148" s="208">
        <f t="shared" si="41"/>
        <v>0.571239507472727</v>
      </c>
      <c r="AK148" s="280"/>
      <c r="AL148" s="207">
        <v>0.008</v>
      </c>
      <c r="AM148" s="193"/>
      <c r="AN148" s="201"/>
      <c r="AO148" s="222"/>
      <c r="AP148" s="222"/>
      <c r="AQ148" s="95"/>
      <c r="AR148" s="95"/>
      <c r="AS148" s="346">
        <v>1</v>
      </c>
    </row>
    <row r="149" s="62" customFormat="1" ht="50.1" customHeight="1" spans="1:45">
      <c r="A149" s="94">
        <f t="shared" si="40"/>
        <v>141</v>
      </c>
      <c r="B149" s="96"/>
      <c r="C149" s="96"/>
      <c r="D149" s="96"/>
      <c r="E149" s="96"/>
      <c r="F149" s="97">
        <v>4</v>
      </c>
      <c r="G149" s="96"/>
      <c r="H149" s="96"/>
      <c r="I149" s="96"/>
      <c r="J149" s="96"/>
      <c r="K149" s="96"/>
      <c r="L149" s="96"/>
      <c r="M149" s="95" t="s">
        <v>658</v>
      </c>
      <c r="N149" s="253" t="s">
        <v>659</v>
      </c>
      <c r="O149" s="248"/>
      <c r="P149" s="100" t="s">
        <v>156</v>
      </c>
      <c r="Q149" s="96" t="s">
        <v>436</v>
      </c>
      <c r="R149" s="96"/>
      <c r="S149" s="265" t="s">
        <v>156</v>
      </c>
      <c r="T149" s="95" t="s">
        <v>658</v>
      </c>
      <c r="U149" s="143"/>
      <c r="V149" s="118" t="s">
        <v>158</v>
      </c>
      <c r="W149" s="143" t="s">
        <v>157</v>
      </c>
      <c r="X149" s="143" t="s">
        <v>250</v>
      </c>
      <c r="Y149" s="143" t="s">
        <v>568</v>
      </c>
      <c r="Z149" s="143" t="s">
        <v>232</v>
      </c>
      <c r="AA149" s="98"/>
      <c r="AB149" s="276">
        <v>0.0013</v>
      </c>
      <c r="AC149" s="95" t="s">
        <v>232</v>
      </c>
      <c r="AD149" s="330"/>
      <c r="AE149" s="330"/>
      <c r="AF149" s="331"/>
      <c r="AG149" s="331"/>
      <c r="AH149" s="331"/>
      <c r="AI149" s="340"/>
      <c r="AJ149" s="341"/>
      <c r="AK149" s="331"/>
      <c r="AL149" s="340"/>
      <c r="AM149" s="193"/>
      <c r="AN149" s="201"/>
      <c r="AO149" s="222"/>
      <c r="AP149" s="222"/>
      <c r="AQ149" s="95"/>
      <c r="AR149" s="95"/>
      <c r="AS149" s="346">
        <v>1</v>
      </c>
    </row>
    <row r="150" s="62" customFormat="1" ht="50.1" customHeight="1" spans="1:45">
      <c r="A150" s="94">
        <f t="shared" ref="A150:A161" si="42">ROW()-8</f>
        <v>142</v>
      </c>
      <c r="B150" s="96"/>
      <c r="C150" s="96"/>
      <c r="D150" s="96"/>
      <c r="E150" s="96">
        <v>3</v>
      </c>
      <c r="F150" s="97"/>
      <c r="G150" s="96"/>
      <c r="H150" s="96"/>
      <c r="I150" s="96"/>
      <c r="J150" s="96"/>
      <c r="K150" s="96"/>
      <c r="L150" s="95" t="s">
        <v>660</v>
      </c>
      <c r="M150" s="95" t="s">
        <v>660</v>
      </c>
      <c r="N150" s="253" t="s">
        <v>661</v>
      </c>
      <c r="O150" s="248"/>
      <c r="P150" s="100" t="s">
        <v>156</v>
      </c>
      <c r="Q150" s="96" t="s">
        <v>436</v>
      </c>
      <c r="R150" s="96"/>
      <c r="S150" s="265" t="s">
        <v>156</v>
      </c>
      <c r="T150" s="95" t="s">
        <v>660</v>
      </c>
      <c r="U150" s="143"/>
      <c r="V150" s="118" t="s">
        <v>158</v>
      </c>
      <c r="W150" s="143" t="s">
        <v>157</v>
      </c>
      <c r="X150" s="143" t="s">
        <v>169</v>
      </c>
      <c r="Y150" s="143" t="s">
        <v>160</v>
      </c>
      <c r="Z150" s="143" t="s">
        <v>232</v>
      </c>
      <c r="AA150" s="98"/>
      <c r="AB150" s="276">
        <f>AB151+AB152</f>
        <v>0.207</v>
      </c>
      <c r="AC150" s="95" t="s">
        <v>232</v>
      </c>
      <c r="AD150" s="330"/>
      <c r="AE150" s="330"/>
      <c r="AF150" s="331"/>
      <c r="AG150" s="331"/>
      <c r="AH150" s="331"/>
      <c r="AI150" s="207"/>
      <c r="AJ150" s="208"/>
      <c r="AK150" s="280"/>
      <c r="AL150" s="207"/>
      <c r="AM150" s="193"/>
      <c r="AN150" s="201"/>
      <c r="AO150" s="223" t="s">
        <v>233</v>
      </c>
      <c r="AP150" s="98" t="s">
        <v>655</v>
      </c>
      <c r="AQ150" s="95"/>
      <c r="AR150" s="95"/>
      <c r="AS150" s="346">
        <v>2</v>
      </c>
    </row>
    <row r="151" s="62" customFormat="1" ht="50.1" customHeight="1" spans="1:45">
      <c r="A151" s="94">
        <f t="shared" si="42"/>
        <v>143</v>
      </c>
      <c r="B151" s="96"/>
      <c r="C151" s="96"/>
      <c r="D151" s="96"/>
      <c r="E151" s="96"/>
      <c r="F151" s="97">
        <v>4</v>
      </c>
      <c r="G151" s="96"/>
      <c r="H151" s="96"/>
      <c r="I151" s="96"/>
      <c r="J151" s="96"/>
      <c r="K151" s="96"/>
      <c r="L151" s="96"/>
      <c r="M151" s="95" t="s">
        <v>662</v>
      </c>
      <c r="N151" s="253" t="s">
        <v>663</v>
      </c>
      <c r="O151" s="248"/>
      <c r="P151" s="100" t="s">
        <v>156</v>
      </c>
      <c r="Q151" s="96" t="s">
        <v>436</v>
      </c>
      <c r="R151" s="96"/>
      <c r="S151" s="265" t="s">
        <v>156</v>
      </c>
      <c r="T151" s="95" t="s">
        <v>662</v>
      </c>
      <c r="U151" s="143"/>
      <c r="V151" s="118" t="s">
        <v>158</v>
      </c>
      <c r="W151" s="143" t="s">
        <v>157</v>
      </c>
      <c r="X151" s="143" t="s">
        <v>563</v>
      </c>
      <c r="Y151" s="143" t="s">
        <v>575</v>
      </c>
      <c r="Z151" s="143" t="s">
        <v>232</v>
      </c>
      <c r="AA151" s="98"/>
      <c r="AB151" s="276">
        <v>0.203</v>
      </c>
      <c r="AC151" s="95" t="s">
        <v>232</v>
      </c>
      <c r="AD151" s="330" t="s">
        <v>571</v>
      </c>
      <c r="AE151" s="330"/>
      <c r="AF151" s="331">
        <v>40</v>
      </c>
      <c r="AG151" s="331">
        <v>24</v>
      </c>
      <c r="AH151" s="331">
        <v>37</v>
      </c>
      <c r="AI151" s="207">
        <f>AF151*AG151*AH151*7860/1000000000</f>
        <v>0.2791872</v>
      </c>
      <c r="AJ151" s="208">
        <f>AB151/AI151</f>
        <v>0.727110698484744</v>
      </c>
      <c r="AK151" s="280"/>
      <c r="AL151" s="207">
        <v>0.01</v>
      </c>
      <c r="AM151" s="193"/>
      <c r="AN151" s="201"/>
      <c r="AO151" s="222"/>
      <c r="AP151" s="222"/>
      <c r="AQ151" s="95"/>
      <c r="AR151" s="95"/>
      <c r="AS151" s="346">
        <v>1</v>
      </c>
    </row>
    <row r="152" s="62" customFormat="1" ht="50.1" customHeight="1" spans="1:45">
      <c r="A152" s="94">
        <f t="shared" si="42"/>
        <v>144</v>
      </c>
      <c r="B152" s="96"/>
      <c r="C152" s="96"/>
      <c r="D152" s="96"/>
      <c r="E152" s="96"/>
      <c r="F152" s="97">
        <v>4</v>
      </c>
      <c r="G152" s="96"/>
      <c r="H152" s="96"/>
      <c r="I152" s="96"/>
      <c r="J152" s="96"/>
      <c r="K152" s="96"/>
      <c r="L152" s="96"/>
      <c r="M152" s="95" t="s">
        <v>658</v>
      </c>
      <c r="N152" s="253" t="s">
        <v>659</v>
      </c>
      <c r="O152" s="248"/>
      <c r="P152" s="100" t="s">
        <v>156</v>
      </c>
      <c r="Q152" s="96" t="s">
        <v>436</v>
      </c>
      <c r="R152" s="96"/>
      <c r="S152" s="265" t="s">
        <v>156</v>
      </c>
      <c r="T152" s="95" t="s">
        <v>658</v>
      </c>
      <c r="U152" s="143"/>
      <c r="V152" s="118" t="s">
        <v>158</v>
      </c>
      <c r="W152" s="143" t="s">
        <v>157</v>
      </c>
      <c r="X152" s="143" t="s">
        <v>250</v>
      </c>
      <c r="Y152" s="143" t="s">
        <v>568</v>
      </c>
      <c r="Z152" s="143" t="s">
        <v>232</v>
      </c>
      <c r="AA152" s="98"/>
      <c r="AB152" s="276">
        <v>0.004</v>
      </c>
      <c r="AC152" s="95" t="s">
        <v>232</v>
      </c>
      <c r="AD152" s="327"/>
      <c r="AE152" s="162"/>
      <c r="AF152" s="163"/>
      <c r="AG152" s="163"/>
      <c r="AH152" s="163"/>
      <c r="AI152" s="193"/>
      <c r="AJ152" s="194"/>
      <c r="AK152" s="163"/>
      <c r="AL152" s="193"/>
      <c r="AM152" s="193"/>
      <c r="AN152" s="201"/>
      <c r="AO152" s="222"/>
      <c r="AP152" s="222"/>
      <c r="AQ152" s="95"/>
      <c r="AR152" s="95"/>
      <c r="AS152" s="346">
        <v>1</v>
      </c>
    </row>
    <row r="153" s="62" customFormat="1" ht="50.1" customHeight="1" spans="1:45">
      <c r="A153" s="94">
        <f t="shared" si="42"/>
        <v>145</v>
      </c>
      <c r="B153" s="96"/>
      <c r="C153" s="96"/>
      <c r="D153" s="96"/>
      <c r="E153" s="96">
        <v>3</v>
      </c>
      <c r="F153" s="97"/>
      <c r="G153" s="96"/>
      <c r="H153" s="96"/>
      <c r="I153" s="96"/>
      <c r="J153" s="96"/>
      <c r="K153" s="96"/>
      <c r="L153" s="95" t="s">
        <v>664</v>
      </c>
      <c r="M153" s="95" t="s">
        <v>664</v>
      </c>
      <c r="N153" s="253" t="s">
        <v>665</v>
      </c>
      <c r="O153" s="315" t="s">
        <v>666</v>
      </c>
      <c r="P153" s="100" t="s">
        <v>156</v>
      </c>
      <c r="Q153" s="96" t="s">
        <v>436</v>
      </c>
      <c r="R153" s="96"/>
      <c r="S153" s="265" t="s">
        <v>156</v>
      </c>
      <c r="T153" s="95" t="s">
        <v>664</v>
      </c>
      <c r="U153" s="143"/>
      <c r="V153" s="118" t="s">
        <v>158</v>
      </c>
      <c r="W153" s="143" t="s">
        <v>157</v>
      </c>
      <c r="X153" s="143" t="s">
        <v>250</v>
      </c>
      <c r="Y153" s="143" t="s">
        <v>438</v>
      </c>
      <c r="Z153" s="143" t="s">
        <v>232</v>
      </c>
      <c r="AA153" s="98"/>
      <c r="AB153" s="172">
        <v>0.0057</v>
      </c>
      <c r="AC153" s="95" t="s">
        <v>464</v>
      </c>
      <c r="AD153" s="170"/>
      <c r="AE153" s="162"/>
      <c r="AF153" s="163"/>
      <c r="AG153" s="163"/>
      <c r="AH153" s="163"/>
      <c r="AI153" s="193"/>
      <c r="AJ153" s="194"/>
      <c r="AK153" s="163"/>
      <c r="AL153" s="193"/>
      <c r="AM153" s="193"/>
      <c r="AN153" s="201"/>
      <c r="AO153" s="223" t="s">
        <v>233</v>
      </c>
      <c r="AP153" s="98" t="s">
        <v>667</v>
      </c>
      <c r="AQ153" s="95"/>
      <c r="AR153" s="95"/>
      <c r="AS153" s="346">
        <v>8</v>
      </c>
    </row>
    <row r="154" s="62" customFormat="1" ht="50.1" customHeight="1" spans="1:45">
      <c r="A154" s="94">
        <f t="shared" si="42"/>
        <v>146</v>
      </c>
      <c r="B154" s="96"/>
      <c r="C154" s="96"/>
      <c r="D154" s="96"/>
      <c r="E154" s="96">
        <v>3</v>
      </c>
      <c r="F154" s="97"/>
      <c r="G154" s="96"/>
      <c r="H154" s="96"/>
      <c r="I154" s="96"/>
      <c r="J154" s="96"/>
      <c r="K154" s="96"/>
      <c r="L154" s="306" t="s">
        <v>668</v>
      </c>
      <c r="M154" s="306" t="s">
        <v>668</v>
      </c>
      <c r="N154" s="306" t="s">
        <v>669</v>
      </c>
      <c r="O154" s="248"/>
      <c r="P154" s="100" t="s">
        <v>156</v>
      </c>
      <c r="Q154" s="96" t="s">
        <v>436</v>
      </c>
      <c r="R154" s="96"/>
      <c r="S154" s="265" t="s">
        <v>156</v>
      </c>
      <c r="T154" s="306" t="s">
        <v>668</v>
      </c>
      <c r="U154" s="143"/>
      <c r="V154" s="118" t="s">
        <v>158</v>
      </c>
      <c r="W154" s="143" t="s">
        <v>157</v>
      </c>
      <c r="X154" s="143" t="s">
        <v>631</v>
      </c>
      <c r="Y154" s="143" t="s">
        <v>632</v>
      </c>
      <c r="Z154" s="143" t="s">
        <v>232</v>
      </c>
      <c r="AA154" s="98" t="s">
        <v>670</v>
      </c>
      <c r="AB154" s="276">
        <v>0.01</v>
      </c>
      <c r="AC154" s="95" t="s">
        <v>232</v>
      </c>
      <c r="AD154" s="170"/>
      <c r="AE154" s="162"/>
      <c r="AF154" s="163"/>
      <c r="AG154" s="163"/>
      <c r="AH154" s="163"/>
      <c r="AI154" s="193"/>
      <c r="AJ154" s="194"/>
      <c r="AK154" s="163"/>
      <c r="AL154" s="193"/>
      <c r="AM154" s="193"/>
      <c r="AN154" s="201"/>
      <c r="AO154" s="223" t="s">
        <v>233</v>
      </c>
      <c r="AP154" s="98" t="s">
        <v>671</v>
      </c>
      <c r="AQ154" s="95"/>
      <c r="AR154" s="95"/>
      <c r="AS154" s="346">
        <v>1</v>
      </c>
    </row>
    <row r="155" s="68" customFormat="1" ht="50.1" customHeight="1" spans="1:45">
      <c r="A155" s="228">
        <v>147</v>
      </c>
      <c r="B155" s="229"/>
      <c r="C155" s="230"/>
      <c r="D155" s="230">
        <v>2</v>
      </c>
      <c r="E155" s="231"/>
      <c r="F155" s="232"/>
      <c r="G155" s="230"/>
      <c r="H155" s="230"/>
      <c r="I155" s="230"/>
      <c r="J155" s="241"/>
      <c r="K155" s="242"/>
      <c r="L155" s="243" t="s">
        <v>90</v>
      </c>
      <c r="M155" s="243" t="s">
        <v>90</v>
      </c>
      <c r="N155" s="230" t="s">
        <v>91</v>
      </c>
      <c r="O155" s="244"/>
      <c r="P155" s="245"/>
      <c r="Q155" s="229" t="s">
        <v>155</v>
      </c>
      <c r="R155" s="263"/>
      <c r="S155" s="263"/>
      <c r="T155" s="264" t="s">
        <v>168</v>
      </c>
      <c r="U155" s="264"/>
      <c r="V155" s="263" t="s">
        <v>158</v>
      </c>
      <c r="W155" s="263" t="s">
        <v>157</v>
      </c>
      <c r="X155" s="230"/>
      <c r="Y155" s="230"/>
      <c r="Z155" s="264"/>
      <c r="AA155" s="264"/>
      <c r="AB155" s="274"/>
      <c r="AC155" s="241"/>
      <c r="AD155" s="241" t="s">
        <v>242</v>
      </c>
      <c r="AE155" s="241"/>
      <c r="AF155" s="275">
        <v>510</v>
      </c>
      <c r="AG155" s="275">
        <v>440</v>
      </c>
      <c r="AH155" s="275">
        <v>540</v>
      </c>
      <c r="AI155" s="291"/>
      <c r="AJ155" s="292"/>
      <c r="AK155" s="275"/>
      <c r="AL155" s="291"/>
      <c r="AM155" s="291"/>
      <c r="AN155" s="293"/>
      <c r="AO155" s="298" t="s">
        <v>243</v>
      </c>
      <c r="AP155" s="298"/>
      <c r="AQ155" s="298"/>
      <c r="AR155" s="299"/>
      <c r="AS155" s="300">
        <v>0.25</v>
      </c>
    </row>
    <row r="156" s="68" customFormat="1" ht="50.1" customHeight="1" spans="1:45">
      <c r="A156" s="228">
        <v>148</v>
      </c>
      <c r="B156" s="229"/>
      <c r="C156" s="230"/>
      <c r="D156" s="230">
        <v>2</v>
      </c>
      <c r="E156" s="231"/>
      <c r="F156" s="232"/>
      <c r="G156" s="230"/>
      <c r="H156" s="230"/>
      <c r="I156" s="230"/>
      <c r="J156" s="241"/>
      <c r="K156" s="242"/>
      <c r="L156" s="243" t="s">
        <v>92</v>
      </c>
      <c r="M156" s="243" t="s">
        <v>92</v>
      </c>
      <c r="N156" s="230" t="s">
        <v>93</v>
      </c>
      <c r="O156" s="244"/>
      <c r="P156" s="245"/>
      <c r="Q156" s="229" t="s">
        <v>155</v>
      </c>
      <c r="R156" s="263"/>
      <c r="S156" s="263"/>
      <c r="T156" s="264" t="s">
        <v>168</v>
      </c>
      <c r="U156" s="264"/>
      <c r="V156" s="263" t="s">
        <v>158</v>
      </c>
      <c r="W156" s="263" t="s">
        <v>157</v>
      </c>
      <c r="X156" s="230"/>
      <c r="Y156" s="230"/>
      <c r="Z156" s="264"/>
      <c r="AA156" s="264"/>
      <c r="AB156" s="274"/>
      <c r="AC156" s="241"/>
      <c r="AD156" s="241" t="s">
        <v>672</v>
      </c>
      <c r="AE156" s="241"/>
      <c r="AF156" s="275">
        <v>510</v>
      </c>
      <c r="AG156" s="275">
        <v>425</v>
      </c>
      <c r="AH156" s="275"/>
      <c r="AI156" s="291"/>
      <c r="AJ156" s="292"/>
      <c r="AK156" s="275"/>
      <c r="AL156" s="291"/>
      <c r="AM156" s="291"/>
      <c r="AN156" s="293"/>
      <c r="AO156" s="298" t="s">
        <v>243</v>
      </c>
      <c r="AP156" s="298"/>
      <c r="AQ156" s="298"/>
      <c r="AR156" s="299"/>
      <c r="AS156" s="300">
        <v>0.75</v>
      </c>
    </row>
    <row r="157" s="67" customFormat="1" ht="50.1" customHeight="1" spans="1:45">
      <c r="A157" s="94">
        <f t="shared" si="42"/>
        <v>149</v>
      </c>
      <c r="B157" s="96"/>
      <c r="C157" s="98">
        <v>1</v>
      </c>
      <c r="D157" s="98"/>
      <c r="E157" s="98"/>
      <c r="F157" s="99"/>
      <c r="G157" s="99"/>
      <c r="H157" s="98"/>
      <c r="I157" s="98"/>
      <c r="J157" s="95"/>
      <c r="K157" s="95"/>
      <c r="L157" s="95"/>
      <c r="M157" s="123" t="s">
        <v>673</v>
      </c>
      <c r="N157" s="98" t="s">
        <v>674</v>
      </c>
      <c r="O157" s="132" t="s">
        <v>201</v>
      </c>
      <c r="P157" s="316" t="s">
        <v>254</v>
      </c>
      <c r="Q157" s="96" t="s">
        <v>155</v>
      </c>
      <c r="R157" s="118"/>
      <c r="S157" s="118" t="s">
        <v>228</v>
      </c>
      <c r="T157" s="123" t="s">
        <v>168</v>
      </c>
      <c r="U157" s="123" t="s">
        <v>232</v>
      </c>
      <c r="V157" s="118" t="s">
        <v>157</v>
      </c>
      <c r="W157" s="143" t="s">
        <v>158</v>
      </c>
      <c r="X157" s="143" t="s">
        <v>169</v>
      </c>
      <c r="Y157" s="98" t="s">
        <v>160</v>
      </c>
      <c r="Z157" s="98" t="s">
        <v>232</v>
      </c>
      <c r="AA157" s="98" t="s">
        <v>232</v>
      </c>
      <c r="AB157" s="172" t="e">
        <f>AB158+AB175+AB176</f>
        <v>#REF!</v>
      </c>
      <c r="AC157" s="95" t="s">
        <v>232</v>
      </c>
      <c r="AD157" s="332"/>
      <c r="AE157" s="332"/>
      <c r="AF157" s="168"/>
      <c r="AG157" s="168"/>
      <c r="AH157" s="168"/>
      <c r="AI157" s="198"/>
      <c r="AJ157" s="199"/>
      <c r="AK157" s="168"/>
      <c r="AL157" s="198"/>
      <c r="AM157" s="198"/>
      <c r="AN157" s="200"/>
      <c r="AO157" s="223" t="s">
        <v>170</v>
      </c>
      <c r="AP157" s="347"/>
      <c r="AQ157" s="223"/>
      <c r="AR157" s="219"/>
      <c r="AS157" s="98">
        <v>1</v>
      </c>
    </row>
    <row r="158" s="67" customFormat="1" ht="50.1" customHeight="1" spans="1:45">
      <c r="A158" s="94">
        <f t="shared" si="42"/>
        <v>150</v>
      </c>
      <c r="B158" s="96"/>
      <c r="C158" s="98"/>
      <c r="D158" s="98">
        <v>2</v>
      </c>
      <c r="E158" s="98"/>
      <c r="F158" s="99"/>
      <c r="G158" s="99"/>
      <c r="H158" s="98"/>
      <c r="I158" s="98"/>
      <c r="J158" s="95"/>
      <c r="K158" s="95"/>
      <c r="L158" s="123" t="s">
        <v>675</v>
      </c>
      <c r="M158" s="123" t="s">
        <v>675</v>
      </c>
      <c r="N158" s="98" t="s">
        <v>676</v>
      </c>
      <c r="O158" s="124" t="s">
        <v>677</v>
      </c>
      <c r="P158" s="316" t="s">
        <v>227</v>
      </c>
      <c r="Q158" s="96" t="s">
        <v>155</v>
      </c>
      <c r="R158" s="118"/>
      <c r="S158" s="118" t="s">
        <v>254</v>
      </c>
      <c r="T158" s="123"/>
      <c r="U158" s="95" t="s">
        <v>254</v>
      </c>
      <c r="V158" s="118" t="s">
        <v>157</v>
      </c>
      <c r="W158" s="143" t="s">
        <v>158</v>
      </c>
      <c r="X158" s="96" t="s">
        <v>175</v>
      </c>
      <c r="Y158" s="98" t="s">
        <v>160</v>
      </c>
      <c r="Z158" s="98" t="s">
        <v>232</v>
      </c>
      <c r="AA158" s="98" t="s">
        <v>232</v>
      </c>
      <c r="AB158" s="172" t="e">
        <f>AB159+#REF!*3+#REF!*2+AB162+AB163</f>
        <v>#REF!</v>
      </c>
      <c r="AC158" s="95" t="s">
        <v>232</v>
      </c>
      <c r="AD158" s="332" t="s">
        <v>176</v>
      </c>
      <c r="AE158" s="332"/>
      <c r="AF158" s="168"/>
      <c r="AG158" s="168"/>
      <c r="AH158" s="168"/>
      <c r="AI158" s="198"/>
      <c r="AJ158" s="199"/>
      <c r="AK158" s="168"/>
      <c r="AL158" s="198"/>
      <c r="AM158" s="198"/>
      <c r="AN158" s="200"/>
      <c r="AO158" s="223" t="s">
        <v>678</v>
      </c>
      <c r="AP158" s="224" t="s">
        <v>679</v>
      </c>
      <c r="AQ158" s="223"/>
      <c r="AR158" s="219" t="s">
        <v>680</v>
      </c>
      <c r="AS158" s="98">
        <v>1</v>
      </c>
    </row>
    <row r="159" s="67" customFormat="1" ht="50.1" customHeight="1" spans="1:45">
      <c r="A159" s="94">
        <f t="shared" si="42"/>
        <v>151</v>
      </c>
      <c r="B159" s="96"/>
      <c r="C159" s="98"/>
      <c r="D159" s="98"/>
      <c r="E159" s="98">
        <v>3</v>
      </c>
      <c r="F159" s="99"/>
      <c r="G159" s="99"/>
      <c r="H159" s="98"/>
      <c r="I159" s="98"/>
      <c r="J159" s="95"/>
      <c r="K159" s="95"/>
      <c r="L159" s="95"/>
      <c r="M159" s="123" t="s">
        <v>681</v>
      </c>
      <c r="N159" s="98" t="s">
        <v>682</v>
      </c>
      <c r="O159" s="124" t="s">
        <v>677</v>
      </c>
      <c r="P159" s="316" t="s">
        <v>227</v>
      </c>
      <c r="Q159" s="96" t="s">
        <v>155</v>
      </c>
      <c r="R159" s="118"/>
      <c r="S159" s="118" t="s">
        <v>228</v>
      </c>
      <c r="T159" s="123" t="s">
        <v>168</v>
      </c>
      <c r="U159" s="123" t="s">
        <v>232</v>
      </c>
      <c r="V159" s="118" t="s">
        <v>157</v>
      </c>
      <c r="W159" s="143" t="s">
        <v>158</v>
      </c>
      <c r="X159" s="98" t="s">
        <v>187</v>
      </c>
      <c r="Y159" s="98" t="s">
        <v>683</v>
      </c>
      <c r="Z159" s="103" t="s">
        <v>684</v>
      </c>
      <c r="AA159" s="98" t="s">
        <v>232</v>
      </c>
      <c r="AB159" s="172">
        <v>0.553</v>
      </c>
      <c r="AC159" s="95" t="s">
        <v>232</v>
      </c>
      <c r="AD159" s="332"/>
      <c r="AE159" s="332"/>
      <c r="AF159" s="168"/>
      <c r="AG159" s="168"/>
      <c r="AH159" s="168"/>
      <c r="AI159" s="198">
        <f>AB159*1.08</f>
        <v>0.59724</v>
      </c>
      <c r="AJ159" s="199"/>
      <c r="AK159" s="168"/>
      <c r="AL159" s="198"/>
      <c r="AM159" s="198"/>
      <c r="AN159" s="200"/>
      <c r="AO159" s="223" t="s">
        <v>170</v>
      </c>
      <c r="AP159" s="223"/>
      <c r="AQ159" s="223"/>
      <c r="AR159" s="219"/>
      <c r="AS159" s="98">
        <v>1</v>
      </c>
    </row>
    <row r="160" s="67" customFormat="1" ht="50.1" customHeight="1" spans="1:45">
      <c r="A160" s="94">
        <f t="shared" si="42"/>
        <v>152</v>
      </c>
      <c r="B160" s="96"/>
      <c r="C160" s="98"/>
      <c r="D160" s="98"/>
      <c r="E160" s="98">
        <v>3</v>
      </c>
      <c r="F160" s="99"/>
      <c r="G160" s="99"/>
      <c r="H160" s="98"/>
      <c r="I160" s="98"/>
      <c r="J160" s="95"/>
      <c r="K160" s="95"/>
      <c r="L160" s="123" t="s">
        <v>685</v>
      </c>
      <c r="M160" s="123" t="s">
        <v>685</v>
      </c>
      <c r="N160" s="98" t="s">
        <v>686</v>
      </c>
      <c r="O160" s="124" t="s">
        <v>201</v>
      </c>
      <c r="P160" s="316" t="s">
        <v>227</v>
      </c>
      <c r="Q160" s="96" t="s">
        <v>155</v>
      </c>
      <c r="R160" s="98"/>
      <c r="S160" s="118" t="s">
        <v>228</v>
      </c>
      <c r="T160" s="123"/>
      <c r="U160" s="123" t="s">
        <v>228</v>
      </c>
      <c r="V160" s="118" t="s">
        <v>157</v>
      </c>
      <c r="W160" s="143" t="s">
        <v>158</v>
      </c>
      <c r="X160" s="98" t="s">
        <v>687</v>
      </c>
      <c r="Y160" s="98" t="s">
        <v>688</v>
      </c>
      <c r="Z160" s="123" t="s">
        <v>231</v>
      </c>
      <c r="AA160" s="96" t="s">
        <v>232</v>
      </c>
      <c r="AB160" s="172">
        <v>0.008</v>
      </c>
      <c r="AC160" s="95" t="s">
        <v>232</v>
      </c>
      <c r="AD160" s="165" t="s">
        <v>184</v>
      </c>
      <c r="AE160" s="332"/>
      <c r="AF160" s="163">
        <f>AB160/0.2219*1000</f>
        <v>36.0522757999099</v>
      </c>
      <c r="AG160" s="168">
        <v>2</v>
      </c>
      <c r="AH160" s="168"/>
      <c r="AI160" s="195">
        <f>AF160*0.2219/1000</f>
        <v>0.008</v>
      </c>
      <c r="AJ160" s="199">
        <v>1</v>
      </c>
      <c r="AK160" s="168"/>
      <c r="AL160" s="198"/>
      <c r="AM160" s="198"/>
      <c r="AN160" s="200"/>
      <c r="AO160" s="223" t="s">
        <v>689</v>
      </c>
      <c r="AP160" s="223" t="s">
        <v>690</v>
      </c>
      <c r="AQ160" s="223"/>
      <c r="AR160" s="219"/>
      <c r="AS160" s="98">
        <v>2</v>
      </c>
    </row>
    <row r="161" s="67" customFormat="1" ht="50.1" customHeight="1" spans="1:45">
      <c r="A161" s="94">
        <f t="shared" si="42"/>
        <v>153</v>
      </c>
      <c r="B161" s="96"/>
      <c r="C161" s="98"/>
      <c r="D161" s="98"/>
      <c r="E161" s="98">
        <v>3</v>
      </c>
      <c r="F161" s="99"/>
      <c r="G161" s="99"/>
      <c r="H161" s="98"/>
      <c r="I161" s="98"/>
      <c r="J161" s="95"/>
      <c r="K161" s="95"/>
      <c r="L161" s="123" t="s">
        <v>691</v>
      </c>
      <c r="M161" s="123" t="s">
        <v>691</v>
      </c>
      <c r="N161" s="98" t="s">
        <v>692</v>
      </c>
      <c r="O161" s="124" t="s">
        <v>201</v>
      </c>
      <c r="P161" s="317" t="s">
        <v>227</v>
      </c>
      <c r="Q161" s="324" t="s">
        <v>155</v>
      </c>
      <c r="R161" s="325"/>
      <c r="S161" s="325" t="s">
        <v>228</v>
      </c>
      <c r="T161" s="318"/>
      <c r="U161" s="318" t="s">
        <v>228</v>
      </c>
      <c r="V161" s="325" t="s">
        <v>157</v>
      </c>
      <c r="W161" s="143" t="s">
        <v>158</v>
      </c>
      <c r="X161" s="326" t="s">
        <v>687</v>
      </c>
      <c r="Y161" s="319" t="s">
        <v>688</v>
      </c>
      <c r="Z161" s="318" t="s">
        <v>231</v>
      </c>
      <c r="AA161" s="318" t="s">
        <v>693</v>
      </c>
      <c r="AB161" s="333">
        <v>0.007</v>
      </c>
      <c r="AC161" s="95" t="s">
        <v>232</v>
      </c>
      <c r="AD161" s="165" t="s">
        <v>184</v>
      </c>
      <c r="AE161" s="332"/>
      <c r="AF161" s="163">
        <f>AB161/0.2219*1000</f>
        <v>31.5457413249211</v>
      </c>
      <c r="AG161" s="168">
        <v>2</v>
      </c>
      <c r="AH161" s="168"/>
      <c r="AI161" s="195">
        <f>AF161*0.2219/1000</f>
        <v>0.007</v>
      </c>
      <c r="AJ161" s="199">
        <v>1</v>
      </c>
      <c r="AK161" s="168"/>
      <c r="AL161" s="198"/>
      <c r="AM161" s="198"/>
      <c r="AN161" s="200"/>
      <c r="AO161" s="223" t="s">
        <v>689</v>
      </c>
      <c r="AP161" s="223" t="s">
        <v>690</v>
      </c>
      <c r="AQ161" s="223"/>
      <c r="AR161" s="219"/>
      <c r="AS161" s="98">
        <v>2</v>
      </c>
    </row>
    <row r="162" s="67" customFormat="1" ht="50.1" customHeight="1" spans="1:45">
      <c r="A162" s="94">
        <f t="shared" ref="A162:A171" si="43">ROW()-8</f>
        <v>154</v>
      </c>
      <c r="B162" s="96"/>
      <c r="C162" s="98"/>
      <c r="D162" s="99"/>
      <c r="E162" s="98">
        <v>3</v>
      </c>
      <c r="F162" s="99"/>
      <c r="G162" s="99"/>
      <c r="H162" s="98"/>
      <c r="I162" s="98"/>
      <c r="J162" s="95"/>
      <c r="K162" s="95"/>
      <c r="L162" s="136" t="s">
        <v>694</v>
      </c>
      <c r="M162" s="123" t="s">
        <v>694</v>
      </c>
      <c r="N162" s="98" t="s">
        <v>695</v>
      </c>
      <c r="O162" s="124" t="s">
        <v>677</v>
      </c>
      <c r="P162" s="316" t="s">
        <v>227</v>
      </c>
      <c r="Q162" s="96" t="s">
        <v>155</v>
      </c>
      <c r="R162" s="98"/>
      <c r="S162" s="118" t="s">
        <v>228</v>
      </c>
      <c r="T162" s="123" t="s">
        <v>168</v>
      </c>
      <c r="U162" s="123" t="s">
        <v>232</v>
      </c>
      <c r="V162" s="118" t="s">
        <v>157</v>
      </c>
      <c r="W162" s="143" t="s">
        <v>158</v>
      </c>
      <c r="X162" s="98" t="s">
        <v>696</v>
      </c>
      <c r="Y162" s="98" t="s">
        <v>232</v>
      </c>
      <c r="Z162" s="123" t="s">
        <v>697</v>
      </c>
      <c r="AA162" s="96" t="s">
        <v>232</v>
      </c>
      <c r="AB162" s="172">
        <v>0.05</v>
      </c>
      <c r="AC162" s="95" t="s">
        <v>232</v>
      </c>
      <c r="AD162" s="332"/>
      <c r="AE162" s="332"/>
      <c r="AF162" s="168"/>
      <c r="AG162" s="168"/>
      <c r="AH162" s="168"/>
      <c r="AI162" s="198"/>
      <c r="AJ162" s="199"/>
      <c r="AK162" s="168"/>
      <c r="AL162" s="198"/>
      <c r="AM162" s="198"/>
      <c r="AN162" s="200"/>
      <c r="AO162" s="223" t="s">
        <v>698</v>
      </c>
      <c r="AP162" s="223" t="s">
        <v>699</v>
      </c>
      <c r="AQ162" s="223"/>
      <c r="AR162" s="219"/>
      <c r="AS162" s="98">
        <v>1</v>
      </c>
    </row>
    <row r="163" s="71" customFormat="1" ht="50.1" customHeight="1" spans="1:45">
      <c r="A163" s="94">
        <f t="shared" si="43"/>
        <v>155</v>
      </c>
      <c r="B163" s="96"/>
      <c r="C163" s="98"/>
      <c r="D163" s="98"/>
      <c r="E163" s="106">
        <v>3</v>
      </c>
      <c r="F163" s="108"/>
      <c r="G163" s="98"/>
      <c r="H163" s="98"/>
      <c r="I163" s="98"/>
      <c r="J163" s="95"/>
      <c r="K163" s="119"/>
      <c r="L163" s="123" t="s">
        <v>700</v>
      </c>
      <c r="M163" s="318" t="s">
        <v>700</v>
      </c>
      <c r="N163" s="319" t="s">
        <v>701</v>
      </c>
      <c r="O163" s="320"/>
      <c r="P163" s="317" t="s">
        <v>227</v>
      </c>
      <c r="Q163" s="324" t="s">
        <v>155</v>
      </c>
      <c r="R163" s="325"/>
      <c r="S163" s="325" t="s">
        <v>228</v>
      </c>
      <c r="T163" s="318" t="s">
        <v>168</v>
      </c>
      <c r="U163" s="318" t="s">
        <v>232</v>
      </c>
      <c r="V163" s="325" t="s">
        <v>157</v>
      </c>
      <c r="W163" s="143" t="s">
        <v>158</v>
      </c>
      <c r="X163" s="326" t="s">
        <v>262</v>
      </c>
      <c r="Y163" s="319" t="s">
        <v>160</v>
      </c>
      <c r="Z163" s="318"/>
      <c r="AA163" s="318"/>
      <c r="AB163" s="333">
        <v>0.98</v>
      </c>
      <c r="AC163" s="95"/>
      <c r="AD163" s="332" t="s">
        <v>258</v>
      </c>
      <c r="AE163" s="332"/>
      <c r="AF163" s="168"/>
      <c r="AG163" s="168"/>
      <c r="AH163" s="168"/>
      <c r="AI163" s="198"/>
      <c r="AJ163" s="199"/>
      <c r="AK163" s="168">
        <v>26</v>
      </c>
      <c r="AL163" s="198"/>
      <c r="AM163" s="198"/>
      <c r="AN163" s="200"/>
      <c r="AO163" s="223" t="s">
        <v>698</v>
      </c>
      <c r="AP163" s="223" t="s">
        <v>412</v>
      </c>
      <c r="AQ163" s="223"/>
      <c r="AR163" s="220"/>
      <c r="AS163" s="98">
        <v>1</v>
      </c>
    </row>
    <row r="164" ht="50.1" customHeight="1" spans="1:45">
      <c r="A164" s="94">
        <f t="shared" si="43"/>
        <v>156</v>
      </c>
      <c r="B164" s="96"/>
      <c r="C164" s="98"/>
      <c r="D164" s="98"/>
      <c r="E164" s="98"/>
      <c r="F164" s="99">
        <v>4</v>
      </c>
      <c r="G164" s="98"/>
      <c r="H164" s="98"/>
      <c r="I164" s="98"/>
      <c r="J164" s="95"/>
      <c r="K164" s="95"/>
      <c r="L164" s="95"/>
      <c r="M164" s="318" t="s">
        <v>702</v>
      </c>
      <c r="N164" s="319" t="s">
        <v>703</v>
      </c>
      <c r="O164" s="320"/>
      <c r="P164" s="317" t="s">
        <v>227</v>
      </c>
      <c r="Q164" s="324" t="s">
        <v>155</v>
      </c>
      <c r="R164" s="325"/>
      <c r="S164" s="325" t="s">
        <v>228</v>
      </c>
      <c r="T164" s="318" t="s">
        <v>168</v>
      </c>
      <c r="U164" s="325"/>
      <c r="V164" s="325" t="s">
        <v>157</v>
      </c>
      <c r="W164" s="143" t="s">
        <v>158</v>
      </c>
      <c r="X164" s="326" t="s">
        <v>432</v>
      </c>
      <c r="Y164" s="319" t="s">
        <v>704</v>
      </c>
      <c r="Z164" s="320"/>
      <c r="AA164" s="320"/>
      <c r="AB164" s="334">
        <v>0.0622</v>
      </c>
      <c r="AC164" s="118"/>
      <c r="AD164" s="165" t="s">
        <v>184</v>
      </c>
      <c r="AE164" s="165"/>
      <c r="AF164" s="163">
        <f>AB164/0.2219*1000</f>
        <v>280.306444344299</v>
      </c>
      <c r="AG164" s="163">
        <v>6</v>
      </c>
      <c r="AH164" s="163"/>
      <c r="AI164" s="195">
        <f>AF164*0.2219/1000</f>
        <v>0.0622</v>
      </c>
      <c r="AJ164" s="197">
        <f t="shared" ref="AJ164:AJ174" si="44">AB164/AI164</f>
        <v>1</v>
      </c>
      <c r="AK164" s="168"/>
      <c r="AL164" s="198"/>
      <c r="AM164" s="198"/>
      <c r="AN164" s="200"/>
      <c r="AO164" s="222"/>
      <c r="AP164" s="222"/>
      <c r="AQ164" s="223"/>
      <c r="AR164" s="220"/>
      <c r="AS164" s="98">
        <v>1</v>
      </c>
    </row>
    <row r="165" s="71" customFormat="1" ht="50.1" customHeight="1" spans="1:45">
      <c r="A165" s="94">
        <f t="shared" si="43"/>
        <v>157</v>
      </c>
      <c r="B165" s="96"/>
      <c r="C165" s="98"/>
      <c r="D165" s="98"/>
      <c r="E165" s="106"/>
      <c r="F165" s="108">
        <v>4</v>
      </c>
      <c r="G165" s="98"/>
      <c r="H165" s="98"/>
      <c r="I165" s="98"/>
      <c r="J165" s="95"/>
      <c r="K165" s="119"/>
      <c r="L165" s="95"/>
      <c r="M165" s="318" t="s">
        <v>705</v>
      </c>
      <c r="N165" s="319" t="s">
        <v>706</v>
      </c>
      <c r="O165" s="320"/>
      <c r="P165" s="317" t="s">
        <v>227</v>
      </c>
      <c r="Q165" s="324" t="s">
        <v>155</v>
      </c>
      <c r="R165" s="325"/>
      <c r="S165" s="325" t="s">
        <v>228</v>
      </c>
      <c r="T165" s="318" t="s">
        <v>168</v>
      </c>
      <c r="U165" s="318"/>
      <c r="V165" s="325" t="s">
        <v>157</v>
      </c>
      <c r="W165" s="143" t="s">
        <v>158</v>
      </c>
      <c r="X165" s="326" t="s">
        <v>432</v>
      </c>
      <c r="Y165" s="319" t="s">
        <v>704</v>
      </c>
      <c r="Z165" s="319"/>
      <c r="AA165" s="318"/>
      <c r="AB165" s="333">
        <v>0.0594</v>
      </c>
      <c r="AC165" s="95"/>
      <c r="AD165" s="165" t="s">
        <v>184</v>
      </c>
      <c r="AE165" s="165"/>
      <c r="AF165" s="163">
        <f t="shared" ref="AF165:AF167" si="45">AB165/0.2219*1000</f>
        <v>267.688147814331</v>
      </c>
      <c r="AG165" s="163">
        <v>6</v>
      </c>
      <c r="AH165" s="163"/>
      <c r="AI165" s="195">
        <f t="shared" ref="AI165:AI167" si="46">AF165*0.2219/1000</f>
        <v>0.0594</v>
      </c>
      <c r="AJ165" s="197">
        <f t="shared" si="44"/>
        <v>1</v>
      </c>
      <c r="AK165" s="168"/>
      <c r="AL165" s="198"/>
      <c r="AM165" s="198"/>
      <c r="AN165" s="200"/>
      <c r="AO165" s="222"/>
      <c r="AP165" s="222"/>
      <c r="AQ165" s="223"/>
      <c r="AR165" s="220"/>
      <c r="AS165" s="98">
        <v>2</v>
      </c>
    </row>
    <row r="166" s="71" customFormat="1" ht="50.1" customHeight="1" spans="1:45">
      <c r="A166" s="94">
        <f t="shared" si="43"/>
        <v>158</v>
      </c>
      <c r="B166" s="96"/>
      <c r="C166" s="98"/>
      <c r="D166" s="98"/>
      <c r="E166" s="106"/>
      <c r="F166" s="108">
        <v>4</v>
      </c>
      <c r="G166" s="98"/>
      <c r="H166" s="98"/>
      <c r="I166" s="98"/>
      <c r="J166" s="95"/>
      <c r="K166" s="119"/>
      <c r="L166" s="95"/>
      <c r="M166" s="318" t="s">
        <v>707</v>
      </c>
      <c r="N166" s="319" t="s">
        <v>708</v>
      </c>
      <c r="O166" s="124"/>
      <c r="P166" s="317" t="s">
        <v>227</v>
      </c>
      <c r="Q166" s="324" t="s">
        <v>155</v>
      </c>
      <c r="R166" s="325"/>
      <c r="S166" s="325" t="s">
        <v>228</v>
      </c>
      <c r="T166" s="318" t="s">
        <v>168</v>
      </c>
      <c r="U166" s="318"/>
      <c r="V166" s="325" t="s">
        <v>157</v>
      </c>
      <c r="W166" s="143" t="s">
        <v>158</v>
      </c>
      <c r="X166" s="326" t="s">
        <v>432</v>
      </c>
      <c r="Y166" s="319" t="s">
        <v>704</v>
      </c>
      <c r="Z166" s="94"/>
      <c r="AA166" s="318"/>
      <c r="AB166" s="333">
        <v>0.0927</v>
      </c>
      <c r="AC166" s="95"/>
      <c r="AD166" s="165" t="s">
        <v>184</v>
      </c>
      <c r="AE166" s="165"/>
      <c r="AF166" s="163">
        <f t="shared" si="45"/>
        <v>417.755745831456</v>
      </c>
      <c r="AG166" s="163">
        <v>6</v>
      </c>
      <c r="AH166" s="163"/>
      <c r="AI166" s="195">
        <f t="shared" si="46"/>
        <v>0.0927</v>
      </c>
      <c r="AJ166" s="197">
        <f t="shared" si="44"/>
        <v>1</v>
      </c>
      <c r="AK166" s="168"/>
      <c r="AL166" s="198"/>
      <c r="AM166" s="198"/>
      <c r="AN166" s="200"/>
      <c r="AO166" s="222"/>
      <c r="AP166" s="222"/>
      <c r="AQ166" s="223"/>
      <c r="AR166" s="220"/>
      <c r="AS166" s="98">
        <v>1</v>
      </c>
    </row>
    <row r="167" s="71" customFormat="1" ht="50.1" customHeight="1" spans="1:45">
      <c r="A167" s="94">
        <f t="shared" si="43"/>
        <v>159</v>
      </c>
      <c r="B167" s="96"/>
      <c r="C167" s="98"/>
      <c r="D167" s="98"/>
      <c r="E167" s="106"/>
      <c r="F167" s="108">
        <v>4</v>
      </c>
      <c r="G167" s="98"/>
      <c r="H167" s="98"/>
      <c r="I167" s="98"/>
      <c r="J167" s="95"/>
      <c r="K167" s="119"/>
      <c r="L167" s="95"/>
      <c r="M167" s="318" t="s">
        <v>709</v>
      </c>
      <c r="N167" s="319" t="s">
        <v>710</v>
      </c>
      <c r="O167" s="320"/>
      <c r="P167" s="317" t="s">
        <v>227</v>
      </c>
      <c r="Q167" s="324" t="s">
        <v>155</v>
      </c>
      <c r="R167" s="325"/>
      <c r="S167" s="325" t="s">
        <v>228</v>
      </c>
      <c r="T167" s="318" t="s">
        <v>168</v>
      </c>
      <c r="U167" s="318"/>
      <c r="V167" s="325" t="s">
        <v>157</v>
      </c>
      <c r="W167" s="143" t="s">
        <v>158</v>
      </c>
      <c r="X167" s="326" t="s">
        <v>432</v>
      </c>
      <c r="Y167" s="319" t="s">
        <v>704</v>
      </c>
      <c r="Z167" s="318"/>
      <c r="AA167" s="318"/>
      <c r="AB167" s="334">
        <v>0.0933</v>
      </c>
      <c r="AC167" s="95"/>
      <c r="AD167" s="165" t="s">
        <v>184</v>
      </c>
      <c r="AE167" s="165"/>
      <c r="AF167" s="163">
        <f t="shared" si="45"/>
        <v>420.459666516449</v>
      </c>
      <c r="AG167" s="163">
        <v>6</v>
      </c>
      <c r="AH167" s="163"/>
      <c r="AI167" s="195">
        <f t="shared" si="46"/>
        <v>0.0933</v>
      </c>
      <c r="AJ167" s="197">
        <f t="shared" si="44"/>
        <v>1</v>
      </c>
      <c r="AK167" s="166"/>
      <c r="AL167" s="195"/>
      <c r="AM167" s="195"/>
      <c r="AN167" s="196"/>
      <c r="AO167" s="222"/>
      <c r="AP167" s="222"/>
      <c r="AQ167" s="123"/>
      <c r="AR167" s="220"/>
      <c r="AS167" s="98">
        <v>1</v>
      </c>
    </row>
    <row r="168" s="71" customFormat="1" ht="50.1" customHeight="1" spans="1:45">
      <c r="A168" s="94">
        <f t="shared" si="43"/>
        <v>160</v>
      </c>
      <c r="B168" s="96"/>
      <c r="C168" s="98"/>
      <c r="D168" s="98"/>
      <c r="E168" s="106"/>
      <c r="F168" s="108">
        <v>4</v>
      </c>
      <c r="G168" s="98"/>
      <c r="H168" s="98"/>
      <c r="I168" s="98"/>
      <c r="J168" s="95"/>
      <c r="K168" s="119"/>
      <c r="L168" s="95"/>
      <c r="M168" s="318" t="s">
        <v>711</v>
      </c>
      <c r="N168" s="319" t="s">
        <v>712</v>
      </c>
      <c r="O168" s="320"/>
      <c r="P168" s="317" t="s">
        <v>227</v>
      </c>
      <c r="Q168" s="324" t="s">
        <v>155</v>
      </c>
      <c r="R168" s="325"/>
      <c r="S168" s="325" t="s">
        <v>228</v>
      </c>
      <c r="T168" s="318" t="s">
        <v>168</v>
      </c>
      <c r="U168" s="318"/>
      <c r="V168" s="325" t="s">
        <v>157</v>
      </c>
      <c r="W168" s="143" t="s">
        <v>158</v>
      </c>
      <c r="X168" s="326" t="s">
        <v>432</v>
      </c>
      <c r="Y168" s="319" t="s">
        <v>704</v>
      </c>
      <c r="Z168" s="318"/>
      <c r="AA168" s="318"/>
      <c r="AB168" s="334">
        <v>0.0471</v>
      </c>
      <c r="AC168" s="95"/>
      <c r="AD168" s="165" t="s">
        <v>184</v>
      </c>
      <c r="AE168" s="165"/>
      <c r="AF168" s="163">
        <f t="shared" ref="AF168:AF170" si="47">AB168/0.2219*1000</f>
        <v>212.257773771969</v>
      </c>
      <c r="AG168" s="163">
        <v>6</v>
      </c>
      <c r="AH168" s="163"/>
      <c r="AI168" s="195">
        <f t="shared" ref="AI168:AI170" si="48">AF168*0.2219/1000</f>
        <v>0.0471</v>
      </c>
      <c r="AJ168" s="197">
        <f t="shared" ref="AJ168:AJ173" si="49">AB168/AI168</f>
        <v>1</v>
      </c>
      <c r="AK168" s="166"/>
      <c r="AL168" s="195"/>
      <c r="AM168" s="195"/>
      <c r="AN168" s="196"/>
      <c r="AO168" s="222"/>
      <c r="AP168" s="222"/>
      <c r="AQ168" s="123"/>
      <c r="AR168" s="220"/>
      <c r="AS168" s="98">
        <v>1</v>
      </c>
    </row>
    <row r="169" s="71" customFormat="1" ht="50.1" customHeight="1" spans="1:45">
      <c r="A169" s="94">
        <f t="shared" si="43"/>
        <v>161</v>
      </c>
      <c r="B169" s="96"/>
      <c r="C169" s="98"/>
      <c r="D169" s="98"/>
      <c r="E169" s="106"/>
      <c r="F169" s="108">
        <v>4</v>
      </c>
      <c r="G169" s="98"/>
      <c r="H169" s="98"/>
      <c r="I169" s="98"/>
      <c r="J169" s="95"/>
      <c r="K169" s="119"/>
      <c r="L169" s="95"/>
      <c r="M169" s="318" t="s">
        <v>713</v>
      </c>
      <c r="N169" s="319" t="s">
        <v>714</v>
      </c>
      <c r="O169" s="320"/>
      <c r="P169" s="317" t="s">
        <v>227</v>
      </c>
      <c r="Q169" s="324" t="s">
        <v>155</v>
      </c>
      <c r="R169" s="325"/>
      <c r="S169" s="325" t="s">
        <v>228</v>
      </c>
      <c r="T169" s="318" t="s">
        <v>168</v>
      </c>
      <c r="U169" s="318"/>
      <c r="V169" s="325" t="s">
        <v>157</v>
      </c>
      <c r="W169" s="143" t="s">
        <v>158</v>
      </c>
      <c r="X169" s="326" t="s">
        <v>432</v>
      </c>
      <c r="Y169" s="319" t="s">
        <v>704</v>
      </c>
      <c r="Z169" s="318"/>
      <c r="AA169" s="318"/>
      <c r="AB169" s="334">
        <v>0.0888</v>
      </c>
      <c r="AC169" s="95"/>
      <c r="AD169" s="165" t="s">
        <v>184</v>
      </c>
      <c r="AE169" s="165"/>
      <c r="AF169" s="163">
        <f t="shared" si="47"/>
        <v>400.180261379</v>
      </c>
      <c r="AG169" s="163">
        <v>6</v>
      </c>
      <c r="AH169" s="163"/>
      <c r="AI169" s="195">
        <f t="shared" si="48"/>
        <v>0.0888</v>
      </c>
      <c r="AJ169" s="197">
        <f t="shared" si="49"/>
        <v>1</v>
      </c>
      <c r="AK169" s="166"/>
      <c r="AL169" s="195"/>
      <c r="AM169" s="195"/>
      <c r="AN169" s="196"/>
      <c r="AO169" s="222"/>
      <c r="AP169" s="222"/>
      <c r="AQ169" s="123"/>
      <c r="AR169" s="220"/>
      <c r="AS169" s="98">
        <v>1</v>
      </c>
    </row>
    <row r="170" s="71" customFormat="1" ht="50.1" customHeight="1" spans="1:45">
      <c r="A170" s="94">
        <f t="shared" si="43"/>
        <v>162</v>
      </c>
      <c r="B170" s="96"/>
      <c r="C170" s="98"/>
      <c r="D170" s="98"/>
      <c r="E170" s="106"/>
      <c r="F170" s="108">
        <v>4</v>
      </c>
      <c r="G170" s="98"/>
      <c r="H170" s="98"/>
      <c r="I170" s="98"/>
      <c r="J170" s="95"/>
      <c r="K170" s="119"/>
      <c r="L170" s="95"/>
      <c r="M170" s="318" t="s">
        <v>715</v>
      </c>
      <c r="N170" s="319" t="s">
        <v>716</v>
      </c>
      <c r="O170" s="320"/>
      <c r="P170" s="317" t="s">
        <v>227</v>
      </c>
      <c r="Q170" s="324" t="s">
        <v>155</v>
      </c>
      <c r="R170" s="325"/>
      <c r="S170" s="325" t="s">
        <v>228</v>
      </c>
      <c r="T170" s="318" t="s">
        <v>168</v>
      </c>
      <c r="U170" s="318"/>
      <c r="V170" s="325" t="s">
        <v>157</v>
      </c>
      <c r="W170" s="143" t="s">
        <v>158</v>
      </c>
      <c r="X170" s="326" t="s">
        <v>432</v>
      </c>
      <c r="Y170" s="319" t="s">
        <v>704</v>
      </c>
      <c r="Z170" s="318"/>
      <c r="AA170" s="318"/>
      <c r="AB170" s="334">
        <v>0.0888</v>
      </c>
      <c r="AC170" s="95"/>
      <c r="AD170" s="165" t="s">
        <v>184</v>
      </c>
      <c r="AE170" s="165"/>
      <c r="AF170" s="163">
        <f t="shared" si="47"/>
        <v>400.180261379</v>
      </c>
      <c r="AG170" s="163">
        <v>6</v>
      </c>
      <c r="AH170" s="163"/>
      <c r="AI170" s="195">
        <f t="shared" si="48"/>
        <v>0.0888</v>
      </c>
      <c r="AJ170" s="197">
        <f t="shared" si="49"/>
        <v>1</v>
      </c>
      <c r="AK170" s="166"/>
      <c r="AL170" s="195"/>
      <c r="AM170" s="195"/>
      <c r="AN170" s="196"/>
      <c r="AO170" s="222"/>
      <c r="AP170" s="222"/>
      <c r="AQ170" s="123"/>
      <c r="AR170" s="220"/>
      <c r="AS170" s="98">
        <v>1</v>
      </c>
    </row>
    <row r="171" s="71" customFormat="1" ht="50.1" customHeight="1" spans="1:45">
      <c r="A171" s="94">
        <f t="shared" si="43"/>
        <v>163</v>
      </c>
      <c r="B171" s="96"/>
      <c r="C171" s="98"/>
      <c r="D171" s="98"/>
      <c r="E171" s="106"/>
      <c r="F171" s="108">
        <v>4</v>
      </c>
      <c r="G171" s="98"/>
      <c r="H171" s="98"/>
      <c r="I171" s="98"/>
      <c r="J171" s="95"/>
      <c r="K171" s="119"/>
      <c r="L171" s="95"/>
      <c r="M171" s="318" t="s">
        <v>717</v>
      </c>
      <c r="N171" s="319" t="s">
        <v>718</v>
      </c>
      <c r="O171" s="320"/>
      <c r="P171" s="317" t="s">
        <v>227</v>
      </c>
      <c r="Q171" s="324" t="s">
        <v>155</v>
      </c>
      <c r="R171" s="325"/>
      <c r="S171" s="325" t="s">
        <v>228</v>
      </c>
      <c r="T171" s="318" t="s">
        <v>168</v>
      </c>
      <c r="U171" s="318"/>
      <c r="V171" s="325" t="s">
        <v>157</v>
      </c>
      <c r="W171" s="143" t="s">
        <v>158</v>
      </c>
      <c r="X171" s="326" t="s">
        <v>432</v>
      </c>
      <c r="Y171" s="319" t="s">
        <v>719</v>
      </c>
      <c r="Z171" s="318"/>
      <c r="AA171" s="318"/>
      <c r="AB171" s="334">
        <v>0.1934</v>
      </c>
      <c r="AC171" s="95"/>
      <c r="AD171" s="165" t="s">
        <v>184</v>
      </c>
      <c r="AE171" s="165"/>
      <c r="AF171" s="163">
        <f>AB171/0.395*1000</f>
        <v>489.620253164557</v>
      </c>
      <c r="AG171" s="163">
        <v>8</v>
      </c>
      <c r="AH171" s="163"/>
      <c r="AI171" s="195">
        <f>AF171*0.395/1000</f>
        <v>0.1934</v>
      </c>
      <c r="AJ171" s="197">
        <f t="shared" si="49"/>
        <v>1</v>
      </c>
      <c r="AK171" s="166"/>
      <c r="AL171" s="195"/>
      <c r="AM171" s="195"/>
      <c r="AN171" s="196"/>
      <c r="AO171" s="222"/>
      <c r="AP171" s="222"/>
      <c r="AQ171" s="123"/>
      <c r="AR171" s="220"/>
      <c r="AS171" s="98">
        <v>1</v>
      </c>
    </row>
    <row r="172" s="71" customFormat="1" ht="50.1" customHeight="1" spans="1:45">
      <c r="A172" s="94">
        <f t="shared" ref="A172:A180" si="50">ROW()-8</f>
        <v>164</v>
      </c>
      <c r="B172" s="96"/>
      <c r="C172" s="98"/>
      <c r="D172" s="98"/>
      <c r="E172" s="106"/>
      <c r="F172" s="108">
        <v>4</v>
      </c>
      <c r="G172" s="98"/>
      <c r="H172" s="98"/>
      <c r="I172" s="98"/>
      <c r="J172" s="95"/>
      <c r="K172" s="119"/>
      <c r="L172" s="95"/>
      <c r="M172" s="318" t="s">
        <v>720</v>
      </c>
      <c r="N172" s="319" t="s">
        <v>721</v>
      </c>
      <c r="O172" s="320"/>
      <c r="P172" s="317" t="s">
        <v>227</v>
      </c>
      <c r="Q172" s="324" t="s">
        <v>155</v>
      </c>
      <c r="R172" s="325"/>
      <c r="S172" s="325" t="s">
        <v>228</v>
      </c>
      <c r="T172" s="318" t="s">
        <v>168</v>
      </c>
      <c r="U172" s="318"/>
      <c r="V172" s="325" t="s">
        <v>157</v>
      </c>
      <c r="W172" s="143" t="s">
        <v>158</v>
      </c>
      <c r="X172" s="326" t="s">
        <v>432</v>
      </c>
      <c r="Y172" s="319" t="s">
        <v>719</v>
      </c>
      <c r="Z172" s="318"/>
      <c r="AA172" s="318"/>
      <c r="AB172" s="334">
        <v>0.1934</v>
      </c>
      <c r="AC172" s="95"/>
      <c r="AD172" s="165" t="s">
        <v>184</v>
      </c>
      <c r="AE172" s="165"/>
      <c r="AF172" s="163">
        <f>AB172/0.395*1000</f>
        <v>489.620253164557</v>
      </c>
      <c r="AG172" s="163">
        <v>8</v>
      </c>
      <c r="AH172" s="163"/>
      <c r="AI172" s="195">
        <f>AF172*0.395/1000</f>
        <v>0.1934</v>
      </c>
      <c r="AJ172" s="197">
        <f t="shared" si="49"/>
        <v>1</v>
      </c>
      <c r="AK172" s="166"/>
      <c r="AL172" s="195"/>
      <c r="AM172" s="195"/>
      <c r="AN172" s="196"/>
      <c r="AO172" s="222"/>
      <c r="AP172" s="222"/>
      <c r="AQ172" s="123"/>
      <c r="AR172" s="220"/>
      <c r="AS172" s="98">
        <v>1</v>
      </c>
    </row>
    <row r="173" s="71" customFormat="1" ht="50.1" customHeight="1" spans="1:45">
      <c r="A173" s="94">
        <f t="shared" si="50"/>
        <v>165</v>
      </c>
      <c r="B173" s="96"/>
      <c r="C173" s="98"/>
      <c r="D173" s="98"/>
      <c r="E173" s="106"/>
      <c r="F173" s="108">
        <v>4</v>
      </c>
      <c r="G173" s="98"/>
      <c r="H173" s="98"/>
      <c r="I173" s="98"/>
      <c r="J173" s="95"/>
      <c r="K173" s="119"/>
      <c r="L173" s="95"/>
      <c r="M173" s="318" t="s">
        <v>722</v>
      </c>
      <c r="N173" s="319" t="s">
        <v>723</v>
      </c>
      <c r="O173" s="320"/>
      <c r="P173" s="317" t="s">
        <v>227</v>
      </c>
      <c r="Q173" s="324" t="s">
        <v>155</v>
      </c>
      <c r="R173" s="325"/>
      <c r="S173" s="325" t="s">
        <v>228</v>
      </c>
      <c r="T173" s="318" t="s">
        <v>168</v>
      </c>
      <c r="U173" s="318"/>
      <c r="V173" s="325" t="s">
        <v>157</v>
      </c>
      <c r="W173" s="143" t="s">
        <v>158</v>
      </c>
      <c r="X173" s="326" t="s">
        <v>432</v>
      </c>
      <c r="Y173" s="319" t="s">
        <v>724</v>
      </c>
      <c r="Z173" s="318"/>
      <c r="AA173" s="318"/>
      <c r="AB173" s="334">
        <v>0.079</v>
      </c>
      <c r="AC173" s="95"/>
      <c r="AD173" s="165" t="s">
        <v>184</v>
      </c>
      <c r="AE173" s="165"/>
      <c r="AF173" s="163">
        <f>AB173/0.154*1000</f>
        <v>512.987012987013</v>
      </c>
      <c r="AG173" s="163">
        <v>5</v>
      </c>
      <c r="AH173" s="163"/>
      <c r="AI173" s="195">
        <f>AF173*0.154/1000</f>
        <v>0.079</v>
      </c>
      <c r="AJ173" s="197">
        <f t="shared" si="49"/>
        <v>1</v>
      </c>
      <c r="AK173" s="166"/>
      <c r="AL173" s="195"/>
      <c r="AM173" s="195"/>
      <c r="AN173" s="196"/>
      <c r="AO173" s="222"/>
      <c r="AP173" s="222"/>
      <c r="AQ173" s="123"/>
      <c r="AR173" s="220"/>
      <c r="AS173" s="98">
        <v>1</v>
      </c>
    </row>
    <row r="174" s="71" customFormat="1" ht="50.1" customHeight="1" spans="1:45">
      <c r="A174" s="94">
        <f t="shared" si="50"/>
        <v>166</v>
      </c>
      <c r="B174" s="96"/>
      <c r="C174" s="98"/>
      <c r="D174" s="98"/>
      <c r="E174" s="106"/>
      <c r="F174" s="108">
        <v>4</v>
      </c>
      <c r="G174" s="98"/>
      <c r="H174" s="98"/>
      <c r="I174" s="98"/>
      <c r="J174" s="95"/>
      <c r="K174" s="119"/>
      <c r="L174" s="95"/>
      <c r="M174" s="106" t="s">
        <v>725</v>
      </c>
      <c r="N174" s="98" t="s">
        <v>484</v>
      </c>
      <c r="O174" s="122"/>
      <c r="P174" s="316" t="s">
        <v>227</v>
      </c>
      <c r="Q174" s="96" t="s">
        <v>155</v>
      </c>
      <c r="R174" s="123"/>
      <c r="S174" s="118" t="s">
        <v>228</v>
      </c>
      <c r="T174" s="123" t="s">
        <v>168</v>
      </c>
      <c r="U174" s="123"/>
      <c r="V174" s="118" t="s">
        <v>157</v>
      </c>
      <c r="W174" s="143" t="s">
        <v>158</v>
      </c>
      <c r="X174" s="98" t="s">
        <v>278</v>
      </c>
      <c r="Y174" s="98" t="s">
        <v>726</v>
      </c>
      <c r="Z174" s="123"/>
      <c r="AA174" s="123"/>
      <c r="AB174" s="169">
        <v>0.034</v>
      </c>
      <c r="AC174" s="95" t="s">
        <v>467</v>
      </c>
      <c r="AD174" s="165" t="s">
        <v>282</v>
      </c>
      <c r="AE174" s="165" t="s">
        <v>727</v>
      </c>
      <c r="AF174" s="166">
        <v>73</v>
      </c>
      <c r="AG174" s="166">
        <v>30</v>
      </c>
      <c r="AH174" s="166">
        <v>3</v>
      </c>
      <c r="AI174" s="207">
        <f>AF174*AG174*AH174*7860/1000000000</f>
        <v>0.0516402</v>
      </c>
      <c r="AJ174" s="208">
        <f t="shared" si="44"/>
        <v>0.658401787754501</v>
      </c>
      <c r="AK174" s="166"/>
      <c r="AL174" s="195"/>
      <c r="AM174" s="195"/>
      <c r="AN174" s="196"/>
      <c r="AO174" s="222"/>
      <c r="AP174" s="222"/>
      <c r="AQ174" s="123"/>
      <c r="AR174" s="220"/>
      <c r="AS174" s="98">
        <v>2</v>
      </c>
    </row>
    <row r="175" s="71" customFormat="1" ht="50.1" customHeight="1" spans="1:45">
      <c r="A175" s="94">
        <f t="shared" si="50"/>
        <v>167</v>
      </c>
      <c r="B175" s="96"/>
      <c r="C175" s="98"/>
      <c r="D175" s="98">
        <v>2</v>
      </c>
      <c r="E175" s="106"/>
      <c r="F175" s="108"/>
      <c r="G175" s="98"/>
      <c r="H175" s="98"/>
      <c r="I175" s="98"/>
      <c r="J175" s="95"/>
      <c r="K175" s="119"/>
      <c r="L175" s="123" t="s">
        <v>728</v>
      </c>
      <c r="M175" s="123" t="s">
        <v>728</v>
      </c>
      <c r="N175" s="98" t="s">
        <v>108</v>
      </c>
      <c r="O175" s="122" t="s">
        <v>201</v>
      </c>
      <c r="P175" s="316"/>
      <c r="Q175" s="96" t="s">
        <v>155</v>
      </c>
      <c r="R175" s="118"/>
      <c r="S175" s="118" t="s">
        <v>156</v>
      </c>
      <c r="T175" s="123" t="s">
        <v>168</v>
      </c>
      <c r="U175" s="123" t="s">
        <v>161</v>
      </c>
      <c r="V175" s="118" t="s">
        <v>158</v>
      </c>
      <c r="W175" s="143" t="s">
        <v>158</v>
      </c>
      <c r="X175" s="98" t="s">
        <v>193</v>
      </c>
      <c r="Y175" s="98" t="s">
        <v>160</v>
      </c>
      <c r="Z175" s="98" t="s">
        <v>161</v>
      </c>
      <c r="AA175" s="98"/>
      <c r="AB175" s="169">
        <v>0.2</v>
      </c>
      <c r="AC175" s="95"/>
      <c r="AD175" s="332" t="s">
        <v>194</v>
      </c>
      <c r="AE175" s="332"/>
      <c r="AF175" s="168"/>
      <c r="AG175" s="168"/>
      <c r="AH175" s="168"/>
      <c r="AI175" s="198"/>
      <c r="AJ175" s="199"/>
      <c r="AK175" s="168"/>
      <c r="AL175" s="198"/>
      <c r="AM175" s="198"/>
      <c r="AN175" s="200"/>
      <c r="AO175" s="223" t="s">
        <v>177</v>
      </c>
      <c r="AP175" s="223" t="s">
        <v>195</v>
      </c>
      <c r="AQ175" s="223"/>
      <c r="AR175" s="220"/>
      <c r="AS175" s="219">
        <v>1</v>
      </c>
    </row>
    <row r="176" s="71" customFormat="1" ht="50.1" customHeight="1" spans="1:45">
      <c r="A176" s="94">
        <f t="shared" si="50"/>
        <v>168</v>
      </c>
      <c r="B176" s="96"/>
      <c r="C176" s="98"/>
      <c r="D176" s="98">
        <v>2</v>
      </c>
      <c r="E176" s="106"/>
      <c r="F176" s="108"/>
      <c r="G176" s="98"/>
      <c r="H176" s="98"/>
      <c r="I176" s="98"/>
      <c r="J176" s="95"/>
      <c r="K176" s="119"/>
      <c r="L176" s="123" t="s">
        <v>729</v>
      </c>
      <c r="M176" s="123" t="s">
        <v>729</v>
      </c>
      <c r="N176" s="98" t="s">
        <v>730</v>
      </c>
      <c r="O176" s="122" t="s">
        <v>201</v>
      </c>
      <c r="P176" s="316"/>
      <c r="Q176" s="96" t="s">
        <v>155</v>
      </c>
      <c r="R176" s="118"/>
      <c r="S176" s="118" t="s">
        <v>156</v>
      </c>
      <c r="T176" s="123" t="s">
        <v>168</v>
      </c>
      <c r="U176" s="123" t="s">
        <v>161</v>
      </c>
      <c r="V176" s="118" t="s">
        <v>158</v>
      </c>
      <c r="W176" s="143" t="s">
        <v>158</v>
      </c>
      <c r="X176" s="98" t="s">
        <v>193</v>
      </c>
      <c r="Y176" s="98" t="s">
        <v>160</v>
      </c>
      <c r="Z176" s="98" t="s">
        <v>161</v>
      </c>
      <c r="AA176" s="98"/>
      <c r="AB176" s="169">
        <v>0.2</v>
      </c>
      <c r="AC176" s="95"/>
      <c r="AD176" s="332" t="s">
        <v>194</v>
      </c>
      <c r="AE176" s="332"/>
      <c r="AF176" s="168"/>
      <c r="AG176" s="168"/>
      <c r="AH176" s="168"/>
      <c r="AI176" s="198"/>
      <c r="AJ176" s="199"/>
      <c r="AK176" s="168"/>
      <c r="AL176" s="198"/>
      <c r="AM176" s="198"/>
      <c r="AN176" s="200"/>
      <c r="AO176" s="223" t="s">
        <v>177</v>
      </c>
      <c r="AP176" s="123" t="s">
        <v>195</v>
      </c>
      <c r="AQ176" s="223"/>
      <c r="AR176" s="220"/>
      <c r="AS176" s="219">
        <v>1</v>
      </c>
    </row>
    <row r="177" ht="50.1" customHeight="1" spans="1:45">
      <c r="A177" s="94">
        <f t="shared" si="50"/>
        <v>169</v>
      </c>
      <c r="B177" s="96"/>
      <c r="C177" s="98"/>
      <c r="D177" s="106">
        <v>2</v>
      </c>
      <c r="E177" s="106"/>
      <c r="F177" s="99"/>
      <c r="G177" s="98"/>
      <c r="H177" s="98"/>
      <c r="I177" s="98"/>
      <c r="J177" s="95"/>
      <c r="K177" s="119"/>
      <c r="L177" s="95" t="s">
        <v>247</v>
      </c>
      <c r="M177" s="123" t="s">
        <v>248</v>
      </c>
      <c r="N177" s="98" t="s">
        <v>249</v>
      </c>
      <c r="O177" s="132" t="s">
        <v>250</v>
      </c>
      <c r="P177" s="106"/>
      <c r="Q177" s="96" t="s">
        <v>155</v>
      </c>
      <c r="R177" s="123" t="s">
        <v>161</v>
      </c>
      <c r="S177" s="118" t="s">
        <v>156</v>
      </c>
      <c r="T177" s="123" t="s">
        <v>168</v>
      </c>
      <c r="U177" s="123" t="s">
        <v>161</v>
      </c>
      <c r="V177" s="118" t="s">
        <v>158</v>
      </c>
      <c r="W177" s="118" t="s">
        <v>157</v>
      </c>
      <c r="X177" s="96" t="s">
        <v>250</v>
      </c>
      <c r="Y177" s="96" t="s">
        <v>161</v>
      </c>
      <c r="Z177" s="96" t="s">
        <v>161</v>
      </c>
      <c r="AA177" s="96"/>
      <c r="AB177" s="169">
        <v>0.001</v>
      </c>
      <c r="AC177" s="95" t="s">
        <v>161</v>
      </c>
      <c r="AD177" s="162"/>
      <c r="AE177" s="162"/>
      <c r="AF177" s="163"/>
      <c r="AG177" s="163"/>
      <c r="AH177" s="163"/>
      <c r="AI177" s="193"/>
      <c r="AJ177" s="194"/>
      <c r="AK177" s="163"/>
      <c r="AL177" s="193"/>
      <c r="AM177" s="193"/>
      <c r="AN177" s="201"/>
      <c r="AO177" s="123" t="s">
        <v>177</v>
      </c>
      <c r="AP177" s="223" t="s">
        <v>251</v>
      </c>
      <c r="AQ177" s="223"/>
      <c r="AR177" s="220"/>
      <c r="AS177" s="126">
        <v>21</v>
      </c>
    </row>
    <row r="178" s="71" customFormat="1" ht="50.1" customHeight="1" spans="1:45">
      <c r="A178" s="94">
        <f t="shared" si="50"/>
        <v>170</v>
      </c>
      <c r="B178" s="102"/>
      <c r="C178" s="103">
        <v>1</v>
      </c>
      <c r="D178" s="103"/>
      <c r="E178" s="104"/>
      <c r="F178" s="105"/>
      <c r="G178" s="103"/>
      <c r="H178" s="103"/>
      <c r="I178" s="103"/>
      <c r="J178" s="127"/>
      <c r="K178" s="128"/>
      <c r="L178" s="136" t="s">
        <v>76</v>
      </c>
      <c r="M178" s="136" t="s">
        <v>731</v>
      </c>
      <c r="N178" s="103" t="s">
        <v>77</v>
      </c>
      <c r="O178" s="321" t="s">
        <v>250</v>
      </c>
      <c r="P178" s="131"/>
      <c r="Q178" s="102" t="s">
        <v>155</v>
      </c>
      <c r="R178" s="103"/>
      <c r="S178" s="144" t="s">
        <v>156</v>
      </c>
      <c r="T178" s="136" t="s">
        <v>168</v>
      </c>
      <c r="U178" s="136" t="s">
        <v>161</v>
      </c>
      <c r="V178" s="144" t="s">
        <v>158</v>
      </c>
      <c r="W178" s="144" t="s">
        <v>157</v>
      </c>
      <c r="X178" s="103" t="s">
        <v>250</v>
      </c>
      <c r="Y178" s="103" t="s">
        <v>458</v>
      </c>
      <c r="Z178" s="103" t="s">
        <v>161</v>
      </c>
      <c r="AA178" s="103"/>
      <c r="AB178" s="335">
        <v>0.01</v>
      </c>
      <c r="AC178" s="127" t="s">
        <v>161</v>
      </c>
      <c r="AD178" s="147"/>
      <c r="AE178" s="147"/>
      <c r="AF178" s="336"/>
      <c r="AG178" s="336"/>
      <c r="AH178" s="336"/>
      <c r="AI178" s="287"/>
      <c r="AJ178" s="342"/>
      <c r="AK178" s="336"/>
      <c r="AL178" s="287"/>
      <c r="AM178" s="287"/>
      <c r="AN178" s="343"/>
      <c r="AO178" s="224" t="s">
        <v>177</v>
      </c>
      <c r="AP178" s="224"/>
      <c r="AQ178" s="224"/>
      <c r="AR178" s="225"/>
      <c r="AS178" s="226">
        <v>2</v>
      </c>
    </row>
    <row r="179" s="71" customFormat="1" ht="50.1" customHeight="1" spans="1:45">
      <c r="A179" s="94">
        <f t="shared" si="50"/>
        <v>171</v>
      </c>
      <c r="B179" s="96"/>
      <c r="C179" s="98">
        <v>1</v>
      </c>
      <c r="D179" s="98"/>
      <c r="E179" s="106"/>
      <c r="F179" s="108"/>
      <c r="G179" s="98"/>
      <c r="H179" s="98"/>
      <c r="I179" s="98"/>
      <c r="J179" s="95"/>
      <c r="K179" s="119"/>
      <c r="L179" s="95" t="s">
        <v>732</v>
      </c>
      <c r="M179" s="123" t="s">
        <v>733</v>
      </c>
      <c r="N179" s="98" t="s">
        <v>734</v>
      </c>
      <c r="O179" s="124" t="s">
        <v>394</v>
      </c>
      <c r="P179" s="316"/>
      <c r="Q179" s="96" t="s">
        <v>155</v>
      </c>
      <c r="R179" s="118"/>
      <c r="S179" s="118" t="s">
        <v>156</v>
      </c>
      <c r="T179" s="123" t="s">
        <v>168</v>
      </c>
      <c r="U179" s="123" t="s">
        <v>161</v>
      </c>
      <c r="V179" s="118" t="s">
        <v>158</v>
      </c>
      <c r="W179" s="118" t="s">
        <v>157</v>
      </c>
      <c r="X179" s="98" t="s">
        <v>181</v>
      </c>
      <c r="Y179" s="98" t="s">
        <v>452</v>
      </c>
      <c r="Z179" s="94" t="s">
        <v>183</v>
      </c>
      <c r="AA179" s="123"/>
      <c r="AB179" s="169">
        <v>0.0003</v>
      </c>
      <c r="AC179" s="95" t="s">
        <v>161</v>
      </c>
      <c r="AD179" s="165" t="s">
        <v>184</v>
      </c>
      <c r="AE179" s="165"/>
      <c r="AF179" s="163"/>
      <c r="AG179" s="163"/>
      <c r="AH179" s="163"/>
      <c r="AI179" s="195"/>
      <c r="AJ179" s="197"/>
      <c r="AK179" s="168"/>
      <c r="AL179" s="198"/>
      <c r="AM179" s="198"/>
      <c r="AN179" s="200"/>
      <c r="AO179" s="223" t="s">
        <v>177</v>
      </c>
      <c r="AP179" s="223" t="s">
        <v>412</v>
      </c>
      <c r="AQ179" s="223"/>
      <c r="AR179" s="221"/>
      <c r="AS179" s="219">
        <v>1</v>
      </c>
    </row>
    <row r="180" s="71" customFormat="1" ht="50.1" customHeight="1" spans="1:45">
      <c r="A180" s="94">
        <f t="shared" si="50"/>
        <v>172</v>
      </c>
      <c r="B180" s="96"/>
      <c r="C180" s="98">
        <v>1</v>
      </c>
      <c r="D180" s="98"/>
      <c r="E180" s="106"/>
      <c r="F180" s="108"/>
      <c r="G180" s="98"/>
      <c r="H180" s="98"/>
      <c r="I180" s="98"/>
      <c r="J180" s="95"/>
      <c r="K180" s="119"/>
      <c r="L180" s="123" t="s">
        <v>735</v>
      </c>
      <c r="M180" s="123" t="s">
        <v>735</v>
      </c>
      <c r="N180" s="98" t="s">
        <v>736</v>
      </c>
      <c r="O180" s="122" t="s">
        <v>737</v>
      </c>
      <c r="P180" s="316"/>
      <c r="Q180" s="96" t="s">
        <v>155</v>
      </c>
      <c r="R180" s="118"/>
      <c r="S180" s="118" t="s">
        <v>156</v>
      </c>
      <c r="T180" s="123" t="s">
        <v>168</v>
      </c>
      <c r="U180" s="123" t="s">
        <v>161</v>
      </c>
      <c r="V180" s="118" t="s">
        <v>158</v>
      </c>
      <c r="W180" s="118" t="s">
        <v>157</v>
      </c>
      <c r="X180" s="98" t="s">
        <v>205</v>
      </c>
      <c r="Y180" s="98" t="s">
        <v>738</v>
      </c>
      <c r="Z180" s="123" t="s">
        <v>161</v>
      </c>
      <c r="AA180" s="123"/>
      <c r="AB180" s="337">
        <v>0.033</v>
      </c>
      <c r="AC180" s="95" t="s">
        <v>161</v>
      </c>
      <c r="AD180" s="332" t="s">
        <v>206</v>
      </c>
      <c r="AE180" s="332"/>
      <c r="AF180" s="166" t="s">
        <v>640</v>
      </c>
      <c r="AG180" s="168"/>
      <c r="AH180" s="168"/>
      <c r="AI180" s="198">
        <f>AB180*1.04</f>
        <v>0.03432</v>
      </c>
      <c r="AJ180" s="208">
        <f>AB180/AI180</f>
        <v>0.961538461538461</v>
      </c>
      <c r="AK180" s="166"/>
      <c r="AL180" s="195"/>
      <c r="AM180" s="195"/>
      <c r="AN180" s="196"/>
      <c r="AO180" s="223" t="s">
        <v>177</v>
      </c>
      <c r="AP180" s="123" t="s">
        <v>739</v>
      </c>
      <c r="AQ180" s="123"/>
      <c r="AR180" s="221"/>
      <c r="AS180" s="219">
        <v>1</v>
      </c>
    </row>
    <row r="181" ht="50.1" customHeight="1" spans="1:45">
      <c r="A181" s="94">
        <f t="shared" ref="A181:A187" si="51">ROW()-8</f>
        <v>173</v>
      </c>
      <c r="B181" s="96"/>
      <c r="C181" s="98">
        <v>1</v>
      </c>
      <c r="D181" s="98"/>
      <c r="E181" s="106"/>
      <c r="F181" s="108"/>
      <c r="G181" s="98"/>
      <c r="H181" s="98"/>
      <c r="I181" s="98"/>
      <c r="J181" s="95"/>
      <c r="K181" s="119"/>
      <c r="L181" s="142" t="s">
        <v>740</v>
      </c>
      <c r="M181" s="142" t="s">
        <v>740</v>
      </c>
      <c r="N181" s="98" t="s">
        <v>741</v>
      </c>
      <c r="O181" s="124" t="s">
        <v>201</v>
      </c>
      <c r="P181" s="106"/>
      <c r="Q181" s="96" t="s">
        <v>155</v>
      </c>
      <c r="R181" s="145"/>
      <c r="S181" s="118" t="s">
        <v>156</v>
      </c>
      <c r="T181" s="123" t="s">
        <v>168</v>
      </c>
      <c r="U181" s="123" t="s">
        <v>161</v>
      </c>
      <c r="V181" s="118" t="s">
        <v>157</v>
      </c>
      <c r="W181" s="118" t="s">
        <v>158</v>
      </c>
      <c r="X181" s="98" t="s">
        <v>357</v>
      </c>
      <c r="Y181" s="98" t="s">
        <v>160</v>
      </c>
      <c r="Z181" s="123" t="s">
        <v>161</v>
      </c>
      <c r="AA181" s="123" t="s">
        <v>161</v>
      </c>
      <c r="AB181" s="169">
        <v>0.18</v>
      </c>
      <c r="AC181" s="95" t="s">
        <v>161</v>
      </c>
      <c r="AD181" s="162"/>
      <c r="AE181" s="162"/>
      <c r="AF181" s="163"/>
      <c r="AG181" s="163"/>
      <c r="AH181" s="163"/>
      <c r="AI181" s="193"/>
      <c r="AJ181" s="194"/>
      <c r="AK181" s="163"/>
      <c r="AL181" s="193"/>
      <c r="AM181" s="193"/>
      <c r="AN181" s="201"/>
      <c r="AO181" s="223" t="s">
        <v>177</v>
      </c>
      <c r="AP181" s="223" t="s">
        <v>742</v>
      </c>
      <c r="AQ181" s="223"/>
      <c r="AR181" s="220"/>
      <c r="AS181" s="219">
        <v>1</v>
      </c>
    </row>
    <row r="182" customFormat="1" ht="50.1" customHeight="1" spans="1:45">
      <c r="A182" s="94">
        <f t="shared" si="51"/>
        <v>174</v>
      </c>
      <c r="B182" s="96"/>
      <c r="C182" s="98">
        <v>1</v>
      </c>
      <c r="D182" s="98"/>
      <c r="E182" s="106"/>
      <c r="F182" s="108"/>
      <c r="G182" s="98"/>
      <c r="H182" s="98"/>
      <c r="I182" s="98"/>
      <c r="J182" s="95"/>
      <c r="K182" s="119"/>
      <c r="L182" s="142" t="s">
        <v>743</v>
      </c>
      <c r="M182" s="142" t="s">
        <v>743</v>
      </c>
      <c r="N182" s="98" t="s">
        <v>744</v>
      </c>
      <c r="O182" s="124" t="s">
        <v>504</v>
      </c>
      <c r="P182" s="106"/>
      <c r="Q182" s="96"/>
      <c r="R182" s="145"/>
      <c r="S182" s="118"/>
      <c r="T182" s="123"/>
      <c r="U182" s="123"/>
      <c r="V182" s="118" t="s">
        <v>158</v>
      </c>
      <c r="W182" s="118" t="s">
        <v>157</v>
      </c>
      <c r="X182" s="98" t="s">
        <v>745</v>
      </c>
      <c r="Y182" s="98" t="s">
        <v>746</v>
      </c>
      <c r="Z182" s="123"/>
      <c r="AA182" s="123"/>
      <c r="AB182" s="169"/>
      <c r="AC182" s="95" t="s">
        <v>161</v>
      </c>
      <c r="AD182" s="162"/>
      <c r="AE182" s="162"/>
      <c r="AF182" s="163"/>
      <c r="AG182" s="163"/>
      <c r="AH182" s="163"/>
      <c r="AI182" s="193"/>
      <c r="AJ182" s="194"/>
      <c r="AK182" s="163"/>
      <c r="AL182" s="193"/>
      <c r="AM182" s="193"/>
      <c r="AN182" s="201"/>
      <c r="AO182" s="223" t="s">
        <v>177</v>
      </c>
      <c r="AP182" s="223" t="s">
        <v>699</v>
      </c>
      <c r="AQ182" s="223"/>
      <c r="AR182" s="221"/>
      <c r="AS182" s="219">
        <v>1</v>
      </c>
    </row>
    <row r="183" customFormat="1" ht="50.1" customHeight="1" spans="1:45">
      <c r="A183" s="94">
        <f t="shared" si="51"/>
        <v>175</v>
      </c>
      <c r="B183" s="96"/>
      <c r="C183" s="98">
        <v>1</v>
      </c>
      <c r="D183" s="98"/>
      <c r="E183" s="106"/>
      <c r="F183" s="108"/>
      <c r="G183" s="98"/>
      <c r="H183" s="98"/>
      <c r="I183" s="98"/>
      <c r="J183" s="95"/>
      <c r="K183" s="119"/>
      <c r="L183" s="142" t="s">
        <v>747</v>
      </c>
      <c r="M183" s="142" t="s">
        <v>747</v>
      </c>
      <c r="N183" s="98" t="s">
        <v>748</v>
      </c>
      <c r="O183" s="124" t="s">
        <v>504</v>
      </c>
      <c r="P183" s="106"/>
      <c r="Q183" s="96"/>
      <c r="R183" s="145"/>
      <c r="S183" s="118"/>
      <c r="T183" s="123"/>
      <c r="U183" s="123"/>
      <c r="V183" s="118" t="s">
        <v>158</v>
      </c>
      <c r="W183" s="118" t="s">
        <v>157</v>
      </c>
      <c r="X183" s="98" t="s">
        <v>745</v>
      </c>
      <c r="Y183" s="98" t="s">
        <v>746</v>
      </c>
      <c r="Z183" s="123"/>
      <c r="AA183" s="123"/>
      <c r="AB183" s="169"/>
      <c r="AC183" s="95" t="s">
        <v>161</v>
      </c>
      <c r="AD183" s="162"/>
      <c r="AE183" s="162"/>
      <c r="AF183" s="163"/>
      <c r="AG183" s="163"/>
      <c r="AH183" s="163"/>
      <c r="AI183" s="193"/>
      <c r="AJ183" s="194"/>
      <c r="AK183" s="163"/>
      <c r="AL183" s="193"/>
      <c r="AM183" s="193"/>
      <c r="AN183" s="201"/>
      <c r="AO183" s="223" t="s">
        <v>177</v>
      </c>
      <c r="AP183" s="223" t="s">
        <v>699</v>
      </c>
      <c r="AQ183" s="223"/>
      <c r="AR183" s="221"/>
      <c r="AS183" s="219">
        <v>1</v>
      </c>
    </row>
    <row r="184" customFormat="1" ht="50.1" customHeight="1" spans="1:45">
      <c r="A184" s="94">
        <f t="shared" si="51"/>
        <v>176</v>
      </c>
      <c r="B184" s="96"/>
      <c r="C184" s="98">
        <v>1</v>
      </c>
      <c r="D184" s="98"/>
      <c r="E184" s="106"/>
      <c r="F184" s="108"/>
      <c r="G184" s="98"/>
      <c r="H184" s="98"/>
      <c r="I184" s="98"/>
      <c r="J184" s="95"/>
      <c r="K184" s="119"/>
      <c r="L184" s="142" t="s">
        <v>749</v>
      </c>
      <c r="M184" s="142" t="s">
        <v>749</v>
      </c>
      <c r="N184" s="98" t="s">
        <v>750</v>
      </c>
      <c r="O184" s="124"/>
      <c r="P184" s="106"/>
      <c r="Q184" s="96"/>
      <c r="R184" s="145"/>
      <c r="S184" s="118"/>
      <c r="T184" s="123"/>
      <c r="U184" s="123"/>
      <c r="V184" s="118" t="s">
        <v>157</v>
      </c>
      <c r="W184" s="118" t="s">
        <v>158</v>
      </c>
      <c r="X184" s="98" t="s">
        <v>242</v>
      </c>
      <c r="Y184" s="98" t="s">
        <v>751</v>
      </c>
      <c r="Z184" s="123"/>
      <c r="AA184" s="123"/>
      <c r="AB184" s="169"/>
      <c r="AC184" s="95"/>
      <c r="AD184" s="162"/>
      <c r="AE184" s="162"/>
      <c r="AF184" s="163">
        <v>540</v>
      </c>
      <c r="AG184" s="163">
        <v>500</v>
      </c>
      <c r="AH184" s="163">
        <v>740</v>
      </c>
      <c r="AI184" s="193"/>
      <c r="AJ184" s="194"/>
      <c r="AK184" s="163"/>
      <c r="AL184" s="193"/>
      <c r="AM184" s="193"/>
      <c r="AN184" s="201"/>
      <c r="AO184" s="223" t="s">
        <v>177</v>
      </c>
      <c r="AP184" s="223" t="s">
        <v>752</v>
      </c>
      <c r="AQ184" s="223"/>
      <c r="AR184" s="221"/>
      <c r="AS184" s="219">
        <v>1</v>
      </c>
    </row>
    <row r="185" customFormat="1" ht="50.1" customHeight="1" spans="1:45">
      <c r="A185" s="94">
        <f t="shared" si="51"/>
        <v>177</v>
      </c>
      <c r="B185" s="96"/>
      <c r="C185" s="98">
        <v>1</v>
      </c>
      <c r="D185" s="98"/>
      <c r="E185" s="106"/>
      <c r="F185" s="108"/>
      <c r="G185" s="98"/>
      <c r="H185" s="98"/>
      <c r="I185" s="98"/>
      <c r="J185" s="95"/>
      <c r="K185" s="119"/>
      <c r="L185" s="142" t="s">
        <v>753</v>
      </c>
      <c r="M185" s="142" t="s">
        <v>753</v>
      </c>
      <c r="N185" s="98" t="s">
        <v>754</v>
      </c>
      <c r="O185" s="124" t="s">
        <v>755</v>
      </c>
      <c r="P185" s="106"/>
      <c r="Q185" s="96"/>
      <c r="R185" s="145"/>
      <c r="S185" s="118"/>
      <c r="T185" s="123"/>
      <c r="U185" s="123"/>
      <c r="V185" s="118" t="s">
        <v>157</v>
      </c>
      <c r="W185" s="118" t="s">
        <v>158</v>
      </c>
      <c r="X185" s="98" t="s">
        <v>745</v>
      </c>
      <c r="Y185" s="98"/>
      <c r="Z185" s="123"/>
      <c r="AA185" s="123"/>
      <c r="AB185" s="169"/>
      <c r="AC185" s="95"/>
      <c r="AD185" s="162"/>
      <c r="AE185" s="162"/>
      <c r="AF185" s="163">
        <v>540</v>
      </c>
      <c r="AG185" s="163">
        <v>500</v>
      </c>
      <c r="AH185" s="163">
        <v>740</v>
      </c>
      <c r="AI185" s="193"/>
      <c r="AJ185" s="194"/>
      <c r="AK185" s="163"/>
      <c r="AL185" s="193"/>
      <c r="AM185" s="193"/>
      <c r="AN185" s="201"/>
      <c r="AO185" s="223" t="s">
        <v>177</v>
      </c>
      <c r="AP185" s="223" t="s">
        <v>457</v>
      </c>
      <c r="AQ185" s="223"/>
      <c r="AR185" s="221"/>
      <c r="AS185" s="219">
        <v>1</v>
      </c>
    </row>
    <row r="186" customFormat="1" ht="50.1" customHeight="1" spans="1:45">
      <c r="A186" s="94">
        <f t="shared" si="51"/>
        <v>178</v>
      </c>
      <c r="B186" s="96"/>
      <c r="C186" s="98">
        <v>1</v>
      </c>
      <c r="D186" s="98"/>
      <c r="E186" s="106"/>
      <c r="F186" s="108"/>
      <c r="G186" s="98"/>
      <c r="H186" s="98"/>
      <c r="I186" s="98"/>
      <c r="J186" s="95"/>
      <c r="K186" s="119"/>
      <c r="L186" s="142" t="s">
        <v>756</v>
      </c>
      <c r="M186" s="142" t="s">
        <v>757</v>
      </c>
      <c r="N186" s="98" t="s">
        <v>758</v>
      </c>
      <c r="O186" s="124"/>
      <c r="P186" s="316"/>
      <c r="Q186" s="96" t="s">
        <v>155</v>
      </c>
      <c r="R186" s="118" t="s">
        <v>161</v>
      </c>
      <c r="S186" s="118" t="s">
        <v>161</v>
      </c>
      <c r="T186" s="123" t="s">
        <v>168</v>
      </c>
      <c r="U186" s="123" t="s">
        <v>161</v>
      </c>
      <c r="V186" s="118" t="s">
        <v>158</v>
      </c>
      <c r="W186" s="118" t="s">
        <v>157</v>
      </c>
      <c r="X186" s="98" t="s">
        <v>161</v>
      </c>
      <c r="Y186" s="98" t="s">
        <v>161</v>
      </c>
      <c r="Z186" s="123" t="s">
        <v>161</v>
      </c>
      <c r="AA186" s="123" t="s">
        <v>161</v>
      </c>
      <c r="AB186" s="337">
        <v>0.0002</v>
      </c>
      <c r="AC186" s="95" t="s">
        <v>161</v>
      </c>
      <c r="AD186" s="162"/>
      <c r="AE186" s="162"/>
      <c r="AF186" s="163"/>
      <c r="AG186" s="163"/>
      <c r="AH186" s="163"/>
      <c r="AI186" s="193"/>
      <c r="AJ186" s="194"/>
      <c r="AK186" s="163"/>
      <c r="AL186" s="193"/>
      <c r="AM186" s="193"/>
      <c r="AN186" s="201"/>
      <c r="AO186" s="223"/>
      <c r="AP186" s="223" t="s">
        <v>690</v>
      </c>
      <c r="AQ186" s="223"/>
      <c r="AR186" s="221"/>
      <c r="AS186" s="219">
        <v>1</v>
      </c>
    </row>
    <row r="187" s="71" customFormat="1" ht="50.1" customHeight="1" spans="1:45">
      <c r="A187" s="94">
        <f t="shared" si="51"/>
        <v>179</v>
      </c>
      <c r="B187" s="96">
        <v>0</v>
      </c>
      <c r="C187" s="98"/>
      <c r="D187" s="98"/>
      <c r="E187" s="106"/>
      <c r="F187" s="108"/>
      <c r="G187" s="98"/>
      <c r="H187" s="98"/>
      <c r="I187" s="98"/>
      <c r="J187" s="95"/>
      <c r="K187" s="119"/>
      <c r="L187" s="123" t="s">
        <v>759</v>
      </c>
      <c r="M187" s="123" t="s">
        <v>759</v>
      </c>
      <c r="N187" s="98" t="s">
        <v>760</v>
      </c>
      <c r="O187" s="124" t="s">
        <v>761</v>
      </c>
      <c r="P187" s="106"/>
      <c r="Q187" s="96" t="s">
        <v>155</v>
      </c>
      <c r="R187" s="145"/>
      <c r="S187" s="118" t="s">
        <v>156</v>
      </c>
      <c r="T187" s="123" t="s">
        <v>168</v>
      </c>
      <c r="U187" s="123" t="s">
        <v>161</v>
      </c>
      <c r="V187" s="118" t="s">
        <v>157</v>
      </c>
      <c r="W187" s="118" t="s">
        <v>158</v>
      </c>
      <c r="X187" s="98" t="s">
        <v>357</v>
      </c>
      <c r="Y187" s="98" t="s">
        <v>160</v>
      </c>
      <c r="Z187" s="123" t="s">
        <v>161</v>
      </c>
      <c r="AA187" s="123" t="s">
        <v>161</v>
      </c>
      <c r="AB187" s="169"/>
      <c r="AC187" s="95" t="s">
        <v>161</v>
      </c>
      <c r="AD187" s="162"/>
      <c r="AE187" s="162"/>
      <c r="AF187" s="163"/>
      <c r="AG187" s="163"/>
      <c r="AH187" s="163"/>
      <c r="AI187" s="193"/>
      <c r="AJ187" s="194"/>
      <c r="AK187" s="163"/>
      <c r="AL187" s="193"/>
      <c r="AM187" s="193"/>
      <c r="AN187" s="201"/>
      <c r="AO187" s="223" t="s">
        <v>177</v>
      </c>
      <c r="AP187" s="223" t="s">
        <v>742</v>
      </c>
      <c r="AQ187" s="223"/>
      <c r="AR187" s="220"/>
      <c r="AS187" s="219">
        <v>1</v>
      </c>
    </row>
    <row r="188" spans="19:26">
      <c r="S188" s="72"/>
      <c r="U188" s="72"/>
      <c r="V188" s="72"/>
      <c r="W188" s="72"/>
      <c r="X188" s="72"/>
      <c r="Y188" s="72"/>
      <c r="Z188" s="338"/>
    </row>
    <row r="189" spans="19:26">
      <c r="S189" s="72"/>
      <c r="U189" s="72"/>
      <c r="V189" s="72"/>
      <c r="W189" s="72"/>
      <c r="X189" s="72"/>
      <c r="Y189" s="72"/>
      <c r="Z189" s="338"/>
    </row>
    <row r="190" spans="19:26">
      <c r="S190" s="72"/>
      <c r="U190" s="72"/>
      <c r="V190" s="72"/>
      <c r="W190" s="72"/>
      <c r="X190" s="72"/>
      <c r="Y190" s="72"/>
      <c r="Z190" s="338"/>
    </row>
    <row r="191" spans="19:26">
      <c r="S191" s="72"/>
      <c r="U191" s="72"/>
      <c r="V191" s="72"/>
      <c r="W191" s="72"/>
      <c r="X191" s="72"/>
      <c r="Y191" s="72"/>
      <c r="Z191" s="338"/>
    </row>
    <row r="192" spans="19:26">
      <c r="S192" s="72"/>
      <c r="U192" s="72"/>
      <c r="V192" s="72"/>
      <c r="W192" s="72"/>
      <c r="X192" s="72"/>
      <c r="Y192" s="72"/>
      <c r="Z192" s="338"/>
    </row>
    <row r="193" spans="19:26">
      <c r="S193" s="72"/>
      <c r="U193" s="72"/>
      <c r="V193" s="72"/>
      <c r="W193" s="72"/>
      <c r="X193" s="72"/>
      <c r="Y193" s="72"/>
      <c r="Z193" s="338"/>
    </row>
    <row r="194" spans="19:26">
      <c r="S194" s="72"/>
      <c r="U194" s="72"/>
      <c r="V194" s="72"/>
      <c r="W194" s="72"/>
      <c r="X194" s="72"/>
      <c r="Y194" s="72"/>
      <c r="Z194" s="338"/>
    </row>
    <row r="195" spans="19:26">
      <c r="S195" s="72"/>
      <c r="U195" s="72"/>
      <c r="V195" s="72"/>
      <c r="W195" s="72"/>
      <c r="X195" s="72"/>
      <c r="Y195" s="72"/>
      <c r="Z195" s="338"/>
    </row>
    <row r="196" spans="19:26">
      <c r="S196" s="72"/>
      <c r="U196" s="72"/>
      <c r="V196" s="72"/>
      <c r="W196" s="72"/>
      <c r="X196" s="72"/>
      <c r="Y196" s="72"/>
      <c r="Z196" s="338"/>
    </row>
    <row r="197" spans="19:26">
      <c r="S197" s="72"/>
      <c r="U197" s="72"/>
      <c r="V197" s="72"/>
      <c r="W197" s="72"/>
      <c r="X197" s="72"/>
      <c r="Y197" s="72"/>
      <c r="Z197" s="338"/>
    </row>
    <row r="198" spans="19:26">
      <c r="S198" s="72"/>
      <c r="U198" s="72"/>
      <c r="V198" s="72"/>
      <c r="W198" s="72"/>
      <c r="X198" s="72"/>
      <c r="Y198" s="72"/>
      <c r="Z198" s="338"/>
    </row>
    <row r="199" spans="19:26">
      <c r="S199" s="72"/>
      <c r="U199" s="72"/>
      <c r="V199" s="72"/>
      <c r="W199" s="72"/>
      <c r="X199" s="72"/>
      <c r="Y199" s="72"/>
      <c r="Z199" s="338"/>
    </row>
    <row r="200" spans="19:26">
      <c r="S200" s="72"/>
      <c r="U200" s="72"/>
      <c r="V200" s="72"/>
      <c r="W200" s="72"/>
      <c r="X200" s="72"/>
      <c r="Y200" s="72"/>
      <c r="Z200" s="338"/>
    </row>
    <row r="201" spans="19:26">
      <c r="S201" s="72"/>
      <c r="U201" s="72"/>
      <c r="V201" s="72"/>
      <c r="W201" s="72"/>
      <c r="X201" s="72"/>
      <c r="Y201" s="72"/>
      <c r="Z201" s="338"/>
    </row>
    <row r="202" spans="19:26">
      <c r="S202" s="72"/>
      <c r="U202" s="72"/>
      <c r="V202" s="72"/>
      <c r="W202" s="72"/>
      <c r="X202" s="72"/>
      <c r="Y202" s="72"/>
      <c r="Z202" s="338"/>
    </row>
    <row r="203" spans="19:26">
      <c r="S203" s="72"/>
      <c r="U203" s="72"/>
      <c r="V203" s="72"/>
      <c r="W203" s="72"/>
      <c r="X203" s="72"/>
      <c r="Y203" s="72"/>
      <c r="Z203" s="338"/>
    </row>
    <row r="204" spans="19:26">
      <c r="S204" s="72"/>
      <c r="U204" s="72"/>
      <c r="V204" s="72"/>
      <c r="W204" s="72"/>
      <c r="X204" s="72"/>
      <c r="Y204" s="72"/>
      <c r="Z204" s="338"/>
    </row>
    <row r="205" spans="19:26">
      <c r="S205" s="72"/>
      <c r="U205" s="72"/>
      <c r="V205" s="72"/>
      <c r="W205" s="72"/>
      <c r="X205" s="72"/>
      <c r="Y205" s="72"/>
      <c r="Z205" s="338"/>
    </row>
    <row r="206" spans="19:26">
      <c r="S206" s="72"/>
      <c r="U206" s="72"/>
      <c r="V206" s="72"/>
      <c r="W206" s="72"/>
      <c r="X206" s="72"/>
      <c r="Y206" s="72"/>
      <c r="Z206" s="338"/>
    </row>
    <row r="207" spans="19:26">
      <c r="S207" s="72"/>
      <c r="U207" s="72"/>
      <c r="V207" s="72"/>
      <c r="W207" s="72"/>
      <c r="X207" s="72"/>
      <c r="Y207" s="72"/>
      <c r="Z207" s="338"/>
    </row>
    <row r="208" spans="19:26">
      <c r="S208" s="72"/>
      <c r="U208" s="72"/>
      <c r="V208" s="72"/>
      <c r="W208" s="72"/>
      <c r="X208" s="72"/>
      <c r="Y208" s="72"/>
      <c r="Z208" s="338"/>
    </row>
    <row r="209" spans="19:26">
      <c r="S209" s="72"/>
      <c r="U209" s="72"/>
      <c r="V209" s="72"/>
      <c r="W209" s="72"/>
      <c r="X209" s="72"/>
      <c r="Y209" s="72"/>
      <c r="Z209" s="338"/>
    </row>
    <row r="210" spans="19:26">
      <c r="S210" s="72"/>
      <c r="U210" s="72"/>
      <c r="V210" s="72"/>
      <c r="W210" s="72"/>
      <c r="X210" s="72"/>
      <c r="Y210" s="72"/>
      <c r="Z210" s="338"/>
    </row>
    <row r="211" spans="19:26">
      <c r="S211" s="72"/>
      <c r="U211" s="72"/>
      <c r="V211" s="72"/>
      <c r="W211" s="72"/>
      <c r="X211" s="72"/>
      <c r="Y211" s="72"/>
      <c r="Z211" s="338"/>
    </row>
    <row r="212" spans="19:26">
      <c r="S212" s="72"/>
      <c r="U212" s="72"/>
      <c r="V212" s="72"/>
      <c r="W212" s="72"/>
      <c r="X212" s="72"/>
      <c r="Y212" s="72"/>
      <c r="Z212" s="338"/>
    </row>
    <row r="213" spans="19:26">
      <c r="S213" s="72"/>
      <c r="U213" s="72"/>
      <c r="V213" s="72"/>
      <c r="W213" s="72"/>
      <c r="X213" s="72"/>
      <c r="Y213" s="72"/>
      <c r="Z213" s="338"/>
    </row>
    <row r="214" spans="19:26">
      <c r="S214" s="72"/>
      <c r="U214" s="72"/>
      <c r="V214" s="72"/>
      <c r="W214" s="72"/>
      <c r="X214" s="72"/>
      <c r="Y214" s="72"/>
      <c r="Z214" s="338"/>
    </row>
    <row r="215" spans="19:26">
      <c r="S215" s="72"/>
      <c r="U215" s="72"/>
      <c r="V215" s="72"/>
      <c r="W215" s="72"/>
      <c r="X215" s="72"/>
      <c r="Y215" s="72"/>
      <c r="Z215" s="338"/>
    </row>
    <row r="216" spans="19:26">
      <c r="S216" s="72"/>
      <c r="U216" s="72"/>
      <c r="V216" s="72"/>
      <c r="W216" s="72"/>
      <c r="X216" s="72"/>
      <c r="Y216" s="72"/>
      <c r="Z216" s="338"/>
    </row>
    <row r="217" spans="19:26">
      <c r="S217" s="72"/>
      <c r="U217" s="72"/>
      <c r="V217" s="72"/>
      <c r="W217" s="72"/>
      <c r="X217" s="72"/>
      <c r="Y217" s="72"/>
      <c r="Z217" s="338"/>
    </row>
    <row r="218" spans="19:26">
      <c r="S218" s="72"/>
      <c r="U218" s="72"/>
      <c r="V218" s="72"/>
      <c r="W218" s="72"/>
      <c r="X218" s="72"/>
      <c r="Y218" s="72"/>
      <c r="Z218" s="338"/>
    </row>
    <row r="219" spans="19:26">
      <c r="S219" s="72"/>
      <c r="U219" s="72"/>
      <c r="V219" s="72"/>
      <c r="W219" s="72"/>
      <c r="X219" s="72"/>
      <c r="Y219" s="72"/>
      <c r="Z219" s="338"/>
    </row>
    <row r="220" spans="19:26">
      <c r="S220" s="72"/>
      <c r="U220" s="72"/>
      <c r="V220" s="72"/>
      <c r="W220" s="72"/>
      <c r="X220" s="72"/>
      <c r="Y220" s="72"/>
      <c r="Z220" s="338"/>
    </row>
    <row r="221" spans="19:26">
      <c r="S221" s="72"/>
      <c r="U221" s="72"/>
      <c r="V221" s="72"/>
      <c r="W221" s="72"/>
      <c r="X221" s="72"/>
      <c r="Y221" s="72"/>
      <c r="Z221" s="338"/>
    </row>
    <row r="222" spans="19:26">
      <c r="S222" s="72"/>
      <c r="U222" s="72"/>
      <c r="V222" s="72"/>
      <c r="W222" s="72"/>
      <c r="X222" s="72"/>
      <c r="Y222" s="72"/>
      <c r="Z222" s="338"/>
    </row>
    <row r="223" spans="19:26">
      <c r="S223" s="72"/>
      <c r="U223" s="72"/>
      <c r="V223" s="72"/>
      <c r="W223" s="72"/>
      <c r="X223" s="72"/>
      <c r="Y223" s="72"/>
      <c r="Z223" s="338"/>
    </row>
    <row r="224" spans="19:26">
      <c r="S224" s="72"/>
      <c r="U224" s="72"/>
      <c r="V224" s="72"/>
      <c r="W224" s="72"/>
      <c r="X224" s="72"/>
      <c r="Y224" s="72"/>
      <c r="Z224" s="338"/>
    </row>
    <row r="225" spans="19:26">
      <c r="S225" s="72"/>
      <c r="U225" s="72"/>
      <c r="V225" s="72"/>
      <c r="W225" s="72"/>
      <c r="X225" s="72"/>
      <c r="Y225" s="72"/>
      <c r="Z225" s="338"/>
    </row>
    <row r="226" spans="19:26">
      <c r="S226" s="72"/>
      <c r="U226" s="72"/>
      <c r="V226" s="72"/>
      <c r="W226" s="72"/>
      <c r="X226" s="72"/>
      <c r="Y226" s="72"/>
      <c r="Z226" s="338"/>
    </row>
    <row r="227" spans="19:26">
      <c r="S227" s="72"/>
      <c r="U227" s="72"/>
      <c r="V227" s="72"/>
      <c r="W227" s="72"/>
      <c r="X227" s="72"/>
      <c r="Y227" s="72"/>
      <c r="Z227" s="338"/>
    </row>
    <row r="228" spans="19:26">
      <c r="S228" s="72"/>
      <c r="U228" s="72"/>
      <c r="V228" s="72"/>
      <c r="W228" s="72"/>
      <c r="X228" s="72"/>
      <c r="Y228" s="72"/>
      <c r="Z228" s="338"/>
    </row>
    <row r="229" spans="19:26">
      <c r="S229" s="72"/>
      <c r="U229" s="72"/>
      <c r="V229" s="72"/>
      <c r="W229" s="72"/>
      <c r="X229" s="72"/>
      <c r="Y229" s="72"/>
      <c r="Z229" s="338"/>
    </row>
    <row r="230" spans="19:26">
      <c r="S230" s="72"/>
      <c r="U230" s="72"/>
      <c r="V230" s="72"/>
      <c r="W230" s="72"/>
      <c r="X230" s="72"/>
      <c r="Y230" s="72"/>
      <c r="Z230" s="338"/>
    </row>
    <row r="231" spans="19:26">
      <c r="S231" s="72"/>
      <c r="U231" s="72"/>
      <c r="V231" s="72"/>
      <c r="W231" s="72"/>
      <c r="X231" s="72"/>
      <c r="Y231" s="72"/>
      <c r="Z231" s="338"/>
    </row>
    <row r="232" spans="19:26">
      <c r="S232" s="72"/>
      <c r="U232" s="72"/>
      <c r="V232" s="72"/>
      <c r="W232" s="72"/>
      <c r="X232" s="72"/>
      <c r="Y232" s="72"/>
      <c r="Z232" s="338"/>
    </row>
    <row r="233" spans="19:26">
      <c r="S233" s="72"/>
      <c r="U233" s="72"/>
      <c r="V233" s="72"/>
      <c r="W233" s="72"/>
      <c r="X233" s="72"/>
      <c r="Y233" s="72"/>
      <c r="Z233" s="338"/>
    </row>
    <row r="234" spans="19:26">
      <c r="S234" s="72"/>
      <c r="U234" s="72"/>
      <c r="V234" s="72"/>
      <c r="W234" s="72"/>
      <c r="X234" s="72"/>
      <c r="Y234" s="72"/>
      <c r="Z234" s="338"/>
    </row>
    <row r="235" spans="19:26">
      <c r="S235" s="72"/>
      <c r="U235" s="72"/>
      <c r="V235" s="72"/>
      <c r="W235" s="72"/>
      <c r="X235" s="72"/>
      <c r="Y235" s="72"/>
      <c r="Z235" s="338"/>
    </row>
    <row r="236" spans="19:26">
      <c r="S236" s="72"/>
      <c r="U236" s="72"/>
      <c r="V236" s="72"/>
      <c r="W236" s="72"/>
      <c r="X236" s="72"/>
      <c r="Y236" s="72"/>
      <c r="Z236" s="338"/>
    </row>
    <row r="237" spans="19:26">
      <c r="S237" s="72"/>
      <c r="U237" s="72"/>
      <c r="V237" s="72"/>
      <c r="W237" s="72"/>
      <c r="X237" s="72"/>
      <c r="Y237" s="72"/>
      <c r="Z237" s="338"/>
    </row>
  </sheetData>
  <autoFilter ref="A8:AR187">
    <extLst/>
  </autoFilter>
  <mergeCells count="43">
    <mergeCell ref="A1:E1"/>
    <mergeCell ref="F1:K1"/>
    <mergeCell ref="M1:N1"/>
    <mergeCell ref="A2:N2"/>
    <mergeCell ref="A3:K3"/>
    <mergeCell ref="M3:N3"/>
    <mergeCell ref="A4:N4"/>
    <mergeCell ref="B7:K7"/>
    <mergeCell ref="AF7:AH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5:N6"/>
    <mergeCell ref="O1:AQ6"/>
  </mergeCells>
  <conditionalFormatting sqref="W19">
    <cfRule type="cellIs" dxfId="7" priority="87" operator="equal">
      <formula>"N"</formula>
    </cfRule>
    <cfRule type="cellIs" dxfId="8" priority="88" operator="equal">
      <formula>"Y"</formula>
    </cfRule>
  </conditionalFormatting>
  <conditionalFormatting sqref="K21:L21">
    <cfRule type="duplicateValues" dxfId="9" priority="481"/>
  </conditionalFormatting>
  <conditionalFormatting sqref="V22:W22">
    <cfRule type="cellIs" dxfId="7" priority="423" operator="equal">
      <formula>"N"</formula>
    </cfRule>
    <cfRule type="cellIs" dxfId="8" priority="424" operator="equal">
      <formula>"Y"</formula>
    </cfRule>
  </conditionalFormatting>
  <conditionalFormatting sqref="V23:W23">
    <cfRule type="cellIs" dxfId="7" priority="421" operator="equal">
      <formula>"N"</formula>
    </cfRule>
    <cfRule type="cellIs" dxfId="8" priority="422" operator="equal">
      <formula>"Y"</formula>
    </cfRule>
  </conditionalFormatting>
  <conditionalFormatting sqref="V24:W24">
    <cfRule type="cellIs" dxfId="7" priority="419" operator="equal">
      <formula>"N"</formula>
    </cfRule>
    <cfRule type="cellIs" dxfId="8" priority="420" operator="equal">
      <formula>"Y"</formula>
    </cfRule>
  </conditionalFormatting>
  <conditionalFormatting sqref="K25">
    <cfRule type="duplicateValues" dxfId="9" priority="7"/>
    <cfRule type="duplicateValues" dxfId="9" priority="8"/>
  </conditionalFormatting>
  <conditionalFormatting sqref="V25:W25">
    <cfRule type="cellIs" dxfId="7" priority="5" operator="equal">
      <formula>"N"</formula>
    </cfRule>
    <cfRule type="cellIs" dxfId="8" priority="6" operator="equal">
      <formula>"Y"</formula>
    </cfRule>
  </conditionalFormatting>
  <conditionalFormatting sqref="K26">
    <cfRule type="duplicateValues" dxfId="9" priority="488"/>
    <cfRule type="duplicateValues" dxfId="9" priority="489"/>
  </conditionalFormatting>
  <conditionalFormatting sqref="K27:L27">
    <cfRule type="duplicateValues" dxfId="9" priority="212"/>
    <cfRule type="duplicateValues" dxfId="9" priority="213"/>
  </conditionalFormatting>
  <conditionalFormatting sqref="V27:W27">
    <cfRule type="cellIs" dxfId="7" priority="210" operator="equal">
      <formula>"N"</formula>
    </cfRule>
    <cfRule type="cellIs" dxfId="8" priority="211" operator="equal">
      <formula>"Y"</formula>
    </cfRule>
  </conditionalFormatting>
  <conditionalFormatting sqref="K28">
    <cfRule type="duplicateValues" dxfId="9" priority="99"/>
    <cfRule type="duplicateValues" dxfId="9" priority="100"/>
  </conditionalFormatting>
  <conditionalFormatting sqref="V28:W28">
    <cfRule type="cellIs" dxfId="7" priority="97" operator="equal">
      <formula>"N"</formula>
    </cfRule>
    <cfRule type="cellIs" dxfId="8" priority="98" operator="equal">
      <formula>"Y"</formula>
    </cfRule>
  </conditionalFormatting>
  <conditionalFormatting sqref="V29:W29">
    <cfRule type="cellIs" dxfId="7" priority="438" operator="equal">
      <formula>"N"</formula>
    </cfRule>
    <cfRule type="cellIs" dxfId="8" priority="439" operator="equal">
      <formula>"Y"</formula>
    </cfRule>
  </conditionalFormatting>
  <conditionalFormatting sqref="V30:W30">
    <cfRule type="cellIs" dxfId="7" priority="436" operator="equal">
      <formula>"N"</formula>
    </cfRule>
    <cfRule type="cellIs" dxfId="8" priority="437" operator="equal">
      <formula>"Y"</formula>
    </cfRule>
  </conditionalFormatting>
  <conditionalFormatting sqref="L32">
    <cfRule type="duplicateValues" dxfId="9" priority="180"/>
    <cfRule type="duplicateValues" dxfId="9" priority="181"/>
  </conditionalFormatting>
  <conditionalFormatting sqref="M32">
    <cfRule type="duplicateValues" dxfId="9" priority="178"/>
    <cfRule type="duplicateValues" dxfId="9" priority="179"/>
  </conditionalFormatting>
  <conditionalFormatting sqref="W32">
    <cfRule type="cellIs" dxfId="7" priority="188" operator="equal">
      <formula>"N"</formula>
    </cfRule>
    <cfRule type="cellIs" dxfId="8" priority="189" operator="equal">
      <formula>"Y"</formula>
    </cfRule>
  </conditionalFormatting>
  <conditionalFormatting sqref="J33:K33">
    <cfRule type="duplicateValues" dxfId="9" priority="207"/>
    <cfRule type="duplicateValues" dxfId="9" priority="208"/>
  </conditionalFormatting>
  <conditionalFormatting sqref="L33">
    <cfRule type="duplicateValues" dxfId="9" priority="176"/>
    <cfRule type="duplicateValues" dxfId="9" priority="177"/>
  </conditionalFormatting>
  <conditionalFormatting sqref="M33">
    <cfRule type="duplicateValues" dxfId="9" priority="174"/>
    <cfRule type="duplicateValues" dxfId="9" priority="175"/>
  </conditionalFormatting>
  <conditionalFormatting sqref="W33">
    <cfRule type="cellIs" dxfId="7" priority="190" operator="equal">
      <formula>"N"</formula>
    </cfRule>
    <cfRule type="cellIs" dxfId="8" priority="191" operator="equal">
      <formula>"Y"</formula>
    </cfRule>
  </conditionalFormatting>
  <conditionalFormatting sqref="V35:W35">
    <cfRule type="cellIs" dxfId="7" priority="21" operator="equal">
      <formula>"N"</formula>
    </cfRule>
    <cfRule type="cellIs" dxfId="8" priority="22" operator="equal">
      <formula>"Y"</formula>
    </cfRule>
  </conditionalFormatting>
  <conditionalFormatting sqref="V36:W36">
    <cfRule type="cellIs" dxfId="7" priority="401" operator="equal">
      <formula>"N"</formula>
    </cfRule>
    <cfRule type="cellIs" dxfId="8" priority="402" operator="equal">
      <formula>"Y"</formula>
    </cfRule>
  </conditionalFormatting>
  <conditionalFormatting sqref="V37:W37">
    <cfRule type="cellIs" dxfId="7" priority="399" operator="equal">
      <formula>"N"</formula>
    </cfRule>
    <cfRule type="cellIs" dxfId="8" priority="400" operator="equal">
      <formula>"Y"</formula>
    </cfRule>
  </conditionalFormatting>
  <conditionalFormatting sqref="L38">
    <cfRule type="duplicateValues" dxfId="9" priority="18"/>
  </conditionalFormatting>
  <conditionalFormatting sqref="V38:W38">
    <cfRule type="cellIs" dxfId="7" priority="19" operator="equal">
      <formula>"N"</formula>
    </cfRule>
    <cfRule type="cellIs" dxfId="8" priority="20" operator="equal">
      <formula>"Y"</formula>
    </cfRule>
  </conditionalFormatting>
  <conditionalFormatting sqref="L40">
    <cfRule type="duplicateValues" dxfId="9" priority="392"/>
  </conditionalFormatting>
  <conditionalFormatting sqref="AP40">
    <cfRule type="duplicateValues" dxfId="9" priority="165"/>
    <cfRule type="duplicateValues" dxfId="9" priority="166"/>
    <cfRule type="duplicateValues" dxfId="9" priority="167"/>
  </conditionalFormatting>
  <conditionalFormatting sqref="V41:W41">
    <cfRule type="cellIs" dxfId="7" priority="168" operator="equal">
      <formula>"N"</formula>
    </cfRule>
    <cfRule type="cellIs" dxfId="8" priority="169" operator="equal">
      <formula>"Y"</formula>
    </cfRule>
  </conditionalFormatting>
  <conditionalFormatting sqref="L44">
    <cfRule type="duplicateValues" dxfId="9" priority="209"/>
  </conditionalFormatting>
  <conditionalFormatting sqref="V48:W48">
    <cfRule type="cellIs" dxfId="7" priority="411" operator="equal">
      <formula>"N"</formula>
    </cfRule>
    <cfRule type="cellIs" dxfId="8" priority="412" operator="equal">
      <formula>"Y"</formula>
    </cfRule>
  </conditionalFormatting>
  <conditionalFormatting sqref="V49:W49">
    <cfRule type="cellIs" dxfId="7" priority="409" operator="equal">
      <formula>"N"</formula>
    </cfRule>
    <cfRule type="cellIs" dxfId="8" priority="410" operator="equal">
      <formula>"Y"</formula>
    </cfRule>
  </conditionalFormatting>
  <conditionalFormatting sqref="V50:W50">
    <cfRule type="cellIs" dxfId="7" priority="407" operator="equal">
      <formula>"N"</formula>
    </cfRule>
    <cfRule type="cellIs" dxfId="8" priority="408" operator="equal">
      <formula>"Y"</formula>
    </cfRule>
  </conditionalFormatting>
  <conditionalFormatting sqref="V51:W51">
    <cfRule type="cellIs" dxfId="7" priority="405" operator="equal">
      <formula>"N"</formula>
    </cfRule>
    <cfRule type="cellIs" dxfId="8" priority="406" operator="equal">
      <formula>"Y"</formula>
    </cfRule>
  </conditionalFormatting>
  <conditionalFormatting sqref="V52:W52">
    <cfRule type="cellIs" dxfId="7" priority="397" operator="equal">
      <formula>"N"</formula>
    </cfRule>
    <cfRule type="cellIs" dxfId="8" priority="398" operator="equal">
      <formula>"Y"</formula>
    </cfRule>
  </conditionalFormatting>
  <conditionalFormatting sqref="L53">
    <cfRule type="duplicateValues" dxfId="9" priority="95"/>
    <cfRule type="duplicateValues" dxfId="9" priority="96"/>
  </conditionalFormatting>
  <conditionalFormatting sqref="V53:W53">
    <cfRule type="cellIs" dxfId="7" priority="77" operator="equal">
      <formula>"N"</formula>
    </cfRule>
    <cfRule type="cellIs" dxfId="8" priority="78" operator="equal">
      <formula>"Y"</formula>
    </cfRule>
  </conditionalFormatting>
  <conditionalFormatting sqref="V54:W54">
    <cfRule type="cellIs" dxfId="7" priority="75" operator="equal">
      <formula>"N"</formula>
    </cfRule>
    <cfRule type="cellIs" dxfId="8" priority="76" operator="equal">
      <formula>"Y"</formula>
    </cfRule>
  </conditionalFormatting>
  <conditionalFormatting sqref="V60:W60">
    <cfRule type="cellIs" dxfId="7" priority="71" operator="equal">
      <formula>"N"</formula>
    </cfRule>
    <cfRule type="cellIs" dxfId="8" priority="72" operator="equal">
      <formula>"Y"</formula>
    </cfRule>
  </conditionalFormatting>
  <conditionalFormatting sqref="K62:L62">
    <cfRule type="duplicateValues" dxfId="9" priority="491"/>
  </conditionalFormatting>
  <conditionalFormatting sqref="L69">
    <cfRule type="duplicateValues" dxfId="9" priority="93"/>
    <cfRule type="duplicateValues" dxfId="9" priority="94"/>
  </conditionalFormatting>
  <conditionalFormatting sqref="V69:W69">
    <cfRule type="cellIs" dxfId="7" priority="57" operator="equal">
      <formula>"N"</formula>
    </cfRule>
    <cfRule type="cellIs" dxfId="8" priority="58" operator="equal">
      <formula>"Y"</formula>
    </cfRule>
  </conditionalFormatting>
  <conditionalFormatting sqref="L70">
    <cfRule type="duplicateValues" dxfId="9" priority="89"/>
    <cfRule type="duplicateValues" dxfId="9" priority="90"/>
  </conditionalFormatting>
  <conditionalFormatting sqref="V70:W70">
    <cfRule type="cellIs" dxfId="7" priority="55" operator="equal">
      <formula>"N"</formula>
    </cfRule>
    <cfRule type="cellIs" dxfId="8" priority="56" operator="equal">
      <formula>"Y"</formula>
    </cfRule>
  </conditionalFormatting>
  <conditionalFormatting sqref="V71:W71">
    <cfRule type="cellIs" dxfId="7" priority="61" operator="equal">
      <formula>"N"</formula>
    </cfRule>
    <cfRule type="cellIs" dxfId="8" priority="62" operator="equal">
      <formula>"Y"</formula>
    </cfRule>
  </conditionalFormatting>
  <conditionalFormatting sqref="L72">
    <cfRule type="duplicateValues" dxfId="9" priority="91"/>
    <cfRule type="duplicateValues" dxfId="9" priority="92"/>
  </conditionalFormatting>
  <conditionalFormatting sqref="V72:W72">
    <cfRule type="cellIs" dxfId="7" priority="53" operator="equal">
      <formula>"N"</formula>
    </cfRule>
    <cfRule type="cellIs" dxfId="8" priority="54" operator="equal">
      <formula>"Y"</formula>
    </cfRule>
  </conditionalFormatting>
  <conditionalFormatting sqref="V73:W73">
    <cfRule type="cellIs" dxfId="7" priority="51" operator="equal">
      <formula>"N"</formula>
    </cfRule>
    <cfRule type="cellIs" dxfId="8" priority="52" operator="equal">
      <formula>"Y"</formula>
    </cfRule>
  </conditionalFormatting>
  <conditionalFormatting sqref="V74:W74">
    <cfRule type="cellIs" dxfId="7" priority="59" operator="equal">
      <formula>"N"</formula>
    </cfRule>
    <cfRule type="cellIs" dxfId="8" priority="60" operator="equal">
      <formula>"Y"</formula>
    </cfRule>
  </conditionalFormatting>
  <conditionalFormatting sqref="V77:W77">
    <cfRule type="cellIs" dxfId="7" priority="389" operator="equal">
      <formula>"N"</formula>
    </cfRule>
    <cfRule type="cellIs" dxfId="8" priority="390" operator="equal">
      <formula>"Y"</formula>
    </cfRule>
  </conditionalFormatting>
  <conditionalFormatting sqref="K78">
    <cfRule type="duplicateValues" dxfId="9" priority="11"/>
    <cfRule type="duplicateValues" dxfId="9" priority="12"/>
  </conditionalFormatting>
  <conditionalFormatting sqref="V78:W78">
    <cfRule type="cellIs" dxfId="7" priority="9" operator="equal">
      <formula>"N"</formula>
    </cfRule>
    <cfRule type="cellIs" dxfId="8" priority="10" operator="equal">
      <formula>"Y"</formula>
    </cfRule>
  </conditionalFormatting>
  <conditionalFormatting sqref="V79:W79">
    <cfRule type="cellIs" dxfId="7" priority="387" operator="equal">
      <formula>"N"</formula>
    </cfRule>
    <cfRule type="cellIs" dxfId="8" priority="388" operator="equal">
      <formula>"Y"</formula>
    </cfRule>
  </conditionalFormatting>
  <conditionalFormatting sqref="V80:W80">
    <cfRule type="cellIs" dxfId="7" priority="45" operator="equal">
      <formula>"N"</formula>
    </cfRule>
    <cfRule type="cellIs" dxfId="8" priority="46" operator="equal">
      <formula>"Y"</formula>
    </cfRule>
  </conditionalFormatting>
  <conditionalFormatting sqref="V81:W81">
    <cfRule type="cellIs" dxfId="7" priority="265" operator="equal">
      <formula>"N"</formula>
    </cfRule>
    <cfRule type="cellIs" dxfId="8" priority="266" operator="equal">
      <formula>"Y"</formula>
    </cfRule>
  </conditionalFormatting>
  <conditionalFormatting sqref="L82">
    <cfRule type="duplicateValues" dxfId="9" priority="184"/>
    <cfRule type="duplicateValues" dxfId="9" priority="185"/>
  </conditionalFormatting>
  <conditionalFormatting sqref="M82">
    <cfRule type="duplicateValues" dxfId="9" priority="182"/>
    <cfRule type="duplicateValues" dxfId="9" priority="183"/>
  </conditionalFormatting>
  <conditionalFormatting sqref="V83:W83">
    <cfRule type="cellIs" dxfId="7" priority="198" operator="equal">
      <formula>"N"</formula>
    </cfRule>
    <cfRule type="cellIs" dxfId="8" priority="199" operator="equal">
      <formula>"Y"</formula>
    </cfRule>
  </conditionalFormatting>
  <conditionalFormatting sqref="W90">
    <cfRule type="cellIs" dxfId="7" priority="196" operator="equal">
      <formula>"N"</formula>
    </cfRule>
    <cfRule type="cellIs" dxfId="8" priority="197" operator="equal">
      <formula>"Y"</formula>
    </cfRule>
  </conditionalFormatting>
  <conditionalFormatting sqref="K91">
    <cfRule type="duplicateValues" dxfId="9" priority="504"/>
    <cfRule type="duplicateValues" dxfId="9" priority="505"/>
    <cfRule type="duplicateValues" dxfId="9" priority="506"/>
    <cfRule type="duplicateValues" dxfId="9" priority="507"/>
  </conditionalFormatting>
  <conditionalFormatting sqref="V91:W91">
    <cfRule type="cellIs" dxfId="7" priority="375" operator="equal">
      <formula>"N"</formula>
    </cfRule>
    <cfRule type="cellIs" dxfId="8" priority="376" operator="equal">
      <formula>"Y"</formula>
    </cfRule>
  </conditionalFormatting>
  <conditionalFormatting sqref="V92:W92">
    <cfRule type="cellIs" dxfId="7" priority="373" operator="equal">
      <formula>"N"</formula>
    </cfRule>
    <cfRule type="cellIs" dxfId="8" priority="374" operator="equal">
      <formula>"Y"</formula>
    </cfRule>
  </conditionalFormatting>
  <conditionalFormatting sqref="V94:W94">
    <cfRule type="cellIs" dxfId="7" priority="371" operator="equal">
      <formula>"N"</formula>
    </cfRule>
    <cfRule type="cellIs" dxfId="8" priority="372" operator="equal">
      <formula>"Y"</formula>
    </cfRule>
  </conditionalFormatting>
  <conditionalFormatting sqref="V95:W95">
    <cfRule type="cellIs" dxfId="7" priority="369" operator="equal">
      <formula>"N"</formula>
    </cfRule>
    <cfRule type="cellIs" dxfId="8" priority="370" operator="equal">
      <formula>"Y"</formula>
    </cfRule>
  </conditionalFormatting>
  <conditionalFormatting sqref="V96:W96">
    <cfRule type="cellIs" dxfId="7" priority="367" operator="equal">
      <formula>"N"</formula>
    </cfRule>
    <cfRule type="cellIs" dxfId="8" priority="368" operator="equal">
      <formula>"Y"</formula>
    </cfRule>
  </conditionalFormatting>
  <conditionalFormatting sqref="V97:W97">
    <cfRule type="cellIs" dxfId="7" priority="365" operator="equal">
      <formula>"N"</formula>
    </cfRule>
    <cfRule type="cellIs" dxfId="8" priority="366" operator="equal">
      <formula>"Y"</formula>
    </cfRule>
  </conditionalFormatting>
  <conditionalFormatting sqref="V98:W98">
    <cfRule type="cellIs" dxfId="7" priority="267" operator="equal">
      <formula>"N"</formula>
    </cfRule>
    <cfRule type="cellIs" dxfId="8" priority="268" operator="equal">
      <formula>"Y"</formula>
    </cfRule>
  </conditionalFormatting>
  <conditionalFormatting sqref="V99:W99">
    <cfRule type="cellIs" dxfId="7" priority="101" operator="equal">
      <formula>"N"</formula>
    </cfRule>
    <cfRule type="cellIs" dxfId="8" priority="102" operator="equal">
      <formula>"Y"</formula>
    </cfRule>
  </conditionalFormatting>
  <conditionalFormatting sqref="V100:W100">
    <cfRule type="cellIs" dxfId="7" priority="113" operator="equal">
      <formula>"N"</formula>
    </cfRule>
    <cfRule type="cellIs" dxfId="8" priority="114" operator="equal">
      <formula>"Y"</formula>
    </cfRule>
  </conditionalFormatting>
  <conditionalFormatting sqref="V101:W101">
    <cfRule type="cellIs" dxfId="7" priority="111" operator="equal">
      <formula>"N"</formula>
    </cfRule>
    <cfRule type="cellIs" dxfId="8" priority="112" operator="equal">
      <formula>"Y"</formula>
    </cfRule>
  </conditionalFormatting>
  <conditionalFormatting sqref="V102:W102">
    <cfRule type="cellIs" dxfId="7" priority="109" operator="equal">
      <formula>"N"</formula>
    </cfRule>
    <cfRule type="cellIs" dxfId="8" priority="110" operator="equal">
      <formula>"Y"</formula>
    </cfRule>
  </conditionalFormatting>
  <conditionalFormatting sqref="V103:W103">
    <cfRule type="cellIs" dxfId="7" priority="107" operator="equal">
      <formula>"N"</formula>
    </cfRule>
    <cfRule type="cellIs" dxfId="8" priority="108" operator="equal">
      <formula>"Y"</formula>
    </cfRule>
  </conditionalFormatting>
  <conditionalFormatting sqref="V104:W104">
    <cfRule type="cellIs" dxfId="7" priority="103" operator="equal">
      <formula>"N"</formula>
    </cfRule>
    <cfRule type="cellIs" dxfId="8" priority="104" operator="equal">
      <formula>"Y"</formula>
    </cfRule>
  </conditionalFormatting>
  <conditionalFormatting sqref="V105:W105">
    <cfRule type="cellIs" dxfId="7" priority="105" operator="equal">
      <formula>"N"</formula>
    </cfRule>
    <cfRule type="cellIs" dxfId="8" priority="106" operator="equal">
      <formula>"Y"</formula>
    </cfRule>
  </conditionalFormatting>
  <conditionalFormatting sqref="V107:W107">
    <cfRule type="cellIs" dxfId="7" priority="363" operator="equal">
      <formula>"N"</formula>
    </cfRule>
    <cfRule type="cellIs" dxfId="8" priority="364" operator="equal">
      <formula>"Y"</formula>
    </cfRule>
  </conditionalFormatting>
  <conditionalFormatting sqref="V108:W108">
    <cfRule type="cellIs" dxfId="7" priority="359" operator="equal">
      <formula>"N"</formula>
    </cfRule>
    <cfRule type="cellIs" dxfId="8" priority="360" operator="equal">
      <formula>"Y"</formula>
    </cfRule>
  </conditionalFormatting>
  <conditionalFormatting sqref="V109:W109">
    <cfRule type="cellIs" dxfId="7" priority="361" operator="equal">
      <formula>"N"</formula>
    </cfRule>
    <cfRule type="cellIs" dxfId="8" priority="362" operator="equal">
      <formula>"Y"</formula>
    </cfRule>
  </conditionalFormatting>
  <conditionalFormatting sqref="V110:W110">
    <cfRule type="cellIs" dxfId="7" priority="357" operator="equal">
      <formula>"N"</formula>
    </cfRule>
    <cfRule type="cellIs" dxfId="8" priority="358" operator="equal">
      <formula>"Y"</formula>
    </cfRule>
  </conditionalFormatting>
  <conditionalFormatting sqref="V111:W111">
    <cfRule type="cellIs" dxfId="7" priority="355" operator="equal">
      <formula>"N"</formula>
    </cfRule>
    <cfRule type="cellIs" dxfId="8" priority="356" operator="equal">
      <formula>"Y"</formula>
    </cfRule>
  </conditionalFormatting>
  <conditionalFormatting sqref="V112:W112">
    <cfRule type="cellIs" dxfId="7" priority="353" operator="equal">
      <formula>"N"</formula>
    </cfRule>
    <cfRule type="cellIs" dxfId="8" priority="354" operator="equal">
      <formula>"Y"</formula>
    </cfRule>
  </conditionalFormatting>
  <conditionalFormatting sqref="V113:W113">
    <cfRule type="cellIs" dxfId="7" priority="351" operator="equal">
      <formula>"N"</formula>
    </cfRule>
    <cfRule type="cellIs" dxfId="8" priority="352" operator="equal">
      <formula>"Y"</formula>
    </cfRule>
  </conditionalFormatting>
  <conditionalFormatting sqref="V114:W114">
    <cfRule type="cellIs" dxfId="7" priority="349" operator="equal">
      <formula>"N"</formula>
    </cfRule>
    <cfRule type="cellIs" dxfId="8" priority="350" operator="equal">
      <formula>"Y"</formula>
    </cfRule>
  </conditionalFormatting>
  <conditionalFormatting sqref="V115:W115">
    <cfRule type="cellIs" dxfId="7" priority="347" operator="equal">
      <formula>"N"</formula>
    </cfRule>
    <cfRule type="cellIs" dxfId="8" priority="348" operator="equal">
      <formula>"Y"</formula>
    </cfRule>
  </conditionalFormatting>
  <conditionalFormatting sqref="V116:W116">
    <cfRule type="cellIs" dxfId="7" priority="345" operator="equal">
      <formula>"N"</formula>
    </cfRule>
    <cfRule type="cellIs" dxfId="8" priority="346" operator="equal">
      <formula>"Y"</formula>
    </cfRule>
  </conditionalFormatting>
  <conditionalFormatting sqref="V117:W117">
    <cfRule type="cellIs" dxfId="7" priority="343" operator="equal">
      <formula>"N"</formula>
    </cfRule>
    <cfRule type="cellIs" dxfId="8" priority="344" operator="equal">
      <formula>"Y"</formula>
    </cfRule>
  </conditionalFormatting>
  <conditionalFormatting sqref="V118:W118">
    <cfRule type="cellIs" dxfId="7" priority="341" operator="equal">
      <formula>"N"</formula>
    </cfRule>
    <cfRule type="cellIs" dxfId="8" priority="342" operator="equal">
      <formula>"Y"</formula>
    </cfRule>
  </conditionalFormatting>
  <conditionalFormatting sqref="V119:W119">
    <cfRule type="cellIs" dxfId="7" priority="339" operator="equal">
      <formula>"N"</formula>
    </cfRule>
    <cfRule type="cellIs" dxfId="8" priority="340" operator="equal">
      <formula>"Y"</formula>
    </cfRule>
  </conditionalFormatting>
  <conditionalFormatting sqref="V120:W120">
    <cfRule type="cellIs" dxfId="7" priority="337" operator="equal">
      <formula>"N"</formula>
    </cfRule>
    <cfRule type="cellIs" dxfId="8" priority="338" operator="equal">
      <formula>"Y"</formula>
    </cfRule>
  </conditionalFormatting>
  <conditionalFormatting sqref="V121:W121">
    <cfRule type="cellIs" dxfId="7" priority="335" operator="equal">
      <formula>"N"</formula>
    </cfRule>
    <cfRule type="cellIs" dxfId="8" priority="336" operator="equal">
      <formula>"Y"</formula>
    </cfRule>
  </conditionalFormatting>
  <conditionalFormatting sqref="V122:W122">
    <cfRule type="cellIs" dxfId="7" priority="333" operator="equal">
      <formula>"N"</formula>
    </cfRule>
    <cfRule type="cellIs" dxfId="8" priority="334" operator="equal">
      <formula>"Y"</formula>
    </cfRule>
  </conditionalFormatting>
  <conditionalFormatting sqref="V123:W123">
    <cfRule type="cellIs" dxfId="7" priority="331" operator="equal">
      <formula>"N"</formula>
    </cfRule>
    <cfRule type="cellIs" dxfId="8" priority="332" operator="equal">
      <formula>"Y"</formula>
    </cfRule>
  </conditionalFormatting>
  <conditionalFormatting sqref="V124:W124">
    <cfRule type="cellIs" dxfId="7" priority="329" operator="equal">
      <formula>"N"</formula>
    </cfRule>
    <cfRule type="cellIs" dxfId="8" priority="330" operator="equal">
      <formula>"Y"</formula>
    </cfRule>
  </conditionalFormatting>
  <conditionalFormatting sqref="V125:W125">
    <cfRule type="cellIs" dxfId="7" priority="327" operator="equal">
      <formula>"N"</formula>
    </cfRule>
    <cfRule type="cellIs" dxfId="8" priority="328" operator="equal">
      <formula>"Y"</formula>
    </cfRule>
  </conditionalFormatting>
  <conditionalFormatting sqref="V126:W126">
    <cfRule type="cellIs" dxfId="7" priority="325" operator="equal">
      <formula>"N"</formula>
    </cfRule>
    <cfRule type="cellIs" dxfId="8" priority="326" operator="equal">
      <formula>"Y"</formula>
    </cfRule>
  </conditionalFormatting>
  <conditionalFormatting sqref="V127:W127">
    <cfRule type="cellIs" dxfId="7" priority="323" operator="equal">
      <formula>"N"</formula>
    </cfRule>
    <cfRule type="cellIs" dxfId="8" priority="324" operator="equal">
      <formula>"Y"</formula>
    </cfRule>
  </conditionalFormatting>
  <conditionalFormatting sqref="V128:W128">
    <cfRule type="cellIs" dxfId="7" priority="321" operator="equal">
      <formula>"N"</formula>
    </cfRule>
    <cfRule type="cellIs" dxfId="8" priority="322" operator="equal">
      <formula>"Y"</formula>
    </cfRule>
  </conditionalFormatting>
  <conditionalFormatting sqref="V129:W129">
    <cfRule type="cellIs" dxfId="7" priority="319" operator="equal">
      <formula>"N"</formula>
    </cfRule>
    <cfRule type="cellIs" dxfId="8" priority="320" operator="equal">
      <formula>"Y"</formula>
    </cfRule>
  </conditionalFormatting>
  <conditionalFormatting sqref="V130:W130">
    <cfRule type="cellIs" dxfId="7" priority="317" operator="equal">
      <formula>"N"</formula>
    </cfRule>
    <cfRule type="cellIs" dxfId="8" priority="318" operator="equal">
      <formula>"Y"</formula>
    </cfRule>
  </conditionalFormatting>
  <conditionalFormatting sqref="V131:W131">
    <cfRule type="cellIs" dxfId="7" priority="315" operator="equal">
      <formula>"N"</formula>
    </cfRule>
    <cfRule type="cellIs" dxfId="8" priority="316" operator="equal">
      <formula>"Y"</formula>
    </cfRule>
  </conditionalFormatting>
  <conditionalFormatting sqref="V132:W132">
    <cfRule type="cellIs" dxfId="7" priority="313" operator="equal">
      <formula>"N"</formula>
    </cfRule>
    <cfRule type="cellIs" dxfId="8" priority="314" operator="equal">
      <formula>"Y"</formula>
    </cfRule>
  </conditionalFormatting>
  <conditionalFormatting sqref="V133:W133">
    <cfRule type="cellIs" dxfId="7" priority="311" operator="equal">
      <formula>"N"</formula>
    </cfRule>
    <cfRule type="cellIs" dxfId="8" priority="312" operator="equal">
      <formula>"Y"</formula>
    </cfRule>
  </conditionalFormatting>
  <conditionalFormatting sqref="V134:W134">
    <cfRule type="cellIs" dxfId="7" priority="309" operator="equal">
      <formula>"N"</formula>
    </cfRule>
    <cfRule type="cellIs" dxfId="8" priority="310" operator="equal">
      <formula>"Y"</formula>
    </cfRule>
  </conditionalFormatting>
  <conditionalFormatting sqref="V135:W135">
    <cfRule type="cellIs" dxfId="7" priority="307" operator="equal">
      <formula>"N"</formula>
    </cfRule>
    <cfRule type="cellIs" dxfId="8" priority="308" operator="equal">
      <formula>"Y"</formula>
    </cfRule>
  </conditionalFormatting>
  <conditionalFormatting sqref="V136:W136">
    <cfRule type="cellIs" dxfId="7" priority="305" operator="equal">
      <formula>"N"</formula>
    </cfRule>
    <cfRule type="cellIs" dxfId="8" priority="306" operator="equal">
      <formula>"Y"</formula>
    </cfRule>
  </conditionalFormatting>
  <conditionalFormatting sqref="V137:W137">
    <cfRule type="cellIs" dxfId="7" priority="303" operator="equal">
      <formula>"N"</formula>
    </cfRule>
    <cfRule type="cellIs" dxfId="8" priority="304" operator="equal">
      <formula>"Y"</formula>
    </cfRule>
  </conditionalFormatting>
  <conditionalFormatting sqref="V138:W138">
    <cfRule type="cellIs" dxfId="7" priority="301" operator="equal">
      <formula>"N"</formula>
    </cfRule>
    <cfRule type="cellIs" dxfId="8" priority="302" operator="equal">
      <formula>"Y"</formula>
    </cfRule>
  </conditionalFormatting>
  <conditionalFormatting sqref="V139:W139">
    <cfRule type="cellIs" dxfId="7" priority="299" operator="equal">
      <formula>"N"</formula>
    </cfRule>
    <cfRule type="cellIs" dxfId="8" priority="300" operator="equal">
      <formula>"Y"</formula>
    </cfRule>
  </conditionalFormatting>
  <conditionalFormatting sqref="V140:W140">
    <cfRule type="cellIs" dxfId="7" priority="297" operator="equal">
      <formula>"N"</formula>
    </cfRule>
    <cfRule type="cellIs" dxfId="8" priority="298" operator="equal">
      <formula>"Y"</formula>
    </cfRule>
  </conditionalFormatting>
  <conditionalFormatting sqref="V141:W141">
    <cfRule type="cellIs" dxfId="7" priority="295" operator="equal">
      <formula>"N"</formula>
    </cfRule>
    <cfRule type="cellIs" dxfId="8" priority="296" operator="equal">
      <formula>"Y"</formula>
    </cfRule>
  </conditionalFormatting>
  <conditionalFormatting sqref="V142:W142">
    <cfRule type="cellIs" dxfId="7" priority="31" operator="equal">
      <formula>"N"</formula>
    </cfRule>
    <cfRule type="cellIs" dxfId="8" priority="32" operator="equal">
      <formula>"Y"</formula>
    </cfRule>
  </conditionalFormatting>
  <conditionalFormatting sqref="V143:W143">
    <cfRule type="cellIs" dxfId="7" priority="291" operator="equal">
      <formula>"N"</formula>
    </cfRule>
    <cfRule type="cellIs" dxfId="8" priority="292" operator="equal">
      <formula>"Y"</formula>
    </cfRule>
  </conditionalFormatting>
  <conditionalFormatting sqref="V144:W144">
    <cfRule type="cellIs" dxfId="7" priority="289" operator="equal">
      <formula>"N"</formula>
    </cfRule>
    <cfRule type="cellIs" dxfId="8" priority="290" operator="equal">
      <formula>"Y"</formula>
    </cfRule>
  </conditionalFormatting>
  <conditionalFormatting sqref="V145:W145">
    <cfRule type="cellIs" dxfId="7" priority="287" operator="equal">
      <formula>"N"</formula>
    </cfRule>
    <cfRule type="cellIs" dxfId="8" priority="288" operator="equal">
      <formula>"Y"</formula>
    </cfRule>
  </conditionalFormatting>
  <conditionalFormatting sqref="V146:W146">
    <cfRule type="cellIs" dxfId="7" priority="285" operator="equal">
      <formula>"N"</formula>
    </cfRule>
    <cfRule type="cellIs" dxfId="8" priority="286" operator="equal">
      <formula>"Y"</formula>
    </cfRule>
  </conditionalFormatting>
  <conditionalFormatting sqref="V147:W147">
    <cfRule type="cellIs" dxfId="7" priority="283" operator="equal">
      <formula>"N"</formula>
    </cfRule>
    <cfRule type="cellIs" dxfId="8" priority="284" operator="equal">
      <formula>"Y"</formula>
    </cfRule>
  </conditionalFormatting>
  <conditionalFormatting sqref="V148:W148">
    <cfRule type="cellIs" dxfId="7" priority="281" operator="equal">
      <formula>"N"</formula>
    </cfRule>
    <cfRule type="cellIs" dxfId="8" priority="282" operator="equal">
      <formula>"Y"</formula>
    </cfRule>
  </conditionalFormatting>
  <conditionalFormatting sqref="V149:W149">
    <cfRule type="cellIs" dxfId="7" priority="279" operator="equal">
      <formula>"N"</formula>
    </cfRule>
    <cfRule type="cellIs" dxfId="8" priority="280" operator="equal">
      <formula>"Y"</formula>
    </cfRule>
  </conditionalFormatting>
  <conditionalFormatting sqref="V150:W150">
    <cfRule type="cellIs" dxfId="7" priority="277" operator="equal">
      <formula>"N"</formula>
    </cfRule>
    <cfRule type="cellIs" dxfId="8" priority="278" operator="equal">
      <formula>"Y"</formula>
    </cfRule>
  </conditionalFormatting>
  <conditionalFormatting sqref="V151:W151">
    <cfRule type="cellIs" dxfId="7" priority="275" operator="equal">
      <formula>"N"</formula>
    </cfRule>
    <cfRule type="cellIs" dxfId="8" priority="276" operator="equal">
      <formula>"Y"</formula>
    </cfRule>
  </conditionalFormatting>
  <conditionalFormatting sqref="V152:W152">
    <cfRule type="cellIs" dxfId="7" priority="273" operator="equal">
      <formula>"N"</formula>
    </cfRule>
    <cfRule type="cellIs" dxfId="8" priority="274" operator="equal">
      <formula>"Y"</formula>
    </cfRule>
  </conditionalFormatting>
  <conditionalFormatting sqref="V153:W153">
    <cfRule type="cellIs" dxfId="7" priority="271" operator="equal">
      <formula>"N"</formula>
    </cfRule>
    <cfRule type="cellIs" dxfId="8" priority="272" operator="equal">
      <formula>"Y"</formula>
    </cfRule>
  </conditionalFormatting>
  <conditionalFormatting sqref="V154:W154">
    <cfRule type="cellIs" dxfId="7" priority="269" operator="equal">
      <formula>"N"</formula>
    </cfRule>
    <cfRule type="cellIs" dxfId="8" priority="270" operator="equal">
      <formula>"Y"</formula>
    </cfRule>
  </conditionalFormatting>
  <conditionalFormatting sqref="K157:L157">
    <cfRule type="duplicateValues" dxfId="9" priority="263"/>
    <cfRule type="duplicateValues" dxfId="9" priority="264"/>
  </conditionalFormatting>
  <conditionalFormatting sqref="V157:W157">
    <cfRule type="cellIs" dxfId="7" priority="261" operator="equal">
      <formula>"N"</formula>
    </cfRule>
    <cfRule type="cellIs" dxfId="8" priority="262" operator="equal">
      <formula>"Y"</formula>
    </cfRule>
  </conditionalFormatting>
  <conditionalFormatting sqref="V160:W160">
    <cfRule type="cellIs" dxfId="7" priority="41" operator="equal">
      <formula>"N"</formula>
    </cfRule>
    <cfRule type="cellIs" dxfId="8" priority="42" operator="equal">
      <formula>"Y"</formula>
    </cfRule>
  </conditionalFormatting>
  <conditionalFormatting sqref="V161:W161">
    <cfRule type="cellIs" dxfId="7" priority="39" operator="equal">
      <formula>"N"</formula>
    </cfRule>
    <cfRule type="cellIs" dxfId="8" priority="40" operator="equal">
      <formula>"Y"</formula>
    </cfRule>
  </conditionalFormatting>
  <conditionalFormatting sqref="K162">
    <cfRule type="duplicateValues" dxfId="9" priority="259"/>
    <cfRule type="duplicateValues" dxfId="9" priority="260"/>
  </conditionalFormatting>
  <conditionalFormatting sqref="V162:W162">
    <cfRule type="cellIs" dxfId="7" priority="257" operator="equal">
      <formula>"N"</formula>
    </cfRule>
    <cfRule type="cellIs" dxfId="8" priority="258" operator="equal">
      <formula>"Y"</formula>
    </cfRule>
  </conditionalFormatting>
  <conditionalFormatting sqref="K163">
    <cfRule type="duplicateValues" dxfId="9" priority="455"/>
    <cfRule type="duplicateValues" dxfId="9" priority="456"/>
    <cfRule type="duplicateValues" dxfId="9" priority="457"/>
  </conditionalFormatting>
  <conditionalFormatting sqref="V163:W163">
    <cfRule type="cellIs" dxfId="7" priority="142" operator="equal">
      <formula>"N"</formula>
    </cfRule>
    <cfRule type="cellIs" dxfId="8" priority="143" operator="equal">
      <formula>"Y"</formula>
    </cfRule>
  </conditionalFormatting>
  <conditionalFormatting sqref="K164:L164">
    <cfRule type="duplicateValues" dxfId="9" priority="463"/>
    <cfRule type="duplicateValues" dxfId="9" priority="464"/>
  </conditionalFormatting>
  <conditionalFormatting sqref="V164:W164">
    <cfRule type="cellIs" dxfId="7" priority="140" operator="equal">
      <formula>"N"</formula>
    </cfRule>
    <cfRule type="cellIs" dxfId="8" priority="141" operator="equal">
      <formula>"Y"</formula>
    </cfRule>
  </conditionalFormatting>
  <conditionalFormatting sqref="V165:W165">
    <cfRule type="cellIs" dxfId="7" priority="138" operator="equal">
      <formula>"N"</formula>
    </cfRule>
    <cfRule type="cellIs" dxfId="8" priority="139" operator="equal">
      <formula>"Y"</formula>
    </cfRule>
  </conditionalFormatting>
  <conditionalFormatting sqref="V166:W166">
    <cfRule type="cellIs" dxfId="7" priority="136" operator="equal">
      <formula>"N"</formula>
    </cfRule>
    <cfRule type="cellIs" dxfId="8" priority="137" operator="equal">
      <formula>"Y"</formula>
    </cfRule>
  </conditionalFormatting>
  <conditionalFormatting sqref="V167:W167">
    <cfRule type="cellIs" dxfId="7" priority="134" operator="equal">
      <formula>"N"</formula>
    </cfRule>
    <cfRule type="cellIs" dxfId="8" priority="135" operator="equal">
      <formula>"Y"</formula>
    </cfRule>
  </conditionalFormatting>
  <conditionalFormatting sqref="V168:W168">
    <cfRule type="cellIs" dxfId="7" priority="132" operator="equal">
      <formula>"N"</formula>
    </cfRule>
    <cfRule type="cellIs" dxfId="8" priority="133" operator="equal">
      <formula>"Y"</formula>
    </cfRule>
  </conditionalFormatting>
  <conditionalFormatting sqref="V169:W169">
    <cfRule type="cellIs" dxfId="7" priority="130" operator="equal">
      <formula>"N"</formula>
    </cfRule>
    <cfRule type="cellIs" dxfId="8" priority="131" operator="equal">
      <formula>"Y"</formula>
    </cfRule>
  </conditionalFormatting>
  <conditionalFormatting sqref="V170:W170">
    <cfRule type="cellIs" dxfId="7" priority="128" operator="equal">
      <formula>"N"</formula>
    </cfRule>
    <cfRule type="cellIs" dxfId="8" priority="129" operator="equal">
      <formula>"Y"</formula>
    </cfRule>
  </conditionalFormatting>
  <conditionalFormatting sqref="V171:W171">
    <cfRule type="cellIs" dxfId="7" priority="126" operator="equal">
      <formula>"N"</formula>
    </cfRule>
    <cfRule type="cellIs" dxfId="8" priority="127" operator="equal">
      <formula>"Y"</formula>
    </cfRule>
  </conditionalFormatting>
  <conditionalFormatting sqref="V172:W172">
    <cfRule type="cellIs" dxfId="7" priority="124" operator="equal">
      <formula>"N"</formula>
    </cfRule>
    <cfRule type="cellIs" dxfId="8" priority="125" operator="equal">
      <formula>"Y"</formula>
    </cfRule>
  </conditionalFormatting>
  <conditionalFormatting sqref="V173:W173">
    <cfRule type="cellIs" dxfId="7" priority="122" operator="equal">
      <formula>"N"</formula>
    </cfRule>
    <cfRule type="cellIs" dxfId="8" priority="123" operator="equal">
      <formula>"Y"</formula>
    </cfRule>
  </conditionalFormatting>
  <conditionalFormatting sqref="K174:L174">
    <cfRule type="duplicateValues" dxfId="9" priority="442"/>
    <cfRule type="duplicateValues" dxfId="9" priority="443"/>
    <cfRule type="duplicateValues" dxfId="9" priority="444"/>
  </conditionalFormatting>
  <conditionalFormatting sqref="V174:W174">
    <cfRule type="cellIs" dxfId="7" priority="245" operator="equal">
      <formula>"N"</formula>
    </cfRule>
    <cfRule type="cellIs" dxfId="8" priority="246" operator="equal">
      <formula>"Y"</formula>
    </cfRule>
  </conditionalFormatting>
  <conditionalFormatting sqref="V175">
    <cfRule type="cellIs" dxfId="7" priority="220" operator="equal">
      <formula>"N"</formula>
    </cfRule>
    <cfRule type="cellIs" dxfId="8" priority="221" operator="equal">
      <formula>"Y"</formula>
    </cfRule>
  </conditionalFormatting>
  <conditionalFormatting sqref="W175">
    <cfRule type="cellIs" dxfId="7" priority="172" operator="equal">
      <formula>"N"</formula>
    </cfRule>
    <cfRule type="cellIs" dxfId="8" priority="173" operator="equal">
      <formula>"Y"</formula>
    </cfRule>
  </conditionalFormatting>
  <conditionalFormatting sqref="V176">
    <cfRule type="cellIs" dxfId="7" priority="218" operator="equal">
      <formula>"N"</formula>
    </cfRule>
    <cfRule type="cellIs" dxfId="8" priority="219" operator="equal">
      <formula>"Y"</formula>
    </cfRule>
  </conditionalFormatting>
  <conditionalFormatting sqref="W176">
    <cfRule type="cellIs" dxfId="7" priority="170" operator="equal">
      <formula>"N"</formula>
    </cfRule>
    <cfRule type="cellIs" dxfId="8" priority="171" operator="equal">
      <formula>"Y"</formula>
    </cfRule>
  </conditionalFormatting>
  <conditionalFormatting sqref="K177:L177">
    <cfRule type="duplicateValues" dxfId="9" priority="120"/>
    <cfRule type="duplicateValues" dxfId="9" priority="121"/>
  </conditionalFormatting>
  <conditionalFormatting sqref="V177:W177">
    <cfRule type="cellIs" dxfId="7" priority="118" operator="equal">
      <formula>"N"</formula>
    </cfRule>
    <cfRule type="cellIs" dxfId="8" priority="119" operator="equal">
      <formula>"Y"</formula>
    </cfRule>
  </conditionalFormatting>
  <conditionalFormatting sqref="K178">
    <cfRule type="duplicateValues" dxfId="9" priority="15"/>
    <cfRule type="duplicateValues" dxfId="9" priority="16"/>
    <cfRule type="duplicateValues" dxfId="9" priority="17"/>
  </conditionalFormatting>
  <conditionalFormatting sqref="V178:W178">
    <cfRule type="cellIs" dxfId="7" priority="13" operator="equal">
      <formula>"N"</formula>
    </cfRule>
    <cfRule type="cellIs" dxfId="8" priority="14" operator="equal">
      <formula>"Y"</formula>
    </cfRule>
  </conditionalFormatting>
  <conditionalFormatting sqref="V179:W179">
    <cfRule type="cellIs" dxfId="7" priority="235" operator="equal">
      <formula>"N"</formula>
    </cfRule>
    <cfRule type="cellIs" dxfId="8" priority="236" operator="equal">
      <formula>"Y"</formula>
    </cfRule>
  </conditionalFormatting>
  <conditionalFormatting sqref="V180:W180">
    <cfRule type="cellIs" dxfId="7" priority="233" operator="equal">
      <formula>"N"</formula>
    </cfRule>
    <cfRule type="cellIs" dxfId="8" priority="234" operator="equal">
      <formula>"Y"</formula>
    </cfRule>
  </conditionalFormatting>
  <conditionalFormatting sqref="V181:W181">
    <cfRule type="cellIs" dxfId="7" priority="229" operator="equal">
      <formula>"N"</formula>
    </cfRule>
    <cfRule type="cellIs" dxfId="8" priority="230" operator="equal">
      <formula>"Y"</formula>
    </cfRule>
  </conditionalFormatting>
  <conditionalFormatting sqref="V182">
    <cfRule type="cellIs" dxfId="7" priority="29" operator="equal">
      <formula>"N"</formula>
    </cfRule>
    <cfRule type="cellIs" dxfId="8" priority="30" operator="equal">
      <formula>"Y"</formula>
    </cfRule>
  </conditionalFormatting>
  <conditionalFormatting sqref="W182">
    <cfRule type="cellIs" dxfId="7" priority="194" operator="equal">
      <formula>"N"</formula>
    </cfRule>
    <cfRule type="cellIs" dxfId="8" priority="195" operator="equal">
      <formula>"Y"</formula>
    </cfRule>
  </conditionalFormatting>
  <conditionalFormatting sqref="V183">
    <cfRule type="cellIs" dxfId="7" priority="27" operator="equal">
      <formula>"N"</formula>
    </cfRule>
    <cfRule type="cellIs" dxfId="8" priority="28" operator="equal">
      <formula>"Y"</formula>
    </cfRule>
  </conditionalFormatting>
  <conditionalFormatting sqref="W183">
    <cfRule type="cellIs" dxfId="7" priority="192" operator="equal">
      <formula>"N"</formula>
    </cfRule>
    <cfRule type="cellIs" dxfId="8" priority="193" operator="equal">
      <formula>"Y"</formula>
    </cfRule>
  </conditionalFormatting>
  <conditionalFormatting sqref="V184">
    <cfRule type="cellIs" dxfId="7" priority="25" operator="equal">
      <formula>"N"</formula>
    </cfRule>
    <cfRule type="cellIs" dxfId="8" priority="26" operator="equal">
      <formula>"Y"</formula>
    </cfRule>
  </conditionalFormatting>
  <conditionalFormatting sqref="V185">
    <cfRule type="cellIs" dxfId="7" priority="23" operator="equal">
      <formula>"N"</formula>
    </cfRule>
    <cfRule type="cellIs" dxfId="8" priority="24" operator="equal">
      <formula>"Y"</formula>
    </cfRule>
  </conditionalFormatting>
  <conditionalFormatting sqref="V187:W187">
    <cfRule type="cellIs" dxfId="7" priority="227" operator="equal">
      <formula>"N"</formula>
    </cfRule>
    <cfRule type="cellIs" dxfId="8" priority="228" operator="equal">
      <formula>"Y"</formula>
    </cfRule>
  </conditionalFormatting>
  <conditionalFormatting sqref="J57:J58">
    <cfRule type="duplicateValues" dxfId="9" priority="150"/>
    <cfRule type="duplicateValues" dxfId="9" priority="151"/>
    <cfRule type="duplicateValues" dxfId="9" priority="152"/>
  </conditionalFormatting>
  <conditionalFormatting sqref="K22:K24">
    <cfRule type="duplicateValues" dxfId="9" priority="575"/>
    <cfRule type="duplicateValues" dxfId="9" priority="576"/>
  </conditionalFormatting>
  <conditionalFormatting sqref="K155:K156">
    <cfRule type="duplicateValues" dxfId="9" priority="3"/>
    <cfRule type="duplicateValues" dxfId="9" priority="4"/>
  </conditionalFormatting>
  <conditionalFormatting sqref="K175:K176">
    <cfRule type="duplicateValues" dxfId="9" priority="222"/>
    <cfRule type="duplicateValues" dxfId="9" priority="223"/>
    <cfRule type="duplicateValues" dxfId="9" priority="224"/>
  </conditionalFormatting>
  <conditionalFormatting sqref="K181:K186">
    <cfRule type="duplicateValues" dxfId="9" priority="591"/>
    <cfRule type="duplicateValues" dxfId="9" priority="592"/>
  </conditionalFormatting>
  <conditionalFormatting sqref="L36:L37">
    <cfRule type="duplicateValues" dxfId="9" priority="204"/>
  </conditionalFormatting>
  <conditionalFormatting sqref="W184:W185">
    <cfRule type="cellIs" dxfId="7" priority="116" operator="equal">
      <formula>"N"</formula>
    </cfRule>
    <cfRule type="cellIs" dxfId="8" priority="117" operator="equal">
      <formula>"Y"</formula>
    </cfRule>
  </conditionalFormatting>
  <conditionalFormatting sqref="V9:W9 V26:W26 V34:W34 V55:W56 V59:W59 V61:W68 V75:W76 V93:W93 V106:W106 V158:W159">
    <cfRule type="cellIs" dxfId="7" priority="461" operator="equal">
      <formula>"N"</formula>
    </cfRule>
    <cfRule type="cellIs" dxfId="8" priority="462" operator="equal">
      <formula>"Y"</formula>
    </cfRule>
  </conditionalFormatting>
  <conditionalFormatting sqref="V17:W18 V20:W21 V10:W15">
    <cfRule type="cellIs" dxfId="7" priority="475" operator="equal">
      <formula>"N"</formula>
    </cfRule>
    <cfRule type="cellIs" dxfId="8" priority="476" operator="equal">
      <formula>"Y"</formula>
    </cfRule>
  </conditionalFormatting>
  <conditionalFormatting sqref="V16:W16 V42:W47 V39:W40 V57:W58 V68:W68 V75:W76">
    <cfRule type="cellIs" dxfId="7" priority="440" operator="equal">
      <formula>"N"</formula>
    </cfRule>
    <cfRule type="cellIs" dxfId="8" priority="441" operator="equal">
      <formula>"Y"</formula>
    </cfRule>
  </conditionalFormatting>
  <conditionalFormatting sqref="V19 V186:W186">
    <cfRule type="cellIs" dxfId="7" priority="85" operator="equal">
      <formula>"N"</formula>
    </cfRule>
    <cfRule type="cellIs" dxfId="8" priority="86" operator="equal">
      <formula>"Y"</formula>
    </cfRule>
  </conditionalFormatting>
  <conditionalFormatting sqref="K29 K30:L31 K21:L21 K187 K165:L173">
    <cfRule type="duplicateValues" dxfId="9" priority="485"/>
  </conditionalFormatting>
  <conditionalFormatting sqref="K30:L31 K29 K187 K165:L173">
    <cfRule type="duplicateValues" dxfId="9" priority="484"/>
  </conditionalFormatting>
  <conditionalFormatting sqref="V31:W31 V32:V33">
    <cfRule type="cellIs" dxfId="7" priority="81" operator="equal">
      <formula>"N"</formula>
    </cfRule>
    <cfRule type="cellIs" dxfId="8" priority="82" operator="equal">
      <formula>"Y"</formula>
    </cfRule>
  </conditionalFormatting>
  <conditionalFormatting sqref="J32:K32 K52:L52 K53 K54:L54">
    <cfRule type="duplicateValues" dxfId="9" priority="413"/>
  </conditionalFormatting>
  <conditionalFormatting sqref="J32:K32 K51 K48:L50 K52:L52 K53 K54:L54">
    <cfRule type="duplicateValues" dxfId="9" priority="414"/>
  </conditionalFormatting>
  <conditionalFormatting sqref="L40 K55:L56 J57:L58 J68:L68 J69:K74 J75:L76 K61:L67 K106">
    <cfRule type="duplicateValues" dxfId="9" priority="574"/>
  </conditionalFormatting>
  <conditionalFormatting sqref="L40 K55:L58">
    <cfRule type="duplicateValues" dxfId="9" priority="396"/>
  </conditionalFormatting>
  <conditionalFormatting sqref="K56:L58">
    <cfRule type="duplicateValues" dxfId="9" priority="394"/>
  </conditionalFormatting>
  <conditionalFormatting sqref="K57:L58">
    <cfRule type="duplicateValues" dxfId="9" priority="393"/>
  </conditionalFormatting>
  <conditionalFormatting sqref="J68:L68 J69:K72 J74:K74 K67:L67">
    <cfRule type="duplicateValues" dxfId="9" priority="536"/>
  </conditionalFormatting>
  <conditionalFormatting sqref="K77:L77 K79:K80 K90 L84:L89 K82 K81:L81">
    <cfRule type="duplicateValues" dxfId="9" priority="495"/>
    <cfRule type="duplicateValues" dxfId="9" priority="496"/>
  </conditionalFormatting>
  <conditionalFormatting sqref="V82:W82 V84:W88">
    <cfRule type="cellIs" dxfId="7" priority="383" operator="equal">
      <formula>"N"</formula>
    </cfRule>
    <cfRule type="cellIs" dxfId="8" priority="384" operator="equal">
      <formula>"Y"</formula>
    </cfRule>
  </conditionalFormatting>
  <conditionalFormatting sqref="V89:W89 V90">
    <cfRule type="cellIs" dxfId="7" priority="381" operator="equal">
      <formula>"N"</formula>
    </cfRule>
    <cfRule type="cellIs" dxfId="8" priority="382" operator="equal">
      <formula>"Y"</formula>
    </cfRule>
  </conditionalFormatting>
  <conditionalFormatting sqref="V155:W156">
    <cfRule type="cellIs" dxfId="7" priority="1" operator="equal">
      <formula>"N"</formula>
    </cfRule>
    <cfRule type="cellIs" dxfId="8" priority="2" operator="equal">
      <formula>"Y"</formula>
    </cfRule>
  </conditionalFormatting>
  <conditionalFormatting sqref="K158 K159:L159 K160:K161">
    <cfRule type="duplicateValues" dxfId="9" priority="494"/>
  </conditionalFormatting>
  <conditionalFormatting sqref="K187 K165:L173">
    <cfRule type="duplicateValues" dxfId="9" priority="482"/>
  </conditionalFormatting>
  <conditionalFormatting sqref="K179:L179 K180">
    <cfRule type="duplicateValues" dxfId="9" priority="237"/>
    <cfRule type="duplicateValues" dxfId="9" priority="238"/>
    <cfRule type="duplicateValues" dxfId="9" priority="239"/>
  </conditionalFormatting>
  <dataValidations count="3">
    <dataValidation type="list" allowBlank="1" showInputMessage="1" showErrorMessage="1" sqref="X71 X74 X114 X116 X119 X126 X134 X143 X146 X149 X94:X98 X109:X112 X122:X123 X130:X132 X136:X138 X152:X153">
      <formula1>"装配总成件,焊接总成件,面料,塑料件,钣金件,机加工件,标准件,非标件,线材件,管材件,圆钢"</formula1>
    </dataValidation>
    <dataValidation type="list" allowBlank="1" showInputMessage="1" showErrorMessage="1" sqref="V107:W107 V9:W98 V99:W106 V108:W187">
      <formula1>"Y,N"</formula1>
    </dataValidation>
    <dataValidation type="list" allowBlank="1" showInputMessage="1" showErrorMessage="1" sqref="AC107 Z142 AC92:AC98 AC108:AC154">
      <formula1>"镀白锌,发黑,氧化铁皮膜,电泳（ED),——,镀黑锌,热处理（调质处理）,喷漆,"</formula1>
    </dataValidation>
  </dataValidations>
  <printOptions horizontalCentered="1"/>
  <pageMargins left="0.313888888888889" right="0.275" top="0.393055555555556" bottom="0.55" header="0.313888888888889" footer="0.313888888888889"/>
  <pageSetup paperSize="8" scale="75" orientation="landscape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J55"/>
  <sheetViews>
    <sheetView view="pageBreakPreview" zoomScale="70" zoomScalePageLayoutView="55" zoomScaleNormal="55" workbookViewId="0">
      <selection activeCell="O181" sqref="O181"/>
    </sheetView>
  </sheetViews>
  <sheetFormatPr defaultColWidth="9.88333333333333" defaultRowHeight="14.25"/>
  <cols>
    <col min="1" max="1" width="4.66666666666667" style="7" customWidth="1"/>
    <col min="2" max="7" width="2.775" style="7" customWidth="1"/>
    <col min="8" max="8" width="30" style="8" customWidth="1"/>
    <col min="9" max="9" width="8.44166666666667" style="9" customWidth="1"/>
    <col min="10" max="10" width="15.2166666666667" style="7" customWidth="1"/>
    <col min="11" max="11" width="12.8833333333333" style="9" customWidth="1"/>
    <col min="12" max="12" width="7.10833333333333" style="10" customWidth="1"/>
    <col min="13" max="13" width="11.4416666666667" style="7" customWidth="1"/>
    <col min="14" max="14" width="7.33333333333333" style="7" customWidth="1"/>
    <col min="15" max="16" width="6" style="7" customWidth="1"/>
    <col min="17" max="17" width="5.10833333333333" style="7" customWidth="1"/>
    <col min="18" max="18" width="7.33333333333333" style="7" customWidth="1"/>
    <col min="19" max="19" width="5.44166666666667" style="7" hidden="1" customWidth="1"/>
    <col min="20" max="20" width="7.10833333333333" style="7" customWidth="1"/>
    <col min="21" max="23" width="6" style="7" customWidth="1"/>
    <col min="24" max="26" width="6" style="7" hidden="1" customWidth="1"/>
    <col min="27" max="27" width="8.21666666666667" style="7" customWidth="1"/>
    <col min="28" max="28" width="6" style="7" customWidth="1"/>
    <col min="29" max="29" width="11" style="7" customWidth="1"/>
    <col min="30" max="30" width="12.4416666666667" style="7" customWidth="1"/>
    <col min="31" max="36" width="17" style="7" customWidth="1"/>
    <col min="37" max="16384" width="9.88333333333333" style="7"/>
  </cols>
  <sheetData>
    <row r="1" ht="17.25" customHeight="1" spans="1:36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ht="21.75" customHeight="1" spans="1:36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ht="69.75" customHeight="1" spans="1:36">
      <c r="A3" s="15" t="s">
        <v>762</v>
      </c>
      <c r="B3" s="16"/>
      <c r="C3" s="16"/>
      <c r="D3" s="16"/>
      <c r="E3" s="16"/>
      <c r="F3" s="16"/>
      <c r="G3" s="16"/>
      <c r="H3" s="16"/>
      <c r="I3" s="16"/>
      <c r="J3" s="30" t="s">
        <v>763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21" t="s">
        <v>2</v>
      </c>
      <c r="AE3" s="47" t="s">
        <v>191</v>
      </c>
      <c r="AF3" s="47" t="s">
        <v>244</v>
      </c>
      <c r="AG3" s="47" t="s">
        <v>728</v>
      </c>
      <c r="AH3" s="47" t="s">
        <v>196</v>
      </c>
      <c r="AI3" s="47" t="s">
        <v>252</v>
      </c>
      <c r="AJ3" s="47" t="s">
        <v>729</v>
      </c>
    </row>
    <row r="4" ht="49.5" customHeight="1" spans="1:36">
      <c r="A4" s="16"/>
      <c r="B4" s="16"/>
      <c r="C4" s="16"/>
      <c r="D4" s="16"/>
      <c r="E4" s="16"/>
      <c r="F4" s="16"/>
      <c r="G4" s="16"/>
      <c r="H4" s="16"/>
      <c r="I4" s="16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21" t="s">
        <v>114</v>
      </c>
      <c r="AE4" s="48" t="s">
        <v>192</v>
      </c>
      <c r="AF4" s="48" t="s">
        <v>245</v>
      </c>
      <c r="AG4" s="48" t="s">
        <v>108</v>
      </c>
      <c r="AH4" s="48" t="s">
        <v>197</v>
      </c>
      <c r="AI4" s="48" t="s">
        <v>253</v>
      </c>
      <c r="AJ4" s="48" t="s">
        <v>730</v>
      </c>
    </row>
    <row r="5" ht="50.25" hidden="1" customHeight="1" spans="1:36">
      <c r="A5" s="16"/>
      <c r="B5" s="16"/>
      <c r="C5" s="16"/>
      <c r="D5" s="16"/>
      <c r="E5" s="16"/>
      <c r="F5" s="16"/>
      <c r="G5" s="16"/>
      <c r="H5" s="16"/>
      <c r="I5" s="16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21" t="s">
        <v>764</v>
      </c>
      <c r="AE5" s="49" t="s">
        <v>156</v>
      </c>
      <c r="AF5" s="49" t="s">
        <v>156</v>
      </c>
      <c r="AG5" s="33" t="s">
        <v>156</v>
      </c>
      <c r="AH5" s="33" t="s">
        <v>156</v>
      </c>
      <c r="AI5" s="49" t="s">
        <v>156</v>
      </c>
      <c r="AJ5" s="33" t="s">
        <v>156</v>
      </c>
    </row>
    <row r="6" ht="63" customHeight="1" spans="1:36">
      <c r="A6" s="17" t="s">
        <v>14</v>
      </c>
      <c r="B6" s="17"/>
      <c r="C6" s="17"/>
      <c r="D6" s="18" t="s">
        <v>765</v>
      </c>
      <c r="E6" s="18"/>
      <c r="F6" s="18"/>
      <c r="G6" s="18"/>
      <c r="H6" s="18"/>
      <c r="I6" s="18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1" t="s">
        <v>117</v>
      </c>
      <c r="AE6" s="49"/>
      <c r="AF6" s="49"/>
      <c r="AG6" s="49"/>
      <c r="AH6" s="49"/>
      <c r="AI6" s="49"/>
      <c r="AJ6" s="49"/>
    </row>
    <row r="7" ht="50.25" hidden="1" customHeight="1" spans="1:36">
      <c r="A7" s="18" t="s">
        <v>766</v>
      </c>
      <c r="B7" s="18"/>
      <c r="C7" s="18"/>
      <c r="D7" s="19"/>
      <c r="E7" s="19"/>
      <c r="F7" s="19"/>
      <c r="G7" s="19"/>
      <c r="H7" s="19"/>
      <c r="I7" s="19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21" t="s">
        <v>28</v>
      </c>
      <c r="AE7" s="49" t="s">
        <v>767</v>
      </c>
      <c r="AF7" s="49" t="s">
        <v>767</v>
      </c>
      <c r="AG7" s="49" t="s">
        <v>767</v>
      </c>
      <c r="AH7" s="49" t="s">
        <v>767</v>
      </c>
      <c r="AI7" s="49" t="s">
        <v>767</v>
      </c>
      <c r="AJ7" s="49" t="s">
        <v>767</v>
      </c>
    </row>
    <row r="8" ht="27.75" hidden="1" customHeight="1" spans="1:36">
      <c r="A8" s="18" t="s">
        <v>768</v>
      </c>
      <c r="B8" s="18"/>
      <c r="C8" s="18"/>
      <c r="D8" s="19"/>
      <c r="E8" s="19"/>
      <c r="F8" s="19"/>
      <c r="G8" s="19"/>
      <c r="H8" s="19"/>
      <c r="I8" s="1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21" t="s">
        <v>769</v>
      </c>
      <c r="AE8" s="49" t="s">
        <v>770</v>
      </c>
      <c r="AF8" s="49" t="s">
        <v>770</v>
      </c>
      <c r="AG8" s="49" t="s">
        <v>770</v>
      </c>
      <c r="AH8" s="49" t="s">
        <v>770</v>
      </c>
      <c r="AI8" s="49" t="s">
        <v>770</v>
      </c>
      <c r="AJ8" s="49" t="s">
        <v>770</v>
      </c>
    </row>
    <row r="9" ht="32.25" hidden="1" customHeight="1" spans="1:36">
      <c r="A9" s="18"/>
      <c r="B9" s="18"/>
      <c r="C9" s="18"/>
      <c r="D9" s="19"/>
      <c r="E9" s="19"/>
      <c r="F9" s="19"/>
      <c r="G9" s="19"/>
      <c r="H9" s="19"/>
      <c r="I9" s="19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21" t="s">
        <v>771</v>
      </c>
      <c r="AE9" s="33" t="s">
        <v>772</v>
      </c>
      <c r="AF9" s="33" t="s">
        <v>772</v>
      </c>
      <c r="AG9" s="32" t="s">
        <v>772</v>
      </c>
      <c r="AH9" s="32" t="s">
        <v>772</v>
      </c>
      <c r="AI9" s="33" t="s">
        <v>772</v>
      </c>
      <c r="AJ9" s="32" t="s">
        <v>772</v>
      </c>
    </row>
    <row r="10" s="1" customFormat="1" ht="50.1" customHeight="1" spans="1:36">
      <c r="A10" s="20" t="s">
        <v>1</v>
      </c>
      <c r="B10" s="21" t="s">
        <v>122</v>
      </c>
      <c r="C10" s="21"/>
      <c r="D10" s="21"/>
      <c r="E10" s="21"/>
      <c r="F10" s="21"/>
      <c r="G10" s="21"/>
      <c r="H10" s="22" t="s">
        <v>2</v>
      </c>
      <c r="I10" s="31" t="s">
        <v>114</v>
      </c>
      <c r="J10" s="32" t="s">
        <v>22</v>
      </c>
      <c r="K10" s="21" t="s">
        <v>773</v>
      </c>
      <c r="L10" s="32" t="s">
        <v>764</v>
      </c>
      <c r="M10" s="21" t="s">
        <v>774</v>
      </c>
      <c r="N10" s="32" t="s">
        <v>133</v>
      </c>
      <c r="O10" s="21" t="s">
        <v>136</v>
      </c>
      <c r="P10" s="21"/>
      <c r="Q10" s="21" t="s">
        <v>125</v>
      </c>
      <c r="R10" s="21" t="s">
        <v>126</v>
      </c>
      <c r="S10" s="21" t="s">
        <v>775</v>
      </c>
      <c r="T10" s="32" t="s">
        <v>132</v>
      </c>
      <c r="U10" s="32" t="s">
        <v>131</v>
      </c>
      <c r="V10" s="32" t="s">
        <v>776</v>
      </c>
      <c r="W10" s="32" t="s">
        <v>777</v>
      </c>
      <c r="X10" s="33" t="s">
        <v>778</v>
      </c>
      <c r="Y10" s="33" t="s">
        <v>779</v>
      </c>
      <c r="Z10" s="33" t="s">
        <v>780</v>
      </c>
      <c r="AA10" s="21" t="s">
        <v>137</v>
      </c>
      <c r="AB10" s="32" t="s">
        <v>134</v>
      </c>
      <c r="AC10" s="21" t="s">
        <v>781</v>
      </c>
      <c r="AD10" s="50" t="s">
        <v>4</v>
      </c>
      <c r="AE10" s="21" t="s">
        <v>149</v>
      </c>
      <c r="AF10" s="21" t="s">
        <v>149</v>
      </c>
      <c r="AG10" s="21" t="s">
        <v>149</v>
      </c>
      <c r="AH10" s="21" t="s">
        <v>149</v>
      </c>
      <c r="AI10" s="21" t="s">
        <v>149</v>
      </c>
      <c r="AJ10" s="21" t="s">
        <v>149</v>
      </c>
    </row>
    <row r="11" s="2" customFormat="1" ht="32.25" customHeight="1" spans="1:36">
      <c r="A11" s="20"/>
      <c r="B11" s="21">
        <v>0</v>
      </c>
      <c r="C11" s="21">
        <v>1</v>
      </c>
      <c r="D11" s="21">
        <v>2</v>
      </c>
      <c r="E11" s="21">
        <v>3</v>
      </c>
      <c r="F11" s="21">
        <v>4</v>
      </c>
      <c r="G11" s="21">
        <v>5</v>
      </c>
      <c r="H11" s="22"/>
      <c r="I11" s="31"/>
      <c r="J11" s="32"/>
      <c r="K11" s="21"/>
      <c r="L11" s="32"/>
      <c r="M11" s="21"/>
      <c r="N11" s="32"/>
      <c r="O11" s="21" t="s">
        <v>782</v>
      </c>
      <c r="P11" s="21" t="s">
        <v>783</v>
      </c>
      <c r="Q11" s="21"/>
      <c r="R11" s="21"/>
      <c r="S11" s="21"/>
      <c r="T11" s="32"/>
      <c r="U11" s="32"/>
      <c r="V11" s="32"/>
      <c r="W11" s="32"/>
      <c r="X11" s="33"/>
      <c r="Y11" s="33"/>
      <c r="Z11" s="33"/>
      <c r="AA11" s="21"/>
      <c r="AB11" s="32"/>
      <c r="AC11" s="21"/>
      <c r="AD11" s="50"/>
      <c r="AE11" s="21"/>
      <c r="AF11" s="21"/>
      <c r="AG11" s="21"/>
      <c r="AH11" s="21"/>
      <c r="AI11" s="21"/>
      <c r="AJ11" s="21"/>
    </row>
    <row r="12" s="3" customFormat="1" ht="105" customHeight="1" spans="1:36">
      <c r="A12" s="21">
        <v>1</v>
      </c>
      <c r="B12" s="21"/>
      <c r="C12" s="21"/>
      <c r="D12" s="21"/>
      <c r="E12" s="21"/>
      <c r="F12" s="21">
        <v>4</v>
      </c>
      <c r="G12" s="21"/>
      <c r="H12" s="23" t="s">
        <v>784</v>
      </c>
      <c r="I12" s="33" t="s">
        <v>785</v>
      </c>
      <c r="J12" s="32" t="s">
        <v>772</v>
      </c>
      <c r="K12" s="33" t="s">
        <v>786</v>
      </c>
      <c r="L12" s="32" t="s">
        <v>772</v>
      </c>
      <c r="M12" s="32" t="s">
        <v>787</v>
      </c>
      <c r="N12" s="21" t="s">
        <v>788</v>
      </c>
      <c r="O12" s="32" t="s">
        <v>772</v>
      </c>
      <c r="P12" s="32" t="s">
        <v>772</v>
      </c>
      <c r="Q12" s="42" t="s">
        <v>156</v>
      </c>
      <c r="R12" s="43" t="s">
        <v>789</v>
      </c>
      <c r="S12" s="21" t="s">
        <v>772</v>
      </c>
      <c r="T12" s="21" t="s">
        <v>790</v>
      </c>
      <c r="U12" s="32" t="s">
        <v>158</v>
      </c>
      <c r="V12" s="22" t="s">
        <v>158</v>
      </c>
      <c r="W12" s="22" t="s">
        <v>791</v>
      </c>
      <c r="X12" s="21" t="s">
        <v>772</v>
      </c>
      <c r="Y12" s="21" t="s">
        <v>772</v>
      </c>
      <c r="Z12" s="21" t="s">
        <v>772</v>
      </c>
      <c r="AA12" s="21" t="s">
        <v>772</v>
      </c>
      <c r="AB12" s="32" t="s">
        <v>772</v>
      </c>
      <c r="AC12" s="51" t="s">
        <v>792</v>
      </c>
      <c r="AD12" s="52" t="s">
        <v>793</v>
      </c>
      <c r="AE12" s="53">
        <v>0.17</v>
      </c>
      <c r="AF12" s="53">
        <v>1.45</v>
      </c>
      <c r="AG12" s="53">
        <v>0.81</v>
      </c>
      <c r="AH12" s="53"/>
      <c r="AI12" s="53"/>
      <c r="AJ12" s="53"/>
    </row>
    <row r="13" s="3" customFormat="1" ht="111" hidden="1" customHeight="1" spans="1:36">
      <c r="A13" s="21">
        <v>2</v>
      </c>
      <c r="B13" s="21"/>
      <c r="C13" s="21"/>
      <c r="D13" s="21"/>
      <c r="E13" s="21"/>
      <c r="F13" s="21">
        <v>4</v>
      </c>
      <c r="G13" s="21"/>
      <c r="H13" s="23" t="s">
        <v>794</v>
      </c>
      <c r="I13" s="33" t="s">
        <v>795</v>
      </c>
      <c r="J13" s="32" t="s">
        <v>772</v>
      </c>
      <c r="K13" s="33" t="s">
        <v>796</v>
      </c>
      <c r="L13" s="32" t="s">
        <v>772</v>
      </c>
      <c r="M13" s="32" t="s">
        <v>797</v>
      </c>
      <c r="N13" s="21" t="s">
        <v>798</v>
      </c>
      <c r="O13" s="32" t="s">
        <v>772</v>
      </c>
      <c r="P13" s="32" t="s">
        <v>772</v>
      </c>
      <c r="Q13" s="42" t="s">
        <v>156</v>
      </c>
      <c r="R13" s="43" t="s">
        <v>789</v>
      </c>
      <c r="S13" s="21" t="s">
        <v>772</v>
      </c>
      <c r="T13" s="21" t="s">
        <v>798</v>
      </c>
      <c r="U13" s="32" t="s">
        <v>158</v>
      </c>
      <c r="V13" s="22" t="s">
        <v>158</v>
      </c>
      <c r="W13" s="22" t="s">
        <v>791</v>
      </c>
      <c r="X13" s="21" t="s">
        <v>772</v>
      </c>
      <c r="Y13" s="21" t="s">
        <v>772</v>
      </c>
      <c r="Z13" s="21" t="s">
        <v>772</v>
      </c>
      <c r="AA13" s="21" t="s">
        <v>772</v>
      </c>
      <c r="AB13" s="32" t="s">
        <v>772</v>
      </c>
      <c r="AC13" s="51" t="s">
        <v>792</v>
      </c>
      <c r="AD13" s="54" t="s">
        <v>799</v>
      </c>
      <c r="AE13" s="55"/>
      <c r="AF13" s="55"/>
      <c r="AG13" s="55"/>
      <c r="AH13" s="55">
        <v>0.14</v>
      </c>
      <c r="AI13" s="55">
        <v>1.31</v>
      </c>
      <c r="AJ13" s="55">
        <v>0.76</v>
      </c>
    </row>
    <row r="14" s="3" customFormat="1" ht="116.25" customHeight="1" spans="1:36">
      <c r="A14" s="21">
        <v>3</v>
      </c>
      <c r="B14" s="21"/>
      <c r="C14" s="21"/>
      <c r="D14" s="21"/>
      <c r="E14" s="21"/>
      <c r="F14" s="21">
        <v>4</v>
      </c>
      <c r="G14" s="21"/>
      <c r="H14" s="23" t="s">
        <v>800</v>
      </c>
      <c r="I14" s="33" t="s">
        <v>801</v>
      </c>
      <c r="J14" s="32" t="s">
        <v>772</v>
      </c>
      <c r="K14" s="33" t="s">
        <v>802</v>
      </c>
      <c r="L14" s="32" t="s">
        <v>772</v>
      </c>
      <c r="M14" s="34" t="s">
        <v>803</v>
      </c>
      <c r="N14" s="21" t="s">
        <v>804</v>
      </c>
      <c r="O14" s="32" t="s">
        <v>772</v>
      </c>
      <c r="P14" s="32" t="s">
        <v>772</v>
      </c>
      <c r="Q14" s="42" t="s">
        <v>254</v>
      </c>
      <c r="R14" s="43" t="s">
        <v>789</v>
      </c>
      <c r="S14" s="21"/>
      <c r="T14" s="21" t="s">
        <v>802</v>
      </c>
      <c r="U14" s="32" t="s">
        <v>158</v>
      </c>
      <c r="V14" s="22" t="s">
        <v>158</v>
      </c>
      <c r="W14" s="22" t="s">
        <v>791</v>
      </c>
      <c r="X14" s="21"/>
      <c r="Y14" s="21"/>
      <c r="Z14" s="21"/>
      <c r="AA14" s="21" t="s">
        <v>772</v>
      </c>
      <c r="AB14" s="32" t="s">
        <v>772</v>
      </c>
      <c r="AC14" s="51" t="s">
        <v>805</v>
      </c>
      <c r="AD14" s="34" t="s">
        <v>803</v>
      </c>
      <c r="AE14" s="55"/>
      <c r="AF14" s="55">
        <v>0.08</v>
      </c>
      <c r="AG14" s="55">
        <v>0.05</v>
      </c>
      <c r="AH14" s="55"/>
      <c r="AI14" s="55"/>
      <c r="AJ14" s="55"/>
    </row>
    <row r="15" s="4" customFormat="1" ht="100.5" hidden="1" customHeight="1" spans="1:36">
      <c r="A15" s="21">
        <v>4</v>
      </c>
      <c r="B15" s="21"/>
      <c r="C15" s="21"/>
      <c r="D15" s="21"/>
      <c r="E15" s="21"/>
      <c r="F15" s="21">
        <v>4</v>
      </c>
      <c r="G15" s="21"/>
      <c r="H15" s="24" t="s">
        <v>806</v>
      </c>
      <c r="I15" s="33" t="s">
        <v>807</v>
      </c>
      <c r="J15" s="32" t="s">
        <v>772</v>
      </c>
      <c r="K15" s="33" t="s">
        <v>808</v>
      </c>
      <c r="L15" s="32" t="s">
        <v>156</v>
      </c>
      <c r="M15" s="32" t="s">
        <v>809</v>
      </c>
      <c r="N15" s="32" t="s">
        <v>810</v>
      </c>
      <c r="O15" s="32" t="s">
        <v>772</v>
      </c>
      <c r="P15" s="32" t="s">
        <v>772</v>
      </c>
      <c r="Q15" s="42" t="s">
        <v>254</v>
      </c>
      <c r="R15" s="43" t="s">
        <v>811</v>
      </c>
      <c r="S15" s="21" t="s">
        <v>772</v>
      </c>
      <c r="T15" s="33" t="s">
        <v>807</v>
      </c>
      <c r="U15" s="22" t="s">
        <v>158</v>
      </c>
      <c r="V15" s="22" t="s">
        <v>158</v>
      </c>
      <c r="W15" s="22" t="s">
        <v>772</v>
      </c>
      <c r="X15" s="21" t="s">
        <v>772</v>
      </c>
      <c r="Y15" s="21" t="s">
        <v>772</v>
      </c>
      <c r="Z15" s="21" t="s">
        <v>772</v>
      </c>
      <c r="AA15" s="21" t="s">
        <v>772</v>
      </c>
      <c r="AB15" s="32" t="s">
        <v>772</v>
      </c>
      <c r="AC15" s="51" t="s">
        <v>812</v>
      </c>
      <c r="AD15" s="52" t="s">
        <v>772</v>
      </c>
      <c r="AE15" s="56"/>
      <c r="AF15" s="56">
        <v>1</v>
      </c>
      <c r="AG15" s="56"/>
      <c r="AH15" s="56"/>
      <c r="AI15" s="56"/>
      <c r="AJ15" s="56"/>
    </row>
    <row r="16" s="4" customFormat="1" ht="95.25" hidden="1" customHeight="1" spans="1:36">
      <c r="A16" s="21">
        <v>5</v>
      </c>
      <c r="B16" s="21"/>
      <c r="C16" s="21"/>
      <c r="D16" s="21"/>
      <c r="E16" s="21"/>
      <c r="F16" s="21">
        <v>4</v>
      </c>
      <c r="G16" s="21"/>
      <c r="H16" s="24" t="s">
        <v>813</v>
      </c>
      <c r="I16" s="33" t="s">
        <v>807</v>
      </c>
      <c r="J16" s="32" t="s">
        <v>772</v>
      </c>
      <c r="K16" s="33" t="s">
        <v>814</v>
      </c>
      <c r="L16" s="32" t="s">
        <v>156</v>
      </c>
      <c r="M16" s="32" t="s">
        <v>815</v>
      </c>
      <c r="N16" s="32" t="s">
        <v>810</v>
      </c>
      <c r="O16" s="32" t="s">
        <v>772</v>
      </c>
      <c r="P16" s="32" t="s">
        <v>772</v>
      </c>
      <c r="Q16" s="42" t="s">
        <v>254</v>
      </c>
      <c r="R16" s="43" t="s">
        <v>811</v>
      </c>
      <c r="S16" s="21" t="s">
        <v>772</v>
      </c>
      <c r="T16" s="33" t="s">
        <v>807</v>
      </c>
      <c r="U16" s="22" t="s">
        <v>158</v>
      </c>
      <c r="V16" s="22" t="s">
        <v>158</v>
      </c>
      <c r="W16" s="22" t="s">
        <v>772</v>
      </c>
      <c r="X16" s="21" t="s">
        <v>772</v>
      </c>
      <c r="Y16" s="21" t="s">
        <v>772</v>
      </c>
      <c r="Z16" s="21" t="s">
        <v>772</v>
      </c>
      <c r="AA16" s="21" t="s">
        <v>772</v>
      </c>
      <c r="AB16" s="32" t="s">
        <v>772</v>
      </c>
      <c r="AC16" s="51" t="s">
        <v>812</v>
      </c>
      <c r="AD16" s="52" t="s">
        <v>772</v>
      </c>
      <c r="AE16" s="56"/>
      <c r="AF16" s="56">
        <v>1</v>
      </c>
      <c r="AG16" s="56"/>
      <c r="AH16" s="56"/>
      <c r="AI16" s="56"/>
      <c r="AJ16" s="56"/>
    </row>
    <row r="17" s="4" customFormat="1" ht="100.5" hidden="1" customHeight="1" spans="1:36">
      <c r="A17" s="21">
        <v>6</v>
      </c>
      <c r="B17" s="21"/>
      <c r="C17" s="21"/>
      <c r="D17" s="21"/>
      <c r="E17" s="21"/>
      <c r="F17" s="21">
        <v>4</v>
      </c>
      <c r="G17" s="21"/>
      <c r="H17" s="24" t="s">
        <v>816</v>
      </c>
      <c r="I17" s="33" t="s">
        <v>807</v>
      </c>
      <c r="J17" s="32" t="s">
        <v>772</v>
      </c>
      <c r="K17" s="33" t="s">
        <v>817</v>
      </c>
      <c r="L17" s="32" t="s">
        <v>156</v>
      </c>
      <c r="M17" s="32" t="s">
        <v>818</v>
      </c>
      <c r="N17" s="32" t="s">
        <v>810</v>
      </c>
      <c r="O17" s="32" t="s">
        <v>772</v>
      </c>
      <c r="P17" s="32" t="s">
        <v>772</v>
      </c>
      <c r="Q17" s="42" t="s">
        <v>254</v>
      </c>
      <c r="R17" s="43" t="s">
        <v>811</v>
      </c>
      <c r="S17" s="21" t="s">
        <v>772</v>
      </c>
      <c r="T17" s="33" t="s">
        <v>807</v>
      </c>
      <c r="U17" s="22" t="s">
        <v>158</v>
      </c>
      <c r="V17" s="22" t="s">
        <v>158</v>
      </c>
      <c r="W17" s="22" t="s">
        <v>772</v>
      </c>
      <c r="X17" s="21" t="s">
        <v>772</v>
      </c>
      <c r="Y17" s="21" t="s">
        <v>772</v>
      </c>
      <c r="Z17" s="21" t="s">
        <v>772</v>
      </c>
      <c r="AA17" s="21" t="s">
        <v>772</v>
      </c>
      <c r="AB17" s="32" t="s">
        <v>772</v>
      </c>
      <c r="AC17" s="51" t="s">
        <v>812</v>
      </c>
      <c r="AD17" s="52" t="s">
        <v>772</v>
      </c>
      <c r="AE17" s="56"/>
      <c r="AF17" s="56">
        <v>2</v>
      </c>
      <c r="AG17" s="56"/>
      <c r="AH17" s="56"/>
      <c r="AI17" s="56"/>
      <c r="AJ17" s="56"/>
    </row>
    <row r="18" s="4" customFormat="1" ht="100.5" customHeight="1" spans="1:36">
      <c r="A18" s="21">
        <v>7</v>
      </c>
      <c r="B18" s="21"/>
      <c r="C18" s="21"/>
      <c r="D18" s="21"/>
      <c r="E18" s="21"/>
      <c r="F18" s="21">
        <v>4</v>
      </c>
      <c r="G18" s="21"/>
      <c r="H18" s="24" t="s">
        <v>819</v>
      </c>
      <c r="I18" s="33" t="s">
        <v>807</v>
      </c>
      <c r="J18" s="32" t="s">
        <v>772</v>
      </c>
      <c r="K18" s="33" t="s">
        <v>820</v>
      </c>
      <c r="L18" s="32" t="s">
        <v>156</v>
      </c>
      <c r="M18" s="32" t="s">
        <v>821</v>
      </c>
      <c r="N18" s="32" t="s">
        <v>810</v>
      </c>
      <c r="O18" s="32" t="s">
        <v>772</v>
      </c>
      <c r="P18" s="32" t="s">
        <v>772</v>
      </c>
      <c r="Q18" s="42" t="s">
        <v>254</v>
      </c>
      <c r="R18" s="43" t="s">
        <v>811</v>
      </c>
      <c r="S18" s="21" t="s">
        <v>772</v>
      </c>
      <c r="T18" s="33" t="s">
        <v>807</v>
      </c>
      <c r="U18" s="22" t="s">
        <v>158</v>
      </c>
      <c r="V18" s="22" t="s">
        <v>158</v>
      </c>
      <c r="W18" s="22" t="s">
        <v>772</v>
      </c>
      <c r="X18" s="21" t="s">
        <v>772</v>
      </c>
      <c r="Y18" s="21" t="s">
        <v>772</v>
      </c>
      <c r="Z18" s="21" t="s">
        <v>772</v>
      </c>
      <c r="AA18" s="21" t="s">
        <v>772</v>
      </c>
      <c r="AB18" s="32" t="s">
        <v>772</v>
      </c>
      <c r="AC18" s="51" t="s">
        <v>812</v>
      </c>
      <c r="AD18" s="52"/>
      <c r="AE18" s="56"/>
      <c r="AF18" s="56"/>
      <c r="AG18" s="56">
        <v>1</v>
      </c>
      <c r="AH18" s="56"/>
      <c r="AI18" s="56"/>
      <c r="AJ18" s="56"/>
    </row>
    <row r="19" s="4" customFormat="1" ht="99.75" customHeight="1" spans="1:36">
      <c r="A19" s="21">
        <v>8</v>
      </c>
      <c r="B19" s="21"/>
      <c r="C19" s="21"/>
      <c r="D19" s="21"/>
      <c r="E19" s="21"/>
      <c r="F19" s="21">
        <v>4</v>
      </c>
      <c r="G19" s="21"/>
      <c r="H19" s="24" t="s">
        <v>822</v>
      </c>
      <c r="I19" s="33" t="s">
        <v>807</v>
      </c>
      <c r="J19" s="32"/>
      <c r="K19" s="33" t="s">
        <v>823</v>
      </c>
      <c r="L19" s="32" t="s">
        <v>772</v>
      </c>
      <c r="M19" s="32" t="s">
        <v>824</v>
      </c>
      <c r="N19" s="32" t="s">
        <v>810</v>
      </c>
      <c r="O19" s="32" t="s">
        <v>772</v>
      </c>
      <c r="P19" s="32" t="s">
        <v>772</v>
      </c>
      <c r="Q19" s="42" t="s">
        <v>254</v>
      </c>
      <c r="R19" s="43" t="s">
        <v>811</v>
      </c>
      <c r="S19" s="21"/>
      <c r="T19" s="33" t="s">
        <v>807</v>
      </c>
      <c r="U19" s="22" t="s">
        <v>158</v>
      </c>
      <c r="V19" s="22" t="s">
        <v>158</v>
      </c>
      <c r="W19" s="22" t="s">
        <v>772</v>
      </c>
      <c r="X19" s="21" t="s">
        <v>772</v>
      </c>
      <c r="Y19" s="21" t="s">
        <v>772</v>
      </c>
      <c r="Z19" s="21" t="s">
        <v>772</v>
      </c>
      <c r="AA19" s="21" t="s">
        <v>772</v>
      </c>
      <c r="AB19" s="32" t="s">
        <v>772</v>
      </c>
      <c r="AC19" s="51" t="s">
        <v>812</v>
      </c>
      <c r="AD19" s="32" t="s">
        <v>772</v>
      </c>
      <c r="AE19" s="56"/>
      <c r="AF19" s="56"/>
      <c r="AG19" s="56">
        <v>1</v>
      </c>
      <c r="AH19" s="56"/>
      <c r="AI19" s="56"/>
      <c r="AJ19" s="56"/>
    </row>
    <row r="20" s="4" customFormat="1" ht="108.9" hidden="1" customHeight="1" spans="1:36">
      <c r="A20" s="21">
        <v>9</v>
      </c>
      <c r="B20" s="21"/>
      <c r="C20" s="21"/>
      <c r="D20" s="21"/>
      <c r="E20" s="21"/>
      <c r="F20" s="21">
        <v>4</v>
      </c>
      <c r="G20" s="21"/>
      <c r="H20" s="25" t="s">
        <v>825</v>
      </c>
      <c r="I20" s="33" t="s">
        <v>826</v>
      </c>
      <c r="J20" s="32" t="s">
        <v>772</v>
      </c>
      <c r="K20" s="33" t="s">
        <v>827</v>
      </c>
      <c r="L20" s="32" t="s">
        <v>772</v>
      </c>
      <c r="M20" s="35" t="s">
        <v>828</v>
      </c>
      <c r="N20" s="36" t="s">
        <v>829</v>
      </c>
      <c r="O20" s="32" t="s">
        <v>772</v>
      </c>
      <c r="P20" s="32" t="s">
        <v>772</v>
      </c>
      <c r="Q20" s="33" t="s">
        <v>254</v>
      </c>
      <c r="R20" s="44" t="s">
        <v>830</v>
      </c>
      <c r="S20" s="21" t="s">
        <v>772</v>
      </c>
      <c r="T20" s="33" t="s">
        <v>826</v>
      </c>
      <c r="U20" s="22" t="s">
        <v>157</v>
      </c>
      <c r="V20" s="22" t="s">
        <v>158</v>
      </c>
      <c r="W20" s="21" t="s">
        <v>772</v>
      </c>
      <c r="X20" s="21" t="s">
        <v>772</v>
      </c>
      <c r="Y20" s="21" t="s">
        <v>772</v>
      </c>
      <c r="Z20" s="21" t="s">
        <v>772</v>
      </c>
      <c r="AA20" s="32" t="s">
        <v>772</v>
      </c>
      <c r="AB20" s="32" t="s">
        <v>772</v>
      </c>
      <c r="AC20" s="51" t="s">
        <v>812</v>
      </c>
      <c r="AD20" s="36" t="s">
        <v>831</v>
      </c>
      <c r="AE20" s="56">
        <v>1</v>
      </c>
      <c r="AF20" s="56"/>
      <c r="AG20" s="58"/>
      <c r="AH20" s="58"/>
      <c r="AI20" s="56"/>
      <c r="AJ20" s="58"/>
    </row>
    <row r="21" s="5" customFormat="1" ht="108" hidden="1" customHeight="1" spans="1:36">
      <c r="A21" s="21">
        <v>10</v>
      </c>
      <c r="B21" s="21"/>
      <c r="C21" s="21"/>
      <c r="D21" s="21"/>
      <c r="E21" s="21"/>
      <c r="F21" s="21">
        <v>4</v>
      </c>
      <c r="G21" s="21"/>
      <c r="H21" s="25" t="s">
        <v>832</v>
      </c>
      <c r="I21" s="33" t="s">
        <v>826</v>
      </c>
      <c r="J21" s="32" t="s">
        <v>772</v>
      </c>
      <c r="K21" s="33" t="s">
        <v>827</v>
      </c>
      <c r="L21" s="32" t="s">
        <v>772</v>
      </c>
      <c r="M21" s="35" t="s">
        <v>833</v>
      </c>
      <c r="N21" s="36" t="s">
        <v>829</v>
      </c>
      <c r="O21" s="32" t="s">
        <v>772</v>
      </c>
      <c r="P21" s="32" t="s">
        <v>772</v>
      </c>
      <c r="Q21" s="33" t="s">
        <v>254</v>
      </c>
      <c r="R21" s="44" t="s">
        <v>830</v>
      </c>
      <c r="S21" s="21" t="s">
        <v>772</v>
      </c>
      <c r="T21" s="33" t="s">
        <v>826</v>
      </c>
      <c r="U21" s="22" t="s">
        <v>158</v>
      </c>
      <c r="V21" s="22" t="s">
        <v>158</v>
      </c>
      <c r="W21" s="21" t="s">
        <v>772</v>
      </c>
      <c r="X21" s="21" t="s">
        <v>772</v>
      </c>
      <c r="Y21" s="21" t="s">
        <v>772</v>
      </c>
      <c r="Z21" s="21" t="s">
        <v>772</v>
      </c>
      <c r="AA21" s="32" t="s">
        <v>772</v>
      </c>
      <c r="AB21" s="32" t="s">
        <v>772</v>
      </c>
      <c r="AC21" s="51" t="s">
        <v>812</v>
      </c>
      <c r="AD21" s="36" t="s">
        <v>831</v>
      </c>
      <c r="AE21" s="56"/>
      <c r="AF21" s="56">
        <v>1</v>
      </c>
      <c r="AG21" s="58"/>
      <c r="AH21" s="58"/>
      <c r="AI21" s="56"/>
      <c r="AJ21" s="58"/>
    </row>
    <row r="22" s="5" customFormat="1" ht="99.9" hidden="1" customHeight="1" spans="1:36">
      <c r="A22" s="21">
        <v>11</v>
      </c>
      <c r="B22" s="21"/>
      <c r="C22" s="21"/>
      <c r="D22" s="21"/>
      <c r="E22" s="21"/>
      <c r="F22" s="21">
        <v>4</v>
      </c>
      <c r="G22" s="21"/>
      <c r="H22" s="25" t="s">
        <v>834</v>
      </c>
      <c r="I22" s="33" t="s">
        <v>826</v>
      </c>
      <c r="J22" s="32" t="s">
        <v>772</v>
      </c>
      <c r="K22" s="33" t="s">
        <v>835</v>
      </c>
      <c r="L22" s="32" t="s">
        <v>772</v>
      </c>
      <c r="M22" s="35" t="s">
        <v>828</v>
      </c>
      <c r="N22" s="36" t="s">
        <v>829</v>
      </c>
      <c r="O22" s="32" t="s">
        <v>772</v>
      </c>
      <c r="P22" s="32" t="s">
        <v>772</v>
      </c>
      <c r="Q22" s="33" t="s">
        <v>254</v>
      </c>
      <c r="R22" s="44" t="s">
        <v>830</v>
      </c>
      <c r="S22" s="21" t="s">
        <v>772</v>
      </c>
      <c r="T22" s="33" t="s">
        <v>826</v>
      </c>
      <c r="U22" s="22" t="s">
        <v>158</v>
      </c>
      <c r="V22" s="22" t="s">
        <v>158</v>
      </c>
      <c r="W22" s="21" t="s">
        <v>772</v>
      </c>
      <c r="X22" s="21" t="s">
        <v>772</v>
      </c>
      <c r="Y22" s="21" t="s">
        <v>772</v>
      </c>
      <c r="Z22" s="21" t="s">
        <v>772</v>
      </c>
      <c r="AA22" s="32" t="s">
        <v>772</v>
      </c>
      <c r="AB22" s="32" t="s">
        <v>772</v>
      </c>
      <c r="AC22" s="51" t="s">
        <v>812</v>
      </c>
      <c r="AD22" s="36" t="s">
        <v>836</v>
      </c>
      <c r="AE22" s="56">
        <v>1</v>
      </c>
      <c r="AF22" s="56"/>
      <c r="AG22" s="58"/>
      <c r="AH22" s="58"/>
      <c r="AI22" s="56"/>
      <c r="AJ22" s="58"/>
    </row>
    <row r="23" s="5" customFormat="1" ht="99.9" hidden="1" customHeight="1" spans="1:36">
      <c r="A23" s="21">
        <v>12</v>
      </c>
      <c r="B23" s="21"/>
      <c r="C23" s="21"/>
      <c r="D23" s="21"/>
      <c r="E23" s="21"/>
      <c r="F23" s="21">
        <v>4</v>
      </c>
      <c r="G23" s="21"/>
      <c r="H23" s="25" t="s">
        <v>837</v>
      </c>
      <c r="I23" s="33" t="s">
        <v>826</v>
      </c>
      <c r="J23" s="32" t="s">
        <v>772</v>
      </c>
      <c r="K23" s="33" t="s">
        <v>835</v>
      </c>
      <c r="L23" s="32" t="s">
        <v>772</v>
      </c>
      <c r="M23" s="35" t="s">
        <v>833</v>
      </c>
      <c r="N23" s="36" t="s">
        <v>829</v>
      </c>
      <c r="O23" s="32" t="s">
        <v>772</v>
      </c>
      <c r="P23" s="32" t="s">
        <v>772</v>
      </c>
      <c r="Q23" s="33" t="s">
        <v>254</v>
      </c>
      <c r="R23" s="44" t="s">
        <v>830</v>
      </c>
      <c r="S23" s="21" t="s">
        <v>772</v>
      </c>
      <c r="T23" s="33" t="s">
        <v>826</v>
      </c>
      <c r="U23" s="22" t="s">
        <v>158</v>
      </c>
      <c r="V23" s="22" t="s">
        <v>158</v>
      </c>
      <c r="W23" s="21" t="s">
        <v>772</v>
      </c>
      <c r="X23" s="21" t="s">
        <v>772</v>
      </c>
      <c r="Y23" s="21" t="s">
        <v>772</v>
      </c>
      <c r="Z23" s="21" t="s">
        <v>772</v>
      </c>
      <c r="AA23" s="32" t="s">
        <v>772</v>
      </c>
      <c r="AB23" s="32" t="s">
        <v>772</v>
      </c>
      <c r="AC23" s="51" t="s">
        <v>812</v>
      </c>
      <c r="AD23" s="36" t="s">
        <v>836</v>
      </c>
      <c r="AE23" s="56"/>
      <c r="AF23" s="56">
        <v>1</v>
      </c>
      <c r="AG23" s="58"/>
      <c r="AH23" s="58"/>
      <c r="AI23" s="56"/>
      <c r="AJ23" s="58"/>
    </row>
    <row r="24" s="6" customFormat="1" ht="81" hidden="1" customHeight="1" spans="1:36">
      <c r="A24" s="21">
        <v>13</v>
      </c>
      <c r="B24" s="21"/>
      <c r="C24" s="21"/>
      <c r="D24" s="21"/>
      <c r="E24" s="21"/>
      <c r="F24" s="21">
        <v>4</v>
      </c>
      <c r="G24" s="21"/>
      <c r="H24" s="25" t="s">
        <v>838</v>
      </c>
      <c r="I24" s="33" t="s">
        <v>839</v>
      </c>
      <c r="J24" s="32" t="s">
        <v>772</v>
      </c>
      <c r="K24" s="33" t="s">
        <v>840</v>
      </c>
      <c r="L24" s="32" t="s">
        <v>772</v>
      </c>
      <c r="M24" s="21" t="s">
        <v>841</v>
      </c>
      <c r="N24" s="21" t="s">
        <v>842</v>
      </c>
      <c r="O24" s="32" t="s">
        <v>772</v>
      </c>
      <c r="P24" s="32" t="s">
        <v>772</v>
      </c>
      <c r="Q24" s="33" t="s">
        <v>254</v>
      </c>
      <c r="R24" s="44" t="s">
        <v>830</v>
      </c>
      <c r="S24" s="21" t="s">
        <v>772</v>
      </c>
      <c r="T24" s="33" t="s">
        <v>839</v>
      </c>
      <c r="U24" s="22" t="s">
        <v>158</v>
      </c>
      <c r="V24" s="22" t="s">
        <v>158</v>
      </c>
      <c r="W24" s="21" t="s">
        <v>772</v>
      </c>
      <c r="X24" s="21" t="s">
        <v>772</v>
      </c>
      <c r="Y24" s="21" t="s">
        <v>772</v>
      </c>
      <c r="Z24" s="21" t="s">
        <v>772</v>
      </c>
      <c r="AA24" s="32" t="s">
        <v>772</v>
      </c>
      <c r="AB24" s="32" t="s">
        <v>772</v>
      </c>
      <c r="AC24" s="51" t="s">
        <v>812</v>
      </c>
      <c r="AD24" s="32" t="s">
        <v>772</v>
      </c>
      <c r="AE24" s="56"/>
      <c r="AF24" s="56">
        <v>2</v>
      </c>
      <c r="AG24" s="58"/>
      <c r="AH24" s="58"/>
      <c r="AI24" s="56"/>
      <c r="AJ24" s="58"/>
    </row>
    <row r="25" s="6" customFormat="1" ht="81" hidden="1" customHeight="1" spans="1:36">
      <c r="A25" s="21">
        <v>14</v>
      </c>
      <c r="B25" s="21"/>
      <c r="C25" s="21"/>
      <c r="D25" s="21"/>
      <c r="E25" s="21"/>
      <c r="F25" s="21">
        <v>4</v>
      </c>
      <c r="G25" s="21"/>
      <c r="H25" s="25" t="s">
        <v>843</v>
      </c>
      <c r="I25" s="33" t="s">
        <v>844</v>
      </c>
      <c r="J25" s="32" t="s">
        <v>772</v>
      </c>
      <c r="K25" s="33" t="s">
        <v>845</v>
      </c>
      <c r="L25" s="32" t="s">
        <v>772</v>
      </c>
      <c r="M25" s="21" t="s">
        <v>844</v>
      </c>
      <c r="N25" s="21" t="s">
        <v>846</v>
      </c>
      <c r="O25" s="32" t="s">
        <v>772</v>
      </c>
      <c r="P25" s="32" t="s">
        <v>772</v>
      </c>
      <c r="Q25" s="33" t="s">
        <v>254</v>
      </c>
      <c r="R25" s="44" t="s">
        <v>830</v>
      </c>
      <c r="S25" s="21" t="s">
        <v>772</v>
      </c>
      <c r="T25" s="33" t="s">
        <v>844</v>
      </c>
      <c r="U25" s="22" t="s">
        <v>158</v>
      </c>
      <c r="V25" s="22" t="s">
        <v>158</v>
      </c>
      <c r="W25" s="21" t="s">
        <v>772</v>
      </c>
      <c r="X25" s="21" t="s">
        <v>772</v>
      </c>
      <c r="Y25" s="21" t="s">
        <v>772</v>
      </c>
      <c r="Z25" s="21" t="s">
        <v>772</v>
      </c>
      <c r="AA25" s="32" t="s">
        <v>772</v>
      </c>
      <c r="AB25" s="32" t="s">
        <v>772</v>
      </c>
      <c r="AC25" s="51" t="s">
        <v>847</v>
      </c>
      <c r="AD25" s="32" t="s">
        <v>772</v>
      </c>
      <c r="AE25" s="56"/>
      <c r="AF25" s="56"/>
      <c r="AG25" s="58"/>
      <c r="AH25" s="58"/>
      <c r="AI25" s="56">
        <v>2.1</v>
      </c>
      <c r="AJ25" s="58">
        <v>1.7</v>
      </c>
    </row>
    <row r="26" s="6" customFormat="1" ht="96.9" customHeight="1" spans="1:36">
      <c r="A26" s="21">
        <v>15</v>
      </c>
      <c r="B26" s="26"/>
      <c r="C26" s="26"/>
      <c r="D26" s="26"/>
      <c r="E26" s="26"/>
      <c r="F26" s="21">
        <v>4</v>
      </c>
      <c r="G26" s="26"/>
      <c r="H26" s="25" t="s">
        <v>848</v>
      </c>
      <c r="I26" s="37" t="s">
        <v>849</v>
      </c>
      <c r="J26" s="26"/>
      <c r="K26" s="37" t="s">
        <v>850</v>
      </c>
      <c r="L26" s="32" t="s">
        <v>772</v>
      </c>
      <c r="M26" s="37" t="s">
        <v>851</v>
      </c>
      <c r="N26" s="37" t="s">
        <v>852</v>
      </c>
      <c r="O26" s="32" t="s">
        <v>772</v>
      </c>
      <c r="P26" s="32" t="s">
        <v>772</v>
      </c>
      <c r="Q26" s="26" t="s">
        <v>156</v>
      </c>
      <c r="R26" s="45" t="s">
        <v>853</v>
      </c>
      <c r="S26" s="26"/>
      <c r="T26" s="37" t="s">
        <v>849</v>
      </c>
      <c r="U26" s="22" t="s">
        <v>157</v>
      </c>
      <c r="V26" s="22" t="s">
        <v>158</v>
      </c>
      <c r="W26" s="21" t="s">
        <v>772</v>
      </c>
      <c r="X26" s="21" t="s">
        <v>772</v>
      </c>
      <c r="Y26" s="21" t="s">
        <v>772</v>
      </c>
      <c r="Z26" s="21" t="s">
        <v>772</v>
      </c>
      <c r="AA26" s="32" t="s">
        <v>772</v>
      </c>
      <c r="AB26" s="32" t="s">
        <v>772</v>
      </c>
      <c r="AC26" s="18" t="s">
        <v>854</v>
      </c>
      <c r="AD26" s="57" t="s">
        <v>855</v>
      </c>
      <c r="AE26" s="58">
        <v>3</v>
      </c>
      <c r="AF26" s="58">
        <v>7</v>
      </c>
      <c r="AG26" s="58">
        <v>6</v>
      </c>
      <c r="AH26" s="58"/>
      <c r="AI26" s="58"/>
      <c r="AJ26" s="58"/>
    </row>
    <row r="27" s="6" customFormat="1" ht="84" hidden="1" customHeight="1" spans="1:36">
      <c r="A27" s="21">
        <v>16</v>
      </c>
      <c r="B27" s="27"/>
      <c r="C27" s="27"/>
      <c r="D27" s="27"/>
      <c r="E27" s="27"/>
      <c r="F27" s="21">
        <v>4</v>
      </c>
      <c r="G27" s="27"/>
      <c r="H27" s="18" t="s">
        <v>856</v>
      </c>
      <c r="I27" s="18" t="s">
        <v>849</v>
      </c>
      <c r="J27" s="27"/>
      <c r="K27" s="18" t="s">
        <v>857</v>
      </c>
      <c r="L27" s="32" t="s">
        <v>772</v>
      </c>
      <c r="M27" s="38" t="s">
        <v>858</v>
      </c>
      <c r="N27" s="37" t="s">
        <v>852</v>
      </c>
      <c r="O27" s="32" t="s">
        <v>772</v>
      </c>
      <c r="P27" s="32" t="s">
        <v>772</v>
      </c>
      <c r="Q27" s="27" t="s">
        <v>254</v>
      </c>
      <c r="R27" s="46" t="s">
        <v>853</v>
      </c>
      <c r="S27" s="27"/>
      <c r="T27" s="18" t="s">
        <v>849</v>
      </c>
      <c r="U27" s="22" t="s">
        <v>157</v>
      </c>
      <c r="V27" s="22" t="s">
        <v>158</v>
      </c>
      <c r="W27" s="21" t="s">
        <v>772</v>
      </c>
      <c r="X27" s="21" t="s">
        <v>772</v>
      </c>
      <c r="Y27" s="21" t="s">
        <v>772</v>
      </c>
      <c r="Z27" s="21" t="s">
        <v>772</v>
      </c>
      <c r="AA27" s="32" t="s">
        <v>772</v>
      </c>
      <c r="AB27" s="32" t="s">
        <v>772</v>
      </c>
      <c r="AC27" s="18" t="s">
        <v>854</v>
      </c>
      <c r="AD27" s="46"/>
      <c r="AE27" s="58"/>
      <c r="AF27" s="58"/>
      <c r="AG27" s="58"/>
      <c r="AH27" s="58">
        <v>15</v>
      </c>
      <c r="AI27" s="58">
        <v>30</v>
      </c>
      <c r="AJ27" s="58">
        <v>25</v>
      </c>
    </row>
    <row r="28" s="6" customFormat="1" ht="102" customHeight="1" spans="1:36">
      <c r="A28" s="21">
        <v>16</v>
      </c>
      <c r="B28" s="27"/>
      <c r="C28" s="27"/>
      <c r="D28" s="27"/>
      <c r="E28" s="27"/>
      <c r="F28" s="21">
        <v>4</v>
      </c>
      <c r="G28" s="27"/>
      <c r="H28" s="18" t="s">
        <v>859</v>
      </c>
      <c r="I28" s="18" t="s">
        <v>849</v>
      </c>
      <c r="J28" s="27"/>
      <c r="K28" s="18" t="s">
        <v>860</v>
      </c>
      <c r="L28" s="32" t="s">
        <v>772</v>
      </c>
      <c r="M28" s="18" t="s">
        <v>851</v>
      </c>
      <c r="N28" s="37" t="s">
        <v>852</v>
      </c>
      <c r="O28" s="32" t="s">
        <v>772</v>
      </c>
      <c r="P28" s="32" t="s">
        <v>772</v>
      </c>
      <c r="Q28" s="27" t="s">
        <v>254</v>
      </c>
      <c r="R28" s="46" t="s">
        <v>853</v>
      </c>
      <c r="S28" s="27"/>
      <c r="T28" s="18" t="s">
        <v>849</v>
      </c>
      <c r="U28" s="22" t="s">
        <v>158</v>
      </c>
      <c r="V28" s="22" t="s">
        <v>158</v>
      </c>
      <c r="W28" s="21" t="s">
        <v>772</v>
      </c>
      <c r="X28" s="21" t="s">
        <v>772</v>
      </c>
      <c r="Y28" s="21" t="s">
        <v>772</v>
      </c>
      <c r="Z28" s="21" t="s">
        <v>772</v>
      </c>
      <c r="AA28" s="32" t="s">
        <v>772</v>
      </c>
      <c r="AB28" s="32" t="s">
        <v>772</v>
      </c>
      <c r="AC28" s="18" t="s">
        <v>861</v>
      </c>
      <c r="AD28" s="46" t="s">
        <v>862</v>
      </c>
      <c r="AE28" s="58">
        <v>15</v>
      </c>
      <c r="AF28" s="58">
        <v>30</v>
      </c>
      <c r="AG28" s="58">
        <v>25</v>
      </c>
      <c r="AH28" s="58"/>
      <c r="AI28" s="58"/>
      <c r="AJ28" s="58"/>
    </row>
    <row r="29" s="6" customFormat="1" ht="102" hidden="1" customHeight="1" spans="1:36">
      <c r="A29" s="21">
        <v>17</v>
      </c>
      <c r="B29" s="27"/>
      <c r="C29" s="27"/>
      <c r="D29" s="27"/>
      <c r="E29" s="27"/>
      <c r="F29" s="21"/>
      <c r="G29" s="27"/>
      <c r="H29" s="28" t="s">
        <v>863</v>
      </c>
      <c r="I29" s="39" t="s">
        <v>864</v>
      </c>
      <c r="J29" s="34"/>
      <c r="K29" s="39" t="s">
        <v>865</v>
      </c>
      <c r="L29" s="34" t="s">
        <v>772</v>
      </c>
      <c r="M29" s="34" t="s">
        <v>866</v>
      </c>
      <c r="N29" s="21" t="s">
        <v>867</v>
      </c>
      <c r="O29" s="32" t="s">
        <v>772</v>
      </c>
      <c r="P29" s="32" t="s">
        <v>772</v>
      </c>
      <c r="Q29" s="21" t="s">
        <v>227</v>
      </c>
      <c r="R29" s="21" t="s">
        <v>853</v>
      </c>
      <c r="S29" s="21"/>
      <c r="T29" s="33" t="s">
        <v>868</v>
      </c>
      <c r="U29" s="22" t="s">
        <v>158</v>
      </c>
      <c r="V29" s="22" t="s">
        <v>158</v>
      </c>
      <c r="W29" s="21" t="s">
        <v>772</v>
      </c>
      <c r="X29" s="21" t="s">
        <v>772</v>
      </c>
      <c r="Y29" s="21" t="s">
        <v>772</v>
      </c>
      <c r="Z29" s="21" t="s">
        <v>772</v>
      </c>
      <c r="AA29" s="32" t="s">
        <v>772</v>
      </c>
      <c r="AB29" s="32" t="s">
        <v>772</v>
      </c>
      <c r="AC29" s="32" t="s">
        <v>812</v>
      </c>
      <c r="AD29" s="27"/>
      <c r="AE29" s="59"/>
      <c r="AF29" s="59">
        <v>0.3</v>
      </c>
      <c r="AG29" s="59"/>
      <c r="AH29" s="59">
        <v>0.15</v>
      </c>
      <c r="AI29" s="59">
        <v>0.4</v>
      </c>
      <c r="AJ29" s="59"/>
    </row>
    <row r="30" s="6" customFormat="1" ht="102" hidden="1" customHeight="1" spans="1:36">
      <c r="A30" s="21">
        <v>18</v>
      </c>
      <c r="B30" s="27"/>
      <c r="C30" s="27"/>
      <c r="D30" s="27"/>
      <c r="E30" s="27"/>
      <c r="F30" s="21"/>
      <c r="G30" s="27"/>
      <c r="H30" s="28" t="s">
        <v>869</v>
      </c>
      <c r="I30" s="39" t="s">
        <v>870</v>
      </c>
      <c r="J30" s="34"/>
      <c r="K30" s="39" t="s">
        <v>865</v>
      </c>
      <c r="L30" s="34" t="s">
        <v>772</v>
      </c>
      <c r="M30" s="34" t="s">
        <v>866</v>
      </c>
      <c r="N30" s="21" t="s">
        <v>867</v>
      </c>
      <c r="O30" s="32" t="s">
        <v>772</v>
      </c>
      <c r="P30" s="32" t="s">
        <v>772</v>
      </c>
      <c r="Q30" s="21" t="s">
        <v>227</v>
      </c>
      <c r="R30" s="21" t="s">
        <v>853</v>
      </c>
      <c r="S30" s="21"/>
      <c r="T30" s="33" t="s">
        <v>868</v>
      </c>
      <c r="U30" s="22" t="s">
        <v>158</v>
      </c>
      <c r="V30" s="22" t="s">
        <v>158</v>
      </c>
      <c r="W30" s="21" t="s">
        <v>772</v>
      </c>
      <c r="X30" s="21" t="s">
        <v>772</v>
      </c>
      <c r="Y30" s="21" t="s">
        <v>772</v>
      </c>
      <c r="Z30" s="21" t="s">
        <v>772</v>
      </c>
      <c r="AA30" s="32" t="s">
        <v>772</v>
      </c>
      <c r="AB30" s="32" t="s">
        <v>772</v>
      </c>
      <c r="AC30" s="32" t="s">
        <v>812</v>
      </c>
      <c r="AD30" s="27"/>
      <c r="AE30" s="59"/>
      <c r="AF30" s="59"/>
      <c r="AG30" s="59"/>
      <c r="AH30" s="59">
        <v>0.15</v>
      </c>
      <c r="AI30" s="59">
        <v>0.7</v>
      </c>
      <c r="AJ30" s="59"/>
    </row>
    <row r="31" s="6" customFormat="1" ht="102" hidden="1" customHeight="1" spans="1:36">
      <c r="A31" s="21">
        <v>18</v>
      </c>
      <c r="B31" s="27"/>
      <c r="C31" s="27"/>
      <c r="D31" s="27"/>
      <c r="E31" s="27"/>
      <c r="F31" s="21"/>
      <c r="G31" s="27"/>
      <c r="H31" s="28" t="s">
        <v>871</v>
      </c>
      <c r="I31" s="39" t="s">
        <v>872</v>
      </c>
      <c r="J31" s="34"/>
      <c r="K31" s="39" t="s">
        <v>873</v>
      </c>
      <c r="L31" s="34" t="s">
        <v>772</v>
      </c>
      <c r="M31" s="34" t="s">
        <v>866</v>
      </c>
      <c r="N31" s="21" t="s">
        <v>867</v>
      </c>
      <c r="O31" s="32" t="s">
        <v>772</v>
      </c>
      <c r="P31" s="32" t="s">
        <v>772</v>
      </c>
      <c r="Q31" s="21" t="s">
        <v>227</v>
      </c>
      <c r="R31" s="21" t="s">
        <v>853</v>
      </c>
      <c r="S31" s="21"/>
      <c r="T31" s="33" t="s">
        <v>868</v>
      </c>
      <c r="U31" s="22" t="s">
        <v>157</v>
      </c>
      <c r="V31" s="22" t="s">
        <v>158</v>
      </c>
      <c r="W31" s="21" t="s">
        <v>772</v>
      </c>
      <c r="X31" s="21" t="s">
        <v>772</v>
      </c>
      <c r="Y31" s="21" t="s">
        <v>772</v>
      </c>
      <c r="Z31" s="21" t="s">
        <v>772</v>
      </c>
      <c r="AA31" s="32" t="s">
        <v>772</v>
      </c>
      <c r="AB31" s="32" t="s">
        <v>772</v>
      </c>
      <c r="AC31" s="32" t="s">
        <v>812</v>
      </c>
      <c r="AD31" s="27"/>
      <c r="AE31" s="59"/>
      <c r="AF31" s="59"/>
      <c r="AG31" s="59"/>
      <c r="AH31" s="59"/>
      <c r="AI31" s="59"/>
      <c r="AJ31" s="59">
        <v>1.1</v>
      </c>
    </row>
    <row r="32" s="6" customFormat="1" ht="102.75" customHeight="1" spans="1:36">
      <c r="A32" s="21">
        <v>19</v>
      </c>
      <c r="B32" s="27"/>
      <c r="C32" s="27"/>
      <c r="D32" s="27"/>
      <c r="E32" s="27"/>
      <c r="F32" s="21">
        <v>4</v>
      </c>
      <c r="G32" s="27"/>
      <c r="H32" s="18" t="s">
        <v>874</v>
      </c>
      <c r="I32" s="18" t="s">
        <v>875</v>
      </c>
      <c r="J32" s="27" t="s">
        <v>772</v>
      </c>
      <c r="K32" s="18" t="s">
        <v>876</v>
      </c>
      <c r="L32" s="32" t="s">
        <v>772</v>
      </c>
      <c r="M32" s="32" t="s">
        <v>772</v>
      </c>
      <c r="N32" s="18" t="s">
        <v>846</v>
      </c>
      <c r="O32" s="32" t="s">
        <v>772</v>
      </c>
      <c r="P32" s="32" t="s">
        <v>772</v>
      </c>
      <c r="Q32" s="27" t="s">
        <v>227</v>
      </c>
      <c r="R32" s="46" t="s">
        <v>853</v>
      </c>
      <c r="S32" s="27"/>
      <c r="T32" s="46" t="s">
        <v>877</v>
      </c>
      <c r="U32" s="22" t="s">
        <v>157</v>
      </c>
      <c r="V32" s="22" t="s">
        <v>158</v>
      </c>
      <c r="W32" s="21" t="s">
        <v>772</v>
      </c>
      <c r="X32" s="21" t="s">
        <v>772</v>
      </c>
      <c r="Y32" s="21" t="s">
        <v>772</v>
      </c>
      <c r="Z32" s="21" t="s">
        <v>772</v>
      </c>
      <c r="AA32" s="32" t="s">
        <v>772</v>
      </c>
      <c r="AB32" s="32" t="s">
        <v>772</v>
      </c>
      <c r="AC32" s="18" t="s">
        <v>847</v>
      </c>
      <c r="AD32" s="27"/>
      <c r="AE32" s="59"/>
      <c r="AF32" s="59"/>
      <c r="AG32" s="59">
        <v>1.3</v>
      </c>
      <c r="AH32" s="59"/>
      <c r="AI32" s="59"/>
      <c r="AJ32" s="59"/>
    </row>
    <row r="33" s="6" customFormat="1" ht="102.75" hidden="1" customHeight="1" spans="1:36">
      <c r="A33" s="21">
        <v>19</v>
      </c>
      <c r="B33" s="27"/>
      <c r="C33" s="27"/>
      <c r="D33" s="27"/>
      <c r="E33" s="27"/>
      <c r="F33" s="21">
        <v>4</v>
      </c>
      <c r="G33" s="27"/>
      <c r="H33" s="18" t="s">
        <v>878</v>
      </c>
      <c r="I33" s="18" t="s">
        <v>879</v>
      </c>
      <c r="J33" s="27"/>
      <c r="K33" s="18" t="s">
        <v>879</v>
      </c>
      <c r="L33" s="32" t="s">
        <v>772</v>
      </c>
      <c r="M33" s="32" t="s">
        <v>772</v>
      </c>
      <c r="N33" s="18" t="s">
        <v>880</v>
      </c>
      <c r="O33" s="32" t="s">
        <v>772</v>
      </c>
      <c r="P33" s="32" t="s">
        <v>772</v>
      </c>
      <c r="Q33" s="27" t="s">
        <v>227</v>
      </c>
      <c r="R33" s="46" t="s">
        <v>811</v>
      </c>
      <c r="S33" s="27"/>
      <c r="T33" s="46" t="s">
        <v>877</v>
      </c>
      <c r="U33" s="22" t="s">
        <v>158</v>
      </c>
      <c r="V33" s="22" t="s">
        <v>158</v>
      </c>
      <c r="W33" s="21" t="s">
        <v>772</v>
      </c>
      <c r="X33" s="21" t="s">
        <v>772</v>
      </c>
      <c r="Y33" s="21" t="s">
        <v>772</v>
      </c>
      <c r="Z33" s="21" t="s">
        <v>772</v>
      </c>
      <c r="AA33" s="32" t="s">
        <v>772</v>
      </c>
      <c r="AB33" s="32" t="s">
        <v>772</v>
      </c>
      <c r="AC33" s="18" t="s">
        <v>847</v>
      </c>
      <c r="AD33" s="27"/>
      <c r="AE33" s="59"/>
      <c r="AF33" s="59"/>
      <c r="AG33" s="59"/>
      <c r="AH33" s="59"/>
      <c r="AI33" s="59">
        <v>1</v>
      </c>
      <c r="AJ33" s="59"/>
    </row>
    <row r="34" s="6" customFormat="1" ht="102.75" customHeight="1" spans="1:36">
      <c r="A34" s="21">
        <v>19</v>
      </c>
      <c r="B34" s="27"/>
      <c r="C34" s="27"/>
      <c r="D34" s="27"/>
      <c r="E34" s="27"/>
      <c r="F34" s="21">
        <v>4</v>
      </c>
      <c r="G34" s="27"/>
      <c r="H34" s="18" t="s">
        <v>881</v>
      </c>
      <c r="I34" s="18" t="s">
        <v>882</v>
      </c>
      <c r="J34" s="27"/>
      <c r="K34" s="18" t="s">
        <v>882</v>
      </c>
      <c r="L34" s="32" t="s">
        <v>772</v>
      </c>
      <c r="M34" s="32" t="s">
        <v>772</v>
      </c>
      <c r="N34" s="18" t="s">
        <v>880</v>
      </c>
      <c r="O34" s="32" t="s">
        <v>772</v>
      </c>
      <c r="P34" s="32" t="s">
        <v>772</v>
      </c>
      <c r="Q34" s="27" t="s">
        <v>227</v>
      </c>
      <c r="R34" s="46" t="s">
        <v>811</v>
      </c>
      <c r="S34" s="27"/>
      <c r="T34" s="46" t="s">
        <v>877</v>
      </c>
      <c r="U34" s="22" t="s">
        <v>157</v>
      </c>
      <c r="V34" s="22" t="s">
        <v>158</v>
      </c>
      <c r="W34" s="21" t="s">
        <v>772</v>
      </c>
      <c r="X34" s="21" t="s">
        <v>772</v>
      </c>
      <c r="Y34" s="21" t="s">
        <v>772</v>
      </c>
      <c r="Z34" s="21" t="s">
        <v>772</v>
      </c>
      <c r="AA34" s="32" t="s">
        <v>772</v>
      </c>
      <c r="AB34" s="32" t="s">
        <v>772</v>
      </c>
      <c r="AC34" s="18" t="s">
        <v>847</v>
      </c>
      <c r="AD34" s="27"/>
      <c r="AE34" s="59">
        <v>1</v>
      </c>
      <c r="AF34" s="59">
        <v>1</v>
      </c>
      <c r="AG34" s="59">
        <v>1</v>
      </c>
      <c r="AH34" s="59">
        <v>1</v>
      </c>
      <c r="AI34" s="59">
        <v>1</v>
      </c>
      <c r="AJ34" s="59">
        <v>1</v>
      </c>
    </row>
    <row r="35" spans="1:3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40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1:3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40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40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3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40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1:3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40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1:3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40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1:3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40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>
      <c r="A42" s="12"/>
      <c r="B42" s="12"/>
      <c r="C42" s="12"/>
      <c r="D42" s="12"/>
      <c r="E42" s="12"/>
      <c r="F42" s="12"/>
      <c r="G42" s="12"/>
      <c r="H42" s="12" t="s">
        <v>610</v>
      </c>
      <c r="I42" s="12"/>
      <c r="J42" s="12"/>
      <c r="K42" s="12"/>
      <c r="L42" s="40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1:3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40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3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40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1:3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40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1:3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40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1:3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40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1:3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40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:3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40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40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:36">
      <c r="A51" s="12"/>
      <c r="B51" s="12"/>
      <c r="C51" s="12"/>
      <c r="D51" s="12"/>
      <c r="E51" s="12"/>
      <c r="F51" s="12"/>
      <c r="G51" s="12"/>
      <c r="H51" s="29"/>
      <c r="I51" s="41"/>
      <c r="J51" s="12"/>
      <c r="K51" s="41"/>
      <c r="L51" s="40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1:36">
      <c r="A52" s="12"/>
      <c r="B52" s="12"/>
      <c r="C52" s="12"/>
      <c r="D52" s="12"/>
      <c r="E52" s="12"/>
      <c r="F52" s="12"/>
      <c r="G52" s="12"/>
      <c r="H52" s="29"/>
      <c r="I52" s="41"/>
      <c r="J52" s="12"/>
      <c r="K52" s="41"/>
      <c r="L52" s="40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spans="1:36">
      <c r="A53" s="12"/>
      <c r="B53" s="12"/>
      <c r="C53" s="12"/>
      <c r="D53" s="12"/>
      <c r="E53" s="12"/>
      <c r="F53" s="12"/>
      <c r="G53" s="12"/>
      <c r="H53" s="29"/>
      <c r="I53" s="41"/>
      <c r="J53" s="12"/>
      <c r="K53" s="41"/>
      <c r="L53" s="4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6">
      <c r="A54" s="12"/>
      <c r="B54" s="12"/>
      <c r="C54" s="12"/>
      <c r="D54" s="12"/>
      <c r="E54" s="12"/>
      <c r="F54" s="12"/>
      <c r="G54" s="12"/>
      <c r="H54" s="29"/>
      <c r="I54" s="41"/>
      <c r="J54" s="12"/>
      <c r="K54" s="41"/>
      <c r="L54" s="40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>
      <c r="A55" s="12"/>
      <c r="B55" s="12"/>
      <c r="C55" s="12"/>
      <c r="D55" s="12"/>
      <c r="E55" s="12"/>
      <c r="F55" s="12"/>
      <c r="G55" s="12"/>
      <c r="H55" s="29"/>
      <c r="I55" s="41"/>
      <c r="J55" s="12"/>
      <c r="K55" s="41"/>
      <c r="L55" s="40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</sheetData>
  <autoFilter ref="A11:AJ34">
    <filterColumn colId="32">
      <filters>
        <filter val="0.050"/>
        <filter val="0.810"/>
        <filter val="1"/>
        <filter val="1.3"/>
        <filter val="25"/>
        <filter val="6"/>
      </filters>
    </filterColumn>
    <extLst/>
  </autoFilter>
  <mergeCells count="39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1:AJ2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48" fitToHeight="0" orientation="landscape"/>
  <headerFooter>
    <oddFooter>&amp;C第&amp;P页 共&amp;N页</oddFooter>
  </headerFooter>
  <rowBreaks count="1" manualBreakCount="1">
    <brk id="27" max="40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1 " > < c o m m e n t   s : r e f = " M 1 7 "   r g b C l r = " 1 B 9 8 8 C " / > < c o m m e n t   s : r e f = " M 1 8 "   r g b C l r = " 1 B 9 8 8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总清单</vt:lpstr>
      <vt:lpstr>驾驶员首页</vt:lpstr>
      <vt:lpstr>驾驶员座总成-工艺BOM</vt:lpstr>
      <vt:lpstr>护面BOM清单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Administrator</cp:lastModifiedBy>
  <dcterms:created xsi:type="dcterms:W3CDTF">2006-09-13T11:21:00Z</dcterms:created>
  <cp:lastPrinted>2022-06-08T09:14:00Z</cp:lastPrinted>
  <dcterms:modified xsi:type="dcterms:W3CDTF">2023-05-04T06:01:20Z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0919AF2AEF124FB690B977A48AF382BC</vt:lpwstr>
  </property>
</Properties>
</file>