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1" r:id="rId1"/>
    <sheet name="劳务费" sheetId="7" r:id="rId2"/>
    <sheet name="考勤" sheetId="6" r:id="rId3"/>
    <sheet name="其他" sheetId="4" r:id="rId4"/>
    <sheet name="分类" sheetId="8" r:id="rId5"/>
    <sheet name="车间扣款" sheetId="10" r:id="rId6"/>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xlnm._FilterDatabase" localSheetId="1" hidden="1">劳务费!$A$2:$O$34</definedName>
    <definedName name="_xlnm._FilterDatabase" localSheetId="2" hidden="1">考勤!$4:$109</definedName>
    <definedName name="_xlnm.Print_Titles" localSheetId="2">考勤!$3:$4</definedName>
  </definedNames>
  <calcPr calcId="144525"/>
  <pivotCaches>
    <pivotCache cacheId="0" r:id="rId7"/>
  </pivotCaches>
</workbook>
</file>

<file path=xl/comments1.xml><?xml version="1.0" encoding="utf-8"?>
<comments xmlns="http://schemas.openxmlformats.org/spreadsheetml/2006/main">
  <authors>
    <author>Administrator</author>
    <author>liu</author>
  </authors>
  <commentList>
    <comment ref="H32" authorId="0">
      <text>
        <r>
          <rPr>
            <b/>
            <sz val="9"/>
            <rFont val="宋体"/>
            <charset val="134"/>
          </rPr>
          <t>Administrator:</t>
        </r>
        <r>
          <rPr>
            <sz val="9"/>
            <rFont val="宋体"/>
            <charset val="134"/>
          </rPr>
          <t xml:space="preserve">
发泡帮忙</t>
        </r>
      </text>
    </comment>
    <comment ref="H35" authorId="0">
      <text>
        <r>
          <rPr>
            <b/>
            <sz val="9"/>
            <rFont val="宋体"/>
            <charset val="134"/>
          </rPr>
          <t>Administrator:</t>
        </r>
        <r>
          <rPr>
            <sz val="9"/>
            <rFont val="宋体"/>
            <charset val="134"/>
          </rPr>
          <t xml:space="preserve">
发泡帮忙</t>
        </r>
      </text>
    </comment>
    <comment ref="N38" authorId="1">
      <text>
        <r>
          <rPr>
            <b/>
            <sz val="9"/>
            <rFont val="宋体"/>
            <charset val="134"/>
          </rPr>
          <t>liu:</t>
        </r>
        <r>
          <rPr>
            <sz val="9"/>
            <rFont val="宋体"/>
            <charset val="134"/>
          </rPr>
          <t xml:space="preserve">
发泡帮忙</t>
        </r>
      </text>
    </comment>
    <comment ref="T38" authorId="1">
      <text>
        <r>
          <rPr>
            <sz val="9"/>
            <rFont val="宋体"/>
            <charset val="134"/>
          </rPr>
          <t>发泡干活</t>
        </r>
      </text>
    </comment>
    <comment ref="U38" authorId="0">
      <text>
        <r>
          <rPr>
            <sz val="9"/>
            <rFont val="宋体"/>
            <charset val="134"/>
          </rPr>
          <t>发泡干活</t>
        </r>
      </text>
    </comment>
    <comment ref="V38" authorId="1">
      <text>
        <r>
          <rPr>
            <sz val="9"/>
            <rFont val="宋体"/>
            <charset val="134"/>
          </rPr>
          <t>发泡干活</t>
        </r>
      </text>
    </comment>
    <comment ref="M61" authorId="0">
      <text>
        <r>
          <rPr>
            <b/>
            <sz val="9"/>
            <rFont val="宋体"/>
            <charset val="134"/>
          </rPr>
          <t xml:space="preserve">Adminis
</t>
        </r>
        <r>
          <rPr>
            <b/>
            <sz val="10"/>
            <rFont val="宋体"/>
            <charset val="134"/>
          </rPr>
          <t>夜班</t>
        </r>
      </text>
    </comment>
    <comment ref="N61" authorId="0">
      <text>
        <r>
          <rPr>
            <b/>
            <sz val="9"/>
            <rFont val="宋体"/>
            <charset val="134"/>
          </rPr>
          <t>Administrator:</t>
        </r>
        <r>
          <rPr>
            <sz val="9"/>
            <rFont val="宋体"/>
            <charset val="134"/>
          </rPr>
          <t xml:space="preserve">
</t>
        </r>
        <r>
          <rPr>
            <sz val="14"/>
            <rFont val="宋体"/>
            <charset val="134"/>
          </rPr>
          <t>夜班</t>
        </r>
      </text>
    </comment>
    <comment ref="O61" authorId="0">
      <text>
        <r>
          <rPr>
            <b/>
            <sz val="9"/>
            <rFont val="宋体"/>
            <charset val="134"/>
          </rPr>
          <t>Administrator:</t>
        </r>
        <r>
          <rPr>
            <sz val="9"/>
            <rFont val="宋体"/>
            <charset val="134"/>
          </rPr>
          <t xml:space="preserve">
</t>
        </r>
        <r>
          <rPr>
            <sz val="14"/>
            <rFont val="宋体"/>
            <charset val="134"/>
          </rPr>
          <t>夜班</t>
        </r>
      </text>
    </comment>
    <comment ref="AB61" authorId="0">
      <text>
        <r>
          <rPr>
            <b/>
            <sz val="9"/>
            <rFont val="宋体"/>
            <charset val="134"/>
          </rPr>
          <t>Administrator:</t>
        </r>
        <r>
          <rPr>
            <sz val="9"/>
            <rFont val="宋体"/>
            <charset val="134"/>
          </rPr>
          <t xml:space="preserve">
</t>
        </r>
        <r>
          <rPr>
            <sz val="14"/>
            <rFont val="宋体"/>
            <charset val="134"/>
          </rPr>
          <t>夜班</t>
        </r>
      </text>
    </comment>
    <comment ref="G64" authorId="0">
      <text/>
    </comment>
    <comment ref="H64" authorId="0">
      <text/>
    </comment>
    <comment ref="I64" authorId="0">
      <text/>
    </comment>
    <comment ref="J64" authorId="0">
      <text/>
    </comment>
    <comment ref="K64" authorId="0">
      <text/>
    </comment>
    <comment ref="T64" authorId="0">
      <text>
        <r>
          <rPr>
            <b/>
            <sz val="9"/>
            <rFont val="宋体"/>
            <charset val="134"/>
          </rPr>
          <t>Administrator:</t>
        </r>
        <r>
          <rPr>
            <sz val="9"/>
            <rFont val="宋体"/>
            <charset val="134"/>
          </rPr>
          <t xml:space="preserve">
夜班</t>
        </r>
      </text>
    </comment>
    <comment ref="U64" authorId="0">
      <text>
        <r>
          <rPr>
            <b/>
            <sz val="9"/>
            <rFont val="宋体"/>
            <charset val="134"/>
          </rPr>
          <t>Administrator:</t>
        </r>
        <r>
          <rPr>
            <sz val="9"/>
            <rFont val="宋体"/>
            <charset val="134"/>
          </rPr>
          <t xml:space="preserve">
夜班</t>
        </r>
      </text>
    </comment>
    <comment ref="V64" authorId="0">
      <text>
        <r>
          <rPr>
            <b/>
            <sz val="9"/>
            <rFont val="宋体"/>
            <charset val="134"/>
          </rPr>
          <t>Administrator:</t>
        </r>
        <r>
          <rPr>
            <sz val="9"/>
            <rFont val="宋体"/>
            <charset val="134"/>
          </rPr>
          <t xml:space="preserve">
夜班</t>
        </r>
      </text>
    </comment>
    <comment ref="W64" authorId="0">
      <text>
        <r>
          <rPr>
            <b/>
            <sz val="9"/>
            <rFont val="宋体"/>
            <charset val="134"/>
          </rPr>
          <t>Administrator:</t>
        </r>
        <r>
          <rPr>
            <sz val="9"/>
            <rFont val="宋体"/>
            <charset val="134"/>
          </rPr>
          <t xml:space="preserve">
夜班</t>
        </r>
      </text>
    </comment>
    <comment ref="X64" authorId="0">
      <text>
        <r>
          <rPr>
            <b/>
            <sz val="9"/>
            <rFont val="宋体"/>
            <charset val="134"/>
          </rPr>
          <t>Administrator:</t>
        </r>
        <r>
          <rPr>
            <sz val="9"/>
            <rFont val="宋体"/>
            <charset val="134"/>
          </rPr>
          <t xml:space="preserve">
夜班</t>
        </r>
      </text>
    </comment>
    <comment ref="Y64" authorId="0">
      <text>
        <r>
          <rPr>
            <b/>
            <sz val="9"/>
            <rFont val="宋体"/>
            <charset val="134"/>
          </rPr>
          <t>Administrator:</t>
        </r>
        <r>
          <rPr>
            <sz val="9"/>
            <rFont val="宋体"/>
            <charset val="134"/>
          </rPr>
          <t xml:space="preserve">
夜班</t>
        </r>
      </text>
    </comment>
    <comment ref="L67" authorId="0">
      <text>
        <r>
          <rPr>
            <b/>
            <sz val="9"/>
            <rFont val="宋体"/>
            <charset val="134"/>
          </rPr>
          <t xml:space="preserve">Adminis
</t>
        </r>
        <r>
          <rPr>
            <b/>
            <sz val="10"/>
            <rFont val="宋体"/>
            <charset val="134"/>
          </rPr>
          <t>夜班</t>
        </r>
      </text>
    </comment>
    <comment ref="M67" authorId="0">
      <text>
        <r>
          <rPr>
            <b/>
            <sz val="9"/>
            <rFont val="宋体"/>
            <charset val="134"/>
          </rPr>
          <t xml:space="preserve">Adminis
</t>
        </r>
        <r>
          <rPr>
            <b/>
            <sz val="10"/>
            <rFont val="宋体"/>
            <charset val="134"/>
          </rPr>
          <t>夜班</t>
        </r>
      </text>
    </comment>
    <comment ref="N67" authorId="0">
      <text>
        <r>
          <rPr>
            <b/>
            <sz val="9"/>
            <rFont val="宋体"/>
            <charset val="134"/>
          </rPr>
          <t xml:space="preserve">Adminis
</t>
        </r>
        <r>
          <rPr>
            <b/>
            <sz val="10"/>
            <rFont val="宋体"/>
            <charset val="134"/>
          </rPr>
          <t>夜班</t>
        </r>
      </text>
    </comment>
    <comment ref="O67" authorId="0">
      <text>
        <r>
          <rPr>
            <b/>
            <sz val="9"/>
            <rFont val="宋体"/>
            <charset val="134"/>
          </rPr>
          <t>Administrator:</t>
        </r>
        <r>
          <rPr>
            <sz val="9"/>
            <rFont val="宋体"/>
            <charset val="134"/>
          </rPr>
          <t xml:space="preserve">
</t>
        </r>
        <r>
          <rPr>
            <sz val="14"/>
            <rFont val="宋体"/>
            <charset val="134"/>
          </rPr>
          <t>夜班</t>
        </r>
      </text>
    </comment>
    <comment ref="AB67" authorId="0">
      <text>
        <r>
          <rPr>
            <b/>
            <sz val="9"/>
            <rFont val="宋体"/>
            <charset val="134"/>
          </rPr>
          <t>Administrator:</t>
        </r>
        <r>
          <rPr>
            <sz val="9"/>
            <rFont val="宋体"/>
            <charset val="134"/>
          </rPr>
          <t xml:space="preserve">
</t>
        </r>
        <r>
          <rPr>
            <sz val="14"/>
            <rFont val="宋体"/>
            <charset val="134"/>
          </rPr>
          <t>夜班</t>
        </r>
      </text>
    </comment>
    <comment ref="AC67" authorId="0">
      <text>
        <r>
          <rPr>
            <b/>
            <sz val="9"/>
            <rFont val="宋体"/>
            <charset val="134"/>
          </rPr>
          <t>Administrator:</t>
        </r>
        <r>
          <rPr>
            <sz val="9"/>
            <rFont val="宋体"/>
            <charset val="134"/>
          </rPr>
          <t xml:space="preserve">
</t>
        </r>
        <r>
          <rPr>
            <sz val="14"/>
            <rFont val="宋体"/>
            <charset val="134"/>
          </rPr>
          <t>夜班</t>
        </r>
      </text>
    </comment>
  </commentList>
</comments>
</file>

<file path=xl/sharedStrings.xml><?xml version="1.0" encoding="utf-8"?>
<sst xmlns="http://schemas.openxmlformats.org/spreadsheetml/2006/main" count="664" uniqueCount="112">
  <si>
    <t>众智鑫成4月劳务费</t>
  </si>
  <si>
    <t>序号</t>
  </si>
  <si>
    <t>车间</t>
  </si>
  <si>
    <t>姓名</t>
  </si>
  <si>
    <t>入职时间</t>
  </si>
  <si>
    <t>出勤天数</t>
  </si>
  <si>
    <t>总工时</t>
  </si>
  <si>
    <t>单价</t>
  </si>
  <si>
    <t>试用期工时</t>
  </si>
  <si>
    <t>盘点工时</t>
  </si>
  <si>
    <t>其他</t>
  </si>
  <si>
    <t>3月9日后调</t>
  </si>
  <si>
    <t>工资</t>
  </si>
  <si>
    <t>饭补</t>
  </si>
  <si>
    <t>工资合计</t>
  </si>
  <si>
    <t>备注</t>
  </si>
  <si>
    <t>冲压弯管车间</t>
  </si>
  <si>
    <t>刘力辉</t>
  </si>
  <si>
    <t>冲压工</t>
  </si>
  <si>
    <t>漏打卡</t>
  </si>
  <si>
    <t>庞文忠</t>
  </si>
  <si>
    <t/>
  </si>
  <si>
    <t>刘长鑫</t>
  </si>
  <si>
    <t>底座装配车间</t>
  </si>
  <si>
    <t>徐恒达</t>
  </si>
  <si>
    <t>组装工</t>
  </si>
  <si>
    <t>螺栓未紧固</t>
  </si>
  <si>
    <t>发泡车间</t>
  </si>
  <si>
    <t>刘英浩</t>
  </si>
  <si>
    <t>发泡工</t>
  </si>
  <si>
    <t>闫安</t>
  </si>
  <si>
    <t>邢维</t>
  </si>
  <si>
    <t>刘瑞敏</t>
  </si>
  <si>
    <t>马宏乐</t>
  </si>
  <si>
    <t>罗刚</t>
  </si>
  <si>
    <t>姜怡帆</t>
  </si>
  <si>
    <t>郭凤祥</t>
  </si>
  <si>
    <t>焊接车间</t>
  </si>
  <si>
    <t>李延龙</t>
  </si>
  <si>
    <t>摆件工</t>
  </si>
  <si>
    <t>孙金茹</t>
  </si>
  <si>
    <t>出现不良、连接板用错</t>
  </si>
  <si>
    <t>注塑车间</t>
  </si>
  <si>
    <t>张春玲</t>
  </si>
  <si>
    <t>操作工</t>
  </si>
  <si>
    <t>座椅总装车间</t>
  </si>
  <si>
    <t>刘英浩1</t>
  </si>
  <si>
    <t>王钇雄</t>
  </si>
  <si>
    <t>陈勃君</t>
  </si>
  <si>
    <t>刘佳腾</t>
  </si>
  <si>
    <t>倪兆江</t>
  </si>
  <si>
    <t>刘志杰</t>
  </si>
  <si>
    <t>违反公司制度</t>
  </si>
  <si>
    <t>王猛</t>
  </si>
  <si>
    <t>冯靖然</t>
  </si>
  <si>
    <t>座椅总装车间-H6</t>
  </si>
  <si>
    <t>孟祥阔</t>
  </si>
  <si>
    <t>罗刚1</t>
  </si>
  <si>
    <t>合计：</t>
  </si>
  <si>
    <t>开票数</t>
  </si>
  <si>
    <t>说明：3天试用期工资为15/小时，转正之后18元/小时，整理现场、盘点等工时按照80%计算，饭补5元/天；</t>
  </si>
  <si>
    <t>求和项:工资合计</t>
  </si>
  <si>
    <t>总计</t>
  </si>
  <si>
    <t>河北光华荣昌汽车部件有限公司</t>
  </si>
  <si>
    <t>2023年3月(03月01日-03月31日)金属件厂前工序车间考勤表</t>
  </si>
  <si>
    <t>金属件厂前工序车间</t>
  </si>
  <si>
    <t>应出勤天数：</t>
  </si>
  <si>
    <t>日期</t>
  </si>
  <si>
    <t>班组</t>
  </si>
  <si>
    <t>时间</t>
  </si>
  <si>
    <t>餐补出勤</t>
  </si>
  <si>
    <t>正常出勤时长</t>
  </si>
  <si>
    <t>加班（小时）</t>
  </si>
  <si>
    <t>计薪工时</t>
  </si>
  <si>
    <t>本人签字</t>
  </si>
  <si>
    <t>三</t>
  </si>
  <si>
    <t>四</t>
  </si>
  <si>
    <t>五</t>
  </si>
  <si>
    <t>六</t>
  </si>
  <si>
    <t>日</t>
  </si>
  <si>
    <t>一</t>
  </si>
  <si>
    <t>二</t>
  </si>
  <si>
    <t>平时加班</t>
  </si>
  <si>
    <t>周末加班</t>
  </si>
  <si>
    <t>冲压</t>
  </si>
  <si>
    <t>上午</t>
  </si>
  <si>
    <t>沧州众智鑫成人力资源服务有限公司</t>
  </si>
  <si>
    <t>下午</t>
  </si>
  <si>
    <t>加班</t>
  </si>
  <si>
    <t>休</t>
  </si>
  <si>
    <t>放</t>
  </si>
  <si>
    <t>底座</t>
  </si>
  <si>
    <t>离职</t>
  </si>
  <si>
    <t>焊接</t>
  </si>
  <si>
    <t>H6</t>
  </si>
  <si>
    <t>离</t>
  </si>
  <si>
    <t>M4</t>
  </si>
  <si>
    <t>事</t>
  </si>
  <si>
    <t>B40</t>
  </si>
  <si>
    <t>刘彪</t>
  </si>
  <si>
    <t>欧马可</t>
  </si>
  <si>
    <t>范忠斌</t>
  </si>
  <si>
    <t>重卡</t>
  </si>
  <si>
    <t>旷</t>
  </si>
  <si>
    <t>发泡</t>
  </si>
  <si>
    <t>白</t>
  </si>
  <si>
    <t>正常在职</t>
  </si>
  <si>
    <t>夜</t>
  </si>
  <si>
    <t>异常情况</t>
  </si>
  <si>
    <t>扣款金额</t>
  </si>
  <si>
    <t>合计</t>
  </si>
  <si>
    <t>9号起超8小时的每小时加1元</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</si>
</sst>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dd"/>
    <numFmt numFmtId="177" formatCode="General&quot;年&quot;"/>
    <numFmt numFmtId="178" formatCode="General&quot;月&quot;"/>
    <numFmt numFmtId="179" formatCode="aaa"/>
    <numFmt numFmtId="180" formatCode="0_ "/>
    <numFmt numFmtId="181" formatCode="0.0"/>
  </numFmts>
  <fonts count="58">
    <font>
      <sz val="11"/>
      <color theme="1"/>
      <name val="宋体"/>
      <charset val="134"/>
      <scheme val="minor"/>
    </font>
    <font>
      <sz val="11"/>
      <color indexed="8"/>
      <name val="微软雅黑"/>
      <charset val="134"/>
    </font>
    <font>
      <sz val="11"/>
      <color rgb="FF000000"/>
      <name val="微软雅黑"/>
      <charset val="134"/>
    </font>
    <font>
      <sz val="11"/>
      <color theme="1"/>
      <name val="微软雅黑"/>
      <charset val="134"/>
    </font>
    <font>
      <sz val="10"/>
      <color theme="1"/>
      <name val="宋体"/>
      <charset val="134"/>
      <scheme val="minor"/>
    </font>
    <font>
      <sz val="9"/>
      <color indexed="8"/>
      <name val="宋体"/>
      <charset val="134"/>
    </font>
    <font>
      <sz val="10"/>
      <color theme="1"/>
      <name val="微软雅黑"/>
      <charset val="134"/>
    </font>
    <font>
      <sz val="12"/>
      <name val="宋体"/>
      <charset val="134"/>
    </font>
    <font>
      <sz val="9"/>
      <color theme="1"/>
      <name val="宋体"/>
      <charset val="134"/>
    </font>
    <font>
      <sz val="9"/>
      <name val="宋体"/>
      <charset val="134"/>
    </font>
    <font>
      <b/>
      <sz val="14"/>
      <color indexed="8"/>
      <name val="微软雅黑"/>
      <charset val="134"/>
    </font>
    <font>
      <b/>
      <sz val="10"/>
      <color indexed="8"/>
      <name val="微软雅黑"/>
      <charset val="134"/>
    </font>
    <font>
      <sz val="10"/>
      <color indexed="8"/>
      <name val="宋体"/>
      <charset val="134"/>
    </font>
    <font>
      <sz val="10"/>
      <name val="宋体"/>
      <charset val="134"/>
    </font>
    <font>
      <sz val="10"/>
      <color theme="1"/>
      <name val="宋体"/>
      <charset val="134"/>
    </font>
    <font>
      <sz val="10"/>
      <color indexed="8"/>
      <name val="微软雅黑"/>
      <charset val="134"/>
    </font>
    <font>
      <sz val="12"/>
      <color theme="1"/>
      <name val="宋体"/>
      <charset val="134"/>
    </font>
    <font>
      <sz val="11"/>
      <color theme="1"/>
      <name val="宋体"/>
      <charset val="134"/>
    </font>
    <font>
      <sz val="11"/>
      <color theme="0"/>
      <name val="宋体"/>
      <charset val="134"/>
      <scheme val="minor"/>
    </font>
    <font>
      <b/>
      <sz val="10"/>
      <color indexed="8"/>
      <name val="宋体"/>
      <charset val="134"/>
    </font>
    <font>
      <sz val="8"/>
      <color indexed="8"/>
      <name val="微软雅黑"/>
      <charset val="134"/>
    </font>
    <font>
      <sz val="8"/>
      <name val="微软雅黑"/>
      <charset val="134"/>
    </font>
    <font>
      <sz val="11"/>
      <color rgb="FFFF0000"/>
      <name val="宋体"/>
      <charset val="134"/>
      <scheme val="minor"/>
    </font>
    <font>
      <sz val="10"/>
      <color rgb="FFFF0000"/>
      <name val="宋体"/>
      <charset val="134"/>
    </font>
    <font>
      <sz val="10"/>
      <name val="微软雅黑"/>
      <charset val="134"/>
    </font>
    <font>
      <sz val="11"/>
      <name val="宋体"/>
      <charset val="134"/>
      <scheme val="minor"/>
    </font>
    <font>
      <b/>
      <sz val="10"/>
      <color theme="0"/>
      <name val="微软雅黑"/>
      <charset val="134"/>
    </font>
    <font>
      <b/>
      <sz val="10"/>
      <color theme="1"/>
      <name val="微软雅黑"/>
      <charset val="134"/>
    </font>
    <font>
      <sz val="11"/>
      <color indexed="8"/>
      <name val="宋体"/>
      <charset val="134"/>
    </font>
    <font>
      <sz val="8"/>
      <color theme="1"/>
      <name val="微软雅黑"/>
      <charset val="134"/>
    </font>
    <font>
      <b/>
      <sz val="10"/>
      <color theme="1"/>
      <name val="宋体"/>
      <charset val="134"/>
    </font>
    <font>
      <sz val="14"/>
      <color theme="1"/>
      <name val="宋体"/>
      <charset val="134"/>
      <scheme val="minor"/>
    </font>
    <font>
      <b/>
      <sz val="10"/>
      <color theme="1"/>
      <name val="宋体"/>
      <charset val="134"/>
      <scheme val="minor"/>
    </font>
    <font>
      <b/>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9"/>
      <name val="宋体"/>
      <charset val="134"/>
    </font>
    <font>
      <sz val="14"/>
      <name val="宋体"/>
      <charset val="134"/>
    </font>
    <font>
      <sz val="9"/>
      <name val="宋体"/>
      <charset val="134"/>
    </font>
    <font>
      <sz val="10"/>
      <name val="宋体"/>
      <charset val="134"/>
    </font>
    <font>
      <b/>
      <sz val="10"/>
      <name val="宋体"/>
      <charset val="134"/>
    </font>
  </fonts>
  <fills count="35">
    <fill>
      <patternFill patternType="none"/>
    </fill>
    <fill>
      <patternFill patternType="gray125"/>
    </fill>
    <fill>
      <patternFill patternType="solid">
        <fgColor rgb="FFFF0000"/>
        <bgColor indexed="64"/>
      </patternFill>
    </fill>
    <fill>
      <patternFill patternType="solid">
        <fgColor rgb="FFC000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4" fillId="4" borderId="0" applyNumberFormat="0" applyBorder="0" applyAlignment="0" applyProtection="0">
      <alignment vertical="center"/>
    </xf>
    <xf numFmtId="0" fontId="35" fillId="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4" fillId="6" borderId="0" applyNumberFormat="0" applyBorder="0" applyAlignment="0" applyProtection="0">
      <alignment vertical="center"/>
    </xf>
    <xf numFmtId="0" fontId="36" fillId="7" borderId="0" applyNumberFormat="0" applyBorder="0" applyAlignment="0" applyProtection="0">
      <alignment vertical="center"/>
    </xf>
    <xf numFmtId="43" fontId="0" fillId="0" borderId="0" applyFont="0" applyFill="0" applyBorder="0" applyAlignment="0" applyProtection="0">
      <alignment vertical="center"/>
    </xf>
    <xf numFmtId="0" fontId="37" fillId="8"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0" fillId="9" borderId="9" applyNumberFormat="0" applyFont="0" applyAlignment="0" applyProtection="0">
      <alignment vertical="center"/>
    </xf>
    <xf numFmtId="0" fontId="37" fillId="10"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0" applyNumberFormat="0" applyFill="0" applyAlignment="0" applyProtection="0">
      <alignment vertical="center"/>
    </xf>
    <xf numFmtId="0" fontId="45" fillId="0" borderId="10" applyNumberFormat="0" applyFill="0" applyAlignment="0" applyProtection="0">
      <alignment vertical="center"/>
    </xf>
    <xf numFmtId="0" fontId="37" fillId="11" borderId="0" applyNumberFormat="0" applyBorder="0" applyAlignment="0" applyProtection="0">
      <alignment vertical="center"/>
    </xf>
    <xf numFmtId="0" fontId="40" fillId="0" borderId="11" applyNumberFormat="0" applyFill="0" applyAlignment="0" applyProtection="0">
      <alignment vertical="center"/>
    </xf>
    <xf numFmtId="0" fontId="37" fillId="12" borderId="0" applyNumberFormat="0" applyBorder="0" applyAlignment="0" applyProtection="0">
      <alignment vertical="center"/>
    </xf>
    <xf numFmtId="0" fontId="46" fillId="13" borderId="12" applyNumberFormat="0" applyAlignment="0" applyProtection="0">
      <alignment vertical="center"/>
    </xf>
    <xf numFmtId="0" fontId="47" fillId="13" borderId="8" applyNumberFormat="0" applyAlignment="0" applyProtection="0">
      <alignment vertical="center"/>
    </xf>
    <xf numFmtId="0" fontId="48" fillId="14" borderId="13" applyNumberFormat="0" applyAlignment="0" applyProtection="0">
      <alignment vertical="center"/>
    </xf>
    <xf numFmtId="0" fontId="34" fillId="15" borderId="0" applyNumberFormat="0" applyBorder="0" applyAlignment="0" applyProtection="0">
      <alignment vertical="center"/>
    </xf>
    <xf numFmtId="0" fontId="37" fillId="16" borderId="0" applyNumberFormat="0" applyBorder="0" applyAlignment="0" applyProtection="0">
      <alignment vertical="center"/>
    </xf>
    <xf numFmtId="0" fontId="49" fillId="0" borderId="14" applyNumberFormat="0" applyFill="0" applyAlignment="0" applyProtection="0">
      <alignment vertical="center"/>
    </xf>
    <xf numFmtId="0" fontId="50" fillId="0" borderId="15" applyNumberFormat="0" applyFill="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34" fillId="19" borderId="0" applyNumberFormat="0" applyBorder="0" applyAlignment="0" applyProtection="0">
      <alignment vertical="center"/>
    </xf>
    <xf numFmtId="0" fontId="37"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7" fillId="29" borderId="0" applyNumberFormat="0" applyBorder="0" applyAlignment="0" applyProtection="0">
      <alignment vertical="center"/>
    </xf>
    <xf numFmtId="0" fontId="34"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4" fillId="33" borderId="0" applyNumberFormat="0" applyBorder="0" applyAlignment="0" applyProtection="0">
      <alignment vertical="center"/>
    </xf>
    <xf numFmtId="0" fontId="37" fillId="34" borderId="0" applyNumberFormat="0" applyBorder="0" applyAlignment="0" applyProtection="0">
      <alignment vertical="center"/>
    </xf>
    <xf numFmtId="0" fontId="28" fillId="0" borderId="0">
      <alignment vertical="center"/>
    </xf>
  </cellStyleXfs>
  <cellXfs count="113">
    <xf numFmtId="0" fontId="0" fillId="0" borderId="0" xfId="0">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4" fillId="2"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center" vertical="center"/>
    </xf>
    <xf numFmtId="0" fontId="5" fillId="0" borderId="1" xfId="0" applyFont="1" applyFill="1" applyBorder="1" applyAlignment="1" applyProtection="1">
      <alignment vertical="center"/>
      <protection locked="0"/>
    </xf>
    <xf numFmtId="0" fontId="4" fillId="0" borderId="1" xfId="0" applyFont="1" applyBorder="1" applyAlignment="1">
      <alignment horizontal="left" vertical="center"/>
    </xf>
    <xf numFmtId="0" fontId="0" fillId="0" borderId="0" xfId="0" applyFill="1">
      <alignment vertical="center"/>
    </xf>
    <xf numFmtId="0" fontId="6" fillId="0" borderId="0" xfId="0" applyFont="1" applyAlignment="1">
      <alignment horizontal="center" vertical="center"/>
    </xf>
    <xf numFmtId="0" fontId="4" fillId="0" borderId="1" xfId="0" applyFont="1" applyBorder="1" applyAlignment="1">
      <alignment horizontal="center" vertical="center" wrapText="1"/>
    </xf>
    <xf numFmtId="0" fontId="7" fillId="0" borderId="1" xfId="0" applyFont="1" applyFill="1" applyBorder="1" applyAlignment="1"/>
    <xf numFmtId="0" fontId="0" fillId="0" borderId="0" xfId="0" applyFont="1" applyFill="1" applyAlignment="1"/>
    <xf numFmtId="0" fontId="0" fillId="0" borderId="0" xfId="0" applyFont="1" applyFill="1" applyBorder="1" applyAlignment="1"/>
    <xf numFmtId="0" fontId="8" fillId="0" borderId="0" xfId="0" applyFont="1" applyFill="1" applyAlignment="1"/>
    <xf numFmtId="0" fontId="9" fillId="0" borderId="0" xfId="0" applyFont="1" applyFill="1" applyAlignment="1">
      <alignment vertical="center"/>
    </xf>
    <xf numFmtId="0" fontId="10" fillId="0" borderId="0"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176" fontId="13" fillId="0" borderId="1" xfId="0" applyNumberFormat="1" applyFont="1" applyFill="1" applyBorder="1" applyAlignment="1" applyProtection="1">
      <alignment horizontal="center" vertical="center"/>
    </xf>
    <xf numFmtId="179" fontId="12" fillId="0" borderId="1" xfId="0" applyNumberFormat="1" applyFont="1" applyFill="1" applyBorder="1" applyAlignment="1" applyProtection="1">
      <alignment horizontal="center" vertical="center"/>
    </xf>
    <xf numFmtId="0" fontId="0" fillId="0" borderId="3" xfId="0" applyFont="1" applyFill="1" applyBorder="1" applyAlignment="1">
      <alignment horizontal="center" vertical="center"/>
    </xf>
    <xf numFmtId="0" fontId="14" fillId="0" borderId="1" xfId="0" applyFont="1" applyFill="1" applyBorder="1" applyAlignment="1" applyProtection="1">
      <alignment horizontal="center" vertical="center"/>
      <protection locked="0"/>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0" fontId="12" fillId="0" borderId="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0" borderId="1" xfId="0" applyFont="1" applyFill="1" applyBorder="1" applyAlignment="1">
      <alignment horizontal="center" vertical="center"/>
    </xf>
    <xf numFmtId="0" fontId="16" fillId="0" borderId="1" xfId="0" applyFont="1" applyFill="1" applyBorder="1" applyAlignment="1" applyProtection="1">
      <alignment horizontal="center" vertical="center"/>
      <protection locked="0"/>
    </xf>
    <xf numFmtId="0" fontId="17" fillId="0" borderId="1" xfId="0" applyFont="1" applyFill="1" applyBorder="1" applyAlignment="1">
      <alignment horizontal="center" vertical="center"/>
    </xf>
    <xf numFmtId="0" fontId="12" fillId="0" borderId="3" xfId="0" applyFont="1"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12" fillId="0" borderId="5" xfId="0" applyFont="1" applyFill="1" applyBorder="1" applyAlignment="1" applyProtection="1">
      <alignment horizontal="center" vertical="center"/>
      <protection locked="0"/>
    </xf>
    <xf numFmtId="0" fontId="0" fillId="0" borderId="6" xfId="0" applyFont="1" applyFill="1" applyBorder="1" applyAlignment="1">
      <alignment horizontal="center" vertical="center"/>
    </xf>
    <xf numFmtId="0" fontId="14" fillId="0" borderId="6" xfId="0" applyFont="1" applyFill="1" applyBorder="1" applyAlignment="1" applyProtection="1">
      <alignment horizontal="center" vertical="center"/>
      <protection locked="0"/>
    </xf>
    <xf numFmtId="0" fontId="18" fillId="0" borderId="1" xfId="0" applyFont="1" applyFill="1" applyBorder="1" applyAlignment="1">
      <alignment horizontal="center" vertical="center"/>
    </xf>
    <xf numFmtId="0" fontId="19" fillId="0" borderId="1" xfId="0" applyFont="1" applyFill="1" applyBorder="1" applyAlignment="1" applyProtection="1">
      <alignment horizontal="center" vertical="center"/>
      <protection locked="0"/>
    </xf>
    <xf numFmtId="0" fontId="20" fillId="0" borderId="1" xfId="0" applyFont="1" applyFill="1" applyBorder="1" applyAlignment="1">
      <alignment horizontal="center" vertical="center"/>
    </xf>
    <xf numFmtId="0" fontId="21" fillId="0" borderId="1" xfId="0" applyNumberFormat="1" applyFont="1" applyFill="1" applyBorder="1" applyAlignment="1">
      <alignment horizontal="center" vertical="center"/>
    </xf>
    <xf numFmtId="0" fontId="21" fillId="0" borderId="1" xfId="0" applyFont="1" applyFill="1" applyBorder="1" applyAlignment="1">
      <alignment horizontal="center" vertical="center"/>
    </xf>
    <xf numFmtId="0" fontId="0" fillId="0" borderId="7" xfId="0" applyFont="1" applyFill="1" applyBorder="1" applyAlignment="1">
      <alignment horizontal="center" vertical="center"/>
    </xf>
    <xf numFmtId="0" fontId="14" fillId="0" borderId="7" xfId="0" applyFont="1" applyFill="1" applyBorder="1" applyAlignment="1" applyProtection="1">
      <alignment horizontal="center" vertical="center"/>
      <protection locked="0"/>
    </xf>
    <xf numFmtId="0" fontId="22" fillId="0" borderId="7" xfId="0" applyFont="1" applyFill="1" applyBorder="1" applyAlignment="1">
      <alignment horizontal="center" vertical="center"/>
    </xf>
    <xf numFmtId="0" fontId="23" fillId="0" borderId="7"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protection locked="0"/>
    </xf>
    <xf numFmtId="0" fontId="24" fillId="0" borderId="1" xfId="0" applyFont="1" applyFill="1" applyBorder="1" applyAlignment="1">
      <alignment horizontal="center" vertical="center"/>
    </xf>
    <xf numFmtId="0" fontId="14" fillId="0" borderId="3" xfId="0" applyFont="1" applyFill="1" applyBorder="1" applyAlignment="1" applyProtection="1">
      <alignment horizontal="center" vertical="center"/>
      <protection locked="0"/>
    </xf>
    <xf numFmtId="180" fontId="14" fillId="0" borderId="1" xfId="0" applyNumberFormat="1" applyFont="1" applyFill="1" applyBorder="1" applyAlignment="1" applyProtection="1">
      <alignment horizontal="center" vertical="center"/>
      <protection locked="0"/>
    </xf>
    <xf numFmtId="0" fontId="0" fillId="0" borderId="0" xfId="0" applyFont="1" applyFill="1" applyAlignment="1">
      <alignment horizontal="center" vertical="center"/>
    </xf>
    <xf numFmtId="0" fontId="15" fillId="0" borderId="1" xfId="0" applyFont="1" applyFill="1" applyBorder="1" applyAlignment="1" applyProtection="1">
      <alignment horizontal="center" vertical="center"/>
    </xf>
    <xf numFmtId="0" fontId="25" fillId="0" borderId="1" xfId="0" applyFont="1" applyFill="1" applyBorder="1" applyAlignment="1">
      <alignment horizontal="center" vertical="center"/>
    </xf>
    <xf numFmtId="0" fontId="25" fillId="0" borderId="3" xfId="0" applyFont="1" applyFill="1" applyBorder="1" applyAlignment="1">
      <alignment horizontal="center" vertical="center"/>
    </xf>
    <xf numFmtId="0" fontId="25" fillId="0" borderId="4" xfId="0" applyFont="1" applyFill="1" applyBorder="1" applyAlignment="1">
      <alignment horizontal="center" vertical="center"/>
    </xf>
    <xf numFmtId="0" fontId="25" fillId="0" borderId="5" xfId="0" applyFont="1" applyFill="1" applyBorder="1" applyAlignment="1">
      <alignment horizontal="center" vertical="center"/>
    </xf>
    <xf numFmtId="0" fontId="26" fillId="0" borderId="0" xfId="0" applyFont="1" applyFill="1" applyBorder="1" applyAlignment="1" applyProtection="1">
      <protection locked="0"/>
    </xf>
    <xf numFmtId="177" fontId="27" fillId="0" borderId="0" xfId="0" applyNumberFormat="1" applyFont="1" applyFill="1" applyBorder="1" applyAlignment="1" applyProtection="1">
      <alignment horizontal="left" vertical="center"/>
      <protection locked="0"/>
    </xf>
    <xf numFmtId="178" fontId="11" fillId="0" borderId="0" xfId="0" applyNumberFormat="1" applyFont="1" applyFill="1" applyBorder="1" applyAlignment="1" applyProtection="1">
      <alignment horizontal="left" vertical="center"/>
      <protection locked="0"/>
    </xf>
    <xf numFmtId="0" fontId="26" fillId="0" borderId="0" xfId="0" applyFont="1" applyFill="1" applyBorder="1" applyAlignment="1" applyProtection="1">
      <alignment horizontal="center"/>
      <protection locked="0"/>
    </xf>
    <xf numFmtId="0" fontId="11" fillId="0" borderId="0" xfId="0" applyFont="1" applyFill="1" applyBorder="1" applyAlignment="1" applyProtection="1">
      <alignment vertical="center"/>
    </xf>
    <xf numFmtId="0" fontId="13" fillId="0" borderId="1" xfId="0" applyFont="1" applyFill="1" applyBorder="1" applyAlignment="1" applyProtection="1">
      <alignment horizontal="center" vertical="center"/>
    </xf>
    <xf numFmtId="0" fontId="12" fillId="0" borderId="1" xfId="0" applyFont="1" applyFill="1" applyBorder="1" applyAlignment="1" applyProtection="1">
      <alignment horizontal="center" vertical="center" wrapText="1"/>
    </xf>
    <xf numFmtId="181" fontId="12" fillId="0" borderId="1" xfId="0" applyNumberFormat="1" applyFont="1" applyFill="1" applyBorder="1" applyAlignment="1" applyProtection="1">
      <alignment horizontal="center" vertical="center"/>
    </xf>
    <xf numFmtId="0" fontId="28" fillId="0" borderId="1" xfId="0" applyFont="1" applyFill="1" applyBorder="1" applyAlignment="1" applyProtection="1">
      <alignment horizontal="center" vertical="center"/>
    </xf>
    <xf numFmtId="0" fontId="0" fillId="0" borderId="1" xfId="0" applyFill="1" applyBorder="1">
      <alignment vertical="center"/>
    </xf>
    <xf numFmtId="0" fontId="29" fillId="0" borderId="1" xfId="0" applyNumberFormat="1" applyFont="1" applyFill="1" applyBorder="1" applyAlignment="1">
      <alignment horizontal="center" vertical="center"/>
    </xf>
    <xf numFmtId="0" fontId="0" fillId="0" borderId="0" xfId="0" applyFont="1" applyFill="1" applyAlignment="1">
      <alignment horizontal="center"/>
    </xf>
    <xf numFmtId="181" fontId="12" fillId="0" borderId="3" xfId="0" applyNumberFormat="1" applyFont="1" applyFill="1" applyBorder="1" applyAlignment="1" applyProtection="1">
      <alignment horizontal="center" vertical="center"/>
    </xf>
    <xf numFmtId="181" fontId="12" fillId="0" borderId="4" xfId="0" applyNumberFormat="1" applyFont="1" applyFill="1" applyBorder="1" applyAlignment="1" applyProtection="1">
      <alignment horizontal="center" vertical="center"/>
    </xf>
    <xf numFmtId="181" fontId="12" fillId="0" borderId="5" xfId="0" applyNumberFormat="1" applyFont="1" applyFill="1" applyBorder="1" applyAlignment="1" applyProtection="1">
      <alignment horizontal="center" vertical="center"/>
    </xf>
    <xf numFmtId="0" fontId="19" fillId="0" borderId="3" xfId="0" applyFont="1" applyFill="1" applyBorder="1" applyAlignment="1" applyProtection="1">
      <alignment horizontal="center" vertical="center"/>
      <protection locked="0"/>
    </xf>
    <xf numFmtId="0" fontId="19" fillId="0" borderId="4" xfId="0" applyFont="1" applyFill="1" applyBorder="1" applyAlignment="1" applyProtection="1">
      <alignment horizontal="center" vertical="center"/>
      <protection locked="0"/>
    </xf>
    <xf numFmtId="0" fontId="19" fillId="0" borderId="5" xfId="0" applyFont="1" applyFill="1" applyBorder="1" applyAlignment="1" applyProtection="1">
      <alignment horizontal="center" vertical="center"/>
      <protection locked="0"/>
    </xf>
    <xf numFmtId="0" fontId="24" fillId="0" borderId="3" xfId="0" applyFont="1" applyFill="1" applyBorder="1" applyAlignment="1">
      <alignment horizontal="center" vertical="center"/>
    </xf>
    <xf numFmtId="0" fontId="30" fillId="0" borderId="3" xfId="0" applyFont="1" applyFill="1" applyBorder="1" applyAlignment="1" applyProtection="1">
      <alignment horizontal="center" vertical="center"/>
      <protection locked="0"/>
    </xf>
    <xf numFmtId="0" fontId="30" fillId="0" borderId="1" xfId="0" applyFont="1" applyFill="1" applyBorder="1" applyAlignment="1" applyProtection="1">
      <alignment horizontal="center" vertical="center"/>
      <protection locked="0"/>
    </xf>
    <xf numFmtId="0" fontId="30" fillId="0" borderId="4" xfId="0" applyFont="1" applyFill="1" applyBorder="1" applyAlignment="1" applyProtection="1">
      <alignment horizontal="center" vertical="center"/>
      <protection locked="0"/>
    </xf>
    <xf numFmtId="0" fontId="6" fillId="0" borderId="3" xfId="0" applyFont="1" applyFill="1" applyBorder="1" applyAlignment="1">
      <alignment horizontal="center" vertical="center"/>
    </xf>
    <xf numFmtId="0" fontId="5" fillId="0" borderId="1"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xf>
    <xf numFmtId="0" fontId="0" fillId="0" borderId="1" xfId="0" applyFont="1" applyFill="1" applyBorder="1" applyAlignment="1">
      <alignment vertical="center"/>
    </xf>
    <xf numFmtId="0" fontId="31" fillId="0" borderId="3" xfId="0" applyFont="1" applyFill="1" applyBorder="1" applyAlignment="1">
      <alignment horizontal="center" vertical="center" textRotation="255"/>
    </xf>
    <xf numFmtId="0" fontId="31" fillId="0" borderId="4" xfId="0" applyFont="1" applyFill="1" applyBorder="1" applyAlignment="1">
      <alignment horizontal="center" vertical="center" textRotation="255"/>
    </xf>
    <xf numFmtId="0" fontId="0" fillId="0" borderId="3" xfId="0" applyFont="1" applyFill="1" applyBorder="1" applyAlignment="1">
      <alignment vertical="center"/>
    </xf>
    <xf numFmtId="0" fontId="0" fillId="3" borderId="1" xfId="0" applyFont="1" applyFill="1" applyBorder="1" applyAlignment="1">
      <alignment vertical="center"/>
    </xf>
    <xf numFmtId="0" fontId="0" fillId="3" borderId="3" xfId="0" applyFont="1" applyFill="1" applyBorder="1" applyAlignment="1">
      <alignment vertical="center"/>
    </xf>
    <xf numFmtId="181" fontId="9" fillId="0" borderId="3" xfId="0" applyNumberFormat="1" applyFont="1" applyFill="1" applyBorder="1" applyAlignment="1" applyProtection="1">
      <alignment horizontal="center" vertical="center"/>
      <protection locked="0"/>
    </xf>
    <xf numFmtId="0" fontId="9" fillId="0" borderId="1" xfId="0" applyFont="1" applyFill="1" applyBorder="1" applyAlignment="1">
      <alignment horizontal="center" vertical="center"/>
    </xf>
    <xf numFmtId="181" fontId="9" fillId="0" borderId="4" xfId="0" applyNumberFormat="1" applyFont="1" applyFill="1" applyBorder="1" applyAlignment="1" applyProtection="1">
      <alignment horizontal="center" vertical="center"/>
      <protection locked="0"/>
    </xf>
    <xf numFmtId="181" fontId="9" fillId="0" borderId="5" xfId="0" applyNumberFormat="1" applyFont="1" applyFill="1" applyBorder="1" applyAlignment="1" applyProtection="1">
      <alignment horizontal="center" vertical="center"/>
      <protection locked="0"/>
    </xf>
    <xf numFmtId="0" fontId="32"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horizontal="left" vertical="center" wrapText="1"/>
    </xf>
    <xf numFmtId="0" fontId="32" fillId="0" borderId="1" xfId="0" applyFont="1" applyFill="1" applyBorder="1" applyAlignment="1">
      <alignment horizontal="center" vertical="center"/>
    </xf>
    <xf numFmtId="0" fontId="13" fillId="0" borderId="1" xfId="0" applyFont="1" applyFill="1" applyBorder="1" applyAlignment="1">
      <alignment horizontal="right" vertical="center"/>
    </xf>
    <xf numFmtId="0" fontId="4" fillId="0" borderId="1" xfId="0" applyFont="1" applyFill="1" applyBorder="1" applyAlignment="1">
      <alignment horizontal="right" vertical="center"/>
    </xf>
    <xf numFmtId="0" fontId="14" fillId="0" borderId="1" xfId="0" applyFont="1" applyFill="1" applyBorder="1" applyAlignment="1">
      <alignment horizontal="center" vertical="center"/>
    </xf>
    <xf numFmtId="0" fontId="4" fillId="0" borderId="1" xfId="0" applyFont="1" applyFill="1" applyBorder="1" applyAlignment="1">
      <alignment vertical="center"/>
    </xf>
    <xf numFmtId="0" fontId="4" fillId="0" borderId="1" xfId="0" applyFont="1" applyFill="1" applyBorder="1" applyAlignment="1">
      <alignment horizontal="left" vertical="center"/>
    </xf>
    <xf numFmtId="0" fontId="33" fillId="0" borderId="0" xfId="0" applyFont="1" applyFill="1" applyAlignment="1">
      <alignment horizontal="left" vertical="center"/>
    </xf>
    <xf numFmtId="0" fontId="32" fillId="0" borderId="0" xfId="0" applyFont="1" applyFill="1" applyAlignment="1">
      <alignment horizontal="center" vertical="center" wrapText="1"/>
    </xf>
    <xf numFmtId="0" fontId="32" fillId="0" borderId="1" xfId="0" applyFont="1" applyFill="1" applyBorder="1" applyAlignment="1">
      <alignment horizontal="center" vertical="center" wrapText="1"/>
    </xf>
    <xf numFmtId="0" fontId="13" fillId="0" borderId="1" xfId="0" applyFont="1" applyFill="1" applyBorder="1" applyAlignment="1">
      <alignment wrapText="1"/>
    </xf>
    <xf numFmtId="0" fontId="4" fillId="0" borderId="1" xfId="0" applyFont="1" applyFill="1" applyBorder="1" applyAlignment="1">
      <alignment horizontal="left" vertical="center" wrapText="1"/>
    </xf>
    <xf numFmtId="0" fontId="33" fillId="0" borderId="0" xfId="0" applyFont="1" applyFill="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haredStrings" Target="sharedStrings.xml"/><Relationship Id="rId21" Type="http://schemas.openxmlformats.org/officeDocument/2006/relationships/styles" Target="style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externalLink" Target="externalLinks/externalLink12.xml"/><Relationship Id="rId18" Type="http://schemas.openxmlformats.org/officeDocument/2006/relationships/externalLink" Target="externalLinks/externalLink11.xml"/><Relationship Id="rId17" Type="http://schemas.openxmlformats.org/officeDocument/2006/relationships/externalLink" Target="externalLinks/externalLink10.xml"/><Relationship Id="rId16" Type="http://schemas.openxmlformats.org/officeDocument/2006/relationships/externalLink" Target="externalLinks/externalLink9.xml"/><Relationship Id="rId15" Type="http://schemas.openxmlformats.org/officeDocument/2006/relationships/externalLink" Target="externalLinks/externalLink8.xml"/><Relationship Id="rId14" Type="http://schemas.openxmlformats.org/officeDocument/2006/relationships/externalLink" Target="externalLinks/externalLink7.xml"/><Relationship Id="rId13" Type="http://schemas.openxmlformats.org/officeDocument/2006/relationships/externalLink" Target="externalLinks/externalLink6.xml"/><Relationship Id="rId12" Type="http://schemas.openxmlformats.org/officeDocument/2006/relationships/externalLink" Target="externalLinks/externalLink5.xml"/><Relationship Id="rId11" Type="http://schemas.openxmlformats.org/officeDocument/2006/relationships/externalLink" Target="externalLinks/externalLink4.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I$1" max="2099" min="2020" page="10" val="2020"/>
</file>

<file path=xl/ctrlProps/ctrlProp10.xml><?xml version="1.0" encoding="utf-8"?>
<formControlPr xmlns="http://schemas.microsoft.com/office/spreadsheetml/2009/9/main" objectType="Spin" dx="22" fmlaLink="$AM$1" max="2099" min="2020" page="10" val="2020"/>
</file>

<file path=xl/ctrlProps/ctrlProp11.xml><?xml version="1.0" encoding="utf-8"?>
<formControlPr xmlns="http://schemas.microsoft.com/office/spreadsheetml/2009/9/main" objectType="Spin" dx="22" fmlaLink="$AH$1" max="2099" min="2020" page="10" val="2020"/>
</file>

<file path=xl/ctrlProps/ctrlProp12.xml><?xml version="1.0" encoding="utf-8"?>
<formControlPr xmlns="http://schemas.microsoft.com/office/spreadsheetml/2009/9/main" objectType="Spin" dx="22" fmlaLink="$AL$1" max="2099" min="2020" page="10" val="2023"/>
</file>

<file path=xl/ctrlProps/ctrlProp13.xml><?xml version="1.0" encoding="utf-8"?>
<formControlPr xmlns="http://schemas.microsoft.com/office/spreadsheetml/2009/9/main" objectType="Spin" dx="22" fmlaLink="$AM$1" max="12" min="1" page="10" val="1"/>
</file>

<file path=xl/ctrlProps/ctrlProp14.xml><?xml version="1.0" encoding="utf-8"?>
<formControlPr xmlns="http://schemas.microsoft.com/office/spreadsheetml/2009/9/main" objectType="Spin" dx="22" fmlaLink="$AL$1" max="2099" min="2020" page="10" val="2023"/>
</file>

<file path=xl/ctrlProps/ctrlProp15.xml><?xml version="1.0" encoding="utf-8"?>
<formControlPr xmlns="http://schemas.microsoft.com/office/spreadsheetml/2009/9/main" objectType="Spin" dx="22" fmlaLink="$AH$1" max="2099" min="2020" page="10" val="2020"/>
</file>

<file path=xl/ctrlProps/ctrlProp16.xml><?xml version="1.0" encoding="utf-8"?>
<formControlPr xmlns="http://schemas.microsoft.com/office/spreadsheetml/2009/9/main" objectType="Spin" dx="22" fmlaLink="$AL$1" max="2099" min="2020" page="10" val="2023"/>
</file>

<file path=xl/ctrlProps/ctrlProp17.xml><?xml version="1.0" encoding="utf-8"?>
<formControlPr xmlns="http://schemas.microsoft.com/office/spreadsheetml/2009/9/main" objectType="Spin" dx="22" fmlaLink="$AL$1" max="2099" min="2020" page="10" val="2023"/>
</file>

<file path=xl/ctrlProps/ctrlProp18.xml><?xml version="1.0" encoding="utf-8"?>
<formControlPr xmlns="http://schemas.microsoft.com/office/spreadsheetml/2009/9/main" objectType="Spin" dx="22" fmlaLink="$AI$1" max="2099" min="2020" page="10" val="2020"/>
</file>

<file path=xl/ctrlProps/ctrlProp19.xml><?xml version="1.0" encoding="utf-8"?>
<formControlPr xmlns="http://schemas.microsoft.com/office/spreadsheetml/2009/9/main" objectType="Spin" dx="22" fmlaLink="$AN$1" max="12" min="1" page="10" val="4"/>
</file>

<file path=xl/ctrlProps/ctrlProp2.xml><?xml version="1.0" encoding="utf-8"?>
<formControlPr xmlns="http://schemas.microsoft.com/office/spreadsheetml/2009/9/main" objectType="Spin" dx="22" fmlaLink="$AM$1" max="2099" min="2020" page="10" val="2020"/>
</file>

<file path=xl/ctrlProps/ctrlProp20.xml><?xml version="1.0" encoding="utf-8"?>
<formControlPr xmlns="http://schemas.microsoft.com/office/spreadsheetml/2009/9/main" objectType="Spin" dx="22" fmlaLink="$AI$1" max="2099" min="2020" page="10" val="2020"/>
</file>

<file path=xl/ctrlProps/ctrlProp21.xml><?xml version="1.0" encoding="utf-8"?>
<formControlPr xmlns="http://schemas.microsoft.com/office/spreadsheetml/2009/9/main" objectType="Spin" dx="22" fmlaLink="$AM$1" max="2099" min="2020" page="10" val="2020"/>
</file>

<file path=xl/ctrlProps/ctrlProp22.xml><?xml version="1.0" encoding="utf-8"?>
<formControlPr xmlns="http://schemas.microsoft.com/office/spreadsheetml/2009/9/main" objectType="Spin" dx="22" fmlaLink="$AN$1" max="12" min="1" page="10" val="4"/>
</file>

<file path=xl/ctrlProps/ctrlProp23.xml><?xml version="1.0" encoding="utf-8"?>
<formControlPr xmlns="http://schemas.microsoft.com/office/spreadsheetml/2009/9/main" objectType="Spin" dx="22" fmlaLink="$AM$1" max="2099" min="2020" page="10" val="2020"/>
</file>

<file path=xl/ctrlProps/ctrlProp24.xml><?xml version="1.0" encoding="utf-8"?>
<formControlPr xmlns="http://schemas.microsoft.com/office/spreadsheetml/2009/9/main" objectType="Spin" dx="22" fmlaLink="$AI$1" max="2099" min="2020" page="10" val="2020"/>
</file>

<file path=xl/ctrlProps/ctrlProp25.xml><?xml version="1.0" encoding="utf-8"?>
<formControlPr xmlns="http://schemas.microsoft.com/office/spreadsheetml/2009/9/main" objectType="Spin" dx="22" fmlaLink="$AM$1" max="2099" min="2020" page="10" val="2020"/>
</file>

<file path=xl/ctrlProps/ctrlProp26.xml><?xml version="1.0" encoding="utf-8"?>
<formControlPr xmlns="http://schemas.microsoft.com/office/spreadsheetml/2009/9/main" objectType="Spin" dx="22" fmlaLink="$AN$1" max="12" min="1" page="10" val="4"/>
</file>

<file path=xl/ctrlProps/ctrlProp27.xml><?xml version="1.0" encoding="utf-8"?>
<formControlPr xmlns="http://schemas.microsoft.com/office/spreadsheetml/2009/9/main" objectType="Spin" dx="22" fmlaLink="$AM$1" max="2099" min="2020" page="10" val="2020"/>
</file>

<file path=xl/ctrlProps/ctrlProp28.xml><?xml version="1.0" encoding="utf-8"?>
<formControlPr xmlns="http://schemas.microsoft.com/office/spreadsheetml/2009/9/main" objectType="Spin" dx="22" fmlaLink="$AI$1" max="2099" min="2020" page="10" val="2020"/>
</file>

<file path=xl/ctrlProps/ctrlProp29.xml><?xml version="1.0" encoding="utf-8"?>
<formControlPr xmlns="http://schemas.microsoft.com/office/spreadsheetml/2009/9/main" objectType="Spin" dx="22" fmlaLink="$AM$1" max="2099" min="2020" page="10" val="2020"/>
</file>

<file path=xl/ctrlProps/ctrlProp3.xml><?xml version="1.0" encoding="utf-8"?>
<formControlPr xmlns="http://schemas.microsoft.com/office/spreadsheetml/2009/9/main" objectType="Spin" dx="22" fmlaLink="$AN$1" max="12" min="1" page="10" val="4"/>
</file>

<file path=xl/ctrlProps/ctrlProp30.xml><?xml version="1.0" encoding="utf-8"?>
<formControlPr xmlns="http://schemas.microsoft.com/office/spreadsheetml/2009/9/main" objectType="Spin" dx="22" fmlaLink="$AN$1" max="12" min="1" page="10" val="4"/>
</file>

<file path=xl/ctrlProps/ctrlProp31.xml><?xml version="1.0" encoding="utf-8"?>
<formControlPr xmlns="http://schemas.microsoft.com/office/spreadsheetml/2009/9/main" objectType="Spin" dx="22" fmlaLink="$AM$1" max="2099" min="2020" page="10" val="2020"/>
</file>

<file path=xl/ctrlProps/ctrlProp32.xml><?xml version="1.0" encoding="utf-8"?>
<formControlPr xmlns="http://schemas.microsoft.com/office/spreadsheetml/2009/9/main" objectType="Spin" dx="22" fmlaLink="$AI$1" max="2099" min="2020" page="10" val="2020"/>
</file>

<file path=xl/ctrlProps/ctrlProp33.xml><?xml version="1.0" encoding="utf-8"?>
<formControlPr xmlns="http://schemas.microsoft.com/office/spreadsheetml/2009/9/main" objectType="Spin" dx="22" fmlaLink="$AM$1" max="2099" min="2020" page="10" val="2020"/>
</file>

<file path=xl/ctrlProps/ctrlProp34.xml><?xml version="1.0" encoding="utf-8"?>
<formControlPr xmlns="http://schemas.microsoft.com/office/spreadsheetml/2009/9/main" objectType="Spin" dx="22" fmlaLink="$AM$1" max="2099" min="2020" page="10" val="2020"/>
</file>

<file path=xl/ctrlProps/ctrlProp35.xml><?xml version="1.0" encoding="utf-8"?>
<formControlPr xmlns="http://schemas.microsoft.com/office/spreadsheetml/2009/9/main" objectType="Spin" dx="22" fmlaLink="$AH$1" max="2099" min="2020" page="10" val="2020"/>
</file>

<file path=xl/ctrlProps/ctrlProp36.xml><?xml version="1.0" encoding="utf-8"?>
<formControlPr xmlns="http://schemas.microsoft.com/office/spreadsheetml/2009/9/main" objectType="Spin" dx="22" fmlaLink="$AL$1" max="2099" min="2020" page="10" val="2023"/>
</file>

<file path=xl/ctrlProps/ctrlProp37.xml><?xml version="1.0" encoding="utf-8"?>
<formControlPr xmlns="http://schemas.microsoft.com/office/spreadsheetml/2009/9/main" objectType="Spin" dx="22" fmlaLink="$AM$1" max="12" min="1" page="10" val="1"/>
</file>

<file path=xl/ctrlProps/ctrlProp38.xml><?xml version="1.0" encoding="utf-8"?>
<formControlPr xmlns="http://schemas.microsoft.com/office/spreadsheetml/2009/9/main" objectType="Spin" dx="22" fmlaLink="$AL$1" max="2099" min="2020" page="10" val="2023"/>
</file>

<file path=xl/ctrlProps/ctrlProp39.xml><?xml version="1.0" encoding="utf-8"?>
<formControlPr xmlns="http://schemas.microsoft.com/office/spreadsheetml/2009/9/main" objectType="Spin" dx="22" fmlaLink="$AH$1" max="2099" min="2020" page="10" val="2020"/>
</file>

<file path=xl/ctrlProps/ctrlProp4.xml><?xml version="1.0" encoding="utf-8"?>
<formControlPr xmlns="http://schemas.microsoft.com/office/spreadsheetml/2009/9/main" objectType="Spin" dx="22" fmlaLink="$AM$1" max="2099" min="2020" page="10" val="2020"/>
</file>

<file path=xl/ctrlProps/ctrlProp40.xml><?xml version="1.0" encoding="utf-8"?>
<formControlPr xmlns="http://schemas.microsoft.com/office/spreadsheetml/2009/9/main" objectType="Spin" dx="22" fmlaLink="$AL$1" max="2099" min="2020" page="10" val="2023"/>
</file>

<file path=xl/ctrlProps/ctrlProp41.xml><?xml version="1.0" encoding="utf-8"?>
<formControlPr xmlns="http://schemas.microsoft.com/office/spreadsheetml/2009/9/main" objectType="Spin" dx="22" fmlaLink="$AL$1" max="2099" min="2020" page="10" val="2023"/>
</file>

<file path=xl/ctrlProps/ctrlProp42.xml><?xml version="1.0" encoding="utf-8"?>
<formControlPr xmlns="http://schemas.microsoft.com/office/spreadsheetml/2009/9/main" objectType="Spin" dx="22" fmlaLink="$AI$1" max="2099" min="2020" page="10" val="2020"/>
</file>

<file path=xl/ctrlProps/ctrlProp43.xml><?xml version="1.0" encoding="utf-8"?>
<formControlPr xmlns="http://schemas.microsoft.com/office/spreadsheetml/2009/9/main" objectType="Spin" dx="22" fmlaLink="$AN$1" max="12" min="1" page="10" val="4"/>
</file>

<file path=xl/ctrlProps/ctrlProp44.xml><?xml version="1.0" encoding="utf-8"?>
<formControlPr xmlns="http://schemas.microsoft.com/office/spreadsheetml/2009/9/main" objectType="Spin" dx="22" fmlaLink="$AI$1" max="2099" min="2020" page="10" val="2020"/>
</file>

<file path=xl/ctrlProps/ctrlProp45.xml><?xml version="1.0" encoding="utf-8"?>
<formControlPr xmlns="http://schemas.microsoft.com/office/spreadsheetml/2009/9/main" objectType="Spin" dx="22" fmlaLink="$AM$1" max="2099" min="2020" page="10" val="2020"/>
</file>

<file path=xl/ctrlProps/ctrlProp46.xml><?xml version="1.0" encoding="utf-8"?>
<formControlPr xmlns="http://schemas.microsoft.com/office/spreadsheetml/2009/9/main" objectType="Spin" dx="22" fmlaLink="$AN$1" max="12" min="1" page="10" val="4"/>
</file>

<file path=xl/ctrlProps/ctrlProp47.xml><?xml version="1.0" encoding="utf-8"?>
<formControlPr xmlns="http://schemas.microsoft.com/office/spreadsheetml/2009/9/main" objectType="Spin" dx="22" fmlaLink="$AM$1" max="2099" min="2020" page="10" val="2020"/>
</file>

<file path=xl/ctrlProps/ctrlProp48.xml><?xml version="1.0" encoding="utf-8"?>
<formControlPr xmlns="http://schemas.microsoft.com/office/spreadsheetml/2009/9/main" objectType="Spin" dx="22" fmlaLink="$AK$1" max="2099" min="2020" page="10" val="2020"/>
</file>

<file path=xl/ctrlProps/ctrlProp49.xml><?xml version="1.0" encoding="utf-8"?>
<formControlPr xmlns="http://schemas.microsoft.com/office/spreadsheetml/2009/9/main" objectType="Spin" dx="22" fmlaLink="$AM$1" max="12" min="1" page="10" val="1"/>
</file>

<file path=xl/ctrlProps/ctrlProp5.xml><?xml version="1.0" encoding="utf-8"?>
<formControlPr xmlns="http://schemas.microsoft.com/office/spreadsheetml/2009/9/main" objectType="Spin" dx="22" fmlaLink="$AI$1" max="2099" min="2020" page="10" val="2020"/>
</file>

<file path=xl/ctrlProps/ctrlProp50.xml><?xml version="1.0" encoding="utf-8"?>
<formControlPr xmlns="http://schemas.microsoft.com/office/spreadsheetml/2009/9/main" objectType="Spin" dx="22" fmlaLink="$AK$1" max="2100" min="1900" page="10" val="1900"/>
</file>

<file path=xl/ctrlProps/ctrlProp51.xml><?xml version="1.0" encoding="utf-8"?>
<formControlPr xmlns="http://schemas.microsoft.com/office/spreadsheetml/2009/9/main" objectType="Spin" dx="22" fmlaLink="$AI$1" max="2099" min="2020" page="10" val="2020"/>
</file>

<file path=xl/ctrlProps/ctrlProp52.xml><?xml version="1.0" encoding="utf-8"?>
<formControlPr xmlns="http://schemas.microsoft.com/office/spreadsheetml/2009/9/main" objectType="Spin" dx="22" fmlaLink="$AM$1" max="2099" min="2020" page="10" val="2020"/>
</file>

<file path=xl/ctrlProps/ctrlProp53.xml><?xml version="1.0" encoding="utf-8"?>
<formControlPr xmlns="http://schemas.microsoft.com/office/spreadsheetml/2009/9/main" objectType="Spin" dx="22" fmlaLink="$AN$1" max="12" min="1" page="10" val="4"/>
</file>

<file path=xl/ctrlProps/ctrlProp54.xml><?xml version="1.0" encoding="utf-8"?>
<formControlPr xmlns="http://schemas.microsoft.com/office/spreadsheetml/2009/9/main" objectType="Spin" dx="22" fmlaLink="$AM$1" max="2099" min="2020" page="10" val="2020"/>
</file>

<file path=xl/ctrlProps/ctrlProp55.xml><?xml version="1.0" encoding="utf-8"?>
<formControlPr xmlns="http://schemas.microsoft.com/office/spreadsheetml/2009/9/main" objectType="Spin" dx="22" fmlaLink="$AK$1" max="2099" min="2020" page="10" val="2020"/>
</file>

<file path=xl/ctrlProps/ctrlProp56.xml><?xml version="1.0" encoding="utf-8"?>
<formControlPr xmlns="http://schemas.microsoft.com/office/spreadsheetml/2009/9/main" objectType="Spin" dx="22" fmlaLink="$AM$1" max="12" min="1" page="10" val="1"/>
</file>

<file path=xl/ctrlProps/ctrlProp57.xml><?xml version="1.0" encoding="utf-8"?>
<formControlPr xmlns="http://schemas.microsoft.com/office/spreadsheetml/2009/9/main" objectType="Spin" dx="22" fmlaLink="$AK$1" max="2100" min="1900" page="10" val="1900"/>
</file>

<file path=xl/ctrlProps/ctrlProp58.xml><?xml version="1.0" encoding="utf-8"?>
<formControlPr xmlns="http://schemas.microsoft.com/office/spreadsheetml/2009/9/main" objectType="Spin" dx="22" fmlaLink="$AI$1" max="2099" min="2020" page="10" val="2020"/>
</file>

<file path=xl/ctrlProps/ctrlProp59.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M$1" max="2099" min="2020" page="10" val="2020"/>
</file>

<file path=xl/ctrlProps/ctrlProp60.xml><?xml version="1.0" encoding="utf-8"?>
<formControlPr xmlns="http://schemas.microsoft.com/office/spreadsheetml/2009/9/main" objectType="Spin" dx="22" fmlaLink="$AN$1" max="12" min="1" page="10" val="4"/>
</file>

<file path=xl/ctrlProps/ctrlProp61.xml><?xml version="1.0" encoding="utf-8"?>
<formControlPr xmlns="http://schemas.microsoft.com/office/spreadsheetml/2009/9/main" objectType="Spin" dx="22" fmlaLink="$AM$1" max="2099" min="2020" page="10" val="2020"/>
</file>

<file path=xl/ctrlProps/ctrlProp62.xml><?xml version="1.0" encoding="utf-8"?>
<formControlPr xmlns="http://schemas.microsoft.com/office/spreadsheetml/2009/9/main" objectType="Spin" dx="22" fmlaLink="$AL$1" max="2099" min="2020" page="10" val="2023"/>
</file>

<file path=xl/ctrlProps/ctrlProp63.xml><?xml version="1.0" encoding="utf-8"?>
<formControlPr xmlns="http://schemas.microsoft.com/office/spreadsheetml/2009/9/main" objectType="Spin" dx="22" fmlaLink="$AN$1" max="12" min="1" page="10" val="4"/>
</file>

<file path=xl/ctrlProps/ctrlProp64.xml><?xml version="1.0" encoding="utf-8"?>
<formControlPr xmlns="http://schemas.microsoft.com/office/spreadsheetml/2009/9/main" objectType="Spin" dx="22" fmlaLink="$AL$1" max="2100" min="1900" page="10" val="2023"/>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I$1" max="2099" min="2020" page="10" val="2020"/>
</file>

<file path=xl/ctrlProps/ctrlProp9.xml><?xml version="1.0" encoding="utf-8"?>
<formControlPr xmlns="http://schemas.microsoft.com/office/spreadsheetml/2009/9/main" objectType="Spin" dx="22" fmlaLink="$AM$1" max="2099" min="2020" page="10" val="2020"/>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35</xdr:row>
      <xdr:rowOff>0</xdr:rowOff>
    </xdr:from>
    <xdr:to>
      <xdr:col>2</xdr:col>
      <xdr:colOff>95250</xdr:colOff>
      <xdr:row>35</xdr:row>
      <xdr:rowOff>171450</xdr:rowOff>
    </xdr:to>
    <xdr:sp>
      <xdr:nvSpPr>
        <xdr:cNvPr id="2" name="Text Box 2"/>
        <xdr:cNvSpPr txBox="1"/>
      </xdr:nvSpPr>
      <xdr:spPr>
        <a:xfrm>
          <a:off x="1685925" y="8255000"/>
          <a:ext cx="76200" cy="171450"/>
        </a:xfrm>
        <a:prstGeom prst="rect">
          <a:avLst/>
        </a:prstGeom>
        <a:noFill/>
        <a:ln w="9525">
          <a:noFill/>
        </a:ln>
      </xdr:spPr>
    </xdr:sp>
    <xdr:clientData/>
  </xdr:twoCellAnchor>
  <xdr:twoCellAnchor editAs="oneCell">
    <xdr:from>
      <xdr:col>2</xdr:col>
      <xdr:colOff>19050</xdr:colOff>
      <xdr:row>35</xdr:row>
      <xdr:rowOff>0</xdr:rowOff>
    </xdr:from>
    <xdr:to>
      <xdr:col>2</xdr:col>
      <xdr:colOff>95250</xdr:colOff>
      <xdr:row>35</xdr:row>
      <xdr:rowOff>171450</xdr:rowOff>
    </xdr:to>
    <xdr:sp>
      <xdr:nvSpPr>
        <xdr:cNvPr id="3" name="Text Box 2"/>
        <xdr:cNvSpPr txBox="1"/>
      </xdr:nvSpPr>
      <xdr:spPr>
        <a:xfrm>
          <a:off x="1685925" y="8255000"/>
          <a:ext cx="76200" cy="171450"/>
        </a:xfrm>
        <a:prstGeom prst="rect">
          <a:avLst/>
        </a:prstGeom>
        <a:noFill/>
        <a:ln w="9525">
          <a:noFill/>
        </a:ln>
      </xdr:spPr>
    </xdr:sp>
    <xdr:clientData/>
  </xdr:twoCellAnchor>
  <xdr:twoCellAnchor editAs="oneCell">
    <xdr:from>
      <xdr:col>2</xdr:col>
      <xdr:colOff>19050</xdr:colOff>
      <xdr:row>35</xdr:row>
      <xdr:rowOff>0</xdr:rowOff>
    </xdr:from>
    <xdr:to>
      <xdr:col>2</xdr:col>
      <xdr:colOff>95250</xdr:colOff>
      <xdr:row>35</xdr:row>
      <xdr:rowOff>171450</xdr:rowOff>
    </xdr:to>
    <xdr:sp>
      <xdr:nvSpPr>
        <xdr:cNvPr id="4" name="Text Box 2"/>
        <xdr:cNvSpPr txBox="1"/>
      </xdr:nvSpPr>
      <xdr:spPr>
        <a:xfrm>
          <a:off x="1685925" y="825500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38" name="Spinner 14" hidden="1">
              <a:extLst>
                <a:ext uri="{63B3BB69-23CF-44E3-9099-C40C66FF867C}">
                  <a14:compatExt spid="_x0000_s1038"/>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39" name="Spinner 15" hidden="1">
              <a:extLst>
                <a:ext uri="{63B3BB69-23CF-44E3-9099-C40C66FF867C}">
                  <a14:compatExt spid="_x0000_s1039"/>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285750</xdr:colOff>
          <xdr:row>0</xdr:row>
          <xdr:rowOff>19050</xdr:rowOff>
        </xdr:from>
        <xdr:to>
          <xdr:col>40</xdr:col>
          <xdr:colOff>0</xdr:colOff>
          <xdr:row>0</xdr:row>
          <xdr:rowOff>267970</xdr:rowOff>
        </xdr:to>
        <xdr:sp>
          <xdr:nvSpPr>
            <xdr:cNvPr id="1040" name="Spinner 16" hidden="1">
              <a:extLst>
                <a:ext uri="{63B3BB69-23CF-44E3-9099-C40C66FF867C}">
                  <a14:compatExt spid="_x0000_s1040"/>
                </a:ext>
              </a:extLst>
            </xdr:cNvPr>
            <xdr:cNvSpPr/>
          </xdr:nvSpPr>
          <xdr:spPr>
            <a:xfrm>
              <a:off x="14996795" y="19050"/>
              <a:ext cx="314960" cy="2362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1" name="Spinner 17" hidden="1">
              <a:extLst>
                <a:ext uri="{63B3BB69-23CF-44E3-9099-C40C66FF867C}">
                  <a14:compatExt spid="_x0000_s1041"/>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2" name="Spinner 18" hidden="1">
              <a:extLst>
                <a:ext uri="{63B3BB69-23CF-44E3-9099-C40C66FF867C}">
                  <a14:compatExt spid="_x0000_s1042"/>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3" name="Spinner 19" hidden="1">
              <a:extLst>
                <a:ext uri="{63B3BB69-23CF-44E3-9099-C40C66FF867C}">
                  <a14:compatExt spid="_x0000_s1043"/>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5" name="Spinner 21" hidden="1">
              <a:extLst>
                <a:ext uri="{63B3BB69-23CF-44E3-9099-C40C66FF867C}">
                  <a14:compatExt spid="_x0000_s1045"/>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6" name="Spinner 22" hidden="1">
              <a:extLst>
                <a:ext uri="{63B3BB69-23CF-44E3-9099-C40C66FF867C}">
                  <a14:compatExt spid="_x0000_s1046"/>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7" name="Spinner 23" hidden="1">
              <a:extLst>
                <a:ext uri="{63B3BB69-23CF-44E3-9099-C40C66FF867C}">
                  <a14:compatExt spid="_x0000_s1047"/>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9" name="Spinner 25" hidden="1">
              <a:extLst>
                <a:ext uri="{63B3BB69-23CF-44E3-9099-C40C66FF867C}">
                  <a14:compatExt spid="_x0000_s1049"/>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0" name="Spinner 26" hidden="1">
              <a:extLst>
                <a:ext uri="{63B3BB69-23CF-44E3-9099-C40C66FF867C}">
                  <a14:compatExt spid="_x0000_s1050"/>
                </a:ext>
              </a:extLst>
            </xdr:cNvPr>
            <xdr:cNvSpPr/>
          </xdr:nvSpPr>
          <xdr:spPr>
            <a:xfrm>
              <a:off x="1149032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1" name="Spinner 27" hidden="1">
              <a:extLst>
                <a:ext uri="{63B3BB69-23CF-44E3-9099-C40C66FF867C}">
                  <a14:compatExt spid="_x0000_s1051"/>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52" name="Spinner 28" hidden="1">
              <a:extLst>
                <a:ext uri="{63B3BB69-23CF-44E3-9099-C40C66FF867C}">
                  <a14:compatExt spid="_x0000_s1052"/>
                </a:ext>
              </a:extLst>
            </xdr:cNvPr>
            <xdr:cNvSpPr/>
          </xdr:nvSpPr>
          <xdr:spPr>
            <a:xfrm>
              <a:off x="1433893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3" name="Spinner 29" hidden="1">
              <a:extLst>
                <a:ext uri="{63B3BB69-23CF-44E3-9099-C40C66FF867C}">
                  <a14:compatExt spid="_x0000_s1053"/>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4" name="Spinner 30" hidden="1">
              <a:extLst>
                <a:ext uri="{63B3BB69-23CF-44E3-9099-C40C66FF867C}">
                  <a14:compatExt spid="_x0000_s1054"/>
                </a:ext>
              </a:extLst>
            </xdr:cNvPr>
            <xdr:cNvSpPr/>
          </xdr:nvSpPr>
          <xdr:spPr>
            <a:xfrm>
              <a:off x="1149032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5" name="Spinner 31" hidden="1">
              <a:extLst>
                <a:ext uri="{63B3BB69-23CF-44E3-9099-C40C66FF867C}">
                  <a14:compatExt spid="_x0000_s1055"/>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6" name="Spinner 32" hidden="1">
              <a:extLst>
                <a:ext uri="{63B3BB69-23CF-44E3-9099-C40C66FF867C}">
                  <a14:compatExt spid="_x0000_s1056"/>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7" name="Spinner 33" hidden="1">
              <a:extLst>
                <a:ext uri="{63B3BB69-23CF-44E3-9099-C40C66FF867C}">
                  <a14:compatExt spid="_x0000_s1057"/>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40</xdr:col>
          <xdr:colOff>9525</xdr:colOff>
          <xdr:row>0</xdr:row>
          <xdr:rowOff>248285</xdr:rowOff>
        </xdr:to>
        <xdr:sp>
          <xdr:nvSpPr>
            <xdr:cNvPr id="1058" name="Spinner 34" hidden="1">
              <a:extLst>
                <a:ext uri="{63B3BB69-23CF-44E3-9099-C40C66FF867C}">
                  <a14:compatExt spid="_x0000_s1058"/>
                </a:ext>
              </a:extLst>
            </xdr:cNvPr>
            <xdr:cNvSpPr/>
          </xdr:nvSpPr>
          <xdr:spPr>
            <a:xfrm>
              <a:off x="15092045" y="635"/>
              <a:ext cx="22923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9" name="Spinner 35" hidden="1">
              <a:extLst>
                <a:ext uri="{63B3BB69-23CF-44E3-9099-C40C66FF867C}">
                  <a14:compatExt spid="_x0000_s1059"/>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0" name="Spinner 36" hidden="1">
              <a:extLst>
                <a:ext uri="{63B3BB69-23CF-44E3-9099-C40C66FF867C}">
                  <a14:compatExt spid="_x0000_s1060"/>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1" name="Spinner 37" hidden="1">
              <a:extLst>
                <a:ext uri="{63B3BB69-23CF-44E3-9099-C40C66FF867C}">
                  <a14:compatExt spid="_x0000_s1061"/>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2" name="Spinner 38" hidden="1">
              <a:extLst>
                <a:ext uri="{63B3BB69-23CF-44E3-9099-C40C66FF867C}">
                  <a14:compatExt spid="_x0000_s1062"/>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66" name="Spinner 42" hidden="1">
              <a:extLst>
                <a:ext uri="{63B3BB69-23CF-44E3-9099-C40C66FF867C}">
                  <a14:compatExt spid="_x0000_s1066"/>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7" name="Spinner 43" hidden="1">
              <a:extLst>
                <a:ext uri="{63B3BB69-23CF-44E3-9099-C40C66FF867C}">
                  <a14:compatExt spid="_x0000_s1067"/>
                </a:ext>
              </a:extLst>
            </xdr:cNvPr>
            <xdr:cNvSpPr/>
          </xdr:nvSpPr>
          <xdr:spPr>
            <a:xfrm>
              <a:off x="14548485" y="9525"/>
              <a:ext cx="161925"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8" name="Spinner 44" hidden="1">
              <a:extLst>
                <a:ext uri="{63B3BB69-23CF-44E3-9099-C40C66FF867C}">
                  <a14:compatExt spid="_x0000_s1068"/>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69" name="Spinner 45" hidden="1">
              <a:extLst>
                <a:ext uri="{63B3BB69-23CF-44E3-9099-C40C66FF867C}">
                  <a14:compatExt spid="_x0000_s1069"/>
                </a:ext>
              </a:extLst>
            </xdr:cNvPr>
            <xdr:cNvSpPr/>
          </xdr:nvSpPr>
          <xdr:spPr>
            <a:xfrm>
              <a:off x="14548485" y="9525"/>
              <a:ext cx="161925"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0" name="Spinner 46" hidden="1">
              <a:extLst>
                <a:ext uri="{63B3BB69-23CF-44E3-9099-C40C66FF867C}">
                  <a14:compatExt spid="_x0000_s1070"/>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1" name="Spinner 47" hidden="1">
              <a:extLst>
                <a:ext uri="{63B3BB69-23CF-44E3-9099-C40C66FF867C}">
                  <a14:compatExt spid="_x0000_s1071"/>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333375</xdr:colOff>
          <xdr:row>0</xdr:row>
          <xdr:rowOff>9525</xdr:rowOff>
        </xdr:from>
        <xdr:to>
          <xdr:col>39</xdr:col>
          <xdr:colOff>333375</xdr:colOff>
          <xdr:row>0</xdr:row>
          <xdr:rowOff>258445</xdr:rowOff>
        </xdr:to>
        <xdr:sp>
          <xdr:nvSpPr>
            <xdr:cNvPr id="1072" name="Spinner 48" hidden="1">
              <a:extLst>
                <a:ext uri="{63B3BB69-23CF-44E3-9099-C40C66FF867C}">
                  <a14:compatExt spid="_x0000_s1072"/>
                </a:ext>
              </a:extLst>
            </xdr:cNvPr>
            <xdr:cNvSpPr/>
          </xdr:nvSpPr>
          <xdr:spPr>
            <a:xfrm>
              <a:off x="15044420"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3" name="Spinner 49" hidden="1">
              <a:extLst>
                <a:ext uri="{63B3BB69-23CF-44E3-9099-C40C66FF867C}">
                  <a14:compatExt spid="_x0000_s1073"/>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74" name="Spinner 50" hidden="1">
              <a:extLst>
                <a:ext uri="{63B3BB69-23CF-44E3-9099-C40C66FF867C}">
                  <a14:compatExt spid="_x0000_s1074"/>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5" name="Spinner 51" hidden="1">
              <a:extLst>
                <a:ext uri="{63B3BB69-23CF-44E3-9099-C40C66FF867C}">
                  <a14:compatExt spid="_x0000_s1075"/>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76" name="Spinner 52" hidden="1">
              <a:extLst>
                <a:ext uri="{63B3BB69-23CF-44E3-9099-C40C66FF867C}">
                  <a14:compatExt spid="_x0000_s1076"/>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77" name="Spinner 53" hidden="1">
              <a:extLst>
                <a:ext uri="{63B3BB69-23CF-44E3-9099-C40C66FF867C}">
                  <a14:compatExt spid="_x0000_s1077"/>
                </a:ext>
              </a:extLst>
            </xdr:cNvPr>
            <xdr:cNvSpPr/>
          </xdr:nvSpPr>
          <xdr:spPr>
            <a:xfrm>
              <a:off x="1149032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78" name="Spinner 54" hidden="1">
              <a:extLst>
                <a:ext uri="{63B3BB69-23CF-44E3-9099-C40C66FF867C}">
                  <a14:compatExt spid="_x0000_s1078"/>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79" name="Spinner 55" hidden="1">
              <a:extLst>
                <a:ext uri="{63B3BB69-23CF-44E3-9099-C40C66FF867C}">
                  <a14:compatExt spid="_x0000_s1079"/>
                </a:ext>
              </a:extLst>
            </xdr:cNvPr>
            <xdr:cNvSpPr/>
          </xdr:nvSpPr>
          <xdr:spPr>
            <a:xfrm>
              <a:off x="1433893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0" name="Spinner 56" hidden="1">
              <a:extLst>
                <a:ext uri="{63B3BB69-23CF-44E3-9099-C40C66FF867C}">
                  <a14:compatExt spid="_x0000_s1080"/>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81" name="Spinner 57" hidden="1">
              <a:extLst>
                <a:ext uri="{63B3BB69-23CF-44E3-9099-C40C66FF867C}">
                  <a14:compatExt spid="_x0000_s1081"/>
                </a:ext>
              </a:extLst>
            </xdr:cNvPr>
            <xdr:cNvSpPr/>
          </xdr:nvSpPr>
          <xdr:spPr>
            <a:xfrm>
              <a:off x="1149032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2" name="Spinner 58" hidden="1">
              <a:extLst>
                <a:ext uri="{63B3BB69-23CF-44E3-9099-C40C66FF867C}">
                  <a14:compatExt spid="_x0000_s1082"/>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83" name="Spinner 59" hidden="1">
              <a:extLst>
                <a:ext uri="{63B3BB69-23CF-44E3-9099-C40C66FF867C}">
                  <a14:compatExt spid="_x0000_s1083"/>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4" name="Spinner 60" hidden="1">
              <a:extLst>
                <a:ext uri="{63B3BB69-23CF-44E3-9099-C40C66FF867C}">
                  <a14:compatExt spid="_x0000_s1084"/>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39</xdr:col>
          <xdr:colOff>381000</xdr:colOff>
          <xdr:row>0</xdr:row>
          <xdr:rowOff>248285</xdr:rowOff>
        </xdr:to>
        <xdr:sp>
          <xdr:nvSpPr>
            <xdr:cNvPr id="1085" name="Spinner 61" hidden="1">
              <a:extLst>
                <a:ext uri="{63B3BB69-23CF-44E3-9099-C40C66FF867C}">
                  <a14:compatExt spid="_x0000_s1085"/>
                </a:ext>
              </a:extLst>
            </xdr:cNvPr>
            <xdr:cNvSpPr/>
          </xdr:nvSpPr>
          <xdr:spPr>
            <a:xfrm>
              <a:off x="15092045" y="63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86" name="Spinner 62" hidden="1">
              <a:extLst>
                <a:ext uri="{63B3BB69-23CF-44E3-9099-C40C66FF867C}">
                  <a14:compatExt spid="_x0000_s1086"/>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7" name="Spinner 63" hidden="1">
              <a:extLst>
                <a:ext uri="{63B3BB69-23CF-44E3-9099-C40C66FF867C}">
                  <a14:compatExt spid="_x0000_s1087"/>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88" name="Spinner 64" hidden="1">
              <a:extLst>
                <a:ext uri="{63B3BB69-23CF-44E3-9099-C40C66FF867C}">
                  <a14:compatExt spid="_x0000_s1088"/>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89" name="Spinner 65" hidden="1">
              <a:extLst>
                <a:ext uri="{63B3BB69-23CF-44E3-9099-C40C66FF867C}">
                  <a14:compatExt spid="_x0000_s1089"/>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9525</xdr:rowOff>
        </xdr:from>
        <xdr:to>
          <xdr:col>36</xdr:col>
          <xdr:colOff>628650</xdr:colOff>
          <xdr:row>0</xdr:row>
          <xdr:rowOff>285750</xdr:rowOff>
        </xdr:to>
        <xdr:sp>
          <xdr:nvSpPr>
            <xdr:cNvPr id="1090" name="Spinner 66" hidden="1">
              <a:extLst>
                <a:ext uri="{63B3BB69-23CF-44E3-9099-C40C66FF867C}">
                  <a14:compatExt spid="_x0000_s1090"/>
                </a:ext>
              </a:extLst>
            </xdr:cNvPr>
            <xdr:cNvSpPr/>
          </xdr:nvSpPr>
          <xdr:spPr>
            <a:xfrm>
              <a:off x="135007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9525</xdr:rowOff>
        </xdr:from>
        <xdr:to>
          <xdr:col>38</xdr:col>
          <xdr:colOff>904875</xdr:colOff>
          <xdr:row>0</xdr:row>
          <xdr:rowOff>285750</xdr:rowOff>
        </xdr:to>
        <xdr:sp>
          <xdr:nvSpPr>
            <xdr:cNvPr id="1091" name="Spinner 67" hidden="1">
              <a:extLst>
                <a:ext uri="{63B3BB69-23CF-44E3-9099-C40C66FF867C}">
                  <a14:compatExt spid="_x0000_s1091"/>
                </a:ext>
              </a:extLst>
            </xdr:cNvPr>
            <xdr:cNvSpPr/>
          </xdr:nvSpPr>
          <xdr:spPr>
            <a:xfrm>
              <a:off x="14566900" y="9525"/>
              <a:ext cx="144145"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92" name="Spinner 68" hidden="1">
              <a:extLst>
                <a:ext uri="{63B3BB69-23CF-44E3-9099-C40C66FF867C}">
                  <a14:compatExt spid="_x0000_s1092"/>
                </a:ext>
              </a:extLst>
            </xdr:cNvPr>
            <xdr:cNvSpPr/>
          </xdr:nvSpPr>
          <xdr:spPr>
            <a:xfrm>
              <a:off x="13767435" y="0"/>
              <a:ext cx="161290" cy="25527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105" name="Spinner 81" hidden="1">
              <a:extLst>
                <a:ext uri="{63B3BB69-23CF-44E3-9099-C40C66FF867C}">
                  <a14:compatExt spid="_x0000_s1105"/>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6" name="Spinner 82" hidden="1">
              <a:extLst>
                <a:ext uri="{63B3BB69-23CF-44E3-9099-C40C66FF867C}">
                  <a14:compatExt spid="_x0000_s1106"/>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07" name="Spinner 83" hidden="1">
              <a:extLst>
                <a:ext uri="{63B3BB69-23CF-44E3-9099-C40C66FF867C}">
                  <a14:compatExt spid="_x0000_s1107"/>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108" name="Spinner 84" hidden="1">
              <a:extLst>
                <a:ext uri="{63B3BB69-23CF-44E3-9099-C40C66FF867C}">
                  <a14:compatExt spid="_x0000_s1108"/>
                </a:ext>
              </a:extLst>
            </xdr:cNvPr>
            <xdr:cNvSpPr/>
          </xdr:nvSpPr>
          <xdr:spPr>
            <a:xfrm>
              <a:off x="14548485" y="9525"/>
              <a:ext cx="16256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109" name="Spinner 85" hidden="1">
              <a:extLst>
                <a:ext uri="{63B3BB69-23CF-44E3-9099-C40C66FF867C}">
                  <a14:compatExt spid="_x0000_s1109"/>
                </a:ext>
              </a:extLst>
            </xdr:cNvPr>
            <xdr:cNvSpPr/>
          </xdr:nvSpPr>
          <xdr:spPr>
            <a:xfrm>
              <a:off x="13500735" y="8255"/>
              <a:ext cx="0" cy="24701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110" name="Spinner 86" hidden="1">
              <a:extLst>
                <a:ext uri="{63B3BB69-23CF-44E3-9099-C40C66FF867C}">
                  <a14:compatExt spid="_x0000_s1110"/>
                </a:ext>
              </a:extLst>
            </xdr:cNvPr>
            <xdr:cNvSpPr/>
          </xdr:nvSpPr>
          <xdr:spPr>
            <a:xfrm>
              <a:off x="14566900" y="8255"/>
              <a:ext cx="144145" cy="24701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111" name="Spinner 87" hidden="1">
              <a:extLst>
                <a:ext uri="{63B3BB69-23CF-44E3-9099-C40C66FF867C}">
                  <a14:compatExt spid="_x0000_s1111"/>
                </a:ext>
              </a:extLst>
            </xdr:cNvPr>
            <xdr:cNvSpPr/>
          </xdr:nvSpPr>
          <xdr:spPr>
            <a:xfrm>
              <a:off x="13767435" y="0"/>
              <a:ext cx="161290" cy="25527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112" name="Spinner 88" hidden="1">
              <a:extLst>
                <a:ext uri="{63B3BB69-23CF-44E3-9099-C40C66FF867C}">
                  <a14:compatExt spid="_x0000_s1112"/>
                </a:ext>
              </a:extLst>
            </xdr:cNvPr>
            <xdr:cNvSpPr/>
          </xdr:nvSpPr>
          <xdr:spPr>
            <a:xfrm>
              <a:off x="1208087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3" name="Spinner 89" hidden="1">
              <a:extLst>
                <a:ext uri="{63B3BB69-23CF-44E3-9099-C40C66FF867C}">
                  <a14:compatExt spid="_x0000_s1113"/>
                </a:ext>
              </a:extLst>
            </xdr:cNvPr>
            <xdr:cNvSpPr/>
          </xdr:nvSpPr>
          <xdr:spPr>
            <a:xfrm>
              <a:off x="14548485" y="9525"/>
              <a:ext cx="161925"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114" name="Spinner 90" hidden="1">
              <a:extLst>
                <a:ext uri="{63B3BB69-23CF-44E3-9099-C40C66FF867C}">
                  <a14:compatExt spid="_x0000_s1114"/>
                </a:ext>
              </a:extLst>
            </xdr:cNvPr>
            <xdr:cNvSpPr/>
          </xdr:nvSpPr>
          <xdr:spPr>
            <a:xfrm>
              <a:off x="1513014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115" name="Spinner 91" hidden="1">
              <a:extLst>
                <a:ext uri="{63B3BB69-23CF-44E3-9099-C40C66FF867C}">
                  <a14:compatExt spid="_x0000_s1115"/>
                </a:ext>
              </a:extLst>
            </xdr:cNvPr>
            <xdr:cNvSpPr/>
          </xdr:nvSpPr>
          <xdr:spPr>
            <a:xfrm>
              <a:off x="14548485" y="9525"/>
              <a:ext cx="161925"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117" name="Spinner 93" hidden="1">
              <a:extLst>
                <a:ext uri="{63B3BB69-23CF-44E3-9099-C40C66FF867C}">
                  <a14:compatExt spid="_x0000_s1117"/>
                </a:ext>
              </a:extLst>
            </xdr:cNvPr>
            <xdr:cNvSpPr/>
          </xdr:nvSpPr>
          <xdr:spPr>
            <a:xfrm>
              <a:off x="1391983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0</xdr:colOff>
          <xdr:row>0</xdr:row>
          <xdr:rowOff>9525</xdr:rowOff>
        </xdr:from>
        <xdr:to>
          <xdr:col>40</xdr:col>
          <xdr:colOff>0</xdr:colOff>
          <xdr:row>1</xdr:row>
          <xdr:rowOff>0</xdr:rowOff>
        </xdr:to>
        <xdr:sp>
          <xdr:nvSpPr>
            <xdr:cNvPr id="1118" name="Spinner 94" hidden="1">
              <a:extLst>
                <a:ext uri="{63B3BB69-23CF-44E3-9099-C40C66FF867C}">
                  <a14:compatExt spid="_x0000_s1118"/>
                </a:ext>
              </a:extLst>
            </xdr:cNvPr>
            <xdr:cNvSpPr/>
          </xdr:nvSpPr>
          <xdr:spPr>
            <a:xfrm>
              <a:off x="15311755" y="9525"/>
              <a:ext cx="0" cy="24574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119" name="Spinner 95" hidden="1">
              <a:extLst>
                <a:ext uri="{63B3BB69-23CF-44E3-9099-C40C66FF867C}">
                  <a14:compatExt spid="_x0000_s1119"/>
                </a:ext>
              </a:extLst>
            </xdr:cNvPr>
            <xdr:cNvSpPr/>
          </xdr:nvSpPr>
          <xdr:spPr>
            <a:xfrm>
              <a:off x="14186535" y="0"/>
              <a:ext cx="534035" cy="255270"/>
            </a:xfrm>
            <a:prstGeom prst="rect">
              <a:avLst/>
            </a:prstGeom>
          </xdr:spPr>
        </xdr:sp>
        <xdr:clientData/>
      </xdr:twoCellAnchor>
    </mc:Choice>
    <mc:Fallback/>
  </mc:AlternateContent>
  <xdr:twoCellAnchor editAs="oneCell">
    <xdr:from>
      <xdr:col>0</xdr:col>
      <xdr:colOff>17145</xdr:colOff>
      <xdr:row>0</xdr:row>
      <xdr:rowOff>0</xdr:rowOff>
    </xdr:from>
    <xdr:to>
      <xdr:col>0</xdr:col>
      <xdr:colOff>93345</xdr:colOff>
      <xdr:row>0</xdr:row>
      <xdr:rowOff>166370</xdr:rowOff>
    </xdr:to>
    <xdr:sp>
      <xdr:nvSpPr>
        <xdr:cNvPr id="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1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2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3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4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59"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0"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1"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2"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3"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4"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5"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6"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7"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0</xdr:row>
      <xdr:rowOff>0</xdr:rowOff>
    </xdr:from>
    <xdr:to>
      <xdr:col>0</xdr:col>
      <xdr:colOff>93345</xdr:colOff>
      <xdr:row>0</xdr:row>
      <xdr:rowOff>166370</xdr:rowOff>
    </xdr:to>
    <xdr:sp>
      <xdr:nvSpPr>
        <xdr:cNvPr id="68" name="Text Box 2"/>
        <xdr:cNvSpPr txBox="1"/>
      </xdr:nvSpPr>
      <xdr:spPr>
        <a:xfrm>
          <a:off x="17145" y="0"/>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6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7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8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9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0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1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2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3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4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5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6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7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4"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5"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6"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7"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8"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89"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90"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91"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92"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44</xdr:row>
      <xdr:rowOff>0</xdr:rowOff>
    </xdr:from>
    <xdr:to>
      <xdr:col>0</xdr:col>
      <xdr:colOff>93345</xdr:colOff>
      <xdr:row>44</xdr:row>
      <xdr:rowOff>166370</xdr:rowOff>
    </xdr:to>
    <xdr:sp>
      <xdr:nvSpPr>
        <xdr:cNvPr id="193" name="Text Box 2"/>
        <xdr:cNvSpPr txBox="1"/>
      </xdr:nvSpPr>
      <xdr:spPr>
        <a:xfrm>
          <a:off x="17145" y="82048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19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19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19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19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19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19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0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1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2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3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4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5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6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7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8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29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0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1"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2"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3"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4"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5"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6"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7"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8"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19"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20" name="Text Box 2"/>
        <xdr:cNvSpPr txBox="1"/>
      </xdr:nvSpPr>
      <xdr:spPr>
        <a:xfrm>
          <a:off x="17145" y="15748635"/>
          <a:ext cx="76200" cy="166370"/>
        </a:xfrm>
        <a:prstGeom prst="rect">
          <a:avLst/>
        </a:prstGeom>
        <a:noFill/>
        <a:ln w="9525">
          <a:noFill/>
        </a:ln>
      </xdr:spPr>
    </xdr:sp>
    <xdr:clientData/>
  </xdr:twoCellAnchor>
  <xdr:twoCellAnchor editAs="oneCell">
    <xdr:from>
      <xdr:col>0</xdr:col>
      <xdr:colOff>17145</xdr:colOff>
      <xdr:row>86</xdr:row>
      <xdr:rowOff>0</xdr:rowOff>
    </xdr:from>
    <xdr:to>
      <xdr:col>0</xdr:col>
      <xdr:colOff>93345</xdr:colOff>
      <xdr:row>86</xdr:row>
      <xdr:rowOff>166370</xdr:rowOff>
    </xdr:to>
    <xdr:sp>
      <xdr:nvSpPr>
        <xdr:cNvPr id="321" name="Text Box 2"/>
        <xdr:cNvSpPr txBox="1"/>
      </xdr:nvSpPr>
      <xdr:spPr>
        <a:xfrm>
          <a:off x="17145" y="15748635"/>
          <a:ext cx="76200" cy="16637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8938;&#25509;&#36710;&#38388;5&#26376;&#32771;&#21220;&#34920;&#21171;&#2115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023&#28938;&#25509;&#36710;&#38388;4&#26376;&#32771;&#21220;&#34920;(1).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Users\Public.Public-PC\Desktop\1&#26376;&#20221;&#32771;&#21220;%20-\&#24231;&#26885;&#27491;&#21496;&#26426;&#32771;&#21220;&#65288;21&#24180;7&#2637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1103;&#21496;&#26426;%20-\&#32771;&#21220;\&#24231;&#26885;&#32771;&#21220;&#65288;4&#2637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idandan\AppData\Roaming\kingsoft\office6\backup\&#24231;&#26885;&#27491;&#21496;&#26426;&#32771;&#21220;&#65288;21&#24180;7&#2637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0210331&#26700;&#38754;&#25991;&#20214;&#22791;&#20221;\&#26032;&#24314;&#25991;&#20214;&#22841;\&#24231;&#26885;&#32771;&#21220;(21&#24180;3&#26376;&#32771;&#21220;&#27491;&#24335;&#2925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37325;&#21345;\&#21103;&#21496;&#26426;\&#32771;&#21220;\&#24231;&#26885;&#32771;&#21220;&#65288;4&#26376;&#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Users\Public.Public-PC\Desktop\3&#26376;&#20221;&#32771;&#21220;\&#24231;&#26885;&#27491;&#21496;&#26426;&#32771;&#21220;&#65288;21&#24180;7&#26376;&#6528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2-12\&#20914;&#21387;&#36710;&#38388;9&#26376;&#32771;&#21220;&#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Users\YuXianting\Documents\WeChat%20Files\wxid_g4gez0grkams22\FileStorage\File\2023-02\&#20914;&#21387;&#36710;&#38388;1&#26376;&#32771;&#21220;&#34920;.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5\&#20914;&#21387;&#36710;&#38388;4&#26376;&#32771;&#21220;&#34920;(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车间考勤表模板"/>
      <sheetName val="劳务工"/>
      <sheetName val="临时工"/>
      <sheetName val="数据源"/>
    </sheetNames>
    <sheetDataSet>
      <sheetData sheetId="0" refreshError="1"/>
      <sheetData sheetId="1" refreshError="1"/>
      <sheetData sheetId="2" refreshError="1"/>
      <sheetData sheetId="3"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车间考勤表模板"/>
      <sheetName val="数据源"/>
      <sheetName val="九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车间考勤表模板"/>
      <sheetName val="数据源"/>
      <sheetName val="四月份"/>
      <sheetName val="模修考勤"/>
      <sheetName val="劳务"/>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73.7133449074" refreshedBy="WuYanxia" recordCount="25">
  <cacheSource type="worksheet">
    <worksheetSource ref="B2:N27" sheet="Sheet1"/>
  </cacheSource>
  <cacheFields count="13">
    <cacheField name="车间" numFmtId="0">
      <sharedItems count="7">
        <s v="冲压弯管车间"/>
        <s v="底座装配车间"/>
        <s v="发泡车间"/>
        <s v="焊接车间"/>
        <s v="注塑车间"/>
        <s v="座椅总装车间"/>
        <s v="座椅总装车间-H6"/>
      </sharedItems>
    </cacheField>
    <cacheField name="姓名" numFmtId="0">
      <sharedItems count="25">
        <s v="刘力辉"/>
        <s v="庞文忠"/>
        <s v="刘长鑫"/>
        <s v="徐恒达"/>
        <s v="刘英浩"/>
        <s v="闫安"/>
        <s v="邢维"/>
        <s v="刘瑞敏"/>
        <s v="马宏乐"/>
        <s v="罗刚"/>
        <s v="姜怡帆"/>
        <s v="郭凤祥"/>
        <s v="李延龙"/>
        <s v="孙金茹"/>
        <s v="张春玲"/>
        <s v="刘英浩1"/>
        <s v="王钇雄"/>
        <s v="陈勃君"/>
        <s v="刘佳腾"/>
        <s v="倪兆江"/>
        <s v="刘志杰"/>
        <s v="王猛"/>
        <s v="冯靖然"/>
        <s v="孟祥阔"/>
        <s v="罗刚1"/>
      </sharedItems>
    </cacheField>
    <cacheField name="入职时间" numFmtId="0">
      <sharedItems count="5">
        <s v="冲压工"/>
        <s v="组装工"/>
        <s v="发泡工"/>
        <s v="摆件工"/>
        <s v="操作工"/>
      </sharedItems>
    </cacheField>
    <cacheField name="出勤天数" numFmtId="0">
      <sharedItems containsSemiMixedTypes="0" containsString="0" containsNumber="1" minValue="2" maxValue="24.5" count="17">
        <n v="17"/>
        <n v="2.5"/>
        <n v="2"/>
        <n v="4.5"/>
        <n v="9"/>
        <n v="22"/>
        <n v="23.5"/>
        <n v="20"/>
        <n v="21"/>
        <n v="22.5"/>
        <n v="24.5"/>
        <n v="18"/>
        <n v="16"/>
        <n v="6"/>
        <n v="9.5"/>
        <n v="7"/>
        <n v="10"/>
      </sharedItems>
    </cacheField>
    <cacheField name="总工时" numFmtId="0">
      <sharedItems containsSemiMixedTypes="0" containsString="0" containsNumber="1" minValue="16" maxValue="248.5" count="25">
        <n v="167"/>
        <n v="22"/>
        <n v="16"/>
        <n v="51.5"/>
        <n v="95.5"/>
        <n v="238"/>
        <n v="248.5"/>
        <n v="215.5"/>
        <n v="48"/>
        <n v="20"/>
        <n v="231"/>
        <n v="247.5"/>
        <n v="245.5"/>
        <n v="186"/>
        <n v="223.5"/>
        <n v="163"/>
        <n v="224.5"/>
        <n v="220"/>
        <n v="59"/>
        <n v="99"/>
        <n v="57"/>
        <n v="67.5"/>
        <n v="151"/>
        <n v="66"/>
        <n v="104.5"/>
      </sharedItems>
    </cacheField>
    <cacheField name="单价" numFmtId="0">
      <sharedItems containsSemiMixedTypes="0" containsString="0" containsNumber="1" minValue="18" maxValue="19.5" count="4">
        <n v="19"/>
        <n v="18.5"/>
        <n v="18"/>
        <n v="19.5"/>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emiMixedTypes="0" containsString="0" containsNumber="1" containsInteger="1" minValue="-70" maxValue="0" count="5">
        <n v="-30"/>
        <n v="0"/>
        <n v="-10"/>
        <n v="-70"/>
        <n v="-50"/>
      </sharedItems>
    </cacheField>
    <cacheField name="3月9日后调" numFmtId="0">
      <sharedItems containsString="0" containsBlank="1" containsNumber="1" minValue="8" maxValue="55" count="12">
        <m/>
        <n v="12"/>
        <n v="35"/>
        <n v="48.5"/>
        <n v="55"/>
        <n v="8"/>
        <n v="23.5"/>
        <n v="9"/>
        <n v="11.5"/>
        <n v="23"/>
        <n v="10"/>
        <n v="24.5"/>
      </sharedItems>
    </cacheField>
    <cacheField name="工资" numFmtId="0">
      <sharedItems containsSemiMixedTypes="0" containsString="0" containsNumber="1" minValue="304" maxValue="4473" count="25">
        <n v="3143"/>
        <n v="418"/>
        <n v="304"/>
        <n v="954.75"/>
        <n v="1719"/>
        <n v="4284"/>
        <n v="4473"/>
        <n v="3879"/>
        <n v="864"/>
        <n v="360"/>
        <n v="4158"/>
        <n v="4455"/>
        <n v="4419"/>
        <n v="3278"/>
        <n v="4023"/>
        <n v="3213.5"/>
        <n v="4426.25"/>
        <n v="4345"/>
        <n v="1158.5"/>
        <n v="1954"/>
        <n v="1070.5"/>
        <n v="1327.75"/>
        <n v="2967.5"/>
        <n v="1297"/>
        <n v="2062.25"/>
      </sharedItems>
    </cacheField>
    <cacheField name="饭补" numFmtId="0">
      <sharedItems containsSemiMixedTypes="0" containsString="0" containsNumber="1" minValue="10" maxValue="122.5" count="17">
        <n v="85"/>
        <n v="12.5"/>
        <n v="10"/>
        <n v="22.5"/>
        <n v="45"/>
        <n v="110"/>
        <n v="117.5"/>
        <n v="100"/>
        <n v="105"/>
        <n v="112.5"/>
        <n v="122.5"/>
        <n v="90"/>
        <n v="80"/>
        <n v="30"/>
        <n v="47.5"/>
        <n v="35"/>
        <n v="50"/>
      </sharedItems>
    </cacheField>
    <cacheField name="工资合计" numFmtId="0">
      <sharedItems containsSemiMixedTypes="0" containsString="0" containsNumber="1" minValue="314" maxValue="4590.5" count="25">
        <n v="3228"/>
        <n v="430.5"/>
        <n v="314"/>
        <n v="977.25"/>
        <n v="1764"/>
        <n v="4394"/>
        <n v="4590.5"/>
        <n v="3979"/>
        <n v="886.5"/>
        <n v="370"/>
        <n v="4263"/>
        <n v="4567.5"/>
        <n v="4541.5"/>
        <n v="3368"/>
        <n v="4123"/>
        <n v="3293.5"/>
        <n v="4536.25"/>
        <n v="4445"/>
        <n v="1188.5"/>
        <n v="2001.5"/>
        <n v="1100.5"/>
        <n v="1362.75"/>
        <n v="3047.5"/>
        <n v="1332"/>
        <n v="2112.25"/>
      </sharedItems>
    </cacheField>
  </cacheFields>
</pivotCacheDefinition>
</file>

<file path=xl/pivotCache/pivotCacheRecords1.xml><?xml version="1.0" encoding="utf-8"?>
<pivotCacheRecords xmlns="http://schemas.openxmlformats.org/spreadsheetml/2006/main" xmlns:r="http://schemas.openxmlformats.org/officeDocument/2006/relationships" count="25">
  <r>
    <x v="0"/>
    <x v="0"/>
    <x v="0"/>
    <x v="0"/>
    <x v="0"/>
    <x v="0"/>
    <x v="0"/>
    <x v="0"/>
    <x v="0"/>
    <x v="0"/>
    <x v="0"/>
    <x v="0"/>
    <x v="0"/>
  </r>
  <r>
    <x v="0"/>
    <x v="1"/>
    <x v="0"/>
    <x v="1"/>
    <x v="1"/>
    <x v="0"/>
    <x v="0"/>
    <x v="0"/>
    <x v="1"/>
    <x v="0"/>
    <x v="1"/>
    <x v="1"/>
    <x v="1"/>
  </r>
  <r>
    <x v="0"/>
    <x v="2"/>
    <x v="0"/>
    <x v="2"/>
    <x v="2"/>
    <x v="0"/>
    <x v="0"/>
    <x v="0"/>
    <x v="1"/>
    <x v="0"/>
    <x v="2"/>
    <x v="2"/>
    <x v="2"/>
  </r>
  <r>
    <x v="1"/>
    <x v="3"/>
    <x v="1"/>
    <x v="3"/>
    <x v="3"/>
    <x v="1"/>
    <x v="0"/>
    <x v="0"/>
    <x v="2"/>
    <x v="1"/>
    <x v="3"/>
    <x v="3"/>
    <x v="3"/>
  </r>
  <r>
    <x v="2"/>
    <x v="4"/>
    <x v="2"/>
    <x v="4"/>
    <x v="4"/>
    <x v="2"/>
    <x v="0"/>
    <x v="0"/>
    <x v="1"/>
    <x v="0"/>
    <x v="4"/>
    <x v="4"/>
    <x v="4"/>
  </r>
  <r>
    <x v="2"/>
    <x v="5"/>
    <x v="2"/>
    <x v="5"/>
    <x v="5"/>
    <x v="2"/>
    <x v="0"/>
    <x v="0"/>
    <x v="1"/>
    <x v="0"/>
    <x v="5"/>
    <x v="5"/>
    <x v="5"/>
  </r>
  <r>
    <x v="2"/>
    <x v="6"/>
    <x v="2"/>
    <x v="6"/>
    <x v="6"/>
    <x v="2"/>
    <x v="0"/>
    <x v="0"/>
    <x v="1"/>
    <x v="0"/>
    <x v="6"/>
    <x v="6"/>
    <x v="6"/>
  </r>
  <r>
    <x v="2"/>
    <x v="7"/>
    <x v="2"/>
    <x v="7"/>
    <x v="7"/>
    <x v="2"/>
    <x v="0"/>
    <x v="0"/>
    <x v="1"/>
    <x v="0"/>
    <x v="7"/>
    <x v="7"/>
    <x v="7"/>
  </r>
  <r>
    <x v="2"/>
    <x v="8"/>
    <x v="2"/>
    <x v="3"/>
    <x v="8"/>
    <x v="2"/>
    <x v="0"/>
    <x v="0"/>
    <x v="1"/>
    <x v="0"/>
    <x v="8"/>
    <x v="3"/>
    <x v="8"/>
  </r>
  <r>
    <x v="2"/>
    <x v="9"/>
    <x v="2"/>
    <x v="2"/>
    <x v="9"/>
    <x v="2"/>
    <x v="0"/>
    <x v="0"/>
    <x v="1"/>
    <x v="0"/>
    <x v="9"/>
    <x v="2"/>
    <x v="9"/>
  </r>
  <r>
    <x v="2"/>
    <x v="10"/>
    <x v="2"/>
    <x v="8"/>
    <x v="10"/>
    <x v="2"/>
    <x v="0"/>
    <x v="0"/>
    <x v="1"/>
    <x v="0"/>
    <x v="10"/>
    <x v="8"/>
    <x v="10"/>
  </r>
  <r>
    <x v="2"/>
    <x v="11"/>
    <x v="2"/>
    <x v="9"/>
    <x v="11"/>
    <x v="2"/>
    <x v="0"/>
    <x v="0"/>
    <x v="1"/>
    <x v="0"/>
    <x v="11"/>
    <x v="9"/>
    <x v="11"/>
  </r>
  <r>
    <x v="3"/>
    <x v="12"/>
    <x v="3"/>
    <x v="10"/>
    <x v="12"/>
    <x v="2"/>
    <x v="0"/>
    <x v="0"/>
    <x v="1"/>
    <x v="0"/>
    <x v="12"/>
    <x v="10"/>
    <x v="12"/>
  </r>
  <r>
    <x v="3"/>
    <x v="13"/>
    <x v="3"/>
    <x v="11"/>
    <x v="13"/>
    <x v="2"/>
    <x v="0"/>
    <x v="0"/>
    <x v="3"/>
    <x v="0"/>
    <x v="13"/>
    <x v="11"/>
    <x v="13"/>
  </r>
  <r>
    <x v="4"/>
    <x v="14"/>
    <x v="4"/>
    <x v="7"/>
    <x v="14"/>
    <x v="2"/>
    <x v="0"/>
    <x v="0"/>
    <x v="1"/>
    <x v="0"/>
    <x v="14"/>
    <x v="7"/>
    <x v="14"/>
  </r>
  <r>
    <x v="5"/>
    <x v="15"/>
    <x v="2"/>
    <x v="12"/>
    <x v="15"/>
    <x v="3"/>
    <x v="0"/>
    <x v="0"/>
    <x v="1"/>
    <x v="2"/>
    <x v="15"/>
    <x v="12"/>
    <x v="15"/>
  </r>
  <r>
    <x v="5"/>
    <x v="16"/>
    <x v="1"/>
    <x v="5"/>
    <x v="16"/>
    <x v="3"/>
    <x v="0"/>
    <x v="0"/>
    <x v="1"/>
    <x v="3"/>
    <x v="16"/>
    <x v="5"/>
    <x v="16"/>
  </r>
  <r>
    <x v="5"/>
    <x v="17"/>
    <x v="1"/>
    <x v="7"/>
    <x v="17"/>
    <x v="3"/>
    <x v="0"/>
    <x v="0"/>
    <x v="1"/>
    <x v="4"/>
    <x v="17"/>
    <x v="7"/>
    <x v="17"/>
  </r>
  <r>
    <x v="5"/>
    <x v="18"/>
    <x v="1"/>
    <x v="13"/>
    <x v="18"/>
    <x v="3"/>
    <x v="0"/>
    <x v="0"/>
    <x v="1"/>
    <x v="5"/>
    <x v="18"/>
    <x v="13"/>
    <x v="18"/>
  </r>
  <r>
    <x v="5"/>
    <x v="19"/>
    <x v="1"/>
    <x v="14"/>
    <x v="19"/>
    <x v="3"/>
    <x v="0"/>
    <x v="0"/>
    <x v="1"/>
    <x v="6"/>
    <x v="19"/>
    <x v="14"/>
    <x v="19"/>
  </r>
  <r>
    <x v="5"/>
    <x v="20"/>
    <x v="1"/>
    <x v="13"/>
    <x v="20"/>
    <x v="3"/>
    <x v="0"/>
    <x v="0"/>
    <x v="4"/>
    <x v="7"/>
    <x v="20"/>
    <x v="13"/>
    <x v="20"/>
  </r>
  <r>
    <x v="5"/>
    <x v="21"/>
    <x v="1"/>
    <x v="15"/>
    <x v="21"/>
    <x v="3"/>
    <x v="0"/>
    <x v="0"/>
    <x v="1"/>
    <x v="8"/>
    <x v="21"/>
    <x v="15"/>
    <x v="21"/>
  </r>
  <r>
    <x v="5"/>
    <x v="22"/>
    <x v="1"/>
    <x v="12"/>
    <x v="22"/>
    <x v="3"/>
    <x v="0"/>
    <x v="0"/>
    <x v="1"/>
    <x v="9"/>
    <x v="22"/>
    <x v="12"/>
    <x v="22"/>
  </r>
  <r>
    <x v="6"/>
    <x v="23"/>
    <x v="1"/>
    <x v="15"/>
    <x v="23"/>
    <x v="3"/>
    <x v="0"/>
    <x v="0"/>
    <x v="1"/>
    <x v="10"/>
    <x v="23"/>
    <x v="15"/>
    <x v="23"/>
  </r>
  <r>
    <x v="5"/>
    <x v="24"/>
    <x v="1"/>
    <x v="16"/>
    <x v="24"/>
    <x v="3"/>
    <x v="0"/>
    <x v="0"/>
    <x v="1"/>
    <x v="11"/>
    <x v="24"/>
    <x v="16"/>
    <x v="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38:C46" firstHeaderRow="1" firstDataRow="1" firstDataCol="1"/>
  <pivotFields count="13">
    <pivotField axis="axisRow" compact="0" showAll="0">
      <items count="8">
        <item x="0"/>
        <item x="1"/>
        <item x="2"/>
        <item x="3"/>
        <item x="4"/>
        <item x="5"/>
        <item x="6"/>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s>
  <rowFields count="1">
    <field x="0"/>
  </rowFields>
  <rowItems count="8">
    <i>
      <x/>
    </i>
    <i>
      <x v="1"/>
    </i>
    <i>
      <x v="2"/>
    </i>
    <i>
      <x v="3"/>
    </i>
    <i>
      <x v="4"/>
    </i>
    <i>
      <x v="5"/>
    </i>
    <i>
      <x v="6"/>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7" Type="http://schemas.openxmlformats.org/officeDocument/2006/relationships/ctrlProp" Target="../ctrlProps/ctrlProp64.xml"/><Relationship Id="rId66" Type="http://schemas.openxmlformats.org/officeDocument/2006/relationships/ctrlProp" Target="../ctrlProps/ctrlProp63.xml"/><Relationship Id="rId65" Type="http://schemas.openxmlformats.org/officeDocument/2006/relationships/ctrlProp" Target="../ctrlProps/ctrlProp62.xml"/><Relationship Id="rId64" Type="http://schemas.openxmlformats.org/officeDocument/2006/relationships/ctrlProp" Target="../ctrlProps/ctrlProp61.xml"/><Relationship Id="rId63" Type="http://schemas.openxmlformats.org/officeDocument/2006/relationships/ctrlProp" Target="../ctrlProps/ctrlProp60.xml"/><Relationship Id="rId62" Type="http://schemas.openxmlformats.org/officeDocument/2006/relationships/ctrlProp" Target="../ctrlProps/ctrlProp59.xml"/><Relationship Id="rId61" Type="http://schemas.openxmlformats.org/officeDocument/2006/relationships/ctrlProp" Target="../ctrlProps/ctrlProp58.xml"/><Relationship Id="rId60" Type="http://schemas.openxmlformats.org/officeDocument/2006/relationships/ctrlProp" Target="../ctrlProps/ctrlProp57.xml"/><Relationship Id="rId6" Type="http://schemas.openxmlformats.org/officeDocument/2006/relationships/ctrlProp" Target="../ctrlProps/ctrlProp3.xml"/><Relationship Id="rId59" Type="http://schemas.openxmlformats.org/officeDocument/2006/relationships/ctrlProp" Target="../ctrlProps/ctrlProp56.xml"/><Relationship Id="rId58" Type="http://schemas.openxmlformats.org/officeDocument/2006/relationships/ctrlProp" Target="../ctrlProps/ctrlProp55.xml"/><Relationship Id="rId57" Type="http://schemas.openxmlformats.org/officeDocument/2006/relationships/ctrlProp" Target="../ctrlProps/ctrlProp54.xml"/><Relationship Id="rId56" Type="http://schemas.openxmlformats.org/officeDocument/2006/relationships/ctrlProp" Target="../ctrlProps/ctrlProp53.xml"/><Relationship Id="rId55" Type="http://schemas.openxmlformats.org/officeDocument/2006/relationships/ctrlProp" Target="../ctrlProps/ctrlProp52.xml"/><Relationship Id="rId54" Type="http://schemas.openxmlformats.org/officeDocument/2006/relationships/ctrlProp" Target="../ctrlProps/ctrlProp51.xml"/><Relationship Id="rId53" Type="http://schemas.openxmlformats.org/officeDocument/2006/relationships/ctrlProp" Target="../ctrlProps/ctrlProp50.xml"/><Relationship Id="rId52" Type="http://schemas.openxmlformats.org/officeDocument/2006/relationships/ctrlProp" Target="../ctrlProps/ctrlProp49.xml"/><Relationship Id="rId51" Type="http://schemas.openxmlformats.org/officeDocument/2006/relationships/ctrlProp" Target="../ctrlProps/ctrlProp48.xml"/><Relationship Id="rId50" Type="http://schemas.openxmlformats.org/officeDocument/2006/relationships/ctrlProp" Target="../ctrlProps/ctrlProp47.xml"/><Relationship Id="rId5" Type="http://schemas.openxmlformats.org/officeDocument/2006/relationships/ctrlProp" Target="../ctrlProps/ctrlProp2.xml"/><Relationship Id="rId49" Type="http://schemas.openxmlformats.org/officeDocument/2006/relationships/ctrlProp" Target="../ctrlProps/ctrlProp46.xml"/><Relationship Id="rId48" Type="http://schemas.openxmlformats.org/officeDocument/2006/relationships/ctrlProp" Target="../ctrlProps/ctrlProp45.xml"/><Relationship Id="rId47" Type="http://schemas.openxmlformats.org/officeDocument/2006/relationships/ctrlProp" Target="../ctrlProps/ctrlProp44.xml"/><Relationship Id="rId46" Type="http://schemas.openxmlformats.org/officeDocument/2006/relationships/ctrlProp" Target="../ctrlProps/ctrlProp43.xml"/><Relationship Id="rId45" Type="http://schemas.openxmlformats.org/officeDocument/2006/relationships/ctrlProp" Target="../ctrlProps/ctrlProp42.xml"/><Relationship Id="rId44" Type="http://schemas.openxmlformats.org/officeDocument/2006/relationships/ctrlProp" Target="../ctrlProps/ctrlProp41.xml"/><Relationship Id="rId43" Type="http://schemas.openxmlformats.org/officeDocument/2006/relationships/ctrlProp" Target="../ctrlProps/ctrlProp40.xml"/><Relationship Id="rId42" Type="http://schemas.openxmlformats.org/officeDocument/2006/relationships/ctrlProp" Target="../ctrlProps/ctrlProp39.xml"/><Relationship Id="rId41" Type="http://schemas.openxmlformats.org/officeDocument/2006/relationships/ctrlProp" Target="../ctrlProps/ctrlProp38.xml"/><Relationship Id="rId40" Type="http://schemas.openxmlformats.org/officeDocument/2006/relationships/ctrlProp" Target="../ctrlProps/ctrlProp37.xml"/><Relationship Id="rId4" Type="http://schemas.openxmlformats.org/officeDocument/2006/relationships/ctrlProp" Target="../ctrlProps/ctrlProp1.xml"/><Relationship Id="rId39" Type="http://schemas.openxmlformats.org/officeDocument/2006/relationships/ctrlProp" Target="../ctrlProps/ctrlProp36.xml"/><Relationship Id="rId38" Type="http://schemas.openxmlformats.org/officeDocument/2006/relationships/ctrlProp" Target="../ctrlProps/ctrlProp35.xml"/><Relationship Id="rId37" Type="http://schemas.openxmlformats.org/officeDocument/2006/relationships/ctrlProp" Target="../ctrlProps/ctrlProp34.xml"/><Relationship Id="rId36" Type="http://schemas.openxmlformats.org/officeDocument/2006/relationships/ctrlProp" Target="../ctrlProps/ctrlProp33.xml"/><Relationship Id="rId35" Type="http://schemas.openxmlformats.org/officeDocument/2006/relationships/ctrlProp" Target="../ctrlProps/ctrlProp32.xml"/><Relationship Id="rId34" Type="http://schemas.openxmlformats.org/officeDocument/2006/relationships/ctrlProp" Target="../ctrlProps/ctrlProp31.xml"/><Relationship Id="rId33" Type="http://schemas.openxmlformats.org/officeDocument/2006/relationships/ctrlProp" Target="../ctrlProps/ctrlProp30.xml"/><Relationship Id="rId32" Type="http://schemas.openxmlformats.org/officeDocument/2006/relationships/ctrlProp" Target="../ctrlProps/ctrlProp29.xml"/><Relationship Id="rId31" Type="http://schemas.openxmlformats.org/officeDocument/2006/relationships/ctrlProp" Target="../ctrlProps/ctrlProp28.xml"/><Relationship Id="rId30" Type="http://schemas.openxmlformats.org/officeDocument/2006/relationships/ctrlProp" Target="../ctrlProps/ctrlProp27.xml"/><Relationship Id="rId3" Type="http://schemas.openxmlformats.org/officeDocument/2006/relationships/vmlDrawing" Target="../drawings/vmlDrawing1.vml"/><Relationship Id="rId29" Type="http://schemas.openxmlformats.org/officeDocument/2006/relationships/ctrlProp" Target="../ctrlProps/ctrlProp26.xml"/><Relationship Id="rId28" Type="http://schemas.openxmlformats.org/officeDocument/2006/relationships/ctrlProp" Target="../ctrlProps/ctrlProp25.xml"/><Relationship Id="rId27" Type="http://schemas.openxmlformats.org/officeDocument/2006/relationships/ctrlProp" Target="../ctrlProps/ctrlProp24.xml"/><Relationship Id="rId26" Type="http://schemas.openxmlformats.org/officeDocument/2006/relationships/ctrlProp" Target="../ctrlProps/ctrlProp23.xml"/><Relationship Id="rId25" Type="http://schemas.openxmlformats.org/officeDocument/2006/relationships/ctrlProp" Target="../ctrlProps/ctrlProp22.xml"/><Relationship Id="rId24" Type="http://schemas.openxmlformats.org/officeDocument/2006/relationships/ctrlProp" Target="../ctrlProps/ctrlProp21.x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2.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5"/>
  <sheetViews>
    <sheetView tabSelected="1" topLeftCell="A21" workbookViewId="0">
      <selection activeCell="G47" sqref="G47"/>
    </sheetView>
  </sheetViews>
  <sheetFormatPr defaultColWidth="9" defaultRowHeight="18" customHeight="1"/>
  <cols>
    <col min="1" max="1" width="5" style="98" customWidth="1"/>
    <col min="2" max="2" width="16.25" style="99"/>
    <col min="3" max="3" width="17.25" style="99"/>
    <col min="4" max="4" width="11" style="99" customWidth="1"/>
    <col min="5" max="5" width="8.375" style="99" customWidth="1"/>
    <col min="6" max="8" width="9" style="99" customWidth="1"/>
    <col min="9" max="9" width="6.5" style="99" customWidth="1"/>
    <col min="10" max="10" width="7.5" style="99" customWidth="1"/>
    <col min="11" max="11" width="10.875" style="99" customWidth="1"/>
    <col min="12" max="12" width="9" style="99" customWidth="1"/>
    <col min="13" max="13" width="6.875" style="99" customWidth="1"/>
    <col min="14" max="14" width="9" style="99" customWidth="1"/>
    <col min="15" max="15" width="20" style="100" customWidth="1"/>
    <col min="16" max="16384" width="9" style="99"/>
  </cols>
  <sheetData>
    <row r="1" s="99" customFormat="1" customHeight="1" spans="1:15">
      <c r="A1" s="97" t="s">
        <v>0</v>
      </c>
      <c r="B1" s="97"/>
      <c r="C1" s="97"/>
      <c r="D1" s="97"/>
      <c r="E1" s="97"/>
      <c r="F1" s="97"/>
      <c r="G1" s="97"/>
      <c r="H1" s="97"/>
      <c r="I1" s="97"/>
      <c r="J1" s="97"/>
      <c r="K1" s="97"/>
      <c r="L1" s="97"/>
      <c r="M1" s="97"/>
      <c r="N1" s="97"/>
      <c r="O1" s="108"/>
    </row>
    <row r="2" s="97" customFormat="1" ht="28" customHeight="1" spans="1:15">
      <c r="A2" s="101" t="s">
        <v>1</v>
      </c>
      <c r="B2" s="101" t="s">
        <v>2</v>
      </c>
      <c r="C2" s="101" t="s">
        <v>3</v>
      </c>
      <c r="D2" s="101" t="s">
        <v>4</v>
      </c>
      <c r="E2" s="101" t="s">
        <v>5</v>
      </c>
      <c r="F2" s="101" t="s">
        <v>6</v>
      </c>
      <c r="G2" s="101" t="s">
        <v>7</v>
      </c>
      <c r="H2" s="101" t="s">
        <v>8</v>
      </c>
      <c r="I2" s="101" t="s">
        <v>9</v>
      </c>
      <c r="J2" s="101" t="s">
        <v>10</v>
      </c>
      <c r="K2" s="101" t="s">
        <v>11</v>
      </c>
      <c r="L2" s="101" t="s">
        <v>12</v>
      </c>
      <c r="M2" s="101" t="s">
        <v>13</v>
      </c>
      <c r="N2" s="101" t="s">
        <v>14</v>
      </c>
      <c r="O2" s="109" t="s">
        <v>15</v>
      </c>
    </row>
    <row r="3" s="16" customFormat="1" customHeight="1" spans="1:15">
      <c r="A3" s="5"/>
      <c r="B3" s="2" t="s">
        <v>16</v>
      </c>
      <c r="C3" s="2" t="s">
        <v>17</v>
      </c>
      <c r="D3" s="1" t="s">
        <v>18</v>
      </c>
      <c r="E3" s="102">
        <v>17</v>
      </c>
      <c r="F3" s="102">
        <v>167</v>
      </c>
      <c r="G3" s="102">
        <v>19</v>
      </c>
      <c r="H3" s="103"/>
      <c r="I3" s="102"/>
      <c r="J3" s="102">
        <v>-30</v>
      </c>
      <c r="K3" s="102"/>
      <c r="L3" s="103">
        <v>3143</v>
      </c>
      <c r="M3" s="103">
        <v>85</v>
      </c>
      <c r="N3" s="103">
        <v>3228</v>
      </c>
      <c r="O3" s="110" t="s">
        <v>19</v>
      </c>
    </row>
    <row r="4" s="16" customFormat="1" customHeight="1" spans="1:15">
      <c r="A4" s="5"/>
      <c r="B4" s="2" t="s">
        <v>16</v>
      </c>
      <c r="C4" s="2" t="s">
        <v>20</v>
      </c>
      <c r="D4" s="2" t="s">
        <v>18</v>
      </c>
      <c r="E4" s="102">
        <v>2.5</v>
      </c>
      <c r="F4" s="102">
        <v>22</v>
      </c>
      <c r="G4" s="102">
        <v>19</v>
      </c>
      <c r="H4" s="103"/>
      <c r="I4" s="102"/>
      <c r="J4" s="102">
        <v>0</v>
      </c>
      <c r="K4" s="102"/>
      <c r="L4" s="103">
        <v>418</v>
      </c>
      <c r="M4" s="103">
        <v>12.5</v>
      </c>
      <c r="N4" s="103">
        <v>430.5</v>
      </c>
      <c r="O4" s="110" t="s">
        <v>21</v>
      </c>
    </row>
    <row r="5" s="16" customFormat="1" customHeight="1" spans="1:15">
      <c r="A5" s="5"/>
      <c r="B5" s="2" t="s">
        <v>16</v>
      </c>
      <c r="C5" s="3" t="s">
        <v>22</v>
      </c>
      <c r="D5" s="3" t="s">
        <v>18</v>
      </c>
      <c r="E5" s="102">
        <v>2</v>
      </c>
      <c r="F5" s="102">
        <v>16</v>
      </c>
      <c r="G5" s="102">
        <v>19</v>
      </c>
      <c r="H5" s="103"/>
      <c r="I5" s="102"/>
      <c r="J5" s="102">
        <v>0</v>
      </c>
      <c r="K5" s="102"/>
      <c r="L5" s="103">
        <v>304</v>
      </c>
      <c r="M5" s="103">
        <v>10</v>
      </c>
      <c r="N5" s="103">
        <v>314</v>
      </c>
      <c r="O5" s="110" t="s">
        <v>21</v>
      </c>
    </row>
    <row r="6" s="16" customFormat="1" customHeight="1" spans="1:15">
      <c r="A6" s="5"/>
      <c r="B6" s="11" t="s">
        <v>23</v>
      </c>
      <c r="C6" s="4" t="s">
        <v>24</v>
      </c>
      <c r="D6" s="11" t="s">
        <v>25</v>
      </c>
      <c r="E6" s="102">
        <v>4.5</v>
      </c>
      <c r="F6" s="102">
        <v>51.5</v>
      </c>
      <c r="G6" s="102">
        <v>18.5</v>
      </c>
      <c r="H6" s="103"/>
      <c r="I6" s="102"/>
      <c r="J6" s="102">
        <v>-10</v>
      </c>
      <c r="K6" s="102">
        <v>12</v>
      </c>
      <c r="L6" s="103">
        <v>954.75</v>
      </c>
      <c r="M6" s="103">
        <v>22.5</v>
      </c>
      <c r="N6" s="103">
        <v>977.25</v>
      </c>
      <c r="O6" s="110" t="s">
        <v>26</v>
      </c>
    </row>
    <row r="7" s="16" customFormat="1" customHeight="1" spans="1:15">
      <c r="A7" s="5"/>
      <c r="B7" s="104" t="s">
        <v>27</v>
      </c>
      <c r="C7" s="5" t="s">
        <v>28</v>
      </c>
      <c r="D7" s="5" t="s">
        <v>29</v>
      </c>
      <c r="E7" s="102">
        <v>9</v>
      </c>
      <c r="F7" s="102">
        <v>95.5</v>
      </c>
      <c r="G7" s="102">
        <v>18</v>
      </c>
      <c r="H7" s="103"/>
      <c r="I7" s="102"/>
      <c r="J7" s="102">
        <v>0</v>
      </c>
      <c r="K7" s="102"/>
      <c r="L7" s="103">
        <v>1719</v>
      </c>
      <c r="M7" s="103">
        <v>45</v>
      </c>
      <c r="N7" s="103">
        <v>1764</v>
      </c>
      <c r="O7" s="110" t="s">
        <v>21</v>
      </c>
    </row>
    <row r="8" s="16" customFormat="1" customHeight="1" spans="1:15">
      <c r="A8" s="5"/>
      <c r="B8" s="104" t="s">
        <v>27</v>
      </c>
      <c r="C8" s="5" t="s">
        <v>30</v>
      </c>
      <c r="D8" s="5" t="s">
        <v>29</v>
      </c>
      <c r="E8" s="102">
        <v>22</v>
      </c>
      <c r="F8" s="102">
        <v>238</v>
      </c>
      <c r="G8" s="102">
        <v>18</v>
      </c>
      <c r="H8" s="103"/>
      <c r="I8" s="102"/>
      <c r="J8" s="102">
        <v>0</v>
      </c>
      <c r="K8" s="102"/>
      <c r="L8" s="103">
        <v>4284</v>
      </c>
      <c r="M8" s="103">
        <v>110</v>
      </c>
      <c r="N8" s="103">
        <v>4394</v>
      </c>
      <c r="O8" s="110" t="s">
        <v>21</v>
      </c>
    </row>
    <row r="9" s="16" customFormat="1" customHeight="1" spans="1:15">
      <c r="A9" s="5"/>
      <c r="B9" s="104" t="s">
        <v>27</v>
      </c>
      <c r="C9" s="5" t="s">
        <v>31</v>
      </c>
      <c r="D9" s="5" t="s">
        <v>29</v>
      </c>
      <c r="E9" s="102">
        <v>23.5</v>
      </c>
      <c r="F9" s="102">
        <v>248.5</v>
      </c>
      <c r="G9" s="102">
        <v>18</v>
      </c>
      <c r="H9" s="103"/>
      <c r="I9" s="102"/>
      <c r="J9" s="102">
        <v>0</v>
      </c>
      <c r="K9" s="102"/>
      <c r="L9" s="103">
        <v>4473</v>
      </c>
      <c r="M9" s="103">
        <v>117.5</v>
      </c>
      <c r="N9" s="103">
        <v>4590.5</v>
      </c>
      <c r="O9" s="110" t="s">
        <v>21</v>
      </c>
    </row>
    <row r="10" s="16" customFormat="1" customHeight="1" spans="1:15">
      <c r="A10" s="5"/>
      <c r="B10" s="1" t="s">
        <v>27</v>
      </c>
      <c r="C10" s="2" t="s">
        <v>32</v>
      </c>
      <c r="D10" s="1" t="s">
        <v>29</v>
      </c>
      <c r="E10" s="102">
        <v>20</v>
      </c>
      <c r="F10" s="102">
        <v>215.5</v>
      </c>
      <c r="G10" s="102">
        <v>18</v>
      </c>
      <c r="H10" s="103"/>
      <c r="I10" s="102"/>
      <c r="J10" s="102">
        <v>0</v>
      </c>
      <c r="K10" s="102"/>
      <c r="L10" s="103">
        <v>3879</v>
      </c>
      <c r="M10" s="103">
        <v>100</v>
      </c>
      <c r="N10" s="103">
        <v>3979</v>
      </c>
      <c r="O10" s="110" t="s">
        <v>21</v>
      </c>
    </row>
    <row r="11" s="16" customFormat="1" customHeight="1" spans="1:15">
      <c r="A11" s="5"/>
      <c r="B11" s="6" t="s">
        <v>27</v>
      </c>
      <c r="C11" s="6" t="s">
        <v>33</v>
      </c>
      <c r="D11" s="6" t="s">
        <v>29</v>
      </c>
      <c r="E11" s="102">
        <v>4.5</v>
      </c>
      <c r="F11" s="102">
        <v>48</v>
      </c>
      <c r="G11" s="102">
        <v>18</v>
      </c>
      <c r="H11" s="103"/>
      <c r="I11" s="102"/>
      <c r="J11" s="102">
        <v>0</v>
      </c>
      <c r="K11" s="102"/>
      <c r="L11" s="103">
        <v>864</v>
      </c>
      <c r="M11" s="103">
        <v>22.5</v>
      </c>
      <c r="N11" s="103">
        <v>886.5</v>
      </c>
      <c r="O11" s="110" t="s">
        <v>21</v>
      </c>
    </row>
    <row r="12" s="16" customFormat="1" customHeight="1" spans="1:15">
      <c r="A12" s="5"/>
      <c r="B12" s="1" t="s">
        <v>27</v>
      </c>
      <c r="C12" s="7" t="s">
        <v>34</v>
      </c>
      <c r="D12" s="1" t="s">
        <v>29</v>
      </c>
      <c r="E12" s="102">
        <v>2</v>
      </c>
      <c r="F12" s="102">
        <v>20</v>
      </c>
      <c r="G12" s="102">
        <v>18</v>
      </c>
      <c r="H12" s="103"/>
      <c r="I12" s="102"/>
      <c r="J12" s="102">
        <v>0</v>
      </c>
      <c r="K12" s="102"/>
      <c r="L12" s="103">
        <v>360</v>
      </c>
      <c r="M12" s="103">
        <v>10</v>
      </c>
      <c r="N12" s="103">
        <v>370</v>
      </c>
      <c r="O12" s="110" t="s">
        <v>21</v>
      </c>
    </row>
    <row r="13" s="16" customFormat="1" customHeight="1" spans="1:15">
      <c r="A13" s="5"/>
      <c r="B13" s="11" t="s">
        <v>27</v>
      </c>
      <c r="C13" s="4" t="s">
        <v>35</v>
      </c>
      <c r="D13" s="11" t="s">
        <v>29</v>
      </c>
      <c r="E13" s="102">
        <v>21</v>
      </c>
      <c r="F13" s="102">
        <v>231</v>
      </c>
      <c r="G13" s="102">
        <v>18</v>
      </c>
      <c r="H13" s="103"/>
      <c r="I13" s="102"/>
      <c r="J13" s="102">
        <v>0</v>
      </c>
      <c r="K13" s="102"/>
      <c r="L13" s="103">
        <v>4158</v>
      </c>
      <c r="M13" s="103">
        <v>105</v>
      </c>
      <c r="N13" s="103">
        <v>4263</v>
      </c>
      <c r="O13" s="110" t="s">
        <v>21</v>
      </c>
    </row>
    <row r="14" s="16" customFormat="1" customHeight="1" spans="1:15">
      <c r="A14" s="5"/>
      <c r="B14" s="11" t="s">
        <v>27</v>
      </c>
      <c r="C14" s="4" t="s">
        <v>36</v>
      </c>
      <c r="D14" s="11" t="s">
        <v>29</v>
      </c>
      <c r="E14" s="102">
        <v>22.5</v>
      </c>
      <c r="F14" s="102">
        <v>247.5</v>
      </c>
      <c r="G14" s="102">
        <v>18</v>
      </c>
      <c r="H14" s="103"/>
      <c r="I14" s="102"/>
      <c r="J14" s="102">
        <v>0</v>
      </c>
      <c r="K14" s="102"/>
      <c r="L14" s="103">
        <v>4455</v>
      </c>
      <c r="M14" s="103">
        <v>112.5</v>
      </c>
      <c r="N14" s="103">
        <v>4567.5</v>
      </c>
      <c r="O14" s="110" t="s">
        <v>21</v>
      </c>
    </row>
    <row r="15" s="16" customFormat="1" customHeight="1" spans="1:15">
      <c r="A15" s="5"/>
      <c r="B15" s="104" t="s">
        <v>37</v>
      </c>
      <c r="C15" s="5" t="s">
        <v>38</v>
      </c>
      <c r="D15" s="5" t="s">
        <v>39</v>
      </c>
      <c r="E15" s="102">
        <v>24.5</v>
      </c>
      <c r="F15" s="102">
        <v>245.5</v>
      </c>
      <c r="G15" s="102">
        <v>18</v>
      </c>
      <c r="H15" s="103"/>
      <c r="I15" s="102"/>
      <c r="J15" s="102">
        <v>0</v>
      </c>
      <c r="K15" s="102"/>
      <c r="L15" s="103">
        <v>4419</v>
      </c>
      <c r="M15" s="103">
        <v>122.5</v>
      </c>
      <c r="N15" s="103">
        <v>4541.5</v>
      </c>
      <c r="O15" s="110" t="s">
        <v>21</v>
      </c>
    </row>
    <row r="16" s="16" customFormat="1" customHeight="1" spans="1:15">
      <c r="A16" s="5"/>
      <c r="B16" s="104" t="s">
        <v>37</v>
      </c>
      <c r="C16" s="5" t="s">
        <v>40</v>
      </c>
      <c r="D16" s="5" t="s">
        <v>39</v>
      </c>
      <c r="E16" s="102">
        <v>18</v>
      </c>
      <c r="F16" s="102">
        <v>186</v>
      </c>
      <c r="G16" s="102">
        <v>18</v>
      </c>
      <c r="H16" s="103"/>
      <c r="I16" s="102"/>
      <c r="J16" s="102">
        <v>-70</v>
      </c>
      <c r="K16" s="102"/>
      <c r="L16" s="103">
        <v>3278</v>
      </c>
      <c r="M16" s="103">
        <v>90</v>
      </c>
      <c r="N16" s="103">
        <v>3368</v>
      </c>
      <c r="O16" s="110" t="s">
        <v>41</v>
      </c>
    </row>
    <row r="17" s="16" customFormat="1" customHeight="1" spans="1:15">
      <c r="A17" s="5"/>
      <c r="B17" s="104" t="s">
        <v>42</v>
      </c>
      <c r="C17" s="5" t="s">
        <v>43</v>
      </c>
      <c r="D17" s="5" t="s">
        <v>44</v>
      </c>
      <c r="E17" s="102">
        <v>20</v>
      </c>
      <c r="F17" s="102">
        <v>223.5</v>
      </c>
      <c r="G17" s="102">
        <v>18</v>
      </c>
      <c r="H17" s="103"/>
      <c r="I17" s="102"/>
      <c r="J17" s="102">
        <v>0</v>
      </c>
      <c r="K17" s="102"/>
      <c r="L17" s="103">
        <v>4023</v>
      </c>
      <c r="M17" s="103">
        <v>100</v>
      </c>
      <c r="N17" s="103">
        <v>4123</v>
      </c>
      <c r="O17" s="110" t="s">
        <v>21</v>
      </c>
    </row>
    <row r="18" s="16" customFormat="1" customHeight="1" spans="1:15">
      <c r="A18" s="5">
        <v>1</v>
      </c>
      <c r="B18" s="11" t="s">
        <v>45</v>
      </c>
      <c r="C18" s="5" t="s">
        <v>46</v>
      </c>
      <c r="D18" s="5" t="s">
        <v>29</v>
      </c>
      <c r="E18" s="102">
        <v>16</v>
      </c>
      <c r="F18" s="102">
        <v>163</v>
      </c>
      <c r="G18" s="102">
        <v>19.5</v>
      </c>
      <c r="H18" s="103"/>
      <c r="I18" s="102"/>
      <c r="J18" s="102">
        <v>0</v>
      </c>
      <c r="K18" s="102">
        <v>35</v>
      </c>
      <c r="L18" s="103">
        <v>3213.5</v>
      </c>
      <c r="M18" s="103">
        <v>80</v>
      </c>
      <c r="N18" s="103">
        <v>3293.5</v>
      </c>
      <c r="O18" s="110" t="s">
        <v>21</v>
      </c>
    </row>
    <row r="19" s="16" customFormat="1" customHeight="1" spans="1:15">
      <c r="A19" s="5"/>
      <c r="B19" s="104" t="s">
        <v>45</v>
      </c>
      <c r="C19" s="9" t="s">
        <v>47</v>
      </c>
      <c r="D19" s="9" t="s">
        <v>25</v>
      </c>
      <c r="E19" s="102">
        <v>22</v>
      </c>
      <c r="F19" s="102">
        <v>224.5</v>
      </c>
      <c r="G19" s="102">
        <v>19.5</v>
      </c>
      <c r="H19" s="103"/>
      <c r="I19" s="102"/>
      <c r="J19" s="102">
        <v>0</v>
      </c>
      <c r="K19" s="102">
        <v>48.5</v>
      </c>
      <c r="L19" s="103">
        <v>4426.25</v>
      </c>
      <c r="M19" s="103">
        <v>110</v>
      </c>
      <c r="N19" s="103">
        <v>4536.25</v>
      </c>
      <c r="O19" s="110" t="s">
        <v>21</v>
      </c>
    </row>
    <row r="20" s="16" customFormat="1" customHeight="1" spans="1:15">
      <c r="A20" s="5"/>
      <c r="B20" s="104" t="s">
        <v>45</v>
      </c>
      <c r="C20" s="5" t="s">
        <v>48</v>
      </c>
      <c r="D20" s="5" t="s">
        <v>25</v>
      </c>
      <c r="E20" s="102">
        <v>20</v>
      </c>
      <c r="F20" s="102">
        <v>220</v>
      </c>
      <c r="G20" s="102">
        <v>19.5</v>
      </c>
      <c r="H20" s="103"/>
      <c r="I20" s="102"/>
      <c r="J20" s="102">
        <v>0</v>
      </c>
      <c r="K20" s="102">
        <v>55</v>
      </c>
      <c r="L20" s="103">
        <v>4345</v>
      </c>
      <c r="M20" s="103">
        <v>100</v>
      </c>
      <c r="N20" s="103">
        <v>4445</v>
      </c>
      <c r="O20" s="110" t="s">
        <v>21</v>
      </c>
    </row>
    <row r="21" s="16" customFormat="1" customHeight="1" spans="1:15">
      <c r="A21" s="5"/>
      <c r="B21" s="11" t="s">
        <v>45</v>
      </c>
      <c r="C21" s="4" t="s">
        <v>49</v>
      </c>
      <c r="D21" s="11" t="s">
        <v>25</v>
      </c>
      <c r="E21" s="102">
        <v>6</v>
      </c>
      <c r="F21" s="102">
        <v>59</v>
      </c>
      <c r="G21" s="102">
        <v>19.5</v>
      </c>
      <c r="H21" s="103"/>
      <c r="I21" s="102"/>
      <c r="J21" s="102">
        <v>0</v>
      </c>
      <c r="K21" s="102">
        <v>8</v>
      </c>
      <c r="L21" s="103">
        <v>1158.5</v>
      </c>
      <c r="M21" s="103">
        <v>30</v>
      </c>
      <c r="N21" s="103">
        <v>1188.5</v>
      </c>
      <c r="O21" s="110" t="s">
        <v>21</v>
      </c>
    </row>
    <row r="22" s="16" customFormat="1" customHeight="1" spans="1:15">
      <c r="A22" s="5"/>
      <c r="B22" s="11" t="s">
        <v>45</v>
      </c>
      <c r="C22" s="4" t="s">
        <v>50</v>
      </c>
      <c r="D22" s="11" t="s">
        <v>25</v>
      </c>
      <c r="E22" s="102">
        <v>9.5</v>
      </c>
      <c r="F22" s="102">
        <v>99</v>
      </c>
      <c r="G22" s="102">
        <v>19.5</v>
      </c>
      <c r="H22" s="103"/>
      <c r="I22" s="102"/>
      <c r="J22" s="102">
        <v>0</v>
      </c>
      <c r="K22" s="102">
        <v>23.5</v>
      </c>
      <c r="L22" s="103">
        <v>1954</v>
      </c>
      <c r="M22" s="103">
        <v>47.5</v>
      </c>
      <c r="N22" s="103">
        <v>2001.5</v>
      </c>
      <c r="O22" s="110" t="s">
        <v>21</v>
      </c>
    </row>
    <row r="23" s="16" customFormat="1" customHeight="1" spans="1:15">
      <c r="A23" s="5"/>
      <c r="B23" s="11" t="s">
        <v>45</v>
      </c>
      <c r="C23" s="4" t="s">
        <v>51</v>
      </c>
      <c r="D23" s="11" t="s">
        <v>25</v>
      </c>
      <c r="E23" s="102">
        <v>6</v>
      </c>
      <c r="F23" s="102">
        <v>57</v>
      </c>
      <c r="G23" s="102">
        <v>19.5</v>
      </c>
      <c r="H23" s="103"/>
      <c r="I23" s="102"/>
      <c r="J23" s="102">
        <v>-50</v>
      </c>
      <c r="K23" s="102">
        <v>9</v>
      </c>
      <c r="L23" s="103">
        <v>1070.5</v>
      </c>
      <c r="M23" s="103">
        <v>30</v>
      </c>
      <c r="N23" s="103">
        <v>1100.5</v>
      </c>
      <c r="O23" s="110" t="s">
        <v>52</v>
      </c>
    </row>
    <row r="24" s="16" customFormat="1" customHeight="1" spans="1:15">
      <c r="A24" s="5"/>
      <c r="B24" s="6" t="s">
        <v>45</v>
      </c>
      <c r="C24" s="6" t="s">
        <v>53</v>
      </c>
      <c r="D24" s="6" t="s">
        <v>25</v>
      </c>
      <c r="E24" s="102">
        <v>7</v>
      </c>
      <c r="F24" s="102">
        <v>67.5</v>
      </c>
      <c r="G24" s="102">
        <v>19.5</v>
      </c>
      <c r="H24" s="103"/>
      <c r="I24" s="102"/>
      <c r="J24" s="102">
        <v>0</v>
      </c>
      <c r="K24" s="102">
        <v>11.5</v>
      </c>
      <c r="L24" s="103">
        <v>1327.75</v>
      </c>
      <c r="M24" s="103">
        <v>35</v>
      </c>
      <c r="N24" s="103">
        <v>1362.75</v>
      </c>
      <c r="O24" s="110" t="s">
        <v>21</v>
      </c>
    </row>
    <row r="25" s="16" customFormat="1" customHeight="1" spans="1:15">
      <c r="A25" s="5"/>
      <c r="B25" s="11" t="s">
        <v>45</v>
      </c>
      <c r="C25" s="4" t="s">
        <v>54</v>
      </c>
      <c r="D25" s="11" t="s">
        <v>25</v>
      </c>
      <c r="E25" s="102">
        <v>16</v>
      </c>
      <c r="F25" s="102">
        <v>151</v>
      </c>
      <c r="G25" s="102">
        <v>19.5</v>
      </c>
      <c r="H25" s="103"/>
      <c r="I25" s="102"/>
      <c r="J25" s="102">
        <v>0</v>
      </c>
      <c r="K25" s="102">
        <v>23</v>
      </c>
      <c r="L25" s="103">
        <v>2967.5</v>
      </c>
      <c r="M25" s="103">
        <v>80</v>
      </c>
      <c r="N25" s="103">
        <v>3047.5</v>
      </c>
      <c r="O25" s="110" t="s">
        <v>21</v>
      </c>
    </row>
    <row r="26" s="16" customFormat="1" customHeight="1" spans="1:15">
      <c r="A26" s="5"/>
      <c r="B26" s="11" t="s">
        <v>55</v>
      </c>
      <c r="C26" s="11" t="s">
        <v>56</v>
      </c>
      <c r="D26" s="11" t="s">
        <v>25</v>
      </c>
      <c r="E26" s="102">
        <v>7</v>
      </c>
      <c r="F26" s="102">
        <v>66</v>
      </c>
      <c r="G26" s="102">
        <v>19.5</v>
      </c>
      <c r="H26" s="103"/>
      <c r="I26" s="102"/>
      <c r="J26" s="102">
        <v>0</v>
      </c>
      <c r="K26" s="102">
        <v>10</v>
      </c>
      <c r="L26" s="103">
        <v>1297</v>
      </c>
      <c r="M26" s="103">
        <v>35</v>
      </c>
      <c r="N26" s="103">
        <v>1332</v>
      </c>
      <c r="O26" s="110" t="s">
        <v>21</v>
      </c>
    </row>
    <row r="27" s="16" customFormat="1" customHeight="1" spans="1:15">
      <c r="A27" s="5"/>
      <c r="B27" s="11" t="s">
        <v>45</v>
      </c>
      <c r="C27" s="11" t="s">
        <v>57</v>
      </c>
      <c r="D27" s="11" t="s">
        <v>25</v>
      </c>
      <c r="E27" s="102">
        <v>10</v>
      </c>
      <c r="F27" s="102">
        <v>104.5</v>
      </c>
      <c r="G27" s="102">
        <v>19.5</v>
      </c>
      <c r="H27" s="103"/>
      <c r="I27" s="102"/>
      <c r="J27" s="102">
        <v>0</v>
      </c>
      <c r="K27" s="102">
        <v>24.5</v>
      </c>
      <c r="L27" s="103">
        <v>2062.25</v>
      </c>
      <c r="M27" s="103">
        <v>50</v>
      </c>
      <c r="N27" s="103">
        <v>2112.25</v>
      </c>
      <c r="O27" s="110"/>
    </row>
    <row r="28" s="16" customFormat="1" customHeight="1" spans="1:15">
      <c r="A28" s="5"/>
      <c r="B28" s="1"/>
      <c r="C28" s="11"/>
      <c r="D28" s="11"/>
      <c r="E28" s="102"/>
      <c r="F28" s="102"/>
      <c r="G28" s="102"/>
      <c r="H28" s="103"/>
      <c r="I28" s="102"/>
      <c r="J28" s="102"/>
      <c r="K28" s="102"/>
      <c r="L28" s="103"/>
      <c r="M28" s="103"/>
      <c r="N28" s="103"/>
      <c r="O28" s="110"/>
    </row>
    <row r="29" s="16" customFormat="1" customHeight="1" spans="1:15">
      <c r="A29" s="5"/>
      <c r="B29" s="1"/>
      <c r="C29" s="11"/>
      <c r="D29" s="11"/>
      <c r="E29" s="102"/>
      <c r="F29" s="102"/>
      <c r="G29" s="102"/>
      <c r="H29" s="103"/>
      <c r="I29" s="102"/>
      <c r="J29" s="102"/>
      <c r="K29" s="102"/>
      <c r="L29" s="103"/>
      <c r="M29" s="103"/>
      <c r="N29" s="103"/>
      <c r="O29" s="110"/>
    </row>
    <row r="30" s="16" customFormat="1" customHeight="1" spans="1:15">
      <c r="A30" s="5"/>
      <c r="B30" s="1"/>
      <c r="C30" s="11"/>
      <c r="D30" s="11"/>
      <c r="E30" s="102"/>
      <c r="F30" s="102"/>
      <c r="G30" s="102"/>
      <c r="H30" s="103"/>
      <c r="I30" s="102"/>
      <c r="J30" s="102"/>
      <c r="K30" s="102"/>
      <c r="L30" s="103"/>
      <c r="M30" s="103"/>
      <c r="N30" s="103"/>
      <c r="O30" s="110"/>
    </row>
    <row r="31" s="16" customFormat="1" customHeight="1" spans="1:15">
      <c r="A31" s="5"/>
      <c r="B31" s="1"/>
      <c r="C31" s="11"/>
      <c r="D31" s="11"/>
      <c r="E31" s="102"/>
      <c r="F31" s="102"/>
      <c r="G31" s="102"/>
      <c r="H31" s="103"/>
      <c r="I31" s="102"/>
      <c r="J31" s="102"/>
      <c r="K31" s="102"/>
      <c r="L31" s="103"/>
      <c r="M31" s="103"/>
      <c r="N31" s="103"/>
      <c r="O31" s="110"/>
    </row>
    <row r="32" s="99" customFormat="1" ht="21" customHeight="1" spans="1:15">
      <c r="A32" s="5" t="s">
        <v>58</v>
      </c>
      <c r="B32" s="105"/>
      <c r="C32" s="105"/>
      <c r="D32" s="106"/>
      <c r="E32" s="103">
        <v>332.5</v>
      </c>
      <c r="F32" s="103">
        <v>3467</v>
      </c>
      <c r="G32" s="103">
        <v>468.5</v>
      </c>
      <c r="H32" s="103">
        <v>0</v>
      </c>
      <c r="I32" s="103">
        <v>0</v>
      </c>
      <c r="J32" s="103">
        <v>-160</v>
      </c>
      <c r="K32" s="103">
        <v>260</v>
      </c>
      <c r="L32" s="103">
        <v>64554</v>
      </c>
      <c r="M32" s="103">
        <v>1662.5</v>
      </c>
      <c r="N32" s="103">
        <v>66216.5</v>
      </c>
      <c r="O32" s="111"/>
    </row>
    <row r="33" s="99" customFormat="1" ht="21" customHeight="1" spans="1:15">
      <c r="A33" s="98" t="s">
        <v>59</v>
      </c>
      <c r="B33" s="98"/>
      <c r="C33" s="98">
        <v>70189.49</v>
      </c>
      <c r="D33" s="98"/>
      <c r="E33" s="98"/>
      <c r="F33" s="98"/>
      <c r="G33" s="98"/>
      <c r="H33" s="98"/>
      <c r="I33" s="98"/>
      <c r="J33" s="98"/>
      <c r="K33" s="98"/>
      <c r="L33" s="98"/>
      <c r="M33" s="98"/>
      <c r="N33" s="98"/>
      <c r="O33" s="98"/>
    </row>
    <row r="34" s="99" customFormat="1" ht="22" customHeight="1" spans="1:15">
      <c r="A34" s="107" t="s">
        <v>60</v>
      </c>
      <c r="B34" s="107"/>
      <c r="C34" s="107"/>
      <c r="D34" s="107"/>
      <c r="E34" s="107"/>
      <c r="F34" s="107"/>
      <c r="G34" s="107"/>
      <c r="H34" s="107"/>
      <c r="I34" s="107"/>
      <c r="J34" s="107"/>
      <c r="K34" s="107"/>
      <c r="L34" s="107"/>
      <c r="M34" s="107"/>
      <c r="N34" s="107"/>
      <c r="O34" s="112"/>
    </row>
    <row r="38" customHeight="1" spans="2:4">
      <c r="B38" t="s">
        <v>2</v>
      </c>
      <c r="C38" t="s">
        <v>61</v>
      </c>
      <c r="D38"/>
    </row>
    <row r="39" customHeight="1" spans="2:4">
      <c r="B39" t="s">
        <v>16</v>
      </c>
      <c r="C39">
        <v>3972.5</v>
      </c>
      <c r="D39"/>
    </row>
    <row r="40" customHeight="1" spans="2:4">
      <c r="B40" t="s">
        <v>23</v>
      </c>
      <c r="C40">
        <v>977.25</v>
      </c>
      <c r="D40"/>
    </row>
    <row r="41" customHeight="1" spans="2:4">
      <c r="B41" t="s">
        <v>27</v>
      </c>
      <c r="C41">
        <v>24814.5</v>
      </c>
      <c r="D41"/>
    </row>
    <row r="42" customHeight="1" spans="2:4">
      <c r="B42" t="s">
        <v>37</v>
      </c>
      <c r="C42">
        <v>7909.5</v>
      </c>
      <c r="D42"/>
    </row>
    <row r="43" customHeight="1" spans="2:4">
      <c r="B43" t="s">
        <v>42</v>
      </c>
      <c r="C43">
        <v>4123</v>
      </c>
      <c r="D43"/>
    </row>
    <row r="44" customHeight="1" spans="2:4">
      <c r="B44" t="s">
        <v>45</v>
      </c>
      <c r="C44">
        <v>23087.75</v>
      </c>
      <c r="D44"/>
    </row>
    <row r="45" customHeight="1" spans="2:4">
      <c r="B45" t="s">
        <v>55</v>
      </c>
      <c r="C45">
        <v>1332</v>
      </c>
      <c r="D45"/>
    </row>
    <row r="46" customHeight="1" spans="2:4">
      <c r="B46" t="s">
        <v>62</v>
      </c>
      <c r="C46">
        <v>66216.5</v>
      </c>
      <c r="D46"/>
    </row>
    <row r="47" customHeight="1" spans="2:4">
      <c r="B47"/>
      <c r="C47"/>
      <c r="D47"/>
    </row>
    <row r="48" customHeight="1" spans="2:4">
      <c r="B48"/>
      <c r="C48"/>
      <c r="D48"/>
    </row>
    <row r="49" customHeight="1" spans="2:4">
      <c r="B49"/>
      <c r="C49"/>
      <c r="D49"/>
    </row>
    <row r="50" customHeight="1" spans="2:4">
      <c r="B50"/>
      <c r="C50"/>
      <c r="D50"/>
    </row>
    <row r="51" customHeight="1" spans="2:4">
      <c r="B51"/>
      <c r="C51"/>
      <c r="D51"/>
    </row>
    <row r="52" customHeight="1" spans="2:4">
      <c r="B52"/>
      <c r="C52"/>
      <c r="D52"/>
    </row>
    <row r="53" customHeight="1" spans="2:4">
      <c r="B53"/>
      <c r="C53"/>
      <c r="D53"/>
    </row>
    <row r="54" customHeight="1" spans="2:4">
      <c r="B54"/>
      <c r="C54"/>
      <c r="D54"/>
    </row>
    <row r="55" customHeight="1" spans="2:4">
      <c r="B55"/>
      <c r="C55"/>
      <c r="D55"/>
    </row>
  </sheetData>
  <mergeCells count="4">
    <mergeCell ref="A1:O1"/>
    <mergeCell ref="A33:B33"/>
    <mergeCell ref="C33:O33"/>
    <mergeCell ref="A34:O3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4"/>
  <sheetViews>
    <sheetView topLeftCell="A5" workbookViewId="0">
      <selection activeCell="A5" sqref="$A1:$XFD1048576"/>
    </sheetView>
  </sheetViews>
  <sheetFormatPr defaultColWidth="9" defaultRowHeight="18" customHeight="1"/>
  <cols>
    <col min="1" max="1" width="5" style="98" customWidth="1"/>
    <col min="2" max="2" width="16.875" style="99" customWidth="1"/>
    <col min="3" max="3" width="14" style="99" customWidth="1"/>
    <col min="4" max="4" width="11" style="99" customWidth="1"/>
    <col min="5" max="5" width="8.375" style="99" customWidth="1"/>
    <col min="6" max="8" width="9" style="99" customWidth="1"/>
    <col min="9" max="9" width="6.5" style="99" customWidth="1"/>
    <col min="10" max="10" width="7.5" style="99" customWidth="1"/>
    <col min="11" max="11" width="10.875" style="99" customWidth="1"/>
    <col min="12" max="12" width="9" style="99" customWidth="1"/>
    <col min="13" max="13" width="6.875" style="99" customWidth="1"/>
    <col min="14" max="14" width="9" style="99" customWidth="1"/>
    <col min="15" max="15" width="20" style="100" customWidth="1"/>
    <col min="16" max="16384" width="9" style="99"/>
  </cols>
  <sheetData>
    <row r="1" customHeight="1" spans="1:15">
      <c r="A1" s="97" t="s">
        <v>0</v>
      </c>
      <c r="B1" s="97"/>
      <c r="C1" s="97"/>
      <c r="D1" s="97"/>
      <c r="E1" s="97"/>
      <c r="F1" s="97"/>
      <c r="G1" s="97"/>
      <c r="H1" s="97"/>
      <c r="I1" s="97"/>
      <c r="J1" s="97"/>
      <c r="K1" s="97"/>
      <c r="L1" s="97"/>
      <c r="M1" s="97"/>
      <c r="N1" s="97"/>
      <c r="O1" s="108"/>
    </row>
    <row r="2" s="97" customFormat="1" ht="28" customHeight="1" spans="1:15">
      <c r="A2" s="101" t="s">
        <v>1</v>
      </c>
      <c r="B2" s="101" t="s">
        <v>2</v>
      </c>
      <c r="C2" s="101" t="s">
        <v>3</v>
      </c>
      <c r="D2" s="101" t="s">
        <v>4</v>
      </c>
      <c r="E2" s="101" t="s">
        <v>5</v>
      </c>
      <c r="F2" s="101" t="s">
        <v>6</v>
      </c>
      <c r="G2" s="101" t="s">
        <v>7</v>
      </c>
      <c r="H2" s="101" t="s">
        <v>8</v>
      </c>
      <c r="I2" s="101" t="s">
        <v>9</v>
      </c>
      <c r="J2" s="101" t="s">
        <v>10</v>
      </c>
      <c r="K2" s="101" t="s">
        <v>11</v>
      </c>
      <c r="L2" s="101" t="s">
        <v>12</v>
      </c>
      <c r="M2" s="101" t="s">
        <v>13</v>
      </c>
      <c r="N2" s="101" t="s">
        <v>14</v>
      </c>
      <c r="O2" s="109" t="s">
        <v>15</v>
      </c>
    </row>
    <row r="3" s="16" customFormat="1" customHeight="1" spans="1:15">
      <c r="A3" s="5"/>
      <c r="B3" s="2" t="s">
        <v>16</v>
      </c>
      <c r="C3" s="2" t="s">
        <v>17</v>
      </c>
      <c r="D3" s="1" t="s">
        <v>18</v>
      </c>
      <c r="E3" s="102">
        <f>VLOOKUP(C3,考勤!$A:$AI,35,0)</f>
        <v>17</v>
      </c>
      <c r="F3" s="102">
        <f>VLOOKUP(C3,考勤!$A:$AM,39,0)</f>
        <v>167</v>
      </c>
      <c r="G3" s="102">
        <v>19</v>
      </c>
      <c r="H3" s="103"/>
      <c r="I3" s="102"/>
      <c r="J3" s="102">
        <f>IFERROR(VLOOKUP(C3,其他!B:D,3,0),0)</f>
        <v>-30</v>
      </c>
      <c r="K3" s="102"/>
      <c r="L3" s="103">
        <f t="shared" ref="L3:L27" si="0">H3*15+(F3-H3-I3)*G3+I3*G3*80%+J3+K3</f>
        <v>3143</v>
      </c>
      <c r="M3" s="103">
        <f t="shared" ref="M3:M27" si="1">E3*5</f>
        <v>85</v>
      </c>
      <c r="N3" s="103">
        <f t="shared" ref="N3:N27" si="2">L3+M3</f>
        <v>3228</v>
      </c>
      <c r="O3" s="110" t="str">
        <f>IFERROR(VLOOKUP(C3,其他!B:E,2,0),"")</f>
        <v>漏打卡</v>
      </c>
    </row>
    <row r="4" s="16" customFormat="1" customHeight="1" spans="1:15">
      <c r="A4" s="5"/>
      <c r="B4" s="2" t="s">
        <v>16</v>
      </c>
      <c r="C4" s="2" t="s">
        <v>20</v>
      </c>
      <c r="D4" s="2" t="s">
        <v>18</v>
      </c>
      <c r="E4" s="102">
        <f>VLOOKUP(C4,考勤!$A:$AI,35,0)</f>
        <v>2.5</v>
      </c>
      <c r="F4" s="102">
        <f>VLOOKUP(C4,考勤!$A:$AM,39,0)</f>
        <v>22</v>
      </c>
      <c r="G4" s="102">
        <v>19</v>
      </c>
      <c r="H4" s="103"/>
      <c r="I4" s="102"/>
      <c r="J4" s="102">
        <f>IFERROR(VLOOKUP(C4,其他!B:D,3,0),0)</f>
        <v>0</v>
      </c>
      <c r="K4" s="102"/>
      <c r="L4" s="103">
        <f t="shared" si="0"/>
        <v>418</v>
      </c>
      <c r="M4" s="103">
        <f t="shared" si="1"/>
        <v>12.5</v>
      </c>
      <c r="N4" s="103">
        <f t="shared" si="2"/>
        <v>430.5</v>
      </c>
      <c r="O4" s="110" t="str">
        <f>IFERROR(VLOOKUP(C4,其他!B:E,2,0),"")</f>
        <v/>
      </c>
    </row>
    <row r="5" s="16" customFormat="1" customHeight="1" spans="1:15">
      <c r="A5" s="5"/>
      <c r="B5" s="2" t="s">
        <v>16</v>
      </c>
      <c r="C5" s="3" t="s">
        <v>22</v>
      </c>
      <c r="D5" s="3" t="s">
        <v>18</v>
      </c>
      <c r="E5" s="102">
        <f>VLOOKUP(C5,考勤!$A:$AI,35,0)</f>
        <v>2</v>
      </c>
      <c r="F5" s="102">
        <f>VLOOKUP(C5,考勤!$A:$AM,39,0)</f>
        <v>16</v>
      </c>
      <c r="G5" s="102">
        <v>19</v>
      </c>
      <c r="H5" s="103"/>
      <c r="I5" s="102"/>
      <c r="J5" s="102">
        <f>IFERROR(VLOOKUP(C5,其他!B:D,3,0),0)</f>
        <v>0</v>
      </c>
      <c r="K5" s="102"/>
      <c r="L5" s="103">
        <f t="shared" si="0"/>
        <v>304</v>
      </c>
      <c r="M5" s="103">
        <f t="shared" si="1"/>
        <v>10</v>
      </c>
      <c r="N5" s="103">
        <f t="shared" si="2"/>
        <v>314</v>
      </c>
      <c r="O5" s="110" t="str">
        <f>IFERROR(VLOOKUP(C5,其他!B:E,2,0),"")</f>
        <v/>
      </c>
    </row>
    <row r="6" s="16" customFormat="1" customHeight="1" spans="1:15">
      <c r="A6" s="5"/>
      <c r="B6" s="11" t="s">
        <v>23</v>
      </c>
      <c r="C6" s="4" t="s">
        <v>24</v>
      </c>
      <c r="D6" s="11" t="s">
        <v>25</v>
      </c>
      <c r="E6" s="102">
        <f>VLOOKUP(C6,考勤!$A:$AI,35,0)</f>
        <v>4.5</v>
      </c>
      <c r="F6" s="102">
        <f>VLOOKUP(C6,考勤!$A:$AM,39,0)</f>
        <v>51.5</v>
      </c>
      <c r="G6" s="102">
        <v>18.5</v>
      </c>
      <c r="H6" s="103"/>
      <c r="I6" s="102"/>
      <c r="J6" s="102">
        <f>IFERROR(VLOOKUP(C6,其他!B:D,3,0),0)</f>
        <v>-10</v>
      </c>
      <c r="K6" s="102">
        <f>IFERROR(VLOOKUP(C6,车间扣款!B:C,2,0),0)</f>
        <v>12</v>
      </c>
      <c r="L6" s="103">
        <f t="shared" si="0"/>
        <v>954.75</v>
      </c>
      <c r="M6" s="103">
        <f t="shared" si="1"/>
        <v>22.5</v>
      </c>
      <c r="N6" s="103">
        <f t="shared" si="2"/>
        <v>977.25</v>
      </c>
      <c r="O6" s="110" t="str">
        <f>IFERROR(VLOOKUP(C6,其他!B:E,2,0),"")</f>
        <v>螺栓未紧固</v>
      </c>
    </row>
    <row r="7" s="16" customFormat="1" customHeight="1" spans="1:15">
      <c r="A7" s="5"/>
      <c r="B7" s="104" t="s">
        <v>27</v>
      </c>
      <c r="C7" s="5" t="s">
        <v>28</v>
      </c>
      <c r="D7" s="5" t="s">
        <v>29</v>
      </c>
      <c r="E7" s="102">
        <f>VLOOKUP(C7,考勤!$A:$AI,35,0)</f>
        <v>9</v>
      </c>
      <c r="F7" s="102">
        <f>VLOOKUP(C7,考勤!$A:$AM,39,0)</f>
        <v>95.5</v>
      </c>
      <c r="G7" s="102">
        <v>18</v>
      </c>
      <c r="H7" s="103"/>
      <c r="I7" s="102"/>
      <c r="J7" s="102">
        <f>IFERROR(VLOOKUP(C7,其他!B:D,3,0),0)</f>
        <v>0</v>
      </c>
      <c r="K7" s="102"/>
      <c r="L7" s="103">
        <f t="shared" si="0"/>
        <v>1719</v>
      </c>
      <c r="M7" s="103">
        <f t="shared" si="1"/>
        <v>45</v>
      </c>
      <c r="N7" s="103">
        <f t="shared" si="2"/>
        <v>1764</v>
      </c>
      <c r="O7" s="110" t="str">
        <f>IFERROR(VLOOKUP(C7,其他!B:E,2,0),"")</f>
        <v/>
      </c>
    </row>
    <row r="8" s="16" customFormat="1" customHeight="1" spans="1:15">
      <c r="A8" s="5"/>
      <c r="B8" s="104" t="s">
        <v>27</v>
      </c>
      <c r="C8" s="5" t="s">
        <v>30</v>
      </c>
      <c r="D8" s="5" t="s">
        <v>29</v>
      </c>
      <c r="E8" s="102">
        <f>VLOOKUP(C8,考勤!$A:$AI,35,0)</f>
        <v>22</v>
      </c>
      <c r="F8" s="102">
        <f>VLOOKUP(C8,考勤!$A:$AM,39,0)</f>
        <v>238</v>
      </c>
      <c r="G8" s="102">
        <v>18</v>
      </c>
      <c r="H8" s="103"/>
      <c r="I8" s="102"/>
      <c r="J8" s="102">
        <f>IFERROR(VLOOKUP(C8,其他!B:D,3,0),0)</f>
        <v>0</v>
      </c>
      <c r="K8" s="102"/>
      <c r="L8" s="103">
        <f t="shared" si="0"/>
        <v>4284</v>
      </c>
      <c r="M8" s="103">
        <f t="shared" si="1"/>
        <v>110</v>
      </c>
      <c r="N8" s="103">
        <f t="shared" si="2"/>
        <v>4394</v>
      </c>
      <c r="O8" s="110" t="str">
        <f>IFERROR(VLOOKUP(C8,其他!B:E,2,0),"")</f>
        <v/>
      </c>
    </row>
    <row r="9" s="16" customFormat="1" customHeight="1" spans="1:15">
      <c r="A9" s="5"/>
      <c r="B9" s="104" t="s">
        <v>27</v>
      </c>
      <c r="C9" s="5" t="s">
        <v>31</v>
      </c>
      <c r="D9" s="5" t="s">
        <v>29</v>
      </c>
      <c r="E9" s="102">
        <f>VLOOKUP(C9,考勤!$A:$AI,35,0)</f>
        <v>23.5</v>
      </c>
      <c r="F9" s="102">
        <f>VLOOKUP(C9,考勤!$A:$AM,39,0)</f>
        <v>248.5</v>
      </c>
      <c r="G9" s="102">
        <v>18</v>
      </c>
      <c r="H9" s="103"/>
      <c r="I9" s="102"/>
      <c r="J9" s="102">
        <f>IFERROR(VLOOKUP(C9,其他!B:D,3,0),0)</f>
        <v>0</v>
      </c>
      <c r="K9" s="102"/>
      <c r="L9" s="103">
        <f t="shared" si="0"/>
        <v>4473</v>
      </c>
      <c r="M9" s="103">
        <f t="shared" si="1"/>
        <v>117.5</v>
      </c>
      <c r="N9" s="103">
        <f t="shared" si="2"/>
        <v>4590.5</v>
      </c>
      <c r="O9" s="110" t="str">
        <f>IFERROR(VLOOKUP(C9,其他!B:E,2,0),"")</f>
        <v/>
      </c>
    </row>
    <row r="10" s="16" customFormat="1" customHeight="1" spans="1:15">
      <c r="A10" s="5"/>
      <c r="B10" s="1" t="s">
        <v>27</v>
      </c>
      <c r="C10" s="2" t="s">
        <v>32</v>
      </c>
      <c r="D10" s="1" t="s">
        <v>29</v>
      </c>
      <c r="E10" s="102">
        <f>VLOOKUP(C10,考勤!$A:$AI,35,0)</f>
        <v>20</v>
      </c>
      <c r="F10" s="102">
        <f>VLOOKUP(C10,考勤!$A:$AM,39,0)</f>
        <v>215.5</v>
      </c>
      <c r="G10" s="102">
        <v>18</v>
      </c>
      <c r="H10" s="103"/>
      <c r="I10" s="102"/>
      <c r="J10" s="102">
        <f>IFERROR(VLOOKUP(C10,其他!B:D,3,0),0)</f>
        <v>0</v>
      </c>
      <c r="K10" s="102"/>
      <c r="L10" s="103">
        <f t="shared" si="0"/>
        <v>3879</v>
      </c>
      <c r="M10" s="103">
        <f t="shared" si="1"/>
        <v>100</v>
      </c>
      <c r="N10" s="103">
        <f t="shared" si="2"/>
        <v>3979</v>
      </c>
      <c r="O10" s="110" t="str">
        <f>IFERROR(VLOOKUP(C10,其他!B:E,2,0),"")</f>
        <v/>
      </c>
    </row>
    <row r="11" s="16" customFormat="1" customHeight="1" spans="1:15">
      <c r="A11" s="5"/>
      <c r="B11" s="6" t="s">
        <v>27</v>
      </c>
      <c r="C11" s="6" t="s">
        <v>33</v>
      </c>
      <c r="D11" s="6" t="s">
        <v>29</v>
      </c>
      <c r="E11" s="102">
        <f>VLOOKUP(C11,考勤!$A:$AI,35,0)</f>
        <v>4.5</v>
      </c>
      <c r="F11" s="102">
        <f>VLOOKUP(C11,考勤!$A:$AM,39,0)</f>
        <v>48</v>
      </c>
      <c r="G11" s="102">
        <v>18</v>
      </c>
      <c r="H11" s="103"/>
      <c r="I11" s="102"/>
      <c r="J11" s="102">
        <f>IFERROR(VLOOKUP(C11,其他!B:D,3,0),0)</f>
        <v>0</v>
      </c>
      <c r="K11" s="102"/>
      <c r="L11" s="103">
        <f t="shared" si="0"/>
        <v>864</v>
      </c>
      <c r="M11" s="103">
        <f t="shared" si="1"/>
        <v>22.5</v>
      </c>
      <c r="N11" s="103">
        <f t="shared" si="2"/>
        <v>886.5</v>
      </c>
      <c r="O11" s="110" t="str">
        <f>IFERROR(VLOOKUP(C11,其他!B:E,2,0),"")</f>
        <v/>
      </c>
    </row>
    <row r="12" s="16" customFormat="1" customHeight="1" spans="1:15">
      <c r="A12" s="5"/>
      <c r="B12" s="1" t="s">
        <v>27</v>
      </c>
      <c r="C12" s="7" t="s">
        <v>34</v>
      </c>
      <c r="D12" s="1" t="s">
        <v>29</v>
      </c>
      <c r="E12" s="102">
        <f>VLOOKUP(C12,考勤!$A:$AI,35,0)</f>
        <v>2</v>
      </c>
      <c r="F12" s="102">
        <f>VLOOKUP(C12,考勤!$A:$AM,39,0)</f>
        <v>20</v>
      </c>
      <c r="G12" s="102">
        <v>18</v>
      </c>
      <c r="H12" s="103"/>
      <c r="I12" s="102"/>
      <c r="J12" s="102">
        <f>IFERROR(VLOOKUP(C12,其他!B:D,3,0),0)</f>
        <v>0</v>
      </c>
      <c r="K12" s="102"/>
      <c r="L12" s="103">
        <f t="shared" si="0"/>
        <v>360</v>
      </c>
      <c r="M12" s="103">
        <f t="shared" si="1"/>
        <v>10</v>
      </c>
      <c r="N12" s="103">
        <f t="shared" si="2"/>
        <v>370</v>
      </c>
      <c r="O12" s="110" t="str">
        <f>IFERROR(VLOOKUP(C12,其他!B:E,2,0),"")</f>
        <v/>
      </c>
    </row>
    <row r="13" s="16" customFormat="1" customHeight="1" spans="1:15">
      <c r="A13" s="5"/>
      <c r="B13" s="11" t="s">
        <v>27</v>
      </c>
      <c r="C13" s="4" t="s">
        <v>35</v>
      </c>
      <c r="D13" s="11" t="s">
        <v>29</v>
      </c>
      <c r="E13" s="102">
        <f>VLOOKUP(C13,考勤!$A:$AI,35,0)</f>
        <v>21</v>
      </c>
      <c r="F13" s="102">
        <f>VLOOKUP(C13,考勤!$A:$AM,39,0)</f>
        <v>231</v>
      </c>
      <c r="G13" s="102">
        <v>18</v>
      </c>
      <c r="H13" s="103"/>
      <c r="I13" s="102"/>
      <c r="J13" s="102">
        <f>IFERROR(VLOOKUP(C13,其他!B:D,3,0),0)</f>
        <v>0</v>
      </c>
      <c r="K13" s="102"/>
      <c r="L13" s="103">
        <f t="shared" si="0"/>
        <v>4158</v>
      </c>
      <c r="M13" s="103">
        <f t="shared" si="1"/>
        <v>105</v>
      </c>
      <c r="N13" s="103">
        <f t="shared" si="2"/>
        <v>4263</v>
      </c>
      <c r="O13" s="110" t="str">
        <f>IFERROR(VLOOKUP(C13,其他!B:E,2,0),"")</f>
        <v/>
      </c>
    </row>
    <row r="14" s="16" customFormat="1" customHeight="1" spans="1:15">
      <c r="A14" s="5"/>
      <c r="B14" s="11" t="s">
        <v>27</v>
      </c>
      <c r="C14" s="4" t="s">
        <v>36</v>
      </c>
      <c r="D14" s="11" t="s">
        <v>29</v>
      </c>
      <c r="E14" s="102">
        <f>VLOOKUP(C14,考勤!$A:$AI,35,0)</f>
        <v>22.5</v>
      </c>
      <c r="F14" s="102">
        <f>VLOOKUP(C14,考勤!$A:$AM,39,0)</f>
        <v>247.5</v>
      </c>
      <c r="G14" s="102">
        <v>18</v>
      </c>
      <c r="H14" s="103"/>
      <c r="I14" s="102"/>
      <c r="J14" s="102">
        <f>IFERROR(VLOOKUP(C14,其他!B:D,3,0),0)</f>
        <v>0</v>
      </c>
      <c r="K14" s="102"/>
      <c r="L14" s="103">
        <f t="shared" si="0"/>
        <v>4455</v>
      </c>
      <c r="M14" s="103">
        <f t="shared" si="1"/>
        <v>112.5</v>
      </c>
      <c r="N14" s="103">
        <f t="shared" si="2"/>
        <v>4567.5</v>
      </c>
      <c r="O14" s="110" t="str">
        <f>IFERROR(VLOOKUP(C14,其他!B:E,2,0),"")</f>
        <v/>
      </c>
    </row>
    <row r="15" s="16" customFormat="1" customHeight="1" spans="1:15">
      <c r="A15" s="5"/>
      <c r="B15" s="104" t="s">
        <v>37</v>
      </c>
      <c r="C15" s="5" t="s">
        <v>38</v>
      </c>
      <c r="D15" s="5" t="s">
        <v>39</v>
      </c>
      <c r="E15" s="102">
        <f>VLOOKUP(C15,考勤!$A:$AI,35,0)</f>
        <v>24.5</v>
      </c>
      <c r="F15" s="102">
        <f>VLOOKUP(C15,考勤!$A:$AM,39,0)</f>
        <v>245.5</v>
      </c>
      <c r="G15" s="102">
        <v>18</v>
      </c>
      <c r="H15" s="103"/>
      <c r="I15" s="102"/>
      <c r="J15" s="102">
        <f>IFERROR(VLOOKUP(C15,其他!B:D,3,0),0)</f>
        <v>0</v>
      </c>
      <c r="K15" s="102"/>
      <c r="L15" s="103">
        <f t="shared" si="0"/>
        <v>4419</v>
      </c>
      <c r="M15" s="103">
        <f t="shared" si="1"/>
        <v>122.5</v>
      </c>
      <c r="N15" s="103">
        <f t="shared" si="2"/>
        <v>4541.5</v>
      </c>
      <c r="O15" s="110" t="str">
        <f>IFERROR(VLOOKUP(C15,其他!B:E,2,0),"")</f>
        <v/>
      </c>
    </row>
    <row r="16" s="16" customFormat="1" customHeight="1" spans="1:15">
      <c r="A16" s="5"/>
      <c r="B16" s="104" t="s">
        <v>37</v>
      </c>
      <c r="C16" s="5" t="s">
        <v>40</v>
      </c>
      <c r="D16" s="5" t="s">
        <v>39</v>
      </c>
      <c r="E16" s="102">
        <f>VLOOKUP(C16,考勤!$A:$AI,35,0)</f>
        <v>18</v>
      </c>
      <c r="F16" s="102">
        <f>VLOOKUP(C16,考勤!$A:$AM,39,0)</f>
        <v>186</v>
      </c>
      <c r="G16" s="102">
        <v>18</v>
      </c>
      <c r="H16" s="103"/>
      <c r="I16" s="102"/>
      <c r="J16" s="102">
        <f>IFERROR(VLOOKUP(C16,其他!B:D,3,0),0)</f>
        <v>-70</v>
      </c>
      <c r="K16" s="102"/>
      <c r="L16" s="103">
        <f t="shared" si="0"/>
        <v>3278</v>
      </c>
      <c r="M16" s="103">
        <f t="shared" si="1"/>
        <v>90</v>
      </c>
      <c r="N16" s="103">
        <f t="shared" si="2"/>
        <v>3368</v>
      </c>
      <c r="O16" s="110" t="str">
        <f>IFERROR(VLOOKUP(C16,其他!B:E,2,0),"")</f>
        <v>出现不良、连接板用错</v>
      </c>
    </row>
    <row r="17" s="16" customFormat="1" customHeight="1" spans="1:15">
      <c r="A17" s="5"/>
      <c r="B17" s="104" t="s">
        <v>42</v>
      </c>
      <c r="C17" s="5" t="s">
        <v>43</v>
      </c>
      <c r="D17" s="5" t="s">
        <v>44</v>
      </c>
      <c r="E17" s="102">
        <f>VLOOKUP(C17,考勤!$A:$AI,35,0)</f>
        <v>20</v>
      </c>
      <c r="F17" s="102">
        <f>VLOOKUP(C17,考勤!$A:$AM,39,0)</f>
        <v>223.5</v>
      </c>
      <c r="G17" s="102">
        <v>18</v>
      </c>
      <c r="H17" s="103"/>
      <c r="I17" s="102"/>
      <c r="J17" s="102">
        <f>IFERROR(VLOOKUP(C17,其他!B:D,3,0),0)</f>
        <v>0</v>
      </c>
      <c r="K17" s="102"/>
      <c r="L17" s="103">
        <f t="shared" si="0"/>
        <v>4023</v>
      </c>
      <c r="M17" s="103">
        <f t="shared" si="1"/>
        <v>100</v>
      </c>
      <c r="N17" s="103">
        <f t="shared" si="2"/>
        <v>4123</v>
      </c>
      <c r="O17" s="110" t="str">
        <f>IFERROR(VLOOKUP(C17,其他!B:E,2,0),"")</f>
        <v/>
      </c>
    </row>
    <row r="18" s="16" customFormat="1" customHeight="1" spans="1:15">
      <c r="A18" s="5">
        <v>1</v>
      </c>
      <c r="B18" s="11" t="s">
        <v>45</v>
      </c>
      <c r="C18" s="5" t="s">
        <v>46</v>
      </c>
      <c r="D18" s="5" t="s">
        <v>29</v>
      </c>
      <c r="E18" s="102">
        <f>VLOOKUP(C18,考勤!$A:$AI,35,0)</f>
        <v>16</v>
      </c>
      <c r="F18" s="102">
        <f>VLOOKUP(C18,考勤!$A:$AM,39,0)</f>
        <v>163</v>
      </c>
      <c r="G18" s="102">
        <v>19.5</v>
      </c>
      <c r="H18" s="103"/>
      <c r="I18" s="102"/>
      <c r="J18" s="102">
        <f>IFERROR(VLOOKUP(C18,其他!B:D,3,0),0)</f>
        <v>0</v>
      </c>
      <c r="K18" s="102">
        <f>IFERROR(VLOOKUP(C18,车间扣款!B:C,2,0),0)</f>
        <v>35</v>
      </c>
      <c r="L18" s="103">
        <f t="shared" si="0"/>
        <v>3213.5</v>
      </c>
      <c r="M18" s="103">
        <f t="shared" si="1"/>
        <v>80</v>
      </c>
      <c r="N18" s="103">
        <f t="shared" si="2"/>
        <v>3293.5</v>
      </c>
      <c r="O18" s="110" t="str">
        <f>IFERROR(VLOOKUP(C18,其他!B:E,2,0),"")</f>
        <v/>
      </c>
    </row>
    <row r="19" s="16" customFormat="1" customHeight="1" spans="1:15">
      <c r="A19" s="5"/>
      <c r="B19" s="104" t="s">
        <v>45</v>
      </c>
      <c r="C19" s="9" t="s">
        <v>47</v>
      </c>
      <c r="D19" s="9" t="s">
        <v>25</v>
      </c>
      <c r="E19" s="102">
        <f>VLOOKUP(C19,考勤!$A:$AI,35,0)</f>
        <v>22</v>
      </c>
      <c r="F19" s="102">
        <f>VLOOKUP(C19,考勤!$A:$AM,39,0)</f>
        <v>224.5</v>
      </c>
      <c r="G19" s="102">
        <v>19.5</v>
      </c>
      <c r="H19" s="103"/>
      <c r="I19" s="102"/>
      <c r="J19" s="102">
        <f>IFERROR(VLOOKUP(C19,其他!B:D,3,0),0)</f>
        <v>0</v>
      </c>
      <c r="K19" s="102">
        <f>IFERROR(VLOOKUP(C19,车间扣款!B:C,2,0),0)</f>
        <v>48.5</v>
      </c>
      <c r="L19" s="103">
        <f t="shared" si="0"/>
        <v>4426.25</v>
      </c>
      <c r="M19" s="103">
        <f t="shared" si="1"/>
        <v>110</v>
      </c>
      <c r="N19" s="103">
        <f t="shared" si="2"/>
        <v>4536.25</v>
      </c>
      <c r="O19" s="110" t="str">
        <f>IFERROR(VLOOKUP(C19,其他!B:E,2,0),"")</f>
        <v/>
      </c>
    </row>
    <row r="20" s="16" customFormat="1" customHeight="1" spans="1:15">
      <c r="A20" s="5"/>
      <c r="B20" s="104" t="s">
        <v>45</v>
      </c>
      <c r="C20" s="5" t="s">
        <v>48</v>
      </c>
      <c r="D20" s="5" t="s">
        <v>25</v>
      </c>
      <c r="E20" s="102">
        <f>VLOOKUP(C20,考勤!$A:$AI,35,0)</f>
        <v>20</v>
      </c>
      <c r="F20" s="102">
        <f>VLOOKUP(C20,考勤!$A:$AM,39,0)</f>
        <v>220</v>
      </c>
      <c r="G20" s="102">
        <v>19.5</v>
      </c>
      <c r="H20" s="103"/>
      <c r="I20" s="102"/>
      <c r="J20" s="102">
        <f>IFERROR(VLOOKUP(C20,其他!B:D,3,0),0)</f>
        <v>0</v>
      </c>
      <c r="K20" s="102">
        <f>IFERROR(VLOOKUP(C20,车间扣款!B:C,2,0),0)</f>
        <v>55</v>
      </c>
      <c r="L20" s="103">
        <f t="shared" si="0"/>
        <v>4345</v>
      </c>
      <c r="M20" s="103">
        <f t="shared" si="1"/>
        <v>100</v>
      </c>
      <c r="N20" s="103">
        <f t="shared" si="2"/>
        <v>4445</v>
      </c>
      <c r="O20" s="110" t="str">
        <f>IFERROR(VLOOKUP(C20,其他!B:E,2,0),"")</f>
        <v/>
      </c>
    </row>
    <row r="21" s="16" customFormat="1" customHeight="1" spans="1:15">
      <c r="A21" s="5"/>
      <c r="B21" s="11" t="s">
        <v>45</v>
      </c>
      <c r="C21" s="4" t="s">
        <v>49</v>
      </c>
      <c r="D21" s="11" t="s">
        <v>25</v>
      </c>
      <c r="E21" s="102">
        <f>VLOOKUP(C21,考勤!$A:$AI,35,0)</f>
        <v>6</v>
      </c>
      <c r="F21" s="102">
        <f>VLOOKUP(C21,考勤!$A:$AM,39,0)</f>
        <v>59</v>
      </c>
      <c r="G21" s="102">
        <v>19.5</v>
      </c>
      <c r="H21" s="103"/>
      <c r="I21" s="102"/>
      <c r="J21" s="102">
        <f>IFERROR(VLOOKUP(C21,其他!B:D,3,0),0)</f>
        <v>0</v>
      </c>
      <c r="K21" s="102">
        <f>IFERROR(VLOOKUP(C21,车间扣款!B:C,2,0),0)</f>
        <v>8</v>
      </c>
      <c r="L21" s="103">
        <f t="shared" si="0"/>
        <v>1158.5</v>
      </c>
      <c r="M21" s="103">
        <f t="shared" si="1"/>
        <v>30</v>
      </c>
      <c r="N21" s="103">
        <f t="shared" si="2"/>
        <v>1188.5</v>
      </c>
      <c r="O21" s="110" t="str">
        <f>IFERROR(VLOOKUP(C21,其他!B:E,2,0),"")</f>
        <v/>
      </c>
    </row>
    <row r="22" s="16" customFormat="1" customHeight="1" spans="1:15">
      <c r="A22" s="5"/>
      <c r="B22" s="11" t="s">
        <v>45</v>
      </c>
      <c r="C22" s="4" t="s">
        <v>50</v>
      </c>
      <c r="D22" s="11" t="s">
        <v>25</v>
      </c>
      <c r="E22" s="102">
        <f>VLOOKUP(C22,考勤!$A:$AI,35,0)</f>
        <v>9.5</v>
      </c>
      <c r="F22" s="102">
        <f>VLOOKUP(C22,考勤!$A:$AM,39,0)</f>
        <v>99</v>
      </c>
      <c r="G22" s="102">
        <v>19.5</v>
      </c>
      <c r="H22" s="103"/>
      <c r="I22" s="102"/>
      <c r="J22" s="102">
        <f>IFERROR(VLOOKUP(C22,其他!B:D,3,0),0)</f>
        <v>0</v>
      </c>
      <c r="K22" s="102">
        <f>IFERROR(VLOOKUP(C22,车间扣款!B:C,2,0),0)</f>
        <v>23.5</v>
      </c>
      <c r="L22" s="103">
        <f t="shared" si="0"/>
        <v>1954</v>
      </c>
      <c r="M22" s="103">
        <f t="shared" si="1"/>
        <v>47.5</v>
      </c>
      <c r="N22" s="103">
        <f t="shared" si="2"/>
        <v>2001.5</v>
      </c>
      <c r="O22" s="110" t="str">
        <f>IFERROR(VLOOKUP(C22,其他!B:E,2,0),"")</f>
        <v/>
      </c>
    </row>
    <row r="23" s="16" customFormat="1" customHeight="1" spans="1:15">
      <c r="A23" s="5"/>
      <c r="B23" s="11" t="s">
        <v>45</v>
      </c>
      <c r="C23" s="4" t="s">
        <v>51</v>
      </c>
      <c r="D23" s="11" t="s">
        <v>25</v>
      </c>
      <c r="E23" s="102">
        <f>VLOOKUP(C23,考勤!$A:$AI,35,0)</f>
        <v>6</v>
      </c>
      <c r="F23" s="102">
        <f>VLOOKUP(C23,考勤!$A:$AM,39,0)</f>
        <v>57</v>
      </c>
      <c r="G23" s="102">
        <v>19.5</v>
      </c>
      <c r="H23" s="103"/>
      <c r="I23" s="102"/>
      <c r="J23" s="102">
        <f>IFERROR(VLOOKUP(C23,其他!B:D,3,0),0)</f>
        <v>-50</v>
      </c>
      <c r="K23" s="102">
        <f>IFERROR(VLOOKUP(C23,车间扣款!B:C,2,0),0)</f>
        <v>9</v>
      </c>
      <c r="L23" s="103">
        <f t="shared" si="0"/>
        <v>1070.5</v>
      </c>
      <c r="M23" s="103">
        <f t="shared" si="1"/>
        <v>30</v>
      </c>
      <c r="N23" s="103">
        <f t="shared" si="2"/>
        <v>1100.5</v>
      </c>
      <c r="O23" s="110" t="str">
        <f>IFERROR(VLOOKUP(C23,其他!B:E,2,0),"")</f>
        <v>违反公司制度</v>
      </c>
    </row>
    <row r="24" s="16" customFormat="1" customHeight="1" spans="1:15">
      <c r="A24" s="5"/>
      <c r="B24" s="6" t="s">
        <v>45</v>
      </c>
      <c r="C24" s="6" t="s">
        <v>53</v>
      </c>
      <c r="D24" s="6" t="s">
        <v>25</v>
      </c>
      <c r="E24" s="102">
        <f>VLOOKUP(C24,考勤!$A:$AI,35,0)</f>
        <v>7</v>
      </c>
      <c r="F24" s="102">
        <f>VLOOKUP(C24,考勤!$A:$AM,39,0)</f>
        <v>67.5</v>
      </c>
      <c r="G24" s="102">
        <v>19.5</v>
      </c>
      <c r="H24" s="103"/>
      <c r="I24" s="102"/>
      <c r="J24" s="102">
        <f>IFERROR(VLOOKUP(C24,其他!B:D,3,0),0)</f>
        <v>0</v>
      </c>
      <c r="K24" s="102">
        <f>IFERROR(VLOOKUP(C24,车间扣款!B:C,2,0),0)</f>
        <v>11.5</v>
      </c>
      <c r="L24" s="103">
        <f t="shared" si="0"/>
        <v>1327.75</v>
      </c>
      <c r="M24" s="103">
        <f t="shared" si="1"/>
        <v>35</v>
      </c>
      <c r="N24" s="103">
        <f t="shared" si="2"/>
        <v>1362.75</v>
      </c>
      <c r="O24" s="110" t="str">
        <f>IFERROR(VLOOKUP(C24,其他!B:E,2,0),"")</f>
        <v/>
      </c>
    </row>
    <row r="25" s="16" customFormat="1" customHeight="1" spans="1:15">
      <c r="A25" s="5"/>
      <c r="B25" s="11" t="s">
        <v>45</v>
      </c>
      <c r="C25" s="4" t="s">
        <v>54</v>
      </c>
      <c r="D25" s="11" t="s">
        <v>25</v>
      </c>
      <c r="E25" s="102">
        <f>VLOOKUP(C25,考勤!$A:$AI,35,0)</f>
        <v>16</v>
      </c>
      <c r="F25" s="102">
        <f>VLOOKUP(C25,考勤!$A:$AM,39,0)</f>
        <v>151</v>
      </c>
      <c r="G25" s="102">
        <v>19.5</v>
      </c>
      <c r="H25" s="103"/>
      <c r="I25" s="102"/>
      <c r="J25" s="102">
        <f>IFERROR(VLOOKUP(C25,其他!B:D,3,0),0)</f>
        <v>0</v>
      </c>
      <c r="K25" s="102">
        <f>IFERROR(VLOOKUP(C25,车间扣款!B:C,2,0),0)</f>
        <v>23</v>
      </c>
      <c r="L25" s="103">
        <f t="shared" si="0"/>
        <v>2967.5</v>
      </c>
      <c r="M25" s="103">
        <f t="shared" si="1"/>
        <v>80</v>
      </c>
      <c r="N25" s="103">
        <f t="shared" si="2"/>
        <v>3047.5</v>
      </c>
      <c r="O25" s="110" t="str">
        <f>IFERROR(VLOOKUP(C25,其他!B:E,2,0),"")</f>
        <v/>
      </c>
    </row>
    <row r="26" s="16" customFormat="1" customHeight="1" spans="1:15">
      <c r="A26" s="5"/>
      <c r="B26" s="11" t="s">
        <v>55</v>
      </c>
      <c r="C26" s="11" t="s">
        <v>56</v>
      </c>
      <c r="D26" s="11" t="s">
        <v>25</v>
      </c>
      <c r="E26" s="102">
        <f>VLOOKUP(C26,考勤!$A:$AI,35,0)</f>
        <v>7</v>
      </c>
      <c r="F26" s="102">
        <f>VLOOKUP(C26,考勤!$A:$AM,39,0)</f>
        <v>66</v>
      </c>
      <c r="G26" s="102">
        <v>19.5</v>
      </c>
      <c r="H26" s="103"/>
      <c r="I26" s="102"/>
      <c r="J26" s="102">
        <f>IFERROR(VLOOKUP(C26,其他!B:D,3,0),0)</f>
        <v>0</v>
      </c>
      <c r="K26" s="102">
        <f>IFERROR(VLOOKUP(C26,车间扣款!B:C,2,0),0)</f>
        <v>10</v>
      </c>
      <c r="L26" s="103">
        <f t="shared" si="0"/>
        <v>1297</v>
      </c>
      <c r="M26" s="103">
        <f t="shared" si="1"/>
        <v>35</v>
      </c>
      <c r="N26" s="103">
        <f t="shared" si="2"/>
        <v>1332</v>
      </c>
      <c r="O26" s="110" t="str">
        <f>IFERROR(VLOOKUP(C26,其他!B:E,2,0),"")</f>
        <v/>
      </c>
    </row>
    <row r="27" s="16" customFormat="1" customHeight="1" spans="1:15">
      <c r="A27" s="5"/>
      <c r="B27" s="11" t="s">
        <v>45</v>
      </c>
      <c r="C27" s="11" t="s">
        <v>57</v>
      </c>
      <c r="D27" s="11" t="s">
        <v>25</v>
      </c>
      <c r="E27" s="102">
        <f>VLOOKUP(C27,考勤!$A:$AI,35,0)</f>
        <v>10</v>
      </c>
      <c r="F27" s="102">
        <f>VLOOKUP(C27,考勤!$A:$AM,39,0)</f>
        <v>104.5</v>
      </c>
      <c r="G27" s="102">
        <v>19.5</v>
      </c>
      <c r="H27" s="103"/>
      <c r="I27" s="102"/>
      <c r="J27" s="102">
        <f>IFERROR(VLOOKUP(C27,其他!B:D,3,0),0)</f>
        <v>0</v>
      </c>
      <c r="K27" s="102">
        <f>IFERROR(VLOOKUP(C27,车间扣款!B:C,2,0),0)</f>
        <v>24.5</v>
      </c>
      <c r="L27" s="103">
        <f t="shared" si="0"/>
        <v>2062.25</v>
      </c>
      <c r="M27" s="103">
        <f t="shared" si="1"/>
        <v>50</v>
      </c>
      <c r="N27" s="103">
        <f t="shared" si="2"/>
        <v>2112.25</v>
      </c>
      <c r="O27" s="110"/>
    </row>
    <row r="28" s="16" customFormat="1" customHeight="1" spans="1:15">
      <c r="A28" s="5"/>
      <c r="B28" s="1"/>
      <c r="C28" s="11"/>
      <c r="D28" s="11"/>
      <c r="E28" s="102"/>
      <c r="F28" s="102"/>
      <c r="G28" s="102"/>
      <c r="H28" s="103"/>
      <c r="I28" s="102"/>
      <c r="J28" s="102"/>
      <c r="K28" s="102"/>
      <c r="L28" s="103"/>
      <c r="M28" s="103"/>
      <c r="N28" s="103"/>
      <c r="O28" s="110"/>
    </row>
    <row r="29" s="16" customFormat="1" customHeight="1" spans="1:15">
      <c r="A29" s="5"/>
      <c r="B29" s="1"/>
      <c r="C29" s="11"/>
      <c r="D29" s="11"/>
      <c r="E29" s="102"/>
      <c r="F29" s="102"/>
      <c r="G29" s="102"/>
      <c r="H29" s="103"/>
      <c r="I29" s="102"/>
      <c r="J29" s="102"/>
      <c r="K29" s="102"/>
      <c r="L29" s="103"/>
      <c r="M29" s="103"/>
      <c r="N29" s="103"/>
      <c r="O29" s="110"/>
    </row>
    <row r="30" s="16" customFormat="1" customHeight="1" spans="1:15">
      <c r="A30" s="5"/>
      <c r="B30" s="1"/>
      <c r="C30" s="11"/>
      <c r="D30" s="11"/>
      <c r="E30" s="102"/>
      <c r="F30" s="102"/>
      <c r="G30" s="102"/>
      <c r="H30" s="103"/>
      <c r="I30" s="102"/>
      <c r="J30" s="102"/>
      <c r="K30" s="102"/>
      <c r="L30" s="103"/>
      <c r="M30" s="103"/>
      <c r="N30" s="103"/>
      <c r="O30" s="110"/>
    </row>
    <row r="31" s="16" customFormat="1" customHeight="1" spans="1:15">
      <c r="A31" s="5"/>
      <c r="B31" s="1"/>
      <c r="C31" s="11"/>
      <c r="D31" s="11"/>
      <c r="E31" s="102"/>
      <c r="F31" s="102"/>
      <c r="G31" s="102"/>
      <c r="H31" s="103"/>
      <c r="I31" s="102"/>
      <c r="J31" s="102"/>
      <c r="K31" s="102"/>
      <c r="L31" s="103"/>
      <c r="M31" s="103"/>
      <c r="N31" s="103"/>
      <c r="O31" s="110"/>
    </row>
    <row r="32" ht="21" customHeight="1" spans="1:15">
      <c r="A32" s="5" t="s">
        <v>58</v>
      </c>
      <c r="B32" s="105"/>
      <c r="C32" s="105"/>
      <c r="D32" s="106"/>
      <c r="E32" s="103">
        <f>SUM(E3:E27)</f>
        <v>332.5</v>
      </c>
      <c r="F32" s="103">
        <f t="shared" ref="F32:N32" si="3">SUM(F3:F27)</f>
        <v>3467</v>
      </c>
      <c r="G32" s="103">
        <f t="shared" si="3"/>
        <v>468.5</v>
      </c>
      <c r="H32" s="103">
        <f t="shared" si="3"/>
        <v>0</v>
      </c>
      <c r="I32" s="103">
        <f t="shared" si="3"/>
        <v>0</v>
      </c>
      <c r="J32" s="103">
        <f t="shared" si="3"/>
        <v>-160</v>
      </c>
      <c r="K32" s="103">
        <f t="shared" si="3"/>
        <v>260</v>
      </c>
      <c r="L32" s="103">
        <f t="shared" si="3"/>
        <v>64554</v>
      </c>
      <c r="M32" s="103">
        <f t="shared" si="3"/>
        <v>1662.5</v>
      </c>
      <c r="N32" s="103">
        <f t="shared" si="3"/>
        <v>66216.5</v>
      </c>
      <c r="O32" s="111"/>
    </row>
    <row r="33" ht="21" customHeight="1" spans="1:15">
      <c r="A33" s="98" t="s">
        <v>59</v>
      </c>
      <c r="B33" s="98"/>
      <c r="C33" s="98">
        <f>ROUND(N32*1.06,2)</f>
        <v>70189.49</v>
      </c>
      <c r="D33" s="98"/>
      <c r="E33" s="98"/>
      <c r="F33" s="98"/>
      <c r="G33" s="98"/>
      <c r="H33" s="98"/>
      <c r="I33" s="98"/>
      <c r="J33" s="98"/>
      <c r="K33" s="98"/>
      <c r="L33" s="98"/>
      <c r="M33" s="98"/>
      <c r="N33" s="98"/>
      <c r="O33" s="98"/>
    </row>
    <row r="34" ht="22" customHeight="1" spans="1:15">
      <c r="A34" s="107" t="s">
        <v>60</v>
      </c>
      <c r="B34" s="107"/>
      <c r="C34" s="107"/>
      <c r="D34" s="107"/>
      <c r="E34" s="107"/>
      <c r="F34" s="107"/>
      <c r="G34" s="107"/>
      <c r="H34" s="107"/>
      <c r="I34" s="107"/>
      <c r="J34" s="107"/>
      <c r="K34" s="107"/>
      <c r="L34" s="107"/>
      <c r="M34" s="107"/>
      <c r="N34" s="107"/>
      <c r="O34" s="112"/>
    </row>
  </sheetData>
  <autoFilter ref="A2:O34">
    <extLst/>
  </autoFilter>
  <sortState ref="B3:N26">
    <sortCondition ref="B3:B26"/>
    <sortCondition ref="D3:D26"/>
  </sortState>
  <mergeCells count="4">
    <mergeCell ref="A1:O1"/>
    <mergeCell ref="A33:B33"/>
    <mergeCell ref="C33:O33"/>
    <mergeCell ref="A34:O34"/>
  </mergeCells>
  <dataValidations count="1">
    <dataValidation type="list" allowBlank="1" showInputMessage="1" showErrorMessage="1" sqref="B20">
      <formula1>"焊接车间,座椅总装车间,发泡车架,注塑车间,底座装配车间,电泳车间,缝纫车间,后视镜组装车间,喷涂车间"</formula1>
    </dataValidation>
  </dataValidations>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91"/>
  <sheetViews>
    <sheetView workbookViewId="0">
      <pane xSplit="2" ySplit="4" topLeftCell="C63" activePane="bottomRight" state="frozen"/>
      <selection/>
      <selection pane="topRight"/>
      <selection pane="bottomLeft"/>
      <selection pane="bottomRight" activeCell="B86" sqref="B86:B88"/>
    </sheetView>
  </sheetViews>
  <sheetFormatPr defaultColWidth="9" defaultRowHeight="13.5"/>
  <cols>
    <col min="1" max="2" width="6.63333333333333" style="22" customWidth="1"/>
    <col min="3" max="33" width="4.275" style="22" customWidth="1"/>
    <col min="34" max="34" width="5" style="22" customWidth="1"/>
    <col min="35" max="35" width="7.75" style="22" customWidth="1"/>
    <col min="36" max="36" width="11" style="22" customWidth="1"/>
    <col min="37" max="37" width="7.63333333333333" style="22" customWidth="1"/>
    <col min="38" max="38" width="5.5" style="22" customWidth="1"/>
    <col min="39" max="39" width="10.3833333333333" style="22" customWidth="1"/>
    <col min="40" max="40" width="7.88333333333333" style="22" customWidth="1"/>
    <col min="41" max="41" width="8" style="23" customWidth="1"/>
    <col min="42" max="55" width="9" style="22" customWidth="1"/>
    <col min="56" max="16381" width="9" style="22"/>
    <col min="16382" max="16384" width="9" style="20"/>
  </cols>
  <sheetData>
    <row r="1" s="20" customFormat="1" ht="20.1" customHeight="1" spans="1:40">
      <c r="A1" s="24" t="s">
        <v>63</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62"/>
      <c r="AK1" s="62"/>
      <c r="AL1" s="63">
        <v>2023</v>
      </c>
      <c r="AM1" s="63"/>
      <c r="AN1" s="64">
        <v>4</v>
      </c>
    </row>
    <row r="2" s="20" customFormat="1" ht="20.1" customHeight="1" spans="1:40">
      <c r="A2" s="25" t="s">
        <v>64</v>
      </c>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65" t="s">
        <v>65</v>
      </c>
      <c r="AK2" s="65"/>
      <c r="AL2" s="65"/>
      <c r="AM2" s="25" t="s">
        <v>66</v>
      </c>
      <c r="AN2" s="66"/>
    </row>
    <row r="3" s="20" customFormat="1" ht="20.1" customHeight="1" spans="1:40">
      <c r="A3" s="26" t="s">
        <v>67</v>
      </c>
      <c r="B3" s="26" t="s">
        <v>68</v>
      </c>
      <c r="C3" s="26" t="s">
        <v>69</v>
      </c>
      <c r="D3" s="27">
        <v>44986</v>
      </c>
      <c r="E3" s="27">
        <v>44987</v>
      </c>
      <c r="F3" s="27">
        <v>44988</v>
      </c>
      <c r="G3" s="27">
        <v>44989</v>
      </c>
      <c r="H3" s="27">
        <v>44990</v>
      </c>
      <c r="I3" s="27">
        <v>44991</v>
      </c>
      <c r="J3" s="27">
        <v>44992</v>
      </c>
      <c r="K3" s="27">
        <v>44993</v>
      </c>
      <c r="L3" s="27">
        <v>44994</v>
      </c>
      <c r="M3" s="27">
        <v>44995</v>
      </c>
      <c r="N3" s="27">
        <v>44996</v>
      </c>
      <c r="O3" s="27">
        <v>44997</v>
      </c>
      <c r="P3" s="27">
        <v>44998</v>
      </c>
      <c r="Q3" s="27">
        <v>44999</v>
      </c>
      <c r="R3" s="27">
        <v>45000</v>
      </c>
      <c r="S3" s="27">
        <v>45001</v>
      </c>
      <c r="T3" s="27">
        <v>45002</v>
      </c>
      <c r="U3" s="27">
        <v>45003</v>
      </c>
      <c r="V3" s="27">
        <v>45004</v>
      </c>
      <c r="W3" s="27">
        <v>45005</v>
      </c>
      <c r="X3" s="27">
        <v>45006</v>
      </c>
      <c r="Y3" s="27">
        <v>45007</v>
      </c>
      <c r="Z3" s="27">
        <v>45008</v>
      </c>
      <c r="AA3" s="27">
        <v>45009</v>
      </c>
      <c r="AB3" s="27">
        <v>45010</v>
      </c>
      <c r="AC3" s="27">
        <v>45011</v>
      </c>
      <c r="AD3" s="27">
        <v>45012</v>
      </c>
      <c r="AE3" s="27">
        <v>45013</v>
      </c>
      <c r="AF3" s="27">
        <v>45014</v>
      </c>
      <c r="AG3" s="27">
        <v>45015</v>
      </c>
      <c r="AH3" s="27">
        <v>45016</v>
      </c>
      <c r="AI3" s="67" t="s">
        <v>70</v>
      </c>
      <c r="AJ3" s="68" t="s">
        <v>71</v>
      </c>
      <c r="AK3" s="68" t="s">
        <v>72</v>
      </c>
      <c r="AL3" s="68"/>
      <c r="AM3" s="68" t="s">
        <v>73</v>
      </c>
      <c r="AN3" s="26" t="s">
        <v>74</v>
      </c>
    </row>
    <row r="4" s="20" customFormat="1" ht="27.75" customHeight="1" spans="1:63">
      <c r="A4" s="26" t="s">
        <v>3</v>
      </c>
      <c r="B4" s="26"/>
      <c r="C4" s="26"/>
      <c r="D4" s="28" t="s">
        <v>75</v>
      </c>
      <c r="E4" s="28" t="s">
        <v>76</v>
      </c>
      <c r="F4" s="28" t="s">
        <v>77</v>
      </c>
      <c r="G4" s="28" t="s">
        <v>78</v>
      </c>
      <c r="H4" s="28" t="s">
        <v>79</v>
      </c>
      <c r="I4" s="28" t="s">
        <v>80</v>
      </c>
      <c r="J4" s="28" t="s">
        <v>81</v>
      </c>
      <c r="K4" s="28" t="s">
        <v>75</v>
      </c>
      <c r="L4" s="28" t="s">
        <v>76</v>
      </c>
      <c r="M4" s="28" t="s">
        <v>77</v>
      </c>
      <c r="N4" s="28" t="s">
        <v>78</v>
      </c>
      <c r="O4" s="28" t="s">
        <v>79</v>
      </c>
      <c r="P4" s="28" t="s">
        <v>80</v>
      </c>
      <c r="Q4" s="28" t="s">
        <v>81</v>
      </c>
      <c r="R4" s="28" t="s">
        <v>75</v>
      </c>
      <c r="S4" s="28" t="s">
        <v>76</v>
      </c>
      <c r="T4" s="28" t="s">
        <v>77</v>
      </c>
      <c r="U4" s="28" t="s">
        <v>78</v>
      </c>
      <c r="V4" s="28" t="s">
        <v>79</v>
      </c>
      <c r="W4" s="28" t="s">
        <v>80</v>
      </c>
      <c r="X4" s="28" t="s">
        <v>81</v>
      </c>
      <c r="Y4" s="28" t="s">
        <v>75</v>
      </c>
      <c r="Z4" s="28" t="s">
        <v>76</v>
      </c>
      <c r="AA4" s="28" t="s">
        <v>77</v>
      </c>
      <c r="AB4" s="28" t="s">
        <v>78</v>
      </c>
      <c r="AC4" s="28" t="s">
        <v>79</v>
      </c>
      <c r="AD4" s="28" t="s">
        <v>80</v>
      </c>
      <c r="AE4" s="28" t="s">
        <v>81</v>
      </c>
      <c r="AF4" s="28" t="s">
        <v>75</v>
      </c>
      <c r="AG4" s="28" t="s">
        <v>76</v>
      </c>
      <c r="AH4" s="28" t="s">
        <v>77</v>
      </c>
      <c r="AI4" s="67"/>
      <c r="AJ4" s="68"/>
      <c r="AK4" s="68" t="s">
        <v>82</v>
      </c>
      <c r="AL4" s="68" t="s">
        <v>83</v>
      </c>
      <c r="AM4" s="68"/>
      <c r="AN4" s="26"/>
      <c r="AO4" s="73">
        <v>9</v>
      </c>
      <c r="AP4" s="73">
        <v>10</v>
      </c>
      <c r="AQ4" s="73">
        <v>11</v>
      </c>
      <c r="AR4" s="73">
        <v>12</v>
      </c>
      <c r="AS4" s="73">
        <v>13</v>
      </c>
      <c r="AT4" s="73">
        <v>14</v>
      </c>
      <c r="AU4" s="73">
        <v>15</v>
      </c>
      <c r="AV4" s="73">
        <v>16</v>
      </c>
      <c r="AW4" s="73">
        <v>17</v>
      </c>
      <c r="AX4" s="73">
        <v>18</v>
      </c>
      <c r="AY4" s="73">
        <v>19</v>
      </c>
      <c r="AZ4" s="73">
        <v>20</v>
      </c>
      <c r="BA4" s="73">
        <v>21</v>
      </c>
      <c r="BB4" s="73">
        <v>22</v>
      </c>
      <c r="BC4" s="73">
        <v>23</v>
      </c>
      <c r="BD4" s="73">
        <v>24</v>
      </c>
      <c r="BE4" s="73">
        <v>25</v>
      </c>
      <c r="BF4" s="73">
        <v>26</v>
      </c>
      <c r="BG4" s="73">
        <v>27</v>
      </c>
      <c r="BH4" s="73">
        <v>28</v>
      </c>
      <c r="BI4" s="73">
        <v>29</v>
      </c>
      <c r="BJ4" s="73">
        <v>30</v>
      </c>
      <c r="BK4" s="73">
        <v>31</v>
      </c>
    </row>
    <row r="5" s="20" customFormat="1" spans="1:64">
      <c r="A5" s="29" t="s">
        <v>22</v>
      </c>
      <c r="B5" s="30" t="s">
        <v>84</v>
      </c>
      <c r="C5" s="30" t="s">
        <v>85</v>
      </c>
      <c r="D5" s="9"/>
      <c r="E5" s="9"/>
      <c r="F5" s="9"/>
      <c r="G5" s="9"/>
      <c r="H5" s="30"/>
      <c r="I5" s="30"/>
      <c r="J5" s="30"/>
      <c r="K5" s="30"/>
      <c r="L5" s="30"/>
      <c r="M5" s="30"/>
      <c r="N5" s="30"/>
      <c r="O5" s="30"/>
      <c r="P5" s="30"/>
      <c r="Q5" s="30"/>
      <c r="R5" s="9"/>
      <c r="S5" s="30"/>
      <c r="T5" s="30"/>
      <c r="U5" s="30"/>
      <c r="V5" s="30"/>
      <c r="W5" s="30"/>
      <c r="X5" s="30"/>
      <c r="Y5" s="30"/>
      <c r="Z5" s="30">
        <v>4</v>
      </c>
      <c r="AA5" s="30">
        <v>4</v>
      </c>
      <c r="AB5" s="30"/>
      <c r="AC5" s="30"/>
      <c r="AD5" s="30"/>
      <c r="AE5" s="30"/>
      <c r="AF5" s="30"/>
      <c r="AG5" s="30"/>
      <c r="AH5" s="9"/>
      <c r="AI5" s="69">
        <f>IF(A2="","",COUNTIF(D5:AH6,"&gt;2")/2)</f>
        <v>2</v>
      </c>
      <c r="AJ5" s="69">
        <f>SUMPRODUCT(IFERROR((IFERROR(WEEKDAY($D$3:$AH$3,2),999)&lt;6)*D5:AH6,0))</f>
        <v>16</v>
      </c>
      <c r="AK5" s="69">
        <f>SUMPRODUCT((IFERROR(WEEKDAY($D$3:$AH$3,2),999)&lt;6)*D7:AH7)</f>
        <v>0</v>
      </c>
      <c r="AL5" s="69">
        <f>SUMPRODUCT(IFERROR((IFERROR(WEEKDAY($D$3:$AH$3,2),0)&gt;5)*D5:AH7,0))</f>
        <v>0</v>
      </c>
      <c r="AM5" s="69">
        <f>IFERROR(SUM(AJ5:AL7),"")</f>
        <v>16</v>
      </c>
      <c r="AN5" s="70" t="s">
        <v>86</v>
      </c>
      <c r="AO5" s="74">
        <f>SUMPRODUCT((IFERROR((D5:AH5+D6:AH6+D7:AH7),0)&gt;8)*1,IFERROR((D5:AH5+D6:AH6+D7:AH7-8),0))</f>
        <v>0</v>
      </c>
      <c r="AP5" s="69"/>
      <c r="AQ5" s="69"/>
      <c r="AR5" s="69"/>
      <c r="AS5" s="69"/>
      <c r="AT5" s="69"/>
      <c r="AU5" s="69"/>
      <c r="AV5" s="69"/>
      <c r="AW5" s="69"/>
      <c r="AX5" s="69"/>
      <c r="AY5" s="69"/>
      <c r="AZ5" s="69"/>
      <c r="BA5" s="69"/>
      <c r="BB5" s="69"/>
      <c r="BC5" s="69"/>
      <c r="BD5" s="69"/>
      <c r="BE5" s="69"/>
      <c r="BF5" s="69"/>
      <c r="BG5" s="69"/>
      <c r="BH5" s="69"/>
      <c r="BI5" s="69"/>
      <c r="BJ5" s="69"/>
      <c r="BK5" s="69"/>
      <c r="BL5" s="73"/>
    </row>
    <row r="6" s="20" customFormat="1" spans="1:64">
      <c r="A6" s="31"/>
      <c r="B6" s="30"/>
      <c r="C6" s="30" t="s">
        <v>87</v>
      </c>
      <c r="D6" s="9"/>
      <c r="E6" s="9"/>
      <c r="F6" s="9"/>
      <c r="G6" s="9"/>
      <c r="H6" s="30"/>
      <c r="I6" s="30"/>
      <c r="J6" s="30"/>
      <c r="K6" s="30"/>
      <c r="L6" s="30"/>
      <c r="M6" s="30"/>
      <c r="N6" s="30"/>
      <c r="O6" s="30"/>
      <c r="P6" s="30"/>
      <c r="Q6" s="30"/>
      <c r="R6" s="9"/>
      <c r="S6" s="30"/>
      <c r="T6" s="30"/>
      <c r="U6" s="30"/>
      <c r="V6" s="30"/>
      <c r="W6" s="30"/>
      <c r="X6" s="30"/>
      <c r="Y6" s="30"/>
      <c r="Z6" s="30">
        <v>4</v>
      </c>
      <c r="AA6" s="30">
        <v>4</v>
      </c>
      <c r="AB6" s="30"/>
      <c r="AC6" s="30"/>
      <c r="AD6" s="30"/>
      <c r="AE6" s="30"/>
      <c r="AF6" s="30"/>
      <c r="AG6" s="30"/>
      <c r="AH6" s="9"/>
      <c r="AI6" s="69"/>
      <c r="AJ6" s="69"/>
      <c r="AK6" s="69"/>
      <c r="AL6" s="69"/>
      <c r="AM6" s="69"/>
      <c r="AN6" s="70"/>
      <c r="AO6" s="75"/>
      <c r="AP6" s="69"/>
      <c r="AQ6" s="69"/>
      <c r="AR6" s="69"/>
      <c r="AS6" s="69"/>
      <c r="AT6" s="69"/>
      <c r="AU6" s="69"/>
      <c r="AV6" s="69"/>
      <c r="AW6" s="69"/>
      <c r="AX6" s="69"/>
      <c r="AY6" s="69"/>
      <c r="AZ6" s="69"/>
      <c r="BA6" s="69"/>
      <c r="BB6" s="69"/>
      <c r="BC6" s="69"/>
      <c r="BD6" s="69"/>
      <c r="BE6" s="69"/>
      <c r="BF6" s="69"/>
      <c r="BG6" s="69"/>
      <c r="BH6" s="69"/>
      <c r="BI6" s="69"/>
      <c r="BJ6" s="69"/>
      <c r="BK6" s="69"/>
      <c r="BL6" s="73"/>
    </row>
    <row r="7" s="20" customFormat="1" spans="1:64">
      <c r="A7" s="32"/>
      <c r="B7" s="30"/>
      <c r="C7" s="30" t="s">
        <v>88</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69"/>
      <c r="AJ7" s="69"/>
      <c r="AK7" s="69"/>
      <c r="AL7" s="69"/>
      <c r="AM7" s="69"/>
      <c r="AN7" s="70"/>
      <c r="AO7" s="76"/>
      <c r="AP7" s="69"/>
      <c r="AQ7" s="69"/>
      <c r="AR7" s="69"/>
      <c r="AS7" s="69"/>
      <c r="AT7" s="69"/>
      <c r="AU7" s="69"/>
      <c r="AV7" s="69"/>
      <c r="AW7" s="69"/>
      <c r="AX7" s="69"/>
      <c r="AY7" s="69"/>
      <c r="AZ7" s="69"/>
      <c r="BA7" s="69"/>
      <c r="BB7" s="69"/>
      <c r="BC7" s="69"/>
      <c r="BD7" s="69"/>
      <c r="BE7" s="69"/>
      <c r="BF7" s="69"/>
      <c r="BG7" s="69"/>
      <c r="BH7" s="69"/>
      <c r="BI7" s="69"/>
      <c r="BJ7" s="69"/>
      <c r="BK7" s="69"/>
      <c r="BL7" s="73"/>
    </row>
    <row r="8" s="20" customFormat="1" spans="1:64">
      <c r="A8" s="29" t="s">
        <v>20</v>
      </c>
      <c r="B8" s="30" t="s">
        <v>84</v>
      </c>
      <c r="C8" s="30" t="s">
        <v>85</v>
      </c>
      <c r="D8" s="30"/>
      <c r="E8" s="30"/>
      <c r="F8" s="30"/>
      <c r="G8" s="30"/>
      <c r="H8" s="30"/>
      <c r="I8" s="30"/>
      <c r="J8" s="30"/>
      <c r="K8" s="30"/>
      <c r="L8" s="30"/>
      <c r="M8" s="30"/>
      <c r="N8" s="30"/>
      <c r="O8" s="30"/>
      <c r="P8" s="30"/>
      <c r="Q8" s="9"/>
      <c r="R8" s="9"/>
      <c r="S8" s="9"/>
      <c r="T8" s="9"/>
      <c r="U8" s="30"/>
      <c r="V8" s="30"/>
      <c r="W8" s="30"/>
      <c r="X8" s="30"/>
      <c r="Y8" s="9"/>
      <c r="Z8" s="9">
        <v>4</v>
      </c>
      <c r="AA8" s="9">
        <v>4</v>
      </c>
      <c r="AB8" s="30" t="s">
        <v>89</v>
      </c>
      <c r="AC8" s="9" t="s">
        <v>89</v>
      </c>
      <c r="AD8" s="30">
        <v>4</v>
      </c>
      <c r="AE8" s="30"/>
      <c r="AF8" s="30"/>
      <c r="AG8" s="30"/>
      <c r="AH8" s="9"/>
      <c r="AI8" s="69">
        <f>IF(A5="","",COUNTIF(D8:AH9,"&gt;2")/2)</f>
        <v>2.5</v>
      </c>
      <c r="AJ8" s="69">
        <f>SUMPRODUCT(IFERROR((IFERROR(WEEKDAY($D$3:$AH$3,2),999)&lt;6)*D8:AH9,0))</f>
        <v>22</v>
      </c>
      <c r="AK8" s="69">
        <f>SUMPRODUCT((IFERROR(WEEKDAY($D$3:$AH$3,2),999)&lt;6)*D10:AH10)</f>
        <v>0</v>
      </c>
      <c r="AL8" s="69">
        <f>SUMPRODUCT(IFERROR((IFERROR(WEEKDAY($D$3:$AH$3,2),0)&gt;5)*D8:AH10,0))</f>
        <v>0</v>
      </c>
      <c r="AM8" s="69">
        <f>IFERROR(SUM(AJ8:AL10),"")</f>
        <v>22</v>
      </c>
      <c r="AN8" s="70" t="s">
        <v>86</v>
      </c>
      <c r="AO8" s="74">
        <f>SUMPRODUCT((IFERROR((D8:AH8+D9:AH9+D10:AH10),0)&gt;8)*1,IFERROR((D8:AH8+D9:AH9+D10:AH10-8),0))</f>
        <v>0</v>
      </c>
      <c r="AP8" s="69"/>
      <c r="AQ8" s="69"/>
      <c r="AR8" s="69"/>
      <c r="AS8" s="69"/>
      <c r="AT8" s="69"/>
      <c r="AU8" s="69"/>
      <c r="AV8" s="69"/>
      <c r="AW8" s="69"/>
      <c r="AX8" s="69"/>
      <c r="AY8" s="69"/>
      <c r="AZ8" s="69"/>
      <c r="BA8" s="69"/>
      <c r="BB8" s="69"/>
      <c r="BC8" s="69"/>
      <c r="BD8" s="69"/>
      <c r="BE8" s="69"/>
      <c r="BF8" s="69"/>
      <c r="BG8" s="69"/>
      <c r="BH8" s="69"/>
      <c r="BI8" s="69"/>
      <c r="BJ8" s="69"/>
      <c r="BK8" s="69"/>
      <c r="BL8" s="73"/>
    </row>
    <row r="9" s="20" customFormat="1" spans="1:64">
      <c r="A9" s="31"/>
      <c r="B9" s="30"/>
      <c r="C9" s="30" t="s">
        <v>87</v>
      </c>
      <c r="D9" s="30"/>
      <c r="E9" s="30"/>
      <c r="F9" s="30"/>
      <c r="G9" s="30"/>
      <c r="H9" s="30"/>
      <c r="I9" s="30"/>
      <c r="J9" s="30"/>
      <c r="K9" s="30"/>
      <c r="L9" s="30"/>
      <c r="M9" s="30"/>
      <c r="N9" s="30"/>
      <c r="O9" s="30"/>
      <c r="P9" s="30"/>
      <c r="Q9" s="9"/>
      <c r="R9" s="9"/>
      <c r="S9" s="9"/>
      <c r="T9" s="9"/>
      <c r="U9" s="30"/>
      <c r="V9" s="30"/>
      <c r="W9" s="30"/>
      <c r="X9" s="30"/>
      <c r="Y9" s="9"/>
      <c r="Z9" s="9">
        <v>4</v>
      </c>
      <c r="AA9" s="9">
        <v>4</v>
      </c>
      <c r="AB9" s="30" t="s">
        <v>89</v>
      </c>
      <c r="AC9" s="9" t="s">
        <v>89</v>
      </c>
      <c r="AD9" s="30">
        <v>2</v>
      </c>
      <c r="AE9" s="30"/>
      <c r="AF9" s="30"/>
      <c r="AG9" s="30"/>
      <c r="AH9" s="9"/>
      <c r="AI9" s="69"/>
      <c r="AJ9" s="69"/>
      <c r="AK9" s="69"/>
      <c r="AL9" s="69"/>
      <c r="AM9" s="69"/>
      <c r="AN9" s="70"/>
      <c r="AO9" s="75"/>
      <c r="AP9" s="69"/>
      <c r="AQ9" s="69"/>
      <c r="AR9" s="69"/>
      <c r="AS9" s="69"/>
      <c r="AT9" s="69"/>
      <c r="AU9" s="69"/>
      <c r="AV9" s="69"/>
      <c r="AW9" s="69"/>
      <c r="AX9" s="69"/>
      <c r="AY9" s="69"/>
      <c r="AZ9" s="69"/>
      <c r="BA9" s="69"/>
      <c r="BB9" s="69"/>
      <c r="BC9" s="69"/>
      <c r="BD9" s="69"/>
      <c r="BE9" s="69"/>
      <c r="BF9" s="69"/>
      <c r="BG9" s="69"/>
      <c r="BH9" s="69"/>
      <c r="BI9" s="69"/>
      <c r="BJ9" s="69"/>
      <c r="BK9" s="69"/>
      <c r="BL9" s="73"/>
    </row>
    <row r="10" s="20" customFormat="1" spans="1:64">
      <c r="A10" s="32"/>
      <c r="B10" s="30"/>
      <c r="C10" s="30" t="s">
        <v>88</v>
      </c>
      <c r="D10" s="30"/>
      <c r="E10" s="30"/>
      <c r="F10" s="30"/>
      <c r="G10" s="30"/>
      <c r="H10" s="30"/>
      <c r="I10" s="30"/>
      <c r="J10" s="30"/>
      <c r="K10" s="30"/>
      <c r="L10" s="30"/>
      <c r="M10" s="9"/>
      <c r="N10" s="30"/>
      <c r="O10" s="30"/>
      <c r="P10" s="30"/>
      <c r="Q10" s="30"/>
      <c r="R10" s="30"/>
      <c r="S10" s="30"/>
      <c r="T10" s="30"/>
      <c r="U10" s="30"/>
      <c r="V10" s="30"/>
      <c r="W10" s="30"/>
      <c r="X10" s="30"/>
      <c r="Y10" s="30"/>
      <c r="Z10" s="9"/>
      <c r="AA10" s="9"/>
      <c r="AB10" s="30"/>
      <c r="AC10" s="30"/>
      <c r="AD10" s="30"/>
      <c r="AE10" s="30"/>
      <c r="AF10" s="9"/>
      <c r="AG10" s="9"/>
      <c r="AH10" s="9"/>
      <c r="AI10" s="69"/>
      <c r="AJ10" s="69"/>
      <c r="AK10" s="69"/>
      <c r="AL10" s="69"/>
      <c r="AM10" s="69"/>
      <c r="AN10" s="70"/>
      <c r="AO10" s="76"/>
      <c r="AP10" s="69"/>
      <c r="AQ10" s="69"/>
      <c r="AR10" s="69"/>
      <c r="AS10" s="69"/>
      <c r="AT10" s="69"/>
      <c r="AU10" s="69"/>
      <c r="AV10" s="69"/>
      <c r="AW10" s="69"/>
      <c r="AX10" s="69"/>
      <c r="AY10" s="69"/>
      <c r="AZ10" s="69"/>
      <c r="BA10" s="69"/>
      <c r="BB10" s="69"/>
      <c r="BC10" s="69"/>
      <c r="BD10" s="69"/>
      <c r="BE10" s="69"/>
      <c r="BF10" s="69"/>
      <c r="BG10" s="69"/>
      <c r="BH10" s="69"/>
      <c r="BI10" s="69"/>
      <c r="BJ10" s="69"/>
      <c r="BK10" s="69"/>
      <c r="BL10" s="73"/>
    </row>
    <row r="11" s="20" customFormat="1" spans="1:64">
      <c r="A11" s="29" t="s">
        <v>17</v>
      </c>
      <c r="B11" s="33" t="s">
        <v>84</v>
      </c>
      <c r="C11" s="33" t="s">
        <v>85</v>
      </c>
      <c r="D11" s="9"/>
      <c r="E11" s="9"/>
      <c r="F11" s="9"/>
      <c r="G11" s="9"/>
      <c r="H11" s="9">
        <v>4</v>
      </c>
      <c r="I11" s="9">
        <v>4</v>
      </c>
      <c r="J11" s="9">
        <v>4</v>
      </c>
      <c r="K11" s="9">
        <v>4</v>
      </c>
      <c r="L11" s="9" t="s">
        <v>90</v>
      </c>
      <c r="M11" s="9">
        <v>4</v>
      </c>
      <c r="N11" s="9">
        <v>4</v>
      </c>
      <c r="O11" s="9" t="s">
        <v>89</v>
      </c>
      <c r="P11" s="9">
        <v>4</v>
      </c>
      <c r="Q11" s="9">
        <v>4</v>
      </c>
      <c r="R11" s="9">
        <v>4</v>
      </c>
      <c r="S11" s="9" t="s">
        <v>90</v>
      </c>
      <c r="T11" s="9">
        <v>4</v>
      </c>
      <c r="U11" s="33" t="s">
        <v>89</v>
      </c>
      <c r="V11" s="9">
        <v>4</v>
      </c>
      <c r="W11" s="9">
        <v>4</v>
      </c>
      <c r="X11" s="9">
        <v>4</v>
      </c>
      <c r="Y11" s="9">
        <v>4</v>
      </c>
      <c r="Z11" s="9">
        <v>4</v>
      </c>
      <c r="AA11" s="9">
        <v>4</v>
      </c>
      <c r="AB11" s="33">
        <v>4</v>
      </c>
      <c r="AC11" s="9" t="s">
        <v>89</v>
      </c>
      <c r="AD11" s="9" t="s">
        <v>90</v>
      </c>
      <c r="AE11" s="9"/>
      <c r="AF11" s="9"/>
      <c r="AG11" s="9"/>
      <c r="AH11" s="9"/>
      <c r="AI11" s="69">
        <f>IF(A8="","",COUNTIF(D11:AH12,"&gt;2")/2)</f>
        <v>17</v>
      </c>
      <c r="AJ11" s="69">
        <f>SUMPRODUCT(IFERROR((IFERROR(WEEKDAY($D$3:$AH$3,2),999)&lt;6)*D11:AH12,0))</f>
        <v>104</v>
      </c>
      <c r="AK11" s="69">
        <f>SUMPRODUCT((IFERROR(WEEKDAY($D$3:$AH$3,2),999)&lt;6)*D13:AH13)</f>
        <v>25</v>
      </c>
      <c r="AL11" s="69">
        <f>SUMPRODUCT(IFERROR((IFERROR(WEEKDAY($D$3:$AH$3,2),0)&gt;5)*D11:AH13,0))</f>
        <v>38</v>
      </c>
      <c r="AM11" s="69">
        <f>IFERROR(SUM(AJ11:AL13),"")</f>
        <v>167</v>
      </c>
      <c r="AN11" s="70" t="s">
        <v>86</v>
      </c>
      <c r="AO11" s="74">
        <f>SUMPRODUCT((IFERROR((D11:AH11+D12:AH12+D13:AH13),0)&gt;8)*1,IFERROR((D11:AH11+D12:AH12+D13:AH13-8),0))</f>
        <v>31</v>
      </c>
      <c r="AP11" s="69"/>
      <c r="AQ11" s="69"/>
      <c r="AR11" s="69"/>
      <c r="AS11" s="69"/>
      <c r="AT11" s="69"/>
      <c r="AU11" s="69"/>
      <c r="AV11" s="69"/>
      <c r="AW11" s="69"/>
      <c r="AX11" s="69"/>
      <c r="AY11" s="69"/>
      <c r="AZ11" s="69"/>
      <c r="BA11" s="69"/>
      <c r="BB11" s="69"/>
      <c r="BC11" s="69"/>
      <c r="BD11" s="69"/>
      <c r="BE11" s="69"/>
      <c r="BF11" s="69"/>
      <c r="BG11" s="69"/>
      <c r="BH11" s="69"/>
      <c r="BI11" s="69"/>
      <c r="BJ11" s="69"/>
      <c r="BK11" s="69"/>
      <c r="BL11" s="73"/>
    </row>
    <row r="12" s="20" customFormat="1" spans="1:64">
      <c r="A12" s="33"/>
      <c r="B12" s="33"/>
      <c r="C12" s="33" t="s">
        <v>87</v>
      </c>
      <c r="D12" s="9"/>
      <c r="E12" s="9"/>
      <c r="F12" s="9"/>
      <c r="G12" s="9"/>
      <c r="H12" s="9">
        <v>4</v>
      </c>
      <c r="I12" s="9">
        <v>4</v>
      </c>
      <c r="J12" s="9">
        <v>4</v>
      </c>
      <c r="K12" s="9">
        <v>4</v>
      </c>
      <c r="L12" s="9"/>
      <c r="M12" s="9">
        <v>4</v>
      </c>
      <c r="N12" s="9">
        <v>4</v>
      </c>
      <c r="O12" s="9" t="s">
        <v>89</v>
      </c>
      <c r="P12" s="9">
        <v>4</v>
      </c>
      <c r="Q12" s="9">
        <v>4</v>
      </c>
      <c r="R12" s="9">
        <v>4</v>
      </c>
      <c r="S12" s="9"/>
      <c r="T12" s="9">
        <v>4</v>
      </c>
      <c r="U12" s="9" t="s">
        <v>89</v>
      </c>
      <c r="V12" s="9">
        <v>4</v>
      </c>
      <c r="W12" s="9">
        <v>4</v>
      </c>
      <c r="X12" s="9">
        <v>4</v>
      </c>
      <c r="Y12" s="9">
        <v>4</v>
      </c>
      <c r="Z12" s="9">
        <v>4</v>
      </c>
      <c r="AA12" s="9">
        <v>4</v>
      </c>
      <c r="AB12" s="9">
        <v>4</v>
      </c>
      <c r="AC12" s="9" t="s">
        <v>89</v>
      </c>
      <c r="AD12" s="33"/>
      <c r="AE12" s="9"/>
      <c r="AF12" s="9"/>
      <c r="AG12" s="9"/>
      <c r="AH12" s="9"/>
      <c r="AI12" s="69"/>
      <c r="AJ12" s="69"/>
      <c r="AK12" s="69"/>
      <c r="AL12" s="69"/>
      <c r="AM12" s="69"/>
      <c r="AN12" s="70"/>
      <c r="AO12" s="75"/>
      <c r="AP12" s="69"/>
      <c r="AQ12" s="69"/>
      <c r="AR12" s="69"/>
      <c r="AS12" s="69"/>
      <c r="AT12" s="69"/>
      <c r="AU12" s="69"/>
      <c r="AV12" s="69"/>
      <c r="AW12" s="69"/>
      <c r="AX12" s="69"/>
      <c r="AY12" s="69"/>
      <c r="AZ12" s="69"/>
      <c r="BA12" s="69"/>
      <c r="BB12" s="69"/>
      <c r="BC12" s="69"/>
      <c r="BD12" s="69"/>
      <c r="BE12" s="69"/>
      <c r="BF12" s="69"/>
      <c r="BG12" s="69"/>
      <c r="BH12" s="69"/>
      <c r="BI12" s="69"/>
      <c r="BJ12" s="69"/>
      <c r="BK12" s="69"/>
      <c r="BL12" s="73"/>
    </row>
    <row r="13" s="20" customFormat="1" spans="1:64">
      <c r="A13" s="33"/>
      <c r="B13" s="33"/>
      <c r="C13" s="33" t="s">
        <v>88</v>
      </c>
      <c r="D13" s="33"/>
      <c r="E13" s="33"/>
      <c r="F13" s="33"/>
      <c r="G13" s="33"/>
      <c r="H13" s="33"/>
      <c r="I13" s="33">
        <v>2.5</v>
      </c>
      <c r="J13" s="33">
        <v>2.5</v>
      </c>
      <c r="K13" s="33">
        <v>1.5</v>
      </c>
      <c r="L13" s="33"/>
      <c r="M13" s="33">
        <v>2</v>
      </c>
      <c r="N13" s="33">
        <v>1</v>
      </c>
      <c r="O13" s="33"/>
      <c r="P13" s="33">
        <v>2</v>
      </c>
      <c r="Q13" s="33">
        <v>2</v>
      </c>
      <c r="R13" s="56">
        <v>1</v>
      </c>
      <c r="S13" s="33"/>
      <c r="T13" s="33">
        <v>2</v>
      </c>
      <c r="U13" s="33"/>
      <c r="V13" s="33">
        <v>2</v>
      </c>
      <c r="W13" s="33">
        <v>2</v>
      </c>
      <c r="X13" s="56">
        <v>2</v>
      </c>
      <c r="Y13" s="33"/>
      <c r="Z13" s="33">
        <v>3</v>
      </c>
      <c r="AA13" s="33">
        <v>2.5</v>
      </c>
      <c r="AB13" s="33">
        <v>3</v>
      </c>
      <c r="AC13" s="33"/>
      <c r="AD13" s="33"/>
      <c r="AE13" s="33"/>
      <c r="AF13" s="33"/>
      <c r="AG13" s="33"/>
      <c r="AH13" s="33"/>
      <c r="AI13" s="69"/>
      <c r="AJ13" s="69"/>
      <c r="AK13" s="69"/>
      <c r="AL13" s="69"/>
      <c r="AM13" s="69"/>
      <c r="AN13" s="70"/>
      <c r="AO13" s="76"/>
      <c r="AP13" s="69"/>
      <c r="AQ13" s="69"/>
      <c r="AR13" s="69"/>
      <c r="AS13" s="69"/>
      <c r="AT13" s="69"/>
      <c r="AU13" s="69"/>
      <c r="AV13" s="69"/>
      <c r="AW13" s="69"/>
      <c r="AX13" s="69"/>
      <c r="AY13" s="69"/>
      <c r="AZ13" s="69"/>
      <c r="BA13" s="69"/>
      <c r="BB13" s="69"/>
      <c r="BC13" s="69"/>
      <c r="BD13" s="69"/>
      <c r="BE13" s="69"/>
      <c r="BF13" s="69"/>
      <c r="BG13" s="69"/>
      <c r="BH13" s="69"/>
      <c r="BI13" s="69"/>
      <c r="BJ13" s="69"/>
      <c r="BK13" s="69"/>
      <c r="BL13" s="73"/>
    </row>
    <row r="14" s="20" customFormat="1" ht="16.5" spans="1:64">
      <c r="A14" s="34" t="s">
        <v>24</v>
      </c>
      <c r="B14" s="34" t="s">
        <v>91</v>
      </c>
      <c r="C14" s="34" t="s">
        <v>85</v>
      </c>
      <c r="D14" s="35">
        <v>4</v>
      </c>
      <c r="E14" s="35">
        <v>4</v>
      </c>
      <c r="F14" s="35" t="s">
        <v>89</v>
      </c>
      <c r="G14" s="35">
        <v>4</v>
      </c>
      <c r="H14" s="35">
        <v>4</v>
      </c>
      <c r="I14" s="35">
        <v>2</v>
      </c>
      <c r="J14" s="35" t="s">
        <v>90</v>
      </c>
      <c r="K14" s="35" t="s">
        <v>92</v>
      </c>
      <c r="L14" s="35" t="s">
        <v>92</v>
      </c>
      <c r="M14" s="35" t="s">
        <v>92</v>
      </c>
      <c r="N14" s="35" t="s">
        <v>92</v>
      </c>
      <c r="O14" s="35" t="s">
        <v>92</v>
      </c>
      <c r="P14" s="35" t="s">
        <v>92</v>
      </c>
      <c r="Q14" s="35" t="s">
        <v>92</v>
      </c>
      <c r="R14" s="35" t="s">
        <v>92</v>
      </c>
      <c r="S14" s="35" t="s">
        <v>92</v>
      </c>
      <c r="T14" s="35" t="s">
        <v>92</v>
      </c>
      <c r="U14" s="35" t="s">
        <v>92</v>
      </c>
      <c r="V14" s="35" t="s">
        <v>92</v>
      </c>
      <c r="W14" s="35" t="s">
        <v>92</v>
      </c>
      <c r="X14" s="35" t="s">
        <v>92</v>
      </c>
      <c r="Y14" s="35" t="s">
        <v>92</v>
      </c>
      <c r="Z14" s="35" t="s">
        <v>92</v>
      </c>
      <c r="AA14" s="35" t="s">
        <v>92</v>
      </c>
      <c r="AB14" s="35" t="s">
        <v>92</v>
      </c>
      <c r="AC14" s="35" t="s">
        <v>92</v>
      </c>
      <c r="AD14" s="35" t="s">
        <v>92</v>
      </c>
      <c r="AE14" s="35" t="s">
        <v>92</v>
      </c>
      <c r="AF14" s="35" t="s">
        <v>92</v>
      </c>
      <c r="AG14" s="35" t="s">
        <v>92</v>
      </c>
      <c r="AH14" s="71"/>
      <c r="AI14" s="69">
        <f>IF(A11="","",COUNTIF(D14:AH15,"&gt;2")/2)</f>
        <v>4.5</v>
      </c>
      <c r="AJ14" s="69">
        <f>SUMPRODUCT(IFERROR((IFERROR(WEEKDAY($D$3:$AH$3,2),999)&lt;6)*D14:AH15,0))</f>
        <v>22</v>
      </c>
      <c r="AK14" s="69">
        <f>SUMPRODUCT((IFERROR(WEEKDAY($D$3:$AH$3,2),999)&lt;6)*D16:AH16)</f>
        <v>7.5</v>
      </c>
      <c r="AL14" s="69">
        <f>SUMPRODUCT(IFERROR((IFERROR(WEEKDAY($D$3:$AH$3,2),0)&gt;5)*D14:AH16,0))</f>
        <v>22</v>
      </c>
      <c r="AM14" s="69">
        <f>IFERROR(SUM(AJ14:AL16),"")</f>
        <v>51.5</v>
      </c>
      <c r="AN14" s="70" t="s">
        <v>86</v>
      </c>
      <c r="AO14" s="74">
        <f>SUMPRODUCT((IFERROR((D14:AH14+D15:AH15+D16:AH16),0)&gt;8)*1,IFERROR((D14:AH14+D15:AH15+D16:AH16-8),0))</f>
        <v>12</v>
      </c>
      <c r="AP14" s="69"/>
      <c r="AQ14" s="69"/>
      <c r="AR14" s="69"/>
      <c r="AS14" s="69"/>
      <c r="AT14" s="69"/>
      <c r="AU14" s="69"/>
      <c r="AV14" s="69"/>
      <c r="AW14" s="69"/>
      <c r="AX14" s="69"/>
      <c r="AY14" s="69"/>
      <c r="AZ14" s="69"/>
      <c r="BA14" s="69"/>
      <c r="BB14" s="69"/>
      <c r="BC14" s="69"/>
      <c r="BD14" s="69"/>
      <c r="BE14" s="69"/>
      <c r="BF14" s="69"/>
      <c r="BG14" s="69"/>
      <c r="BH14" s="69"/>
      <c r="BI14" s="69"/>
      <c r="BJ14" s="69"/>
      <c r="BK14" s="69"/>
      <c r="BL14" s="73"/>
    </row>
    <row r="15" s="20" customFormat="1" ht="16.5" spans="1:64">
      <c r="A15" s="34"/>
      <c r="B15" s="34"/>
      <c r="C15" s="34" t="s">
        <v>87</v>
      </c>
      <c r="D15" s="35">
        <v>4</v>
      </c>
      <c r="E15" s="35">
        <v>4</v>
      </c>
      <c r="F15" s="35" t="s">
        <v>89</v>
      </c>
      <c r="G15" s="35">
        <v>4</v>
      </c>
      <c r="H15" s="35">
        <v>4</v>
      </c>
      <c r="I15" s="35">
        <v>4</v>
      </c>
      <c r="J15" s="35" t="s">
        <v>90</v>
      </c>
      <c r="K15" s="35" t="s">
        <v>92</v>
      </c>
      <c r="L15" s="35" t="s">
        <v>92</v>
      </c>
      <c r="M15" s="35" t="s">
        <v>92</v>
      </c>
      <c r="N15" s="35" t="s">
        <v>92</v>
      </c>
      <c r="O15" s="35" t="s">
        <v>92</v>
      </c>
      <c r="P15" s="35" t="s">
        <v>92</v>
      </c>
      <c r="Q15" s="35" t="s">
        <v>92</v>
      </c>
      <c r="R15" s="35" t="s">
        <v>92</v>
      </c>
      <c r="S15" s="35" t="s">
        <v>92</v>
      </c>
      <c r="T15" s="35" t="s">
        <v>92</v>
      </c>
      <c r="U15" s="35" t="s">
        <v>92</v>
      </c>
      <c r="V15" s="35" t="s">
        <v>92</v>
      </c>
      <c r="W15" s="35" t="s">
        <v>92</v>
      </c>
      <c r="X15" s="35" t="s">
        <v>92</v>
      </c>
      <c r="Y15" s="35" t="s">
        <v>92</v>
      </c>
      <c r="Z15" s="35" t="s">
        <v>92</v>
      </c>
      <c r="AA15" s="35" t="s">
        <v>92</v>
      </c>
      <c r="AB15" s="35" t="s">
        <v>92</v>
      </c>
      <c r="AC15" s="35" t="s">
        <v>92</v>
      </c>
      <c r="AD15" s="35" t="s">
        <v>92</v>
      </c>
      <c r="AE15" s="35" t="s">
        <v>92</v>
      </c>
      <c r="AF15" s="35" t="s">
        <v>92</v>
      </c>
      <c r="AG15" s="35" t="s">
        <v>92</v>
      </c>
      <c r="AH15" s="71"/>
      <c r="AI15" s="69"/>
      <c r="AJ15" s="69"/>
      <c r="AK15" s="69"/>
      <c r="AL15" s="69"/>
      <c r="AM15" s="69"/>
      <c r="AN15" s="70"/>
      <c r="AO15" s="75"/>
      <c r="AP15" s="69"/>
      <c r="AQ15" s="69"/>
      <c r="AR15" s="69"/>
      <c r="AS15" s="69"/>
      <c r="AT15" s="69"/>
      <c r="AU15" s="69"/>
      <c r="AV15" s="69"/>
      <c r="AW15" s="69"/>
      <c r="AX15" s="69"/>
      <c r="AY15" s="69"/>
      <c r="AZ15" s="69"/>
      <c r="BA15" s="69"/>
      <c r="BB15" s="69"/>
      <c r="BC15" s="69"/>
      <c r="BD15" s="69"/>
      <c r="BE15" s="69"/>
      <c r="BF15" s="69"/>
      <c r="BG15" s="69"/>
      <c r="BH15" s="69"/>
      <c r="BI15" s="69"/>
      <c r="BJ15" s="69"/>
      <c r="BK15" s="69"/>
      <c r="BL15" s="73"/>
    </row>
    <row r="16" s="20" customFormat="1" ht="16.5" spans="1:64">
      <c r="A16" s="34"/>
      <c r="B16" s="34"/>
      <c r="C16" s="34" t="s">
        <v>88</v>
      </c>
      <c r="D16" s="35">
        <v>3.5</v>
      </c>
      <c r="E16" s="35">
        <v>2.5</v>
      </c>
      <c r="F16" s="35">
        <v>0</v>
      </c>
      <c r="G16" s="35">
        <v>3.5</v>
      </c>
      <c r="H16" s="35">
        <v>2.5</v>
      </c>
      <c r="I16" s="35">
        <v>1.5</v>
      </c>
      <c r="J16" s="35">
        <v>0</v>
      </c>
      <c r="K16" s="35">
        <v>0</v>
      </c>
      <c r="L16" s="35">
        <v>0</v>
      </c>
      <c r="M16" s="35">
        <v>0</v>
      </c>
      <c r="N16" s="35">
        <v>0</v>
      </c>
      <c r="O16" s="35">
        <v>0</v>
      </c>
      <c r="P16" s="35">
        <v>0</v>
      </c>
      <c r="Q16" s="35">
        <v>0</v>
      </c>
      <c r="R16" s="35">
        <v>0</v>
      </c>
      <c r="S16" s="35">
        <v>0</v>
      </c>
      <c r="T16" s="35">
        <v>0</v>
      </c>
      <c r="U16" s="35">
        <v>0</v>
      </c>
      <c r="V16" s="35">
        <v>0</v>
      </c>
      <c r="W16" s="35">
        <v>0</v>
      </c>
      <c r="X16" s="35">
        <v>0</v>
      </c>
      <c r="Y16" s="35">
        <v>0</v>
      </c>
      <c r="Z16" s="35">
        <v>0</v>
      </c>
      <c r="AA16" s="35">
        <v>0</v>
      </c>
      <c r="AB16" s="35">
        <v>0</v>
      </c>
      <c r="AC16" s="35">
        <v>0</v>
      </c>
      <c r="AD16" s="35">
        <v>0</v>
      </c>
      <c r="AE16" s="35">
        <v>0</v>
      </c>
      <c r="AF16" s="35">
        <v>0</v>
      </c>
      <c r="AG16" s="35">
        <v>0</v>
      </c>
      <c r="AH16" s="71"/>
      <c r="AI16" s="69"/>
      <c r="AJ16" s="69"/>
      <c r="AK16" s="69"/>
      <c r="AL16" s="69"/>
      <c r="AM16" s="69"/>
      <c r="AN16" s="70"/>
      <c r="AO16" s="76"/>
      <c r="AP16" s="69"/>
      <c r="AQ16" s="69"/>
      <c r="AR16" s="69"/>
      <c r="AS16" s="69"/>
      <c r="AT16" s="69"/>
      <c r="AU16" s="69"/>
      <c r="AV16" s="69"/>
      <c r="AW16" s="69"/>
      <c r="AX16" s="69"/>
      <c r="AY16" s="69"/>
      <c r="AZ16" s="69"/>
      <c r="BA16" s="69"/>
      <c r="BB16" s="69"/>
      <c r="BC16" s="69"/>
      <c r="BD16" s="69"/>
      <c r="BE16" s="69"/>
      <c r="BF16" s="69"/>
      <c r="BG16" s="69"/>
      <c r="BH16" s="69"/>
      <c r="BI16" s="69"/>
      <c r="BJ16" s="69"/>
      <c r="BK16" s="69"/>
      <c r="BL16" s="73"/>
    </row>
    <row r="17" s="20" customFormat="1" spans="1:64">
      <c r="A17" s="36" t="s">
        <v>38</v>
      </c>
      <c r="B17" s="33" t="s">
        <v>93</v>
      </c>
      <c r="C17" s="33" t="s">
        <v>85</v>
      </c>
      <c r="D17" s="33">
        <v>4</v>
      </c>
      <c r="E17" s="33">
        <v>4</v>
      </c>
      <c r="F17" s="33">
        <v>4</v>
      </c>
      <c r="G17" s="33">
        <v>4</v>
      </c>
      <c r="H17" s="33">
        <v>4</v>
      </c>
      <c r="I17" s="33">
        <v>4</v>
      </c>
      <c r="J17" s="33">
        <v>4</v>
      </c>
      <c r="K17" s="33">
        <v>4</v>
      </c>
      <c r="L17" s="33" t="s">
        <v>89</v>
      </c>
      <c r="M17" s="33" t="s">
        <v>89</v>
      </c>
      <c r="N17" s="33">
        <v>4</v>
      </c>
      <c r="O17" s="33">
        <v>4</v>
      </c>
      <c r="P17" s="33">
        <v>4</v>
      </c>
      <c r="Q17" s="33">
        <v>4</v>
      </c>
      <c r="R17" s="33">
        <v>3</v>
      </c>
      <c r="S17" s="33">
        <v>4</v>
      </c>
      <c r="T17" s="33">
        <v>4</v>
      </c>
      <c r="U17" s="33">
        <v>4</v>
      </c>
      <c r="V17" s="33">
        <v>4</v>
      </c>
      <c r="W17" s="33">
        <v>4</v>
      </c>
      <c r="X17" s="33">
        <v>4</v>
      </c>
      <c r="Y17" s="33">
        <v>4</v>
      </c>
      <c r="Z17" s="33">
        <v>4</v>
      </c>
      <c r="AA17" s="33">
        <v>4</v>
      </c>
      <c r="AB17" s="33">
        <v>4</v>
      </c>
      <c r="AC17" s="33">
        <v>4</v>
      </c>
      <c r="AD17" s="33">
        <v>4</v>
      </c>
      <c r="AE17" s="33"/>
      <c r="AF17" s="33"/>
      <c r="AG17" s="33"/>
      <c r="AH17" s="33"/>
      <c r="AI17" s="69">
        <f>IF(A14="","",COUNTIF(D17:AH18,"&gt;2")/2)</f>
        <v>24.5</v>
      </c>
      <c r="AJ17" s="69">
        <f>SUMPRODUCT(IFERROR((IFERROR(WEEKDAY($D$3:$AH$3,2),999)&lt;6)*D17:AH18,0))</f>
        <v>131</v>
      </c>
      <c r="AK17" s="69">
        <f>SUMPRODUCT((IFERROR(WEEKDAY($D$3:$AH$3,2),999)&lt;6)*D19:AH19)</f>
        <v>32.5</v>
      </c>
      <c r="AL17" s="69">
        <f>SUMPRODUCT(IFERROR((IFERROR(WEEKDAY($D$3:$AH$3,2),0)&gt;5)*D17:AH19,0))</f>
        <v>82</v>
      </c>
      <c r="AM17" s="69">
        <f>IFERROR(SUM(AJ17:AL19),"")</f>
        <v>245.5</v>
      </c>
      <c r="AN17" s="70" t="s">
        <v>86</v>
      </c>
      <c r="AO17" s="74">
        <f>SUMPRODUCT((IFERROR((D17:AH17+D18:AH18+D19:AH19),0)&gt;8)*1,IFERROR((D17:AH17+D18:AH18+D19:AH19-8),0))</f>
        <v>49.5</v>
      </c>
      <c r="AP17" s="69"/>
      <c r="AQ17" s="69"/>
      <c r="AR17" s="69"/>
      <c r="AS17" s="69"/>
      <c r="AT17" s="69"/>
      <c r="AU17" s="69"/>
      <c r="AV17" s="69"/>
      <c r="AW17" s="69"/>
      <c r="AX17" s="69"/>
      <c r="AY17" s="69"/>
      <c r="AZ17" s="69"/>
      <c r="BA17" s="69"/>
      <c r="BB17" s="69"/>
      <c r="BC17" s="69"/>
      <c r="BD17" s="69"/>
      <c r="BE17" s="69"/>
      <c r="BF17" s="69"/>
      <c r="BG17" s="69"/>
      <c r="BH17" s="69"/>
      <c r="BI17" s="69"/>
      <c r="BJ17" s="69"/>
      <c r="BK17" s="69"/>
      <c r="BL17" s="73"/>
    </row>
    <row r="18" s="20" customFormat="1" spans="1:64">
      <c r="A18" s="36"/>
      <c r="B18" s="33"/>
      <c r="C18" s="33" t="s">
        <v>87</v>
      </c>
      <c r="D18" s="33">
        <v>4</v>
      </c>
      <c r="E18" s="33">
        <v>4</v>
      </c>
      <c r="F18" s="33">
        <v>4</v>
      </c>
      <c r="G18" s="33">
        <v>4</v>
      </c>
      <c r="H18" s="33">
        <v>4</v>
      </c>
      <c r="I18" s="33">
        <v>4</v>
      </c>
      <c r="J18" s="33">
        <v>4</v>
      </c>
      <c r="K18" s="33">
        <v>4</v>
      </c>
      <c r="L18" s="33"/>
      <c r="M18" s="33"/>
      <c r="N18" s="33">
        <v>4</v>
      </c>
      <c r="O18" s="33">
        <v>4</v>
      </c>
      <c r="P18" s="33">
        <v>4</v>
      </c>
      <c r="Q18" s="33">
        <v>4</v>
      </c>
      <c r="R18" s="33">
        <v>4</v>
      </c>
      <c r="S18" s="33" t="s">
        <v>89</v>
      </c>
      <c r="T18" s="33">
        <v>4</v>
      </c>
      <c r="U18" s="33">
        <v>4</v>
      </c>
      <c r="V18" s="33">
        <v>4</v>
      </c>
      <c r="W18" s="33">
        <v>4</v>
      </c>
      <c r="X18" s="33">
        <v>4</v>
      </c>
      <c r="Y18" s="33">
        <v>4</v>
      </c>
      <c r="Z18" s="33">
        <v>4</v>
      </c>
      <c r="AA18" s="33">
        <v>4</v>
      </c>
      <c r="AB18" s="33">
        <v>4</v>
      </c>
      <c r="AC18" s="33">
        <v>4</v>
      </c>
      <c r="AD18" s="33">
        <v>4</v>
      </c>
      <c r="AE18" s="33"/>
      <c r="AF18" s="33"/>
      <c r="AG18" s="33"/>
      <c r="AH18" s="33"/>
      <c r="AI18" s="69"/>
      <c r="AJ18" s="69"/>
      <c r="AK18" s="69"/>
      <c r="AL18" s="69"/>
      <c r="AM18" s="69"/>
      <c r="AN18" s="70"/>
      <c r="AO18" s="75"/>
      <c r="AP18" s="69"/>
      <c r="AQ18" s="69"/>
      <c r="AR18" s="69"/>
      <c r="AS18" s="69"/>
      <c r="AT18" s="69"/>
      <c r="AU18" s="69"/>
      <c r="AV18" s="69"/>
      <c r="AW18" s="69"/>
      <c r="AX18" s="69"/>
      <c r="AY18" s="69"/>
      <c r="AZ18" s="69"/>
      <c r="BA18" s="69"/>
      <c r="BB18" s="69"/>
      <c r="BC18" s="69"/>
      <c r="BD18" s="69"/>
      <c r="BE18" s="69"/>
      <c r="BF18" s="69"/>
      <c r="BG18" s="69"/>
      <c r="BH18" s="69"/>
      <c r="BI18" s="69"/>
      <c r="BJ18" s="69"/>
      <c r="BK18" s="69"/>
      <c r="BL18" s="73"/>
    </row>
    <row r="19" s="20" customFormat="1" spans="1:64">
      <c r="A19" s="36"/>
      <c r="B19" s="33"/>
      <c r="C19" s="33" t="s">
        <v>88</v>
      </c>
      <c r="D19" s="33">
        <v>3</v>
      </c>
      <c r="E19" s="33">
        <v>0.5</v>
      </c>
      <c r="F19" s="33">
        <v>3</v>
      </c>
      <c r="G19" s="33">
        <v>3</v>
      </c>
      <c r="H19" s="33">
        <v>3</v>
      </c>
      <c r="I19" s="33">
        <v>3</v>
      </c>
      <c r="J19" s="33"/>
      <c r="K19" s="33">
        <v>2</v>
      </c>
      <c r="L19" s="33"/>
      <c r="M19" s="33"/>
      <c r="N19" s="33">
        <v>1</v>
      </c>
      <c r="O19" s="33">
        <v>3</v>
      </c>
      <c r="P19" s="33">
        <v>1</v>
      </c>
      <c r="Q19" s="33"/>
      <c r="R19" s="33">
        <v>3</v>
      </c>
      <c r="S19" s="33"/>
      <c r="T19" s="33">
        <v>3</v>
      </c>
      <c r="U19" s="33">
        <v>1</v>
      </c>
      <c r="V19" s="33">
        <v>3</v>
      </c>
      <c r="W19" s="33">
        <v>2</v>
      </c>
      <c r="X19" s="33">
        <v>2</v>
      </c>
      <c r="Y19" s="33">
        <v>2</v>
      </c>
      <c r="Z19" s="33">
        <v>2</v>
      </c>
      <c r="AA19" s="33">
        <v>3</v>
      </c>
      <c r="AB19" s="33">
        <v>2</v>
      </c>
      <c r="AC19" s="33">
        <v>2</v>
      </c>
      <c r="AD19" s="33">
        <v>3</v>
      </c>
      <c r="AE19" s="33"/>
      <c r="AF19" s="33"/>
      <c r="AG19" s="33"/>
      <c r="AH19" s="33"/>
      <c r="AI19" s="69"/>
      <c r="AJ19" s="69"/>
      <c r="AK19" s="69"/>
      <c r="AL19" s="69"/>
      <c r="AM19" s="69"/>
      <c r="AN19" s="70"/>
      <c r="AO19" s="76"/>
      <c r="AP19" s="69"/>
      <c r="AQ19" s="69"/>
      <c r="AR19" s="69"/>
      <c r="AS19" s="69"/>
      <c r="AT19" s="69"/>
      <c r="AU19" s="69"/>
      <c r="AV19" s="69"/>
      <c r="AW19" s="69"/>
      <c r="AX19" s="69"/>
      <c r="AY19" s="69"/>
      <c r="AZ19" s="69"/>
      <c r="BA19" s="69"/>
      <c r="BB19" s="69"/>
      <c r="BC19" s="69"/>
      <c r="BD19" s="69"/>
      <c r="BE19" s="69"/>
      <c r="BF19" s="69"/>
      <c r="BG19" s="69"/>
      <c r="BH19" s="69"/>
      <c r="BI19" s="69"/>
      <c r="BJ19" s="69"/>
      <c r="BK19" s="69"/>
      <c r="BL19" s="73"/>
    </row>
    <row r="20" s="20" customFormat="1" spans="1:64">
      <c r="A20" s="36" t="s">
        <v>40</v>
      </c>
      <c r="B20" s="33" t="s">
        <v>93</v>
      </c>
      <c r="C20" s="33" t="s">
        <v>85</v>
      </c>
      <c r="D20" s="33">
        <v>4</v>
      </c>
      <c r="E20" s="33">
        <v>4</v>
      </c>
      <c r="F20" s="33">
        <v>4</v>
      </c>
      <c r="G20" s="33">
        <v>4</v>
      </c>
      <c r="H20" s="33">
        <v>4</v>
      </c>
      <c r="I20" s="33">
        <v>4</v>
      </c>
      <c r="J20" s="33">
        <v>4</v>
      </c>
      <c r="K20" s="33" t="s">
        <v>89</v>
      </c>
      <c r="L20" s="33" t="s">
        <v>89</v>
      </c>
      <c r="M20" s="33" t="s">
        <v>89</v>
      </c>
      <c r="N20" s="33">
        <v>4</v>
      </c>
      <c r="O20" s="33" t="s">
        <v>89</v>
      </c>
      <c r="P20" s="33">
        <v>4</v>
      </c>
      <c r="Q20" s="33" t="s">
        <v>89</v>
      </c>
      <c r="R20" s="33" t="s">
        <v>89</v>
      </c>
      <c r="S20" s="33" t="s">
        <v>89</v>
      </c>
      <c r="T20" s="33" t="s">
        <v>89</v>
      </c>
      <c r="U20" s="33">
        <v>4</v>
      </c>
      <c r="V20" s="33">
        <v>4</v>
      </c>
      <c r="W20" s="33">
        <v>4</v>
      </c>
      <c r="X20" s="33">
        <v>4</v>
      </c>
      <c r="Y20" s="33">
        <v>4</v>
      </c>
      <c r="Z20" s="33">
        <v>4</v>
      </c>
      <c r="AA20" s="33">
        <v>4</v>
      </c>
      <c r="AB20" s="33">
        <v>4</v>
      </c>
      <c r="AC20" s="33">
        <v>4</v>
      </c>
      <c r="AD20" s="33"/>
      <c r="AE20" s="33"/>
      <c r="AF20" s="33"/>
      <c r="AG20" s="33"/>
      <c r="AH20" s="33"/>
      <c r="AI20" s="69">
        <f>IF(A17="","",COUNTIF(D20:AH21,"&gt;2")/2)</f>
        <v>18</v>
      </c>
      <c r="AJ20" s="69">
        <f>SUMPRODUCT(IFERROR((IFERROR(WEEKDAY($D$3:$AH$3,2),999)&lt;6)*D20:AH21,0))</f>
        <v>88</v>
      </c>
      <c r="AK20" s="69">
        <f>SUMPRODUCT((IFERROR(WEEKDAY($D$3:$AH$3,2),999)&lt;6)*D22:AH22)</f>
        <v>27</v>
      </c>
      <c r="AL20" s="69">
        <f>SUMPRODUCT(IFERROR((IFERROR(WEEKDAY($D$3:$AH$3,2),0)&gt;5)*D20:AH22,0))</f>
        <v>71</v>
      </c>
      <c r="AM20" s="69">
        <f>IFERROR(SUM(AJ20:AL22),"")</f>
        <v>186</v>
      </c>
      <c r="AN20" s="70" t="s">
        <v>86</v>
      </c>
      <c r="AO20" s="74">
        <f>SUMPRODUCT((IFERROR((D20:AH20+D21:AH21+D22:AH22),0)&gt;8)*1,IFERROR((D20:AH20+D21:AH21+D22:AH22-8),0))</f>
        <v>42</v>
      </c>
      <c r="AP20" s="69"/>
      <c r="AQ20" s="69"/>
      <c r="AR20" s="69"/>
      <c r="AS20" s="69"/>
      <c r="AT20" s="69"/>
      <c r="AU20" s="69"/>
      <c r="AV20" s="69"/>
      <c r="AW20" s="69"/>
      <c r="AX20" s="69"/>
      <c r="AY20" s="69"/>
      <c r="AZ20" s="69"/>
      <c r="BA20" s="69"/>
      <c r="BB20" s="69"/>
      <c r="BC20" s="69"/>
      <c r="BD20" s="69"/>
      <c r="BE20" s="69"/>
      <c r="BF20" s="69"/>
      <c r="BG20" s="69"/>
      <c r="BH20" s="69"/>
      <c r="BI20" s="69"/>
      <c r="BJ20" s="69"/>
      <c r="BK20" s="69"/>
      <c r="BL20" s="73"/>
    </row>
    <row r="21" s="20" customFormat="1" spans="1:64">
      <c r="A21" s="36"/>
      <c r="B21" s="33"/>
      <c r="C21" s="33" t="s">
        <v>87</v>
      </c>
      <c r="D21" s="33">
        <v>4</v>
      </c>
      <c r="E21" s="33">
        <v>4</v>
      </c>
      <c r="F21" s="33">
        <v>4</v>
      </c>
      <c r="G21" s="33">
        <v>4</v>
      </c>
      <c r="H21" s="33">
        <v>4</v>
      </c>
      <c r="I21" s="33">
        <v>4</v>
      </c>
      <c r="J21" s="33">
        <v>4</v>
      </c>
      <c r="K21" s="33"/>
      <c r="L21" s="33"/>
      <c r="M21" s="33"/>
      <c r="N21" s="33">
        <v>4</v>
      </c>
      <c r="O21" s="33"/>
      <c r="P21" s="33">
        <v>4</v>
      </c>
      <c r="Q21" s="33"/>
      <c r="R21" s="33"/>
      <c r="S21" s="33"/>
      <c r="T21" s="33"/>
      <c r="U21" s="33">
        <v>4</v>
      </c>
      <c r="V21" s="33">
        <v>4</v>
      </c>
      <c r="W21" s="33">
        <v>4</v>
      </c>
      <c r="X21" s="33">
        <v>4</v>
      </c>
      <c r="Y21" s="33">
        <v>4</v>
      </c>
      <c r="Z21" s="33">
        <v>4</v>
      </c>
      <c r="AA21" s="33">
        <v>4</v>
      </c>
      <c r="AB21" s="33">
        <v>4</v>
      </c>
      <c r="AC21" s="33">
        <v>4</v>
      </c>
      <c r="AD21" s="33"/>
      <c r="AE21" s="33"/>
      <c r="AF21" s="33"/>
      <c r="AG21" s="33"/>
      <c r="AH21" s="33"/>
      <c r="AI21" s="69"/>
      <c r="AJ21" s="69"/>
      <c r="AK21" s="69"/>
      <c r="AL21" s="69"/>
      <c r="AM21" s="69"/>
      <c r="AN21" s="70"/>
      <c r="AO21" s="75"/>
      <c r="AP21" s="69"/>
      <c r="AQ21" s="69"/>
      <c r="AR21" s="69"/>
      <c r="AS21" s="69"/>
      <c r="AT21" s="69"/>
      <c r="AU21" s="69"/>
      <c r="AV21" s="69"/>
      <c r="AW21" s="69"/>
      <c r="AX21" s="69"/>
      <c r="AY21" s="69"/>
      <c r="AZ21" s="69"/>
      <c r="BA21" s="69"/>
      <c r="BB21" s="69"/>
      <c r="BC21" s="69"/>
      <c r="BD21" s="69"/>
      <c r="BE21" s="69"/>
      <c r="BF21" s="69"/>
      <c r="BG21" s="69"/>
      <c r="BH21" s="69"/>
      <c r="BI21" s="69"/>
      <c r="BJ21" s="69"/>
      <c r="BK21" s="69"/>
      <c r="BL21" s="73"/>
    </row>
    <row r="22" s="20" customFormat="1" spans="1:64">
      <c r="A22" s="36"/>
      <c r="B22" s="33"/>
      <c r="C22" s="33" t="s">
        <v>88</v>
      </c>
      <c r="D22" s="33">
        <v>3</v>
      </c>
      <c r="E22" s="33">
        <v>3</v>
      </c>
      <c r="F22" s="33">
        <v>3</v>
      </c>
      <c r="G22" s="33">
        <v>3</v>
      </c>
      <c r="H22" s="33">
        <v>3</v>
      </c>
      <c r="I22" s="33">
        <v>3</v>
      </c>
      <c r="J22" s="33"/>
      <c r="K22" s="33"/>
      <c r="L22" s="33"/>
      <c r="M22" s="33"/>
      <c r="N22" s="33">
        <v>1</v>
      </c>
      <c r="O22" s="33"/>
      <c r="P22" s="33"/>
      <c r="Q22" s="33"/>
      <c r="R22" s="33"/>
      <c r="S22" s="33"/>
      <c r="T22" s="33"/>
      <c r="U22" s="33">
        <v>3</v>
      </c>
      <c r="V22" s="33">
        <v>2</v>
      </c>
      <c r="W22" s="33">
        <v>3</v>
      </c>
      <c r="X22" s="33">
        <v>3</v>
      </c>
      <c r="Y22" s="33">
        <v>2</v>
      </c>
      <c r="Z22" s="33">
        <v>3</v>
      </c>
      <c r="AA22" s="33">
        <v>4</v>
      </c>
      <c r="AB22" s="33">
        <v>3</v>
      </c>
      <c r="AC22" s="33"/>
      <c r="AD22" s="33"/>
      <c r="AE22" s="33"/>
      <c r="AF22" s="33"/>
      <c r="AG22" s="33"/>
      <c r="AH22" s="33"/>
      <c r="AI22" s="69"/>
      <c r="AJ22" s="69"/>
      <c r="AK22" s="69"/>
      <c r="AL22" s="69"/>
      <c r="AM22" s="69"/>
      <c r="AN22" s="70"/>
      <c r="AO22" s="76"/>
      <c r="AP22" s="69"/>
      <c r="AQ22" s="69"/>
      <c r="AR22" s="69"/>
      <c r="AS22" s="69"/>
      <c r="AT22" s="69"/>
      <c r="AU22" s="69"/>
      <c r="AV22" s="69"/>
      <c r="AW22" s="69"/>
      <c r="AX22" s="69"/>
      <c r="AY22" s="69"/>
      <c r="AZ22" s="69"/>
      <c r="BA22" s="69"/>
      <c r="BB22" s="69"/>
      <c r="BC22" s="69"/>
      <c r="BD22" s="69"/>
      <c r="BE22" s="69"/>
      <c r="BF22" s="69"/>
      <c r="BG22" s="69"/>
      <c r="BH22" s="69"/>
      <c r="BI22" s="69"/>
      <c r="BJ22" s="69"/>
      <c r="BK22" s="69"/>
      <c r="BL22" s="73"/>
    </row>
    <row r="23" s="20" customFormat="1" ht="16.5" spans="1:64">
      <c r="A23" s="33" t="s">
        <v>56</v>
      </c>
      <c r="B23" s="33" t="s">
        <v>94</v>
      </c>
      <c r="C23" s="33" t="s">
        <v>85</v>
      </c>
      <c r="D23" s="33">
        <v>4</v>
      </c>
      <c r="E23" s="37">
        <v>4</v>
      </c>
      <c r="F23" s="33">
        <v>4</v>
      </c>
      <c r="G23" s="33">
        <v>4</v>
      </c>
      <c r="H23" s="33" t="s">
        <v>90</v>
      </c>
      <c r="I23" s="33">
        <v>4</v>
      </c>
      <c r="J23" s="33">
        <v>4</v>
      </c>
      <c r="K23" s="33">
        <v>4</v>
      </c>
      <c r="L23" s="33" t="s">
        <v>90</v>
      </c>
      <c r="M23" s="33" t="s">
        <v>95</v>
      </c>
      <c r="N23" s="33"/>
      <c r="O23" s="33"/>
      <c r="P23" s="33"/>
      <c r="Q23" s="57"/>
      <c r="R23" s="33"/>
      <c r="S23" s="57"/>
      <c r="T23" s="33"/>
      <c r="U23" s="33"/>
      <c r="V23" s="33"/>
      <c r="W23" s="33"/>
      <c r="X23" s="57"/>
      <c r="Y23" s="33"/>
      <c r="Z23" s="57"/>
      <c r="AA23" s="57"/>
      <c r="AB23" s="33"/>
      <c r="AC23" s="33"/>
      <c r="AD23" s="57"/>
      <c r="AE23" s="57"/>
      <c r="AF23" s="57"/>
      <c r="AG23" s="57"/>
      <c r="AH23" s="33"/>
      <c r="AI23" s="69">
        <f>IF(A20="","",COUNTIF(D23:AH24,"&gt;2")/2)</f>
        <v>7</v>
      </c>
      <c r="AJ23" s="69">
        <f>SUMPRODUCT(IFERROR((IFERROR(WEEKDAY($D$3:$AH$3,2),999)&lt;6)*D23:AH24,0))</f>
        <v>48</v>
      </c>
      <c r="AK23" s="69">
        <f>SUMPRODUCT((IFERROR(WEEKDAY($D$3:$AH$3,2),999)&lt;6)*D25:AH25)</f>
        <v>8.5</v>
      </c>
      <c r="AL23" s="69">
        <f>SUMPRODUCT(IFERROR((IFERROR(WEEKDAY($D$3:$AH$3,2),0)&gt;5)*D23:AH25,0))</f>
        <v>9.5</v>
      </c>
      <c r="AM23" s="69">
        <f>IFERROR(SUM(AJ23:AL25),"")</f>
        <v>66</v>
      </c>
      <c r="AN23" s="70" t="s">
        <v>86</v>
      </c>
      <c r="AO23" s="74">
        <f>SUMPRODUCT((IFERROR((D23:AH23+D24:AH24+D25:AH25),0)&gt;8)*1,IFERROR((D23:AH23+D24:AH24+D25:AH25-8),0))</f>
        <v>10</v>
      </c>
      <c r="AP23" s="69"/>
      <c r="AQ23" s="69"/>
      <c r="AR23" s="69"/>
      <c r="AS23" s="69"/>
      <c r="AT23" s="69"/>
      <c r="AU23" s="69"/>
      <c r="AV23" s="69"/>
      <c r="AW23" s="69"/>
      <c r="AX23" s="69"/>
      <c r="AY23" s="69"/>
      <c r="AZ23" s="69"/>
      <c r="BA23" s="69"/>
      <c r="BB23" s="69"/>
      <c r="BC23" s="69"/>
      <c r="BD23" s="69"/>
      <c r="BE23" s="69"/>
      <c r="BF23" s="69"/>
      <c r="BG23" s="69"/>
      <c r="BH23" s="69"/>
      <c r="BI23" s="69"/>
      <c r="BJ23" s="69"/>
      <c r="BK23" s="69"/>
      <c r="BL23" s="73"/>
    </row>
    <row r="24" s="20" customFormat="1" ht="16.5" spans="1:64">
      <c r="A24" s="33"/>
      <c r="B24" s="33"/>
      <c r="C24" s="33" t="s">
        <v>87</v>
      </c>
      <c r="D24" s="33">
        <v>4</v>
      </c>
      <c r="E24" s="37">
        <v>4</v>
      </c>
      <c r="F24" s="33">
        <v>4</v>
      </c>
      <c r="G24" s="33">
        <v>4</v>
      </c>
      <c r="H24" s="33" t="s">
        <v>90</v>
      </c>
      <c r="I24" s="33">
        <v>4</v>
      </c>
      <c r="J24" s="33">
        <v>4</v>
      </c>
      <c r="K24" s="33">
        <v>4</v>
      </c>
      <c r="L24" s="33" t="s">
        <v>90</v>
      </c>
      <c r="M24" s="33" t="s">
        <v>95</v>
      </c>
      <c r="N24" s="33"/>
      <c r="O24" s="33"/>
      <c r="P24" s="33"/>
      <c r="Q24" s="57"/>
      <c r="R24" s="33"/>
      <c r="S24" s="57"/>
      <c r="T24" s="33"/>
      <c r="U24" s="33"/>
      <c r="V24" s="33"/>
      <c r="W24" s="33"/>
      <c r="X24" s="57"/>
      <c r="Y24" s="57"/>
      <c r="Z24" s="57"/>
      <c r="AA24" s="57"/>
      <c r="AB24" s="33"/>
      <c r="AC24" s="57"/>
      <c r="AD24" s="57"/>
      <c r="AE24" s="57"/>
      <c r="AF24" s="57"/>
      <c r="AG24" s="57"/>
      <c r="AH24" s="33"/>
      <c r="AI24" s="69"/>
      <c r="AJ24" s="69"/>
      <c r="AK24" s="69"/>
      <c r="AL24" s="69"/>
      <c r="AM24" s="69"/>
      <c r="AN24" s="70"/>
      <c r="AO24" s="75"/>
      <c r="AP24" s="69"/>
      <c r="AQ24" s="69"/>
      <c r="AR24" s="69"/>
      <c r="AS24" s="69"/>
      <c r="AT24" s="69"/>
      <c r="AU24" s="69"/>
      <c r="AV24" s="69"/>
      <c r="AW24" s="69"/>
      <c r="AX24" s="69"/>
      <c r="AY24" s="69"/>
      <c r="AZ24" s="69"/>
      <c r="BA24" s="69"/>
      <c r="BB24" s="69"/>
      <c r="BC24" s="69"/>
      <c r="BD24" s="69"/>
      <c r="BE24" s="69"/>
      <c r="BF24" s="69"/>
      <c r="BG24" s="69"/>
      <c r="BH24" s="69"/>
      <c r="BI24" s="69"/>
      <c r="BJ24" s="69"/>
      <c r="BK24" s="69"/>
      <c r="BL24" s="73"/>
    </row>
    <row r="25" s="20" customFormat="1" ht="16.5" spans="1:64">
      <c r="A25" s="33"/>
      <c r="B25" s="33"/>
      <c r="C25" s="33" t="s">
        <v>88</v>
      </c>
      <c r="D25" s="33">
        <v>0.5</v>
      </c>
      <c r="E25" s="37">
        <v>2</v>
      </c>
      <c r="F25" s="33">
        <v>3</v>
      </c>
      <c r="G25" s="33">
        <v>1.5</v>
      </c>
      <c r="H25" s="26"/>
      <c r="I25" s="33">
        <v>2</v>
      </c>
      <c r="J25" s="33">
        <v>0.5</v>
      </c>
      <c r="K25" s="33">
        <v>0.5</v>
      </c>
      <c r="L25" s="33"/>
      <c r="M25" s="33"/>
      <c r="N25" s="33"/>
      <c r="O25" s="33"/>
      <c r="P25" s="33"/>
      <c r="Q25" s="57"/>
      <c r="R25" s="33"/>
      <c r="S25" s="57"/>
      <c r="T25" s="33"/>
      <c r="U25" s="57"/>
      <c r="V25" s="57"/>
      <c r="W25" s="57"/>
      <c r="X25" s="57"/>
      <c r="Y25" s="57"/>
      <c r="Z25" s="57"/>
      <c r="AA25" s="57"/>
      <c r="AB25" s="33"/>
      <c r="AC25" s="57"/>
      <c r="AD25" s="57"/>
      <c r="AE25" s="57"/>
      <c r="AF25" s="57"/>
      <c r="AG25" s="57"/>
      <c r="AH25" s="33"/>
      <c r="AI25" s="69"/>
      <c r="AJ25" s="69"/>
      <c r="AK25" s="69"/>
      <c r="AL25" s="69"/>
      <c r="AM25" s="69"/>
      <c r="AN25" s="70"/>
      <c r="AO25" s="76"/>
      <c r="AP25" s="69"/>
      <c r="AQ25" s="69"/>
      <c r="AR25" s="69"/>
      <c r="AS25" s="69"/>
      <c r="AT25" s="69"/>
      <c r="AU25" s="69"/>
      <c r="AV25" s="69"/>
      <c r="AW25" s="69"/>
      <c r="AX25" s="69"/>
      <c r="AY25" s="69"/>
      <c r="AZ25" s="69"/>
      <c r="BA25" s="69"/>
      <c r="BB25" s="69"/>
      <c r="BC25" s="69"/>
      <c r="BD25" s="69"/>
      <c r="BE25" s="69"/>
      <c r="BF25" s="69"/>
      <c r="BG25" s="69"/>
      <c r="BH25" s="69"/>
      <c r="BI25" s="69"/>
      <c r="BJ25" s="69"/>
      <c r="BK25" s="69"/>
      <c r="BL25" s="73"/>
    </row>
    <row r="26" s="20" customFormat="1" spans="1:64">
      <c r="A26" s="33" t="s">
        <v>54</v>
      </c>
      <c r="B26" s="38" t="s">
        <v>96</v>
      </c>
      <c r="C26" s="33" t="s">
        <v>85</v>
      </c>
      <c r="D26" s="33">
        <v>4</v>
      </c>
      <c r="E26" s="33">
        <v>4</v>
      </c>
      <c r="F26" s="33">
        <v>4</v>
      </c>
      <c r="G26" s="33">
        <v>4</v>
      </c>
      <c r="H26" s="33" t="s">
        <v>90</v>
      </c>
      <c r="I26" s="33">
        <v>4</v>
      </c>
      <c r="J26" s="33">
        <v>4</v>
      </c>
      <c r="K26" s="45" t="s">
        <v>97</v>
      </c>
      <c r="L26" s="33" t="s">
        <v>90</v>
      </c>
      <c r="M26" s="33">
        <v>4</v>
      </c>
      <c r="N26" s="33">
        <v>4</v>
      </c>
      <c r="O26" s="33">
        <v>4</v>
      </c>
      <c r="P26" s="46">
        <v>4</v>
      </c>
      <c r="Q26" s="52">
        <v>4</v>
      </c>
      <c r="R26" s="52" t="s">
        <v>90</v>
      </c>
      <c r="S26" s="52" t="s">
        <v>90</v>
      </c>
      <c r="T26" s="33">
        <v>4</v>
      </c>
      <c r="U26" s="52">
        <v>4</v>
      </c>
      <c r="V26" s="33">
        <v>4</v>
      </c>
      <c r="W26" s="33" t="s">
        <v>97</v>
      </c>
      <c r="X26" s="33">
        <v>4</v>
      </c>
      <c r="Y26" s="33">
        <v>4</v>
      </c>
      <c r="Z26" s="33"/>
      <c r="AA26" s="33"/>
      <c r="AB26" s="33"/>
      <c r="AC26" s="33"/>
      <c r="AD26" s="46"/>
      <c r="AE26" s="33"/>
      <c r="AF26" s="46"/>
      <c r="AG26" s="46"/>
      <c r="AH26" s="33"/>
      <c r="AI26" s="69">
        <f>IF(A23="","",COUNTIF(D26:AH27,"&gt;2")/2)</f>
        <v>16</v>
      </c>
      <c r="AJ26" s="69">
        <f>SUMPRODUCT(IFERROR((IFERROR(WEEKDAY($D$3:$AH$3,2),999)&lt;6)*D26:AH27,0))</f>
        <v>88</v>
      </c>
      <c r="AK26" s="69">
        <f>SUMPRODUCT((IFERROR(WEEKDAY($D$3:$AH$3,2),999)&lt;6)*D28:AH28)</f>
        <v>19.5</v>
      </c>
      <c r="AL26" s="69">
        <f>SUMPRODUCT(IFERROR((IFERROR(WEEKDAY($D$3:$AH$3,2),0)&gt;5)*D26:AH28,0))</f>
        <v>43.5</v>
      </c>
      <c r="AM26" s="69">
        <f>IFERROR(SUM(AJ26:AL28),"")</f>
        <v>151</v>
      </c>
      <c r="AN26" s="70" t="s">
        <v>86</v>
      </c>
      <c r="AO26" s="74">
        <f>SUMPRODUCT((IFERROR((D26:AH26+D27:AH27+D28:AH28),0)&gt;8)*1,IFERROR((D26:AH26+D27:AH27+D28:AH28-8),0))</f>
        <v>23</v>
      </c>
      <c r="AP26" s="69"/>
      <c r="AQ26" s="69"/>
      <c r="AR26" s="69"/>
      <c r="AS26" s="69"/>
      <c r="AT26" s="69"/>
      <c r="AU26" s="69"/>
      <c r="AV26" s="69"/>
      <c r="AW26" s="69"/>
      <c r="AX26" s="69"/>
      <c r="AY26" s="69"/>
      <c r="AZ26" s="69"/>
      <c r="BA26" s="69"/>
      <c r="BB26" s="69"/>
      <c r="BC26" s="69"/>
      <c r="BD26" s="69"/>
      <c r="BE26" s="69"/>
      <c r="BF26" s="69"/>
      <c r="BG26" s="69"/>
      <c r="BH26" s="69"/>
      <c r="BI26" s="69"/>
      <c r="BJ26" s="69"/>
      <c r="BK26" s="69"/>
      <c r="BL26" s="73"/>
    </row>
    <row r="27" s="20" customFormat="1" spans="1:64">
      <c r="A27" s="33"/>
      <c r="B27" s="39"/>
      <c r="C27" s="33" t="s">
        <v>87</v>
      </c>
      <c r="D27" s="33">
        <v>4</v>
      </c>
      <c r="E27" s="33">
        <v>4</v>
      </c>
      <c r="F27" s="33">
        <v>4</v>
      </c>
      <c r="G27" s="33">
        <v>4</v>
      </c>
      <c r="H27" s="33" t="s">
        <v>90</v>
      </c>
      <c r="I27" s="33">
        <v>4</v>
      </c>
      <c r="J27" s="33">
        <v>4</v>
      </c>
      <c r="K27" s="45" t="s">
        <v>97</v>
      </c>
      <c r="L27" s="33" t="s">
        <v>90</v>
      </c>
      <c r="M27" s="33">
        <v>4</v>
      </c>
      <c r="N27" s="33">
        <v>4</v>
      </c>
      <c r="O27" s="33">
        <v>4</v>
      </c>
      <c r="P27" s="46">
        <v>4</v>
      </c>
      <c r="Q27" s="52">
        <v>4</v>
      </c>
      <c r="R27" s="52" t="s">
        <v>90</v>
      </c>
      <c r="S27" s="52" t="s">
        <v>90</v>
      </c>
      <c r="T27" s="33">
        <v>4</v>
      </c>
      <c r="U27" s="52">
        <v>4</v>
      </c>
      <c r="V27" s="33">
        <v>4</v>
      </c>
      <c r="W27" s="33" t="s">
        <v>97</v>
      </c>
      <c r="X27" s="33">
        <v>4</v>
      </c>
      <c r="Y27" s="33">
        <v>4</v>
      </c>
      <c r="Z27" s="33" t="s">
        <v>95</v>
      </c>
      <c r="AA27" s="33"/>
      <c r="AB27" s="33"/>
      <c r="AC27" s="33"/>
      <c r="AD27" s="58"/>
      <c r="AE27" s="33"/>
      <c r="AF27" s="58"/>
      <c r="AG27" s="58"/>
      <c r="AH27" s="33"/>
      <c r="AI27" s="69"/>
      <c r="AJ27" s="69"/>
      <c r="AK27" s="69"/>
      <c r="AL27" s="69"/>
      <c r="AM27" s="69"/>
      <c r="AN27" s="70"/>
      <c r="AO27" s="75"/>
      <c r="AP27" s="69"/>
      <c r="AQ27" s="69"/>
      <c r="AR27" s="69"/>
      <c r="AS27" s="69"/>
      <c r="AT27" s="69"/>
      <c r="AU27" s="69"/>
      <c r="AV27" s="69"/>
      <c r="AW27" s="69"/>
      <c r="AX27" s="69"/>
      <c r="AY27" s="69"/>
      <c r="AZ27" s="69"/>
      <c r="BA27" s="69"/>
      <c r="BB27" s="69"/>
      <c r="BC27" s="69"/>
      <c r="BD27" s="69"/>
      <c r="BE27" s="69"/>
      <c r="BF27" s="69"/>
      <c r="BG27" s="69"/>
      <c r="BH27" s="69"/>
      <c r="BI27" s="69"/>
      <c r="BJ27" s="69"/>
      <c r="BK27" s="69"/>
      <c r="BL27" s="73"/>
    </row>
    <row r="28" s="20" customFormat="1" spans="1:64">
      <c r="A28" s="33"/>
      <c r="B28" s="40"/>
      <c r="C28" s="33" t="s">
        <v>88</v>
      </c>
      <c r="D28" s="33">
        <v>3.5</v>
      </c>
      <c r="E28" s="33">
        <v>2.5</v>
      </c>
      <c r="F28" s="33">
        <v>2</v>
      </c>
      <c r="G28" s="33">
        <v>0.5</v>
      </c>
      <c r="H28" s="33"/>
      <c r="I28" s="33">
        <v>3.5</v>
      </c>
      <c r="J28" s="33">
        <v>2</v>
      </c>
      <c r="K28" s="45"/>
      <c r="L28" s="33"/>
      <c r="M28" s="33">
        <v>3</v>
      </c>
      <c r="N28" s="33">
        <v>1</v>
      </c>
      <c r="O28" s="33">
        <v>0.5</v>
      </c>
      <c r="P28" s="46">
        <v>0.5</v>
      </c>
      <c r="Q28" s="47">
        <v>1</v>
      </c>
      <c r="R28" s="47"/>
      <c r="S28" s="47"/>
      <c r="T28" s="33">
        <v>0.5</v>
      </c>
      <c r="U28" s="47">
        <v>1</v>
      </c>
      <c r="V28" s="33">
        <v>0.5</v>
      </c>
      <c r="W28" s="33"/>
      <c r="X28" s="33">
        <v>0.5</v>
      </c>
      <c r="Y28" s="33">
        <v>0.5</v>
      </c>
      <c r="Z28" s="33"/>
      <c r="AA28" s="33"/>
      <c r="AB28" s="33"/>
      <c r="AC28" s="33"/>
      <c r="AD28" s="46"/>
      <c r="AE28" s="33"/>
      <c r="AF28" s="46"/>
      <c r="AG28" s="46"/>
      <c r="AH28" s="33"/>
      <c r="AI28" s="69"/>
      <c r="AJ28" s="69"/>
      <c r="AK28" s="69"/>
      <c r="AL28" s="69"/>
      <c r="AM28" s="69"/>
      <c r="AN28" s="70"/>
      <c r="AO28" s="76"/>
      <c r="AP28" s="69"/>
      <c r="AQ28" s="69"/>
      <c r="AR28" s="69"/>
      <c r="AS28" s="69"/>
      <c r="AT28" s="69"/>
      <c r="AU28" s="69"/>
      <c r="AV28" s="69"/>
      <c r="AW28" s="69"/>
      <c r="AX28" s="69"/>
      <c r="AY28" s="69"/>
      <c r="AZ28" s="69"/>
      <c r="BA28" s="69"/>
      <c r="BB28" s="69"/>
      <c r="BC28" s="69"/>
      <c r="BD28" s="69"/>
      <c r="BE28" s="69"/>
      <c r="BF28" s="69"/>
      <c r="BG28" s="69"/>
      <c r="BH28" s="69"/>
      <c r="BI28" s="69"/>
      <c r="BJ28" s="69"/>
      <c r="BK28" s="69"/>
      <c r="BL28" s="73"/>
    </row>
    <row r="29" s="20" customFormat="1" spans="1:64">
      <c r="A29" s="33" t="s">
        <v>49</v>
      </c>
      <c r="B29" s="33" t="s">
        <v>96</v>
      </c>
      <c r="C29" s="33" t="s">
        <v>85</v>
      </c>
      <c r="D29" s="33">
        <v>4</v>
      </c>
      <c r="E29" s="33">
        <v>4</v>
      </c>
      <c r="F29" s="33" t="s">
        <v>97</v>
      </c>
      <c r="G29" s="33" t="s">
        <v>97</v>
      </c>
      <c r="H29" s="33" t="s">
        <v>90</v>
      </c>
      <c r="I29" s="33"/>
      <c r="J29" s="33">
        <v>4</v>
      </c>
      <c r="K29" s="33">
        <v>4</v>
      </c>
      <c r="L29" s="33">
        <v>4</v>
      </c>
      <c r="M29" s="33">
        <v>4</v>
      </c>
      <c r="N29" s="33"/>
      <c r="O29" s="33"/>
      <c r="P29" s="46"/>
      <c r="Q29" s="47"/>
      <c r="R29" s="47"/>
      <c r="S29" s="33"/>
      <c r="T29" s="33"/>
      <c r="U29" s="47"/>
      <c r="V29" s="47"/>
      <c r="W29" s="47"/>
      <c r="X29" s="33"/>
      <c r="Y29" s="33"/>
      <c r="Z29" s="33"/>
      <c r="AA29" s="33"/>
      <c r="AB29" s="33"/>
      <c r="AC29" s="33"/>
      <c r="AD29" s="46"/>
      <c r="AE29" s="46"/>
      <c r="AF29" s="46"/>
      <c r="AG29" s="46"/>
      <c r="AH29" s="33"/>
      <c r="AI29" s="69">
        <f>IF(A26="","",COUNTIF(D29:AH30,"&gt;2")/2)</f>
        <v>6</v>
      </c>
      <c r="AJ29" s="69">
        <f>SUMPRODUCT(IFERROR((IFERROR(WEEKDAY($D$3:$AH$3,2),999)&lt;6)*D29:AH30,0))</f>
        <v>48</v>
      </c>
      <c r="AK29" s="69">
        <f>SUMPRODUCT((IFERROR(WEEKDAY($D$3:$AH$3,2),999)&lt;6)*D31:AH31)</f>
        <v>11</v>
      </c>
      <c r="AL29" s="69">
        <f>SUMPRODUCT(IFERROR((IFERROR(WEEKDAY($D$3:$AH$3,2),0)&gt;5)*D29:AH31,0))</f>
        <v>0</v>
      </c>
      <c r="AM29" s="69">
        <f>IFERROR(SUM(AJ29:AL31),"")</f>
        <v>59</v>
      </c>
      <c r="AN29" s="70" t="s">
        <v>86</v>
      </c>
      <c r="AO29" s="74">
        <f>SUMPRODUCT((IFERROR((D29:AH29+D30:AH30+D31:AH31),0)&gt;8)*1,IFERROR((D29:AH29+D30:AH30+D31:AH31-8),0))</f>
        <v>8</v>
      </c>
      <c r="AP29" s="69"/>
      <c r="AQ29" s="69"/>
      <c r="AR29" s="69"/>
      <c r="AS29" s="69"/>
      <c r="AT29" s="69"/>
      <c r="AU29" s="69"/>
      <c r="AV29" s="69"/>
      <c r="AW29" s="69"/>
      <c r="AX29" s="69"/>
      <c r="AY29" s="69"/>
      <c r="AZ29" s="69"/>
      <c r="BA29" s="69"/>
      <c r="BB29" s="69"/>
      <c r="BC29" s="69"/>
      <c r="BD29" s="69"/>
      <c r="BE29" s="69"/>
      <c r="BF29" s="69"/>
      <c r="BG29" s="69"/>
      <c r="BH29" s="69"/>
      <c r="BI29" s="69"/>
      <c r="BJ29" s="69"/>
      <c r="BK29" s="69"/>
      <c r="BL29" s="73"/>
    </row>
    <row r="30" s="20" customFormat="1" spans="1:64">
      <c r="A30" s="33"/>
      <c r="B30" s="33"/>
      <c r="C30" s="33" t="s">
        <v>87</v>
      </c>
      <c r="D30" s="33">
        <v>4</v>
      </c>
      <c r="E30" s="33" t="s">
        <v>97</v>
      </c>
      <c r="F30" s="33" t="s">
        <v>97</v>
      </c>
      <c r="G30" s="33" t="s">
        <v>97</v>
      </c>
      <c r="H30" s="33" t="s">
        <v>90</v>
      </c>
      <c r="I30" s="33">
        <v>4</v>
      </c>
      <c r="J30" s="33">
        <v>4</v>
      </c>
      <c r="K30" s="33">
        <v>4</v>
      </c>
      <c r="L30" s="33">
        <v>4</v>
      </c>
      <c r="M30" s="33">
        <v>4</v>
      </c>
      <c r="N30" s="33" t="s">
        <v>95</v>
      </c>
      <c r="O30" s="33"/>
      <c r="P30" s="46"/>
      <c r="Q30" s="47"/>
      <c r="R30" s="47"/>
      <c r="S30" s="33"/>
      <c r="T30" s="33"/>
      <c r="U30" s="47"/>
      <c r="V30" s="47"/>
      <c r="W30" s="47"/>
      <c r="X30" s="33"/>
      <c r="Y30" s="33"/>
      <c r="Z30" s="33"/>
      <c r="AA30" s="33"/>
      <c r="AB30" s="33"/>
      <c r="AC30" s="33"/>
      <c r="AD30" s="46"/>
      <c r="AE30" s="46"/>
      <c r="AF30" s="46"/>
      <c r="AG30" s="46"/>
      <c r="AH30" s="33"/>
      <c r="AI30" s="69"/>
      <c r="AJ30" s="69"/>
      <c r="AK30" s="69"/>
      <c r="AL30" s="69"/>
      <c r="AM30" s="69"/>
      <c r="AN30" s="70"/>
      <c r="AO30" s="75"/>
      <c r="AP30" s="69"/>
      <c r="AQ30" s="69"/>
      <c r="AR30" s="69"/>
      <c r="AS30" s="69"/>
      <c r="AT30" s="69"/>
      <c r="AU30" s="69"/>
      <c r="AV30" s="69"/>
      <c r="AW30" s="69"/>
      <c r="AX30" s="69"/>
      <c r="AY30" s="69"/>
      <c r="AZ30" s="69"/>
      <c r="BA30" s="69"/>
      <c r="BB30" s="69"/>
      <c r="BC30" s="69"/>
      <c r="BD30" s="69"/>
      <c r="BE30" s="69"/>
      <c r="BF30" s="69"/>
      <c r="BG30" s="69"/>
      <c r="BH30" s="69"/>
      <c r="BI30" s="69"/>
      <c r="BJ30" s="69"/>
      <c r="BK30" s="69"/>
      <c r="BL30" s="73"/>
    </row>
    <row r="31" s="20" customFormat="1" spans="1:64">
      <c r="A31" s="33"/>
      <c r="B31" s="33"/>
      <c r="C31" s="33" t="s">
        <v>88</v>
      </c>
      <c r="D31" s="33">
        <v>2.5</v>
      </c>
      <c r="E31" s="33"/>
      <c r="F31" s="33"/>
      <c r="G31" s="33"/>
      <c r="H31" s="33"/>
      <c r="I31" s="33">
        <v>3</v>
      </c>
      <c r="J31" s="33">
        <v>2</v>
      </c>
      <c r="K31" s="33">
        <v>1</v>
      </c>
      <c r="L31" s="33">
        <v>0.5</v>
      </c>
      <c r="M31" s="33">
        <v>2</v>
      </c>
      <c r="N31" s="33"/>
      <c r="O31" s="33"/>
      <c r="P31" s="46"/>
      <c r="Q31" s="47"/>
      <c r="R31" s="47"/>
      <c r="S31" s="33"/>
      <c r="T31" s="33"/>
      <c r="U31" s="47"/>
      <c r="V31" s="47"/>
      <c r="W31" s="47"/>
      <c r="X31" s="33"/>
      <c r="Y31" s="33"/>
      <c r="Z31" s="33"/>
      <c r="AA31" s="33"/>
      <c r="AB31" s="33"/>
      <c r="AC31" s="33"/>
      <c r="AD31" s="46"/>
      <c r="AE31" s="46"/>
      <c r="AF31" s="46"/>
      <c r="AG31" s="46"/>
      <c r="AH31" s="33"/>
      <c r="AI31" s="69"/>
      <c r="AJ31" s="69"/>
      <c r="AK31" s="69"/>
      <c r="AL31" s="69"/>
      <c r="AM31" s="69"/>
      <c r="AN31" s="70"/>
      <c r="AO31" s="76"/>
      <c r="AP31" s="69"/>
      <c r="AQ31" s="69"/>
      <c r="AR31" s="69"/>
      <c r="AS31" s="69"/>
      <c r="AT31" s="69"/>
      <c r="AU31" s="69"/>
      <c r="AV31" s="69"/>
      <c r="AW31" s="69"/>
      <c r="AX31" s="69"/>
      <c r="AY31" s="69"/>
      <c r="AZ31" s="69"/>
      <c r="BA31" s="69"/>
      <c r="BB31" s="69"/>
      <c r="BC31" s="69"/>
      <c r="BD31" s="69"/>
      <c r="BE31" s="69"/>
      <c r="BF31" s="69"/>
      <c r="BG31" s="69"/>
      <c r="BH31" s="69"/>
      <c r="BI31" s="69"/>
      <c r="BJ31" s="69"/>
      <c r="BK31" s="69"/>
      <c r="BL31" s="73"/>
    </row>
    <row r="32" s="20" customFormat="1" spans="1:64">
      <c r="A32" s="33" t="s">
        <v>48</v>
      </c>
      <c r="B32" s="33" t="s">
        <v>96</v>
      </c>
      <c r="C32" s="33" t="s">
        <v>85</v>
      </c>
      <c r="D32" s="33">
        <v>4</v>
      </c>
      <c r="E32" s="33">
        <v>4</v>
      </c>
      <c r="F32" s="33" t="s">
        <v>97</v>
      </c>
      <c r="G32" s="33" t="s">
        <v>97</v>
      </c>
      <c r="H32" s="33">
        <v>4</v>
      </c>
      <c r="I32" s="33">
        <v>4</v>
      </c>
      <c r="J32" s="33">
        <v>4</v>
      </c>
      <c r="K32" s="45">
        <v>4</v>
      </c>
      <c r="L32" s="33" t="s">
        <v>90</v>
      </c>
      <c r="M32" s="33">
        <v>4</v>
      </c>
      <c r="N32" s="33">
        <v>4</v>
      </c>
      <c r="O32" s="33">
        <v>4</v>
      </c>
      <c r="P32" s="46">
        <v>4</v>
      </c>
      <c r="Q32" s="52">
        <v>4</v>
      </c>
      <c r="R32" s="52" t="s">
        <v>90</v>
      </c>
      <c r="S32" s="52" t="s">
        <v>90</v>
      </c>
      <c r="T32" s="33">
        <v>4</v>
      </c>
      <c r="U32" s="52">
        <v>4</v>
      </c>
      <c r="V32" s="33">
        <v>4</v>
      </c>
      <c r="W32" s="33">
        <v>4</v>
      </c>
      <c r="X32" s="33">
        <v>4</v>
      </c>
      <c r="Y32" s="33">
        <v>2</v>
      </c>
      <c r="Z32" s="33">
        <v>4</v>
      </c>
      <c r="AA32" s="33">
        <v>4</v>
      </c>
      <c r="AB32" s="33">
        <v>4</v>
      </c>
      <c r="AC32" s="33">
        <v>4</v>
      </c>
      <c r="AD32" s="52" t="s">
        <v>90</v>
      </c>
      <c r="AE32" s="52" t="s">
        <v>90</v>
      </c>
      <c r="AF32" s="52" t="s">
        <v>90</v>
      </c>
      <c r="AG32" s="52" t="s">
        <v>90</v>
      </c>
      <c r="AH32" s="33"/>
      <c r="AI32" s="69">
        <f>IF(A29="","",COUNTIF(D32:AH33,"&gt;2")/2)</f>
        <v>20</v>
      </c>
      <c r="AJ32" s="69">
        <f>SUMPRODUCT(IFERROR((IFERROR(WEEKDAY($D$3:$AH$3,2),999)&lt;6)*D32:AH33,0))</f>
        <v>107</v>
      </c>
      <c r="AK32" s="69">
        <f>SUMPRODUCT((IFERROR(WEEKDAY($D$3:$AH$3,2),999)&lt;6)*D34:AH34)</f>
        <v>38.5</v>
      </c>
      <c r="AL32" s="69">
        <f>SUMPRODUCT(IFERROR((IFERROR(WEEKDAY($D$3:$AH$3,2),0)&gt;5)*D32:AH34,0))</f>
        <v>74.5</v>
      </c>
      <c r="AM32" s="69">
        <f>IFERROR(SUM(AJ32:AL34),"")</f>
        <v>220</v>
      </c>
      <c r="AN32" s="70" t="s">
        <v>86</v>
      </c>
      <c r="AO32" s="74">
        <f>SUMPRODUCT((IFERROR((D32:AH32+D33:AH33+D34:AH34),0)&gt;8)*1,IFERROR((D32:AH32+D33:AH33+D34:AH34-8),0))</f>
        <v>55</v>
      </c>
      <c r="AP32" s="69"/>
      <c r="AQ32" s="69"/>
      <c r="AR32" s="69"/>
      <c r="AS32" s="69"/>
      <c r="AT32" s="69"/>
      <c r="AU32" s="69"/>
      <c r="AV32" s="69"/>
      <c r="AW32" s="69"/>
      <c r="AX32" s="69"/>
      <c r="AY32" s="69"/>
      <c r="AZ32" s="69"/>
      <c r="BA32" s="69"/>
      <c r="BB32" s="69"/>
      <c r="BC32" s="69"/>
      <c r="BD32" s="69"/>
      <c r="BE32" s="69"/>
      <c r="BF32" s="69"/>
      <c r="BG32" s="69"/>
      <c r="BH32" s="69"/>
      <c r="BI32" s="69"/>
      <c r="BJ32" s="69"/>
      <c r="BK32" s="69"/>
      <c r="BL32" s="73"/>
    </row>
    <row r="33" s="20" customFormat="1" spans="1:64">
      <c r="A33" s="33"/>
      <c r="B33" s="33"/>
      <c r="C33" s="33" t="s">
        <v>87</v>
      </c>
      <c r="D33" s="33">
        <v>4</v>
      </c>
      <c r="E33" s="33">
        <v>4</v>
      </c>
      <c r="F33" s="33" t="s">
        <v>97</v>
      </c>
      <c r="G33" s="33" t="s">
        <v>97</v>
      </c>
      <c r="H33" s="33">
        <v>4</v>
      </c>
      <c r="I33" s="33">
        <v>4</v>
      </c>
      <c r="J33" s="33">
        <v>4</v>
      </c>
      <c r="K33" s="47">
        <v>1</v>
      </c>
      <c r="L33" s="33" t="s">
        <v>90</v>
      </c>
      <c r="M33" s="33">
        <v>4</v>
      </c>
      <c r="N33" s="33">
        <v>4</v>
      </c>
      <c r="O33" s="33">
        <v>4</v>
      </c>
      <c r="P33" s="46">
        <v>4</v>
      </c>
      <c r="Q33" s="52">
        <v>4</v>
      </c>
      <c r="R33" s="52" t="s">
        <v>90</v>
      </c>
      <c r="S33" s="52" t="s">
        <v>90</v>
      </c>
      <c r="T33" s="33">
        <v>4</v>
      </c>
      <c r="U33" s="52">
        <v>4</v>
      </c>
      <c r="V33" s="33">
        <v>4</v>
      </c>
      <c r="W33" s="33">
        <v>4</v>
      </c>
      <c r="X33" s="33">
        <v>4</v>
      </c>
      <c r="Y33" s="33">
        <v>4</v>
      </c>
      <c r="Z33" s="33">
        <v>4</v>
      </c>
      <c r="AA33" s="33">
        <v>4</v>
      </c>
      <c r="AB33" s="33">
        <v>4</v>
      </c>
      <c r="AC33" s="33">
        <v>4</v>
      </c>
      <c r="AD33" s="52" t="s">
        <v>90</v>
      </c>
      <c r="AE33" s="52" t="s">
        <v>90</v>
      </c>
      <c r="AF33" s="52" t="s">
        <v>90</v>
      </c>
      <c r="AG33" s="52" t="s">
        <v>90</v>
      </c>
      <c r="AH33" s="33"/>
      <c r="AI33" s="69"/>
      <c r="AJ33" s="69"/>
      <c r="AK33" s="69"/>
      <c r="AL33" s="69"/>
      <c r="AM33" s="69"/>
      <c r="AN33" s="70"/>
      <c r="AO33" s="75"/>
      <c r="AP33" s="69"/>
      <c r="AQ33" s="69"/>
      <c r="AR33" s="69"/>
      <c r="AS33" s="69"/>
      <c r="AT33" s="69"/>
      <c r="AU33" s="69"/>
      <c r="AV33" s="69"/>
      <c r="AW33" s="69"/>
      <c r="AX33" s="69"/>
      <c r="AY33" s="69"/>
      <c r="AZ33" s="69"/>
      <c r="BA33" s="69"/>
      <c r="BB33" s="69"/>
      <c r="BC33" s="69"/>
      <c r="BD33" s="69"/>
      <c r="BE33" s="69"/>
      <c r="BF33" s="69"/>
      <c r="BG33" s="69"/>
      <c r="BH33" s="69"/>
      <c r="BI33" s="69"/>
      <c r="BJ33" s="69"/>
      <c r="BK33" s="69"/>
      <c r="BL33" s="73"/>
    </row>
    <row r="34" s="20" customFormat="1" spans="1:64">
      <c r="A34" s="33"/>
      <c r="B34" s="33"/>
      <c r="C34" s="33" t="s">
        <v>88</v>
      </c>
      <c r="D34" s="33">
        <v>2.5</v>
      </c>
      <c r="E34" s="33">
        <v>2.5</v>
      </c>
      <c r="F34" s="33"/>
      <c r="G34" s="33"/>
      <c r="H34" s="33">
        <v>0.5</v>
      </c>
      <c r="I34" s="33">
        <v>3</v>
      </c>
      <c r="J34" s="33">
        <v>2</v>
      </c>
      <c r="K34" s="47"/>
      <c r="L34" s="33"/>
      <c r="M34" s="33">
        <v>2</v>
      </c>
      <c r="N34" s="33">
        <v>1</v>
      </c>
      <c r="O34" s="33">
        <v>0.5</v>
      </c>
      <c r="P34" s="46">
        <v>3</v>
      </c>
      <c r="Q34" s="47">
        <v>1</v>
      </c>
      <c r="R34" s="47"/>
      <c r="S34" s="47"/>
      <c r="T34" s="33">
        <v>4.5</v>
      </c>
      <c r="U34" s="47">
        <v>1</v>
      </c>
      <c r="V34" s="33">
        <v>4</v>
      </c>
      <c r="W34" s="33">
        <v>6.5</v>
      </c>
      <c r="X34" s="33">
        <v>3.5</v>
      </c>
      <c r="Y34" s="33">
        <v>2.5</v>
      </c>
      <c r="Z34" s="33">
        <v>4</v>
      </c>
      <c r="AA34" s="33">
        <v>1.5</v>
      </c>
      <c r="AB34" s="33">
        <v>5.5</v>
      </c>
      <c r="AC34" s="33">
        <v>6</v>
      </c>
      <c r="AD34" s="47"/>
      <c r="AE34" s="47"/>
      <c r="AF34" s="47"/>
      <c r="AG34" s="47"/>
      <c r="AH34" s="33"/>
      <c r="AI34" s="69"/>
      <c r="AJ34" s="69"/>
      <c r="AK34" s="69"/>
      <c r="AL34" s="69"/>
      <c r="AM34" s="69"/>
      <c r="AN34" s="70"/>
      <c r="AO34" s="76"/>
      <c r="AP34" s="69"/>
      <c r="AQ34" s="69"/>
      <c r="AR34" s="69"/>
      <c r="AS34" s="69"/>
      <c r="AT34" s="69"/>
      <c r="AU34" s="69"/>
      <c r="AV34" s="69"/>
      <c r="AW34" s="69"/>
      <c r="AX34" s="69"/>
      <c r="AY34" s="69"/>
      <c r="AZ34" s="69"/>
      <c r="BA34" s="69"/>
      <c r="BB34" s="69"/>
      <c r="BC34" s="69"/>
      <c r="BD34" s="69"/>
      <c r="BE34" s="69"/>
      <c r="BF34" s="69"/>
      <c r="BG34" s="69"/>
      <c r="BH34" s="69"/>
      <c r="BI34" s="69"/>
      <c r="BJ34" s="69"/>
      <c r="BK34" s="69"/>
      <c r="BL34" s="73"/>
    </row>
    <row r="35" s="20" customFormat="1" spans="1:64">
      <c r="A35" s="33" t="s">
        <v>50</v>
      </c>
      <c r="B35" s="33" t="s">
        <v>96</v>
      </c>
      <c r="C35" s="33" t="s">
        <v>85</v>
      </c>
      <c r="D35" s="9">
        <v>4</v>
      </c>
      <c r="E35" s="33">
        <v>4</v>
      </c>
      <c r="F35" s="33">
        <v>4</v>
      </c>
      <c r="G35" s="33">
        <v>4</v>
      </c>
      <c r="H35" s="33">
        <v>3.5</v>
      </c>
      <c r="I35" s="33">
        <v>4</v>
      </c>
      <c r="J35" s="33">
        <v>4</v>
      </c>
      <c r="K35" s="45">
        <v>4</v>
      </c>
      <c r="L35" s="33">
        <v>4.5</v>
      </c>
      <c r="M35" s="33">
        <v>4</v>
      </c>
      <c r="N35" s="33"/>
      <c r="O35" s="33"/>
      <c r="P35" s="46"/>
      <c r="Q35" s="47"/>
      <c r="R35" s="47"/>
      <c r="S35" s="33"/>
      <c r="T35" s="33"/>
      <c r="U35" s="47"/>
      <c r="V35" s="33"/>
      <c r="W35" s="33"/>
      <c r="X35" s="33"/>
      <c r="Y35" s="33"/>
      <c r="Z35" s="33"/>
      <c r="AA35" s="33"/>
      <c r="AB35" s="33"/>
      <c r="AC35" s="33"/>
      <c r="AD35" s="46"/>
      <c r="AE35" s="52"/>
      <c r="AF35" s="46"/>
      <c r="AG35" s="46"/>
      <c r="AH35" s="33"/>
      <c r="AI35" s="69">
        <f>IF(A32="","",COUNTIF(D35:AH36,"&gt;2")/2)</f>
        <v>9.5</v>
      </c>
      <c r="AJ35" s="69">
        <f>SUMPRODUCT(IFERROR((IFERROR(WEEKDAY($D$3:$AH$3,2),999)&lt;6)*D35:AH36,0))</f>
        <v>64.5</v>
      </c>
      <c r="AK35" s="69">
        <f>SUMPRODUCT((IFERROR(WEEKDAY($D$3:$AH$3,2),999)&lt;6)*D37:AH37)</f>
        <v>21</v>
      </c>
      <c r="AL35" s="69">
        <f>SUMPRODUCT(IFERROR((IFERROR(WEEKDAY($D$3:$AH$3,2),0)&gt;5)*D35:AH37,0))</f>
        <v>13.5</v>
      </c>
      <c r="AM35" s="69">
        <f>IFERROR(SUM(AJ35:AL37),"")</f>
        <v>99</v>
      </c>
      <c r="AN35" s="70" t="s">
        <v>86</v>
      </c>
      <c r="AO35" s="74">
        <f>SUMPRODUCT((IFERROR((D35:AH35+D36:AH36+D37:AH37),0)&gt;8)*1,IFERROR((D35:AH35+D36:AH36+D37:AH37-8),0))</f>
        <v>23.5</v>
      </c>
      <c r="AP35" s="69"/>
      <c r="AQ35" s="69"/>
      <c r="AR35" s="69"/>
      <c r="AS35" s="69"/>
      <c r="AT35" s="69"/>
      <c r="AU35" s="69"/>
      <c r="AV35" s="69"/>
      <c r="AW35" s="69"/>
      <c r="AX35" s="69"/>
      <c r="AY35" s="69"/>
      <c r="AZ35" s="69"/>
      <c r="BA35" s="69"/>
      <c r="BB35" s="69"/>
      <c r="BC35" s="69"/>
      <c r="BD35" s="69"/>
      <c r="BE35" s="69"/>
      <c r="BF35" s="69"/>
      <c r="BG35" s="69"/>
      <c r="BH35" s="69"/>
      <c r="BI35" s="69"/>
      <c r="BJ35" s="69"/>
      <c r="BK35" s="69"/>
      <c r="BL35" s="73"/>
    </row>
    <row r="36" s="20" customFormat="1" spans="1:64">
      <c r="A36" s="33"/>
      <c r="B36" s="33"/>
      <c r="C36" s="33" t="s">
        <v>87</v>
      </c>
      <c r="D36" s="9">
        <v>4</v>
      </c>
      <c r="E36" s="33">
        <v>4</v>
      </c>
      <c r="F36" s="33">
        <v>4</v>
      </c>
      <c r="G36" s="33">
        <v>4</v>
      </c>
      <c r="H36" s="33" t="s">
        <v>90</v>
      </c>
      <c r="I36" s="33">
        <v>4</v>
      </c>
      <c r="J36" s="33">
        <v>4</v>
      </c>
      <c r="K36" s="47">
        <v>4</v>
      </c>
      <c r="L36" s="33">
        <v>4</v>
      </c>
      <c r="M36" s="33">
        <v>4</v>
      </c>
      <c r="N36" s="33" t="s">
        <v>95</v>
      </c>
      <c r="O36" s="33"/>
      <c r="P36" s="46"/>
      <c r="Q36" s="47"/>
      <c r="R36" s="47"/>
      <c r="S36" s="33"/>
      <c r="T36" s="33"/>
      <c r="U36" s="47"/>
      <c r="V36" s="33"/>
      <c r="W36" s="33"/>
      <c r="X36" s="33"/>
      <c r="Y36" s="33"/>
      <c r="Z36" s="33"/>
      <c r="AA36" s="33"/>
      <c r="AB36" s="33"/>
      <c r="AC36" s="33"/>
      <c r="AD36" s="46"/>
      <c r="AE36" s="46"/>
      <c r="AF36" s="46"/>
      <c r="AG36" s="46"/>
      <c r="AH36" s="33"/>
      <c r="AI36" s="69"/>
      <c r="AJ36" s="69"/>
      <c r="AK36" s="69"/>
      <c r="AL36" s="69"/>
      <c r="AM36" s="69"/>
      <c r="AN36" s="70"/>
      <c r="AO36" s="75"/>
      <c r="AP36" s="69"/>
      <c r="AQ36" s="69"/>
      <c r="AR36" s="69"/>
      <c r="AS36" s="69"/>
      <c r="AT36" s="69"/>
      <c r="AU36" s="69"/>
      <c r="AV36" s="69"/>
      <c r="AW36" s="69"/>
      <c r="AX36" s="69"/>
      <c r="AY36" s="69"/>
      <c r="AZ36" s="69"/>
      <c r="BA36" s="69"/>
      <c r="BB36" s="69"/>
      <c r="BC36" s="69"/>
      <c r="BD36" s="69"/>
      <c r="BE36" s="69"/>
      <c r="BF36" s="69"/>
      <c r="BG36" s="69"/>
      <c r="BH36" s="69"/>
      <c r="BI36" s="69"/>
      <c r="BJ36" s="69"/>
      <c r="BK36" s="69"/>
      <c r="BL36" s="73"/>
    </row>
    <row r="37" s="20" customFormat="1" spans="1:64">
      <c r="A37" s="33"/>
      <c r="B37" s="33"/>
      <c r="C37" s="33" t="s">
        <v>88</v>
      </c>
      <c r="D37" s="9">
        <v>3.5</v>
      </c>
      <c r="E37" s="33">
        <v>4.5</v>
      </c>
      <c r="F37" s="33">
        <v>2.5</v>
      </c>
      <c r="G37" s="33">
        <v>2</v>
      </c>
      <c r="H37" s="33"/>
      <c r="I37" s="33">
        <v>5</v>
      </c>
      <c r="J37" s="33">
        <v>2</v>
      </c>
      <c r="K37" s="47">
        <v>1</v>
      </c>
      <c r="L37" s="33">
        <v>0.5</v>
      </c>
      <c r="M37" s="33">
        <v>2</v>
      </c>
      <c r="N37" s="33"/>
      <c r="O37" s="33"/>
      <c r="P37" s="46"/>
      <c r="Q37" s="47"/>
      <c r="R37" s="47"/>
      <c r="S37" s="33"/>
      <c r="T37" s="33"/>
      <c r="U37" s="47"/>
      <c r="V37" s="33"/>
      <c r="W37" s="33"/>
      <c r="X37" s="33"/>
      <c r="Y37" s="33"/>
      <c r="Z37" s="33"/>
      <c r="AA37" s="33"/>
      <c r="AB37" s="33"/>
      <c r="AC37" s="33"/>
      <c r="AD37" s="46"/>
      <c r="AE37" s="46"/>
      <c r="AF37" s="46"/>
      <c r="AG37" s="46"/>
      <c r="AH37" s="33"/>
      <c r="AI37" s="69"/>
      <c r="AJ37" s="69"/>
      <c r="AK37" s="69"/>
      <c r="AL37" s="69"/>
      <c r="AM37" s="69"/>
      <c r="AN37" s="70"/>
      <c r="AO37" s="76"/>
      <c r="AP37" s="69"/>
      <c r="AQ37" s="69"/>
      <c r="AR37" s="69"/>
      <c r="AS37" s="69"/>
      <c r="AT37" s="69"/>
      <c r="AU37" s="69"/>
      <c r="AV37" s="69"/>
      <c r="AW37" s="69"/>
      <c r="AX37" s="69"/>
      <c r="AY37" s="69"/>
      <c r="AZ37" s="69"/>
      <c r="BA37" s="69"/>
      <c r="BB37" s="69"/>
      <c r="BC37" s="69"/>
      <c r="BD37" s="69"/>
      <c r="BE37" s="69"/>
      <c r="BF37" s="69"/>
      <c r="BG37" s="69"/>
      <c r="BH37" s="69"/>
      <c r="BI37" s="69"/>
      <c r="BJ37" s="69"/>
      <c r="BK37" s="69"/>
      <c r="BL37" s="73"/>
    </row>
    <row r="38" s="20" customFormat="1" spans="1:64">
      <c r="A38" s="33" t="s">
        <v>46</v>
      </c>
      <c r="B38" s="33" t="s">
        <v>98</v>
      </c>
      <c r="C38" s="33" t="s">
        <v>85</v>
      </c>
      <c r="D38" s="9">
        <v>4</v>
      </c>
      <c r="E38" s="9">
        <v>4</v>
      </c>
      <c r="F38" s="9">
        <v>4</v>
      </c>
      <c r="G38" s="41">
        <v>4</v>
      </c>
      <c r="H38" s="9">
        <v>4.5</v>
      </c>
      <c r="I38" s="48">
        <v>4</v>
      </c>
      <c r="J38" s="9">
        <v>4</v>
      </c>
      <c r="K38" s="9">
        <v>4</v>
      </c>
      <c r="L38" s="9" t="s">
        <v>90</v>
      </c>
      <c r="M38" s="9">
        <v>4</v>
      </c>
      <c r="N38" s="9">
        <v>4</v>
      </c>
      <c r="O38" s="30">
        <v>4</v>
      </c>
      <c r="P38" s="30">
        <v>4</v>
      </c>
      <c r="Q38" s="9">
        <v>4</v>
      </c>
      <c r="R38" s="30" t="s">
        <v>90</v>
      </c>
      <c r="S38" s="30" t="s">
        <v>90</v>
      </c>
      <c r="T38" s="30">
        <v>4</v>
      </c>
      <c r="U38" s="30">
        <v>4</v>
      </c>
      <c r="V38" s="30">
        <v>4</v>
      </c>
      <c r="W38" s="30"/>
      <c r="X38" s="30"/>
      <c r="Y38" s="30"/>
      <c r="Z38" s="30"/>
      <c r="AA38" s="30"/>
      <c r="AB38" s="30"/>
      <c r="AC38" s="30"/>
      <c r="AD38" s="30"/>
      <c r="AE38" s="30"/>
      <c r="AF38" s="30"/>
      <c r="AG38" s="72"/>
      <c r="AH38" s="9"/>
      <c r="AI38" s="69">
        <f>IF(A35="","",COUNTIF(D38:AH39,"&gt;2")/2)</f>
        <v>16</v>
      </c>
      <c r="AJ38" s="69">
        <f>SUMPRODUCT(IFERROR((IFERROR(WEEKDAY($D$3:$AH$3,2),999)&lt;6)*D38:AH39,0))</f>
        <v>83</v>
      </c>
      <c r="AK38" s="69">
        <f>SUMPRODUCT((IFERROR(WEEKDAY($D$3:$AH$3,2),999)&lt;6)*D40:AH40)</f>
        <v>19</v>
      </c>
      <c r="AL38" s="69">
        <f>SUMPRODUCT(IFERROR((IFERROR(WEEKDAY($D$3:$AH$3,2),0)&gt;5)*D38:AH40,0))</f>
        <v>61</v>
      </c>
      <c r="AM38" s="69">
        <f>IFERROR(SUM(AJ38:AL40),"")</f>
        <v>163</v>
      </c>
      <c r="AN38" s="70" t="s">
        <v>86</v>
      </c>
      <c r="AO38" s="74">
        <f>SUMPRODUCT((IFERROR((D38:AH38+D39:AH39+D40:AH40),0)&gt;8)*1,IFERROR((D38:AH38+D39:AH39+D40:AH40-8),0))</f>
        <v>35</v>
      </c>
      <c r="AP38" s="69"/>
      <c r="AQ38" s="69"/>
      <c r="AR38" s="69"/>
      <c r="AS38" s="69"/>
      <c r="AT38" s="69"/>
      <c r="AU38" s="69"/>
      <c r="AV38" s="69"/>
      <c r="AW38" s="69"/>
      <c r="AX38" s="69"/>
      <c r="AY38" s="69"/>
      <c r="AZ38" s="69"/>
      <c r="BA38" s="69"/>
      <c r="BB38" s="69"/>
      <c r="BC38" s="69"/>
      <c r="BD38" s="69"/>
      <c r="BE38" s="69"/>
      <c r="BF38" s="69"/>
      <c r="BG38" s="69"/>
      <c r="BH38" s="69"/>
      <c r="BI38" s="69"/>
      <c r="BJ38" s="69"/>
      <c r="BK38" s="69"/>
      <c r="BL38" s="73"/>
    </row>
    <row r="39" s="20" customFormat="1" spans="1:64">
      <c r="A39" s="33"/>
      <c r="B39" s="33"/>
      <c r="C39" s="33" t="s">
        <v>87</v>
      </c>
      <c r="D39" s="9">
        <v>4.5</v>
      </c>
      <c r="E39" s="9">
        <v>4.5</v>
      </c>
      <c r="F39" s="9">
        <v>4.5</v>
      </c>
      <c r="G39" s="41">
        <v>4.5</v>
      </c>
      <c r="H39" s="9">
        <v>4</v>
      </c>
      <c r="I39" s="48">
        <v>4</v>
      </c>
      <c r="J39" s="9">
        <v>4</v>
      </c>
      <c r="K39" s="9">
        <v>4</v>
      </c>
      <c r="L39" s="9" t="s">
        <v>90</v>
      </c>
      <c r="M39" s="9">
        <v>4</v>
      </c>
      <c r="N39" s="9">
        <v>4.5</v>
      </c>
      <c r="O39" s="30">
        <v>4.5</v>
      </c>
      <c r="P39" s="30">
        <v>4.5</v>
      </c>
      <c r="Q39" s="9">
        <v>4.5</v>
      </c>
      <c r="R39" s="30" t="s">
        <v>90</v>
      </c>
      <c r="S39" s="30" t="s">
        <v>90</v>
      </c>
      <c r="T39" s="30">
        <v>4.5</v>
      </c>
      <c r="U39" s="30">
        <v>4.5</v>
      </c>
      <c r="V39" s="30">
        <v>4.5</v>
      </c>
      <c r="W39" s="30"/>
      <c r="X39" s="30"/>
      <c r="Y39" s="30"/>
      <c r="Z39" s="30"/>
      <c r="AA39" s="30"/>
      <c r="AB39" s="30"/>
      <c r="AC39" s="30"/>
      <c r="AD39" s="30"/>
      <c r="AE39" s="30"/>
      <c r="AF39" s="30"/>
      <c r="AG39" s="72"/>
      <c r="AH39" s="9"/>
      <c r="AI39" s="69"/>
      <c r="AJ39" s="69"/>
      <c r="AK39" s="69"/>
      <c r="AL39" s="69"/>
      <c r="AM39" s="69"/>
      <c r="AN39" s="70"/>
      <c r="AO39" s="75"/>
      <c r="AP39" s="69"/>
      <c r="AQ39" s="69"/>
      <c r="AR39" s="69"/>
      <c r="AS39" s="69"/>
      <c r="AT39" s="69"/>
      <c r="AU39" s="69"/>
      <c r="AV39" s="69"/>
      <c r="AW39" s="69"/>
      <c r="AX39" s="69"/>
      <c r="AY39" s="69"/>
      <c r="AZ39" s="69"/>
      <c r="BA39" s="69"/>
      <c r="BB39" s="69"/>
      <c r="BC39" s="69"/>
      <c r="BD39" s="69"/>
      <c r="BE39" s="69"/>
      <c r="BF39" s="69"/>
      <c r="BG39" s="69"/>
      <c r="BH39" s="69"/>
      <c r="BI39" s="69"/>
      <c r="BJ39" s="69"/>
      <c r="BK39" s="69"/>
      <c r="BL39" s="73"/>
    </row>
    <row r="40" s="20" customFormat="1" spans="1:64">
      <c r="A40" s="33"/>
      <c r="B40" s="33"/>
      <c r="C40" s="33" t="s">
        <v>88</v>
      </c>
      <c r="D40" s="9">
        <v>2.5</v>
      </c>
      <c r="E40" s="9">
        <v>2.5</v>
      </c>
      <c r="F40" s="30">
        <v>3</v>
      </c>
      <c r="G40" s="42">
        <v>2.5</v>
      </c>
      <c r="H40" s="9">
        <v>1.5</v>
      </c>
      <c r="I40" s="49">
        <v>2.5</v>
      </c>
      <c r="J40" s="30">
        <v>2.5</v>
      </c>
      <c r="K40" s="30">
        <v>2.5</v>
      </c>
      <c r="L40" s="30"/>
      <c r="M40" s="30">
        <v>2.5</v>
      </c>
      <c r="N40" s="30">
        <v>2.5</v>
      </c>
      <c r="O40" s="30">
        <v>2.5</v>
      </c>
      <c r="P40" s="30"/>
      <c r="Q40" s="30">
        <v>0.5</v>
      </c>
      <c r="R40" s="30"/>
      <c r="S40" s="30"/>
      <c r="T40" s="30">
        <v>0.5</v>
      </c>
      <c r="U40" s="30">
        <v>0.5</v>
      </c>
      <c r="V40" s="30">
        <v>0.5</v>
      </c>
      <c r="W40" s="30"/>
      <c r="X40" s="30"/>
      <c r="Y40" s="30"/>
      <c r="Z40" s="30"/>
      <c r="AA40" s="30"/>
      <c r="AB40" s="30"/>
      <c r="AC40" s="30"/>
      <c r="AD40" s="30"/>
      <c r="AE40" s="30"/>
      <c r="AF40" s="30"/>
      <c r="AG40" s="72"/>
      <c r="AH40" s="30"/>
      <c r="AI40" s="69"/>
      <c r="AJ40" s="69"/>
      <c r="AK40" s="69"/>
      <c r="AL40" s="69"/>
      <c r="AM40" s="69"/>
      <c r="AN40" s="70"/>
      <c r="AO40" s="76"/>
      <c r="AP40" s="69"/>
      <c r="AQ40" s="69"/>
      <c r="AR40" s="69"/>
      <c r="AS40" s="69"/>
      <c r="AT40" s="69"/>
      <c r="AU40" s="69"/>
      <c r="AV40" s="69"/>
      <c r="AW40" s="69"/>
      <c r="AX40" s="69"/>
      <c r="AY40" s="69"/>
      <c r="AZ40" s="69"/>
      <c r="BA40" s="69"/>
      <c r="BB40" s="69"/>
      <c r="BC40" s="69"/>
      <c r="BD40" s="69"/>
      <c r="BE40" s="69"/>
      <c r="BF40" s="69"/>
      <c r="BG40" s="69"/>
      <c r="BH40" s="69"/>
      <c r="BI40" s="69"/>
      <c r="BJ40" s="69"/>
      <c r="BK40" s="69"/>
      <c r="BL40" s="73"/>
    </row>
    <row r="41" s="20" customFormat="1" spans="1:64">
      <c r="A41" s="33" t="s">
        <v>99</v>
      </c>
      <c r="B41" s="33" t="s">
        <v>98</v>
      </c>
      <c r="C41" s="33" t="s">
        <v>85</v>
      </c>
      <c r="D41" s="9" t="s">
        <v>95</v>
      </c>
      <c r="E41" s="9"/>
      <c r="F41" s="9"/>
      <c r="G41" s="41"/>
      <c r="H41" s="9"/>
      <c r="I41" s="50"/>
      <c r="J41" s="9"/>
      <c r="K41" s="9"/>
      <c r="L41" s="9"/>
      <c r="M41" s="9"/>
      <c r="N41" s="9"/>
      <c r="O41" s="30"/>
      <c r="P41" s="30"/>
      <c r="Q41" s="9"/>
      <c r="R41" s="30"/>
      <c r="S41" s="30"/>
      <c r="T41" s="30"/>
      <c r="U41" s="30"/>
      <c r="V41" s="30"/>
      <c r="W41" s="30"/>
      <c r="X41" s="30"/>
      <c r="Y41" s="30"/>
      <c r="Z41" s="30"/>
      <c r="AA41" s="30"/>
      <c r="AB41" s="30"/>
      <c r="AC41" s="30"/>
      <c r="AD41" s="30"/>
      <c r="AE41" s="30"/>
      <c r="AF41" s="30"/>
      <c r="AG41" s="72"/>
      <c r="AH41" s="9"/>
      <c r="AI41" s="69">
        <f>IF(A38="","",COUNTIF(D41:AH42,"&gt;2")/2)</f>
        <v>0</v>
      </c>
      <c r="AJ41" s="69">
        <f>SUMPRODUCT(IFERROR((IFERROR(WEEKDAY($D$3:$AH$3,2),999)&lt;6)*D41:AH42,0))</f>
        <v>0</v>
      </c>
      <c r="AK41" s="69">
        <f>SUMPRODUCT((IFERROR(WEEKDAY($D$3:$AH$3,2),999)&lt;6)*D43:AH43)</f>
        <v>0</v>
      </c>
      <c r="AL41" s="69">
        <f>SUMPRODUCT(IFERROR((IFERROR(WEEKDAY($D$3:$AH$3,2),0)&gt;5)*D41:AH43,0))</f>
        <v>0</v>
      </c>
      <c r="AM41" s="69">
        <f>IFERROR(SUM(AJ41:AL43),"")</f>
        <v>0</v>
      </c>
      <c r="AN41" s="70" t="s">
        <v>86</v>
      </c>
      <c r="AO41" s="74">
        <f>SUMPRODUCT((IFERROR((D41:AH41+D42:AH42+D43:AH43),0)&gt;8)*1,IFERROR((D41:AH41+D42:AH42+D43:AH43-8),0))</f>
        <v>0</v>
      </c>
      <c r="AP41" s="69"/>
      <c r="AQ41" s="69"/>
      <c r="AR41" s="69"/>
      <c r="AS41" s="69"/>
      <c r="AT41" s="69"/>
      <c r="AU41" s="69"/>
      <c r="AV41" s="69"/>
      <c r="AW41" s="69"/>
      <c r="AX41" s="69"/>
      <c r="AY41" s="69"/>
      <c r="AZ41" s="69"/>
      <c r="BA41" s="69"/>
      <c r="BB41" s="69"/>
      <c r="BC41" s="69"/>
      <c r="BD41" s="69"/>
      <c r="BE41" s="69"/>
      <c r="BF41" s="69"/>
      <c r="BG41" s="69"/>
      <c r="BH41" s="69"/>
      <c r="BI41" s="69"/>
      <c r="BJ41" s="69"/>
      <c r="BK41" s="69"/>
      <c r="BL41" s="73"/>
    </row>
    <row r="42" s="20" customFormat="1" spans="1:64">
      <c r="A42" s="33"/>
      <c r="B42" s="33"/>
      <c r="C42" s="33" t="s">
        <v>87</v>
      </c>
      <c r="D42" s="9" t="s">
        <v>95</v>
      </c>
      <c r="E42" s="9"/>
      <c r="F42" s="9"/>
      <c r="G42" s="41"/>
      <c r="H42" s="9"/>
      <c r="I42" s="50"/>
      <c r="J42" s="9"/>
      <c r="K42" s="9"/>
      <c r="L42" s="9"/>
      <c r="M42" s="9"/>
      <c r="N42" s="9"/>
      <c r="O42" s="30"/>
      <c r="P42" s="30"/>
      <c r="Q42" s="9"/>
      <c r="R42" s="30"/>
      <c r="S42" s="30"/>
      <c r="T42" s="30"/>
      <c r="U42" s="30"/>
      <c r="V42" s="30"/>
      <c r="W42" s="30"/>
      <c r="X42" s="30"/>
      <c r="Y42" s="30"/>
      <c r="Z42" s="30"/>
      <c r="AA42" s="30"/>
      <c r="AB42" s="30"/>
      <c r="AC42" s="30"/>
      <c r="AD42" s="30"/>
      <c r="AE42" s="30"/>
      <c r="AF42" s="30"/>
      <c r="AG42" s="72"/>
      <c r="AH42" s="9"/>
      <c r="AI42" s="69"/>
      <c r="AJ42" s="69"/>
      <c r="AK42" s="69"/>
      <c r="AL42" s="69"/>
      <c r="AM42" s="69"/>
      <c r="AN42" s="70"/>
      <c r="AO42" s="75"/>
      <c r="AP42" s="69"/>
      <c r="AQ42" s="69"/>
      <c r="AR42" s="69"/>
      <c r="AS42" s="69"/>
      <c r="AT42" s="69"/>
      <c r="AU42" s="69"/>
      <c r="AV42" s="69"/>
      <c r="AW42" s="69"/>
      <c r="AX42" s="69"/>
      <c r="AY42" s="69"/>
      <c r="AZ42" s="69"/>
      <c r="BA42" s="69"/>
      <c r="BB42" s="69"/>
      <c r="BC42" s="69"/>
      <c r="BD42" s="69"/>
      <c r="BE42" s="69"/>
      <c r="BF42" s="69"/>
      <c r="BG42" s="69"/>
      <c r="BH42" s="69"/>
      <c r="BI42" s="69"/>
      <c r="BJ42" s="69"/>
      <c r="BK42" s="69"/>
      <c r="BL42" s="73"/>
    </row>
    <row r="43" s="20" customFormat="1" spans="1:64">
      <c r="A43" s="33"/>
      <c r="B43" s="33"/>
      <c r="C43" s="33" t="s">
        <v>88</v>
      </c>
      <c r="D43" s="9"/>
      <c r="E43" s="9"/>
      <c r="F43" s="30"/>
      <c r="G43" s="42"/>
      <c r="H43" s="9"/>
      <c r="I43" s="51"/>
      <c r="J43" s="30"/>
      <c r="K43" s="30"/>
      <c r="L43" s="30"/>
      <c r="M43" s="30"/>
      <c r="N43" s="30"/>
      <c r="O43" s="30"/>
      <c r="P43" s="30"/>
      <c r="Q43" s="30"/>
      <c r="R43" s="30"/>
      <c r="S43" s="30"/>
      <c r="T43" s="30"/>
      <c r="U43" s="30"/>
      <c r="V43" s="30"/>
      <c r="W43" s="30"/>
      <c r="X43" s="30"/>
      <c r="Y43" s="30"/>
      <c r="Z43" s="30"/>
      <c r="AA43" s="30"/>
      <c r="AB43" s="30"/>
      <c r="AC43" s="30"/>
      <c r="AD43" s="30"/>
      <c r="AE43" s="30"/>
      <c r="AF43" s="30"/>
      <c r="AG43" s="72"/>
      <c r="AH43" s="30"/>
      <c r="AI43" s="69"/>
      <c r="AJ43" s="69"/>
      <c r="AK43" s="69"/>
      <c r="AL43" s="69"/>
      <c r="AM43" s="69"/>
      <c r="AN43" s="70"/>
      <c r="AO43" s="76"/>
      <c r="AP43" s="69"/>
      <c r="AQ43" s="69"/>
      <c r="AR43" s="69"/>
      <c r="AS43" s="69"/>
      <c r="AT43" s="69"/>
      <c r="AU43" s="69"/>
      <c r="AV43" s="69"/>
      <c r="AW43" s="69"/>
      <c r="AX43" s="69"/>
      <c r="AY43" s="69"/>
      <c r="AZ43" s="69"/>
      <c r="BA43" s="69"/>
      <c r="BB43" s="69"/>
      <c r="BC43" s="69"/>
      <c r="BD43" s="69"/>
      <c r="BE43" s="69"/>
      <c r="BF43" s="69"/>
      <c r="BG43" s="69"/>
      <c r="BH43" s="69"/>
      <c r="BI43" s="69"/>
      <c r="BJ43" s="69"/>
      <c r="BK43" s="69"/>
      <c r="BL43" s="73"/>
    </row>
    <row r="44" s="20" customFormat="1" spans="1:64">
      <c r="A44" s="33" t="s">
        <v>57</v>
      </c>
      <c r="B44" s="33" t="s">
        <v>98</v>
      </c>
      <c r="C44" s="33" t="s">
        <v>85</v>
      </c>
      <c r="D44" s="9">
        <v>4</v>
      </c>
      <c r="E44" s="9">
        <v>4</v>
      </c>
      <c r="F44" s="9">
        <v>4</v>
      </c>
      <c r="G44" s="41">
        <v>4</v>
      </c>
      <c r="H44" s="9">
        <v>4.5</v>
      </c>
      <c r="I44" s="48">
        <v>4</v>
      </c>
      <c r="J44" s="9">
        <v>4</v>
      </c>
      <c r="K44" s="9">
        <v>4</v>
      </c>
      <c r="L44" s="9">
        <v>4</v>
      </c>
      <c r="M44" s="9">
        <v>4</v>
      </c>
      <c r="N44" s="9"/>
      <c r="O44" s="30"/>
      <c r="P44" s="30"/>
      <c r="Q44" s="9"/>
      <c r="R44" s="30"/>
      <c r="S44" s="30"/>
      <c r="T44" s="30"/>
      <c r="U44" s="30"/>
      <c r="V44" s="30"/>
      <c r="W44" s="30"/>
      <c r="X44" s="30"/>
      <c r="Y44" s="30"/>
      <c r="Z44" s="30"/>
      <c r="AA44" s="30"/>
      <c r="AB44" s="30"/>
      <c r="AC44" s="30"/>
      <c r="AD44" s="30"/>
      <c r="AE44" s="30"/>
      <c r="AF44" s="30"/>
      <c r="AG44" s="72"/>
      <c r="AH44" s="9"/>
      <c r="AI44" s="69">
        <f>IF(A41="","",COUNTIF(D44:AH45,"&gt;2")/2)</f>
        <v>10</v>
      </c>
      <c r="AJ44" s="69">
        <f>SUMPRODUCT(IFERROR((IFERROR(WEEKDAY($D$3:$AH$3,2),999)&lt;6)*D44:AH45,0))</f>
        <v>66</v>
      </c>
      <c r="AK44" s="69">
        <f>SUMPRODUCT((IFERROR(WEEKDAY($D$3:$AH$3,2),999)&lt;6)*D46:AH46)</f>
        <v>17.5</v>
      </c>
      <c r="AL44" s="69">
        <f>SUMPRODUCT(IFERROR((IFERROR(WEEKDAY($D$3:$AH$3,2),0)&gt;5)*D44:AH46,0))</f>
        <v>21</v>
      </c>
      <c r="AM44" s="69">
        <f>IFERROR(SUM(AJ44:AL46),"")</f>
        <v>104.5</v>
      </c>
      <c r="AN44" s="70" t="s">
        <v>86</v>
      </c>
      <c r="AO44" s="74">
        <f>SUMPRODUCT((IFERROR((D44:AH44+D45:AH45+D46:AH46),0)&gt;8)*1,IFERROR((D44:AH44+D45:AH45+D46:AH46-8),0))</f>
        <v>24.5</v>
      </c>
      <c r="AP44" s="69"/>
      <c r="AQ44" s="69"/>
      <c r="AR44" s="69"/>
      <c r="AS44" s="69"/>
      <c r="AT44" s="69"/>
      <c r="AU44" s="69"/>
      <c r="AV44" s="69"/>
      <c r="AW44" s="69"/>
      <c r="AX44" s="69"/>
      <c r="AY44" s="69"/>
      <c r="AZ44" s="69"/>
      <c r="BA44" s="69"/>
      <c r="BB44" s="69"/>
      <c r="BC44" s="69"/>
      <c r="BD44" s="69"/>
      <c r="BE44" s="69"/>
      <c r="BF44" s="69"/>
      <c r="BG44" s="69"/>
      <c r="BH44" s="69"/>
      <c r="BI44" s="69"/>
      <c r="BJ44" s="69"/>
      <c r="BK44" s="69"/>
      <c r="BL44" s="73"/>
    </row>
    <row r="45" s="20" customFormat="1" spans="1:64">
      <c r="A45" s="33"/>
      <c r="B45" s="33"/>
      <c r="C45" s="33" t="s">
        <v>87</v>
      </c>
      <c r="D45" s="9">
        <v>4.5</v>
      </c>
      <c r="E45" s="9">
        <v>4.5</v>
      </c>
      <c r="F45" s="9">
        <v>4.5</v>
      </c>
      <c r="G45" s="41">
        <v>4.5</v>
      </c>
      <c r="H45" s="9">
        <v>4</v>
      </c>
      <c r="I45" s="48">
        <v>4</v>
      </c>
      <c r="J45" s="9">
        <v>4</v>
      </c>
      <c r="K45" s="9">
        <v>4</v>
      </c>
      <c r="L45" s="9">
        <v>4.5</v>
      </c>
      <c r="M45" s="9">
        <v>4</v>
      </c>
      <c r="N45" s="9"/>
      <c r="O45" s="30"/>
      <c r="P45" s="30"/>
      <c r="Q45" s="9"/>
      <c r="R45" s="30"/>
      <c r="S45" s="30"/>
      <c r="T45" s="30"/>
      <c r="U45" s="30"/>
      <c r="V45" s="30"/>
      <c r="W45" s="30"/>
      <c r="X45" s="30"/>
      <c r="Y45" s="30"/>
      <c r="Z45" s="30"/>
      <c r="AA45" s="30"/>
      <c r="AB45" s="30"/>
      <c r="AC45" s="30"/>
      <c r="AD45" s="30"/>
      <c r="AE45" s="30"/>
      <c r="AF45" s="30"/>
      <c r="AG45" s="72"/>
      <c r="AH45" s="9"/>
      <c r="AI45" s="69"/>
      <c r="AJ45" s="69"/>
      <c r="AK45" s="69"/>
      <c r="AL45" s="69"/>
      <c r="AM45" s="69"/>
      <c r="AN45" s="70"/>
      <c r="AO45" s="75"/>
      <c r="AP45" s="69"/>
      <c r="AQ45" s="69"/>
      <c r="AR45" s="69"/>
      <c r="AS45" s="69"/>
      <c r="AT45" s="69"/>
      <c r="AU45" s="69"/>
      <c r="AV45" s="69"/>
      <c r="AW45" s="69"/>
      <c r="AX45" s="69"/>
      <c r="AY45" s="69"/>
      <c r="AZ45" s="69"/>
      <c r="BA45" s="69"/>
      <c r="BB45" s="69"/>
      <c r="BC45" s="69"/>
      <c r="BD45" s="69"/>
      <c r="BE45" s="69"/>
      <c r="BF45" s="69"/>
      <c r="BG45" s="69"/>
      <c r="BH45" s="69"/>
      <c r="BI45" s="69"/>
      <c r="BJ45" s="69"/>
      <c r="BK45" s="69"/>
      <c r="BL45" s="73"/>
    </row>
    <row r="46" s="20" customFormat="1" spans="1:64">
      <c r="A46" s="33"/>
      <c r="B46" s="33"/>
      <c r="C46" s="33" t="s">
        <v>88</v>
      </c>
      <c r="D46" s="9">
        <v>2.5</v>
      </c>
      <c r="E46" s="9">
        <v>0.5</v>
      </c>
      <c r="F46" s="30">
        <v>3</v>
      </c>
      <c r="G46" s="42">
        <v>2.5</v>
      </c>
      <c r="H46" s="9">
        <v>1.5</v>
      </c>
      <c r="I46" s="49">
        <v>2.5</v>
      </c>
      <c r="J46" s="30">
        <v>2.5</v>
      </c>
      <c r="K46" s="30">
        <v>2.5</v>
      </c>
      <c r="L46" s="30">
        <v>1.5</v>
      </c>
      <c r="M46" s="30">
        <v>2.5</v>
      </c>
      <c r="N46" s="30"/>
      <c r="O46" s="30"/>
      <c r="P46" s="30"/>
      <c r="Q46" s="30"/>
      <c r="R46" s="30"/>
      <c r="S46" s="30"/>
      <c r="T46" s="30"/>
      <c r="U46" s="30"/>
      <c r="V46" s="30"/>
      <c r="W46" s="30"/>
      <c r="X46" s="30"/>
      <c r="Y46" s="30"/>
      <c r="Z46" s="30"/>
      <c r="AA46" s="30"/>
      <c r="AB46" s="30"/>
      <c r="AC46" s="30"/>
      <c r="AD46" s="30"/>
      <c r="AE46" s="30"/>
      <c r="AF46" s="30"/>
      <c r="AG46" s="72"/>
      <c r="AH46" s="30"/>
      <c r="AI46" s="69"/>
      <c r="AJ46" s="69"/>
      <c r="AK46" s="69"/>
      <c r="AL46" s="69"/>
      <c r="AM46" s="69"/>
      <c r="AN46" s="70"/>
      <c r="AO46" s="76"/>
      <c r="AP46" s="69"/>
      <c r="AQ46" s="69"/>
      <c r="AR46" s="69"/>
      <c r="AS46" s="69"/>
      <c r="AT46" s="69"/>
      <c r="AU46" s="69"/>
      <c r="AV46" s="69"/>
      <c r="AW46" s="69"/>
      <c r="AX46" s="69"/>
      <c r="AY46" s="69"/>
      <c r="AZ46" s="69"/>
      <c r="BA46" s="69"/>
      <c r="BB46" s="69"/>
      <c r="BC46" s="69"/>
      <c r="BD46" s="69"/>
      <c r="BE46" s="69"/>
      <c r="BF46" s="69"/>
      <c r="BG46" s="69"/>
      <c r="BH46" s="69"/>
      <c r="BI46" s="69"/>
      <c r="BJ46" s="69"/>
      <c r="BK46" s="69"/>
      <c r="BL46" s="73"/>
    </row>
    <row r="47" s="20" customFormat="1" spans="1:64">
      <c r="A47" s="33" t="s">
        <v>47</v>
      </c>
      <c r="B47" s="33" t="s">
        <v>100</v>
      </c>
      <c r="C47" s="33" t="s">
        <v>85</v>
      </c>
      <c r="D47" s="9">
        <v>4</v>
      </c>
      <c r="E47" s="33">
        <v>4</v>
      </c>
      <c r="F47" s="33">
        <v>4</v>
      </c>
      <c r="G47" s="33">
        <v>4</v>
      </c>
      <c r="H47" s="33"/>
      <c r="I47" s="33">
        <v>4</v>
      </c>
      <c r="J47" s="33">
        <v>4</v>
      </c>
      <c r="K47" s="9">
        <v>4</v>
      </c>
      <c r="L47" s="33"/>
      <c r="M47" s="47">
        <v>4</v>
      </c>
      <c r="N47" s="33">
        <v>4</v>
      </c>
      <c r="O47" s="47">
        <v>4</v>
      </c>
      <c r="P47" s="46">
        <v>4</v>
      </c>
      <c r="Q47" s="9">
        <v>4</v>
      </c>
      <c r="R47" s="52"/>
      <c r="S47" s="33"/>
      <c r="T47" s="33">
        <v>4</v>
      </c>
      <c r="U47" s="33">
        <v>4</v>
      </c>
      <c r="V47" s="33">
        <v>4</v>
      </c>
      <c r="W47" s="33">
        <v>4</v>
      </c>
      <c r="X47" s="33">
        <v>4</v>
      </c>
      <c r="Y47" s="33">
        <v>4</v>
      </c>
      <c r="Z47" s="33">
        <v>4</v>
      </c>
      <c r="AA47" s="33">
        <v>4</v>
      </c>
      <c r="AB47" s="33">
        <v>4</v>
      </c>
      <c r="AC47" s="33">
        <v>4</v>
      </c>
      <c r="AD47" s="46"/>
      <c r="AE47" s="46"/>
      <c r="AF47" s="46"/>
      <c r="AG47" s="46"/>
      <c r="AH47" s="9"/>
      <c r="AI47" s="69">
        <f>IF(A44="","",COUNTIF(D47:AH48,"&gt;2")/2)</f>
        <v>22</v>
      </c>
      <c r="AJ47" s="69">
        <f>SUMPRODUCT(IFERROR((IFERROR(WEEKDAY($D$3:$AH$3,2),999)&lt;6)*D47:AH48,0))</f>
        <v>120</v>
      </c>
      <c r="AK47" s="69">
        <f>SUMPRODUCT((IFERROR(WEEKDAY($D$3:$AH$3,2),999)&lt;6)*D49:AH49)</f>
        <v>35</v>
      </c>
      <c r="AL47" s="69">
        <f>SUMPRODUCT(IFERROR((IFERROR(WEEKDAY($D$3:$AH$3,2),0)&gt;5)*D47:AH49,0))</f>
        <v>69.5</v>
      </c>
      <c r="AM47" s="69">
        <f>IFERROR(SUM(AJ47:AL49),"")</f>
        <v>224.5</v>
      </c>
      <c r="AN47" s="70" t="s">
        <v>86</v>
      </c>
      <c r="AO47" s="74">
        <f>SUMPRODUCT((IFERROR((D47:AH47+D48:AH48+D49:AH49),0)&gt;8)*1,IFERROR((D47:AH47+D48:AH48+D49:AH49-8),0))</f>
        <v>48.5</v>
      </c>
      <c r="AP47" s="69"/>
      <c r="AQ47" s="69"/>
      <c r="AR47" s="69"/>
      <c r="AS47" s="69"/>
      <c r="AT47" s="69"/>
      <c r="AU47" s="69"/>
      <c r="AV47" s="69"/>
      <c r="AW47" s="69"/>
      <c r="AX47" s="69"/>
      <c r="AY47" s="69"/>
      <c r="AZ47" s="69"/>
      <c r="BA47" s="69"/>
      <c r="BB47" s="69"/>
      <c r="BC47" s="69"/>
      <c r="BD47" s="69"/>
      <c r="BE47" s="69"/>
      <c r="BF47" s="69"/>
      <c r="BG47" s="69"/>
      <c r="BH47" s="69"/>
      <c r="BI47" s="69"/>
      <c r="BJ47" s="69"/>
      <c r="BK47" s="69"/>
      <c r="BL47" s="73"/>
    </row>
    <row r="48" s="20" customFormat="1" spans="1:64">
      <c r="A48" s="33"/>
      <c r="B48" s="33"/>
      <c r="C48" s="33" t="s">
        <v>87</v>
      </c>
      <c r="D48" s="9">
        <v>4</v>
      </c>
      <c r="E48" s="33">
        <v>4</v>
      </c>
      <c r="F48" s="33">
        <v>4</v>
      </c>
      <c r="G48" s="33">
        <v>4</v>
      </c>
      <c r="H48" s="33" t="s">
        <v>90</v>
      </c>
      <c r="I48" s="33">
        <v>4</v>
      </c>
      <c r="J48" s="33">
        <v>4</v>
      </c>
      <c r="K48" s="9">
        <v>4</v>
      </c>
      <c r="L48" s="33" t="s">
        <v>90</v>
      </c>
      <c r="M48" s="52">
        <v>4</v>
      </c>
      <c r="N48" s="33">
        <v>4</v>
      </c>
      <c r="O48" s="52">
        <v>4</v>
      </c>
      <c r="P48" s="46">
        <v>4</v>
      </c>
      <c r="Q48" s="52">
        <v>4</v>
      </c>
      <c r="R48" s="9" t="s">
        <v>90</v>
      </c>
      <c r="S48" s="33" t="s">
        <v>90</v>
      </c>
      <c r="T48" s="33">
        <v>4</v>
      </c>
      <c r="U48" s="33">
        <v>4</v>
      </c>
      <c r="V48" s="33">
        <v>4.5</v>
      </c>
      <c r="W48" s="33">
        <v>4</v>
      </c>
      <c r="X48" s="33">
        <v>4</v>
      </c>
      <c r="Y48" s="33">
        <v>4</v>
      </c>
      <c r="Z48" s="33">
        <v>4</v>
      </c>
      <c r="AA48" s="33">
        <v>4</v>
      </c>
      <c r="AB48" s="33">
        <v>4</v>
      </c>
      <c r="AC48" s="33">
        <v>4</v>
      </c>
      <c r="AD48" s="46" t="s">
        <v>90</v>
      </c>
      <c r="AE48" s="46" t="s">
        <v>90</v>
      </c>
      <c r="AF48" s="46" t="s">
        <v>90</v>
      </c>
      <c r="AG48" s="58" t="s">
        <v>90</v>
      </c>
      <c r="AH48" s="9"/>
      <c r="AI48" s="69"/>
      <c r="AJ48" s="69"/>
      <c r="AK48" s="69"/>
      <c r="AL48" s="69"/>
      <c r="AM48" s="69"/>
      <c r="AN48" s="70"/>
      <c r="AO48" s="75"/>
      <c r="AP48" s="69"/>
      <c r="AQ48" s="69"/>
      <c r="AR48" s="69"/>
      <c r="AS48" s="69"/>
      <c r="AT48" s="69"/>
      <c r="AU48" s="69"/>
      <c r="AV48" s="69"/>
      <c r="AW48" s="69"/>
      <c r="AX48" s="69"/>
      <c r="AY48" s="69"/>
      <c r="AZ48" s="69"/>
      <c r="BA48" s="69"/>
      <c r="BB48" s="69"/>
      <c r="BC48" s="69"/>
      <c r="BD48" s="69"/>
      <c r="BE48" s="69"/>
      <c r="BF48" s="69"/>
      <c r="BG48" s="69"/>
      <c r="BH48" s="69"/>
      <c r="BI48" s="69"/>
      <c r="BJ48" s="69"/>
      <c r="BK48" s="69"/>
      <c r="BL48" s="73"/>
    </row>
    <row r="49" s="20" customFormat="1" ht="16.5" spans="1:64">
      <c r="A49" s="33"/>
      <c r="B49" s="33"/>
      <c r="C49" s="33" t="s">
        <v>88</v>
      </c>
      <c r="D49" s="9">
        <v>3.5</v>
      </c>
      <c r="E49" s="33">
        <v>2.5</v>
      </c>
      <c r="F49" s="33">
        <v>1.5</v>
      </c>
      <c r="G49" s="33">
        <v>0.5</v>
      </c>
      <c r="H49" s="33"/>
      <c r="I49" s="33">
        <v>3.5</v>
      </c>
      <c r="J49" s="33">
        <v>3.5</v>
      </c>
      <c r="K49" s="9">
        <v>2</v>
      </c>
      <c r="L49" s="33"/>
      <c r="M49" s="53">
        <v>1</v>
      </c>
      <c r="N49" s="33">
        <v>0.5</v>
      </c>
      <c r="O49" s="53">
        <v>0.5</v>
      </c>
      <c r="P49" s="46">
        <v>0.5</v>
      </c>
      <c r="Q49" s="47">
        <v>0.5</v>
      </c>
      <c r="R49" s="52"/>
      <c r="S49" s="33"/>
      <c r="T49" s="33">
        <v>2</v>
      </c>
      <c r="U49" s="33">
        <v>1.5</v>
      </c>
      <c r="V49" s="33">
        <v>4.5</v>
      </c>
      <c r="W49" s="33">
        <v>2.5</v>
      </c>
      <c r="X49" s="33">
        <v>3.5</v>
      </c>
      <c r="Y49" s="33">
        <v>2.5</v>
      </c>
      <c r="Z49" s="33">
        <v>4</v>
      </c>
      <c r="AA49" s="33">
        <v>2</v>
      </c>
      <c r="AB49" s="33">
        <v>0.5</v>
      </c>
      <c r="AC49" s="33">
        <v>5</v>
      </c>
      <c r="AD49" s="46"/>
      <c r="AE49" s="46"/>
      <c r="AF49" s="46"/>
      <c r="AG49" s="46"/>
      <c r="AH49" s="9"/>
      <c r="AI49" s="69"/>
      <c r="AJ49" s="69"/>
      <c r="AK49" s="69"/>
      <c r="AL49" s="69"/>
      <c r="AM49" s="69"/>
      <c r="AN49" s="70"/>
      <c r="AO49" s="76"/>
      <c r="AP49" s="69"/>
      <c r="AQ49" s="69"/>
      <c r="AR49" s="69"/>
      <c r="AS49" s="69"/>
      <c r="AT49" s="69"/>
      <c r="AU49" s="69"/>
      <c r="AV49" s="69"/>
      <c r="AW49" s="69"/>
      <c r="AX49" s="69"/>
      <c r="AY49" s="69"/>
      <c r="AZ49" s="69"/>
      <c r="BA49" s="69"/>
      <c r="BB49" s="69"/>
      <c r="BC49" s="69"/>
      <c r="BD49" s="69"/>
      <c r="BE49" s="69"/>
      <c r="BF49" s="69"/>
      <c r="BG49" s="69"/>
      <c r="BH49" s="69"/>
      <c r="BI49" s="69"/>
      <c r="BJ49" s="69"/>
      <c r="BK49" s="69"/>
      <c r="BL49" s="73"/>
    </row>
    <row r="50" s="20" customFormat="1" spans="1:64">
      <c r="A50" s="33" t="s">
        <v>101</v>
      </c>
      <c r="B50" s="33" t="s">
        <v>102</v>
      </c>
      <c r="C50" s="33" t="s">
        <v>85</v>
      </c>
      <c r="D50" s="9" t="s">
        <v>97</v>
      </c>
      <c r="E50" s="9" t="s">
        <v>97</v>
      </c>
      <c r="F50" s="9" t="s">
        <v>97</v>
      </c>
      <c r="G50" s="9" t="s">
        <v>97</v>
      </c>
      <c r="H50" s="30" t="s">
        <v>90</v>
      </c>
      <c r="I50" s="30" t="s">
        <v>103</v>
      </c>
      <c r="J50" s="30" t="s">
        <v>103</v>
      </c>
      <c r="K50" s="30" t="s">
        <v>103</v>
      </c>
      <c r="L50" s="30" t="s">
        <v>90</v>
      </c>
      <c r="M50" s="54" t="s">
        <v>95</v>
      </c>
      <c r="N50" s="54"/>
      <c r="O50" s="54"/>
      <c r="P50" s="30"/>
      <c r="Q50" s="30"/>
      <c r="R50" s="30"/>
      <c r="S50" s="30"/>
      <c r="T50" s="30"/>
      <c r="U50" s="30"/>
      <c r="V50" s="30"/>
      <c r="W50" s="30"/>
      <c r="X50" s="30"/>
      <c r="Y50" s="30"/>
      <c r="Z50" s="30"/>
      <c r="AA50" s="30"/>
      <c r="AB50" s="30"/>
      <c r="AC50" s="30"/>
      <c r="AD50" s="30"/>
      <c r="AE50" s="30"/>
      <c r="AF50" s="26"/>
      <c r="AG50" s="26"/>
      <c r="AH50" s="33"/>
      <c r="AI50" s="69">
        <f>IF(A47="","",COUNTIF(D50:AH51,"&gt;2")/2)</f>
        <v>0</v>
      </c>
      <c r="AJ50" s="69">
        <f>SUMPRODUCT(IFERROR((IFERROR(WEEKDAY($D$3:$AH$3,2),999)&lt;6)*D50:AH51,0))</f>
        <v>0</v>
      </c>
      <c r="AK50" s="69">
        <f>SUMPRODUCT((IFERROR(WEEKDAY($D$3:$AH$3,2),999)&lt;6)*D52:AH52)</f>
        <v>0</v>
      </c>
      <c r="AL50" s="69">
        <f>SUMPRODUCT(IFERROR((IFERROR(WEEKDAY($D$3:$AH$3,2),0)&gt;5)*D50:AH52,0))</f>
        <v>0</v>
      </c>
      <c r="AM50" s="69">
        <f>IFERROR(SUM(AJ50:AL52),"")</f>
        <v>0</v>
      </c>
      <c r="AN50" s="70" t="s">
        <v>86</v>
      </c>
      <c r="AO50" s="74">
        <f>SUMPRODUCT((IFERROR((D50:AH50+D51:AH51+D52:AH52),0)&gt;8)*1,IFERROR((D50:AH50+D51:AH51+D52:AH52-8),0))</f>
        <v>0</v>
      </c>
      <c r="AP50" s="69"/>
      <c r="AQ50" s="69"/>
      <c r="AR50" s="69"/>
      <c r="AS50" s="69"/>
      <c r="AT50" s="69"/>
      <c r="AU50" s="69"/>
      <c r="AV50" s="69"/>
      <c r="AW50" s="69"/>
      <c r="AX50" s="69"/>
      <c r="AY50" s="69"/>
      <c r="AZ50" s="69"/>
      <c r="BA50" s="69"/>
      <c r="BB50" s="69"/>
      <c r="BC50" s="69"/>
      <c r="BD50" s="69"/>
      <c r="BE50" s="69"/>
      <c r="BF50" s="69"/>
      <c r="BG50" s="69"/>
      <c r="BH50" s="69"/>
      <c r="BI50" s="69"/>
      <c r="BJ50" s="69"/>
      <c r="BK50" s="69"/>
      <c r="BL50" s="73"/>
    </row>
    <row r="51" s="20" customFormat="1" spans="1:64">
      <c r="A51" s="33"/>
      <c r="B51" s="33"/>
      <c r="C51" s="33" t="s">
        <v>87</v>
      </c>
      <c r="D51" s="9" t="s">
        <v>97</v>
      </c>
      <c r="E51" s="9" t="s">
        <v>97</v>
      </c>
      <c r="F51" s="9" t="s">
        <v>97</v>
      </c>
      <c r="G51" s="9" t="s">
        <v>97</v>
      </c>
      <c r="H51" s="30" t="s">
        <v>90</v>
      </c>
      <c r="I51" s="30" t="s">
        <v>103</v>
      </c>
      <c r="J51" s="30" t="s">
        <v>103</v>
      </c>
      <c r="K51" s="30" t="s">
        <v>103</v>
      </c>
      <c r="L51" s="30" t="s">
        <v>90</v>
      </c>
      <c r="M51" s="54" t="s">
        <v>95</v>
      </c>
      <c r="N51" s="54"/>
      <c r="O51" s="54"/>
      <c r="P51" s="30"/>
      <c r="Q51" s="30"/>
      <c r="R51" s="30"/>
      <c r="S51" s="30"/>
      <c r="T51" s="30"/>
      <c r="U51" s="30"/>
      <c r="V51" s="30"/>
      <c r="W51" s="30"/>
      <c r="X51" s="30"/>
      <c r="Y51" s="30"/>
      <c r="Z51" s="30"/>
      <c r="AA51" s="30"/>
      <c r="AB51" s="30"/>
      <c r="AC51" s="30"/>
      <c r="AD51" s="30"/>
      <c r="AE51" s="30"/>
      <c r="AF51" s="26"/>
      <c r="AG51" s="26"/>
      <c r="AH51" s="33"/>
      <c r="AI51" s="69"/>
      <c r="AJ51" s="69"/>
      <c r="AK51" s="69"/>
      <c r="AL51" s="69"/>
      <c r="AM51" s="69"/>
      <c r="AN51" s="70"/>
      <c r="AO51" s="75"/>
      <c r="AP51" s="69"/>
      <c r="AQ51" s="69"/>
      <c r="AR51" s="69"/>
      <c r="AS51" s="69"/>
      <c r="AT51" s="69"/>
      <c r="AU51" s="69"/>
      <c r="AV51" s="69"/>
      <c r="AW51" s="69"/>
      <c r="AX51" s="69"/>
      <c r="AY51" s="69"/>
      <c r="AZ51" s="69"/>
      <c r="BA51" s="69"/>
      <c r="BB51" s="69"/>
      <c r="BC51" s="69"/>
      <c r="BD51" s="69"/>
      <c r="BE51" s="69"/>
      <c r="BF51" s="69"/>
      <c r="BG51" s="69"/>
      <c r="BH51" s="69"/>
      <c r="BI51" s="69"/>
      <c r="BJ51" s="69"/>
      <c r="BK51" s="69"/>
      <c r="BL51" s="73"/>
    </row>
    <row r="52" s="20" customFormat="1" spans="1:64">
      <c r="A52" s="33"/>
      <c r="B52" s="33"/>
      <c r="C52" s="38" t="s">
        <v>88</v>
      </c>
      <c r="D52" s="43"/>
      <c r="E52" s="43"/>
      <c r="F52" s="43"/>
      <c r="G52" s="43"/>
      <c r="H52" s="30"/>
      <c r="I52" s="30"/>
      <c r="J52" s="30"/>
      <c r="K52" s="30"/>
      <c r="L52" s="30"/>
      <c r="M52" s="54"/>
      <c r="N52" s="54"/>
      <c r="O52" s="54"/>
      <c r="P52" s="30"/>
      <c r="Q52" s="30"/>
      <c r="R52" s="30"/>
      <c r="S52" s="30"/>
      <c r="T52" s="30"/>
      <c r="U52" s="30"/>
      <c r="V52" s="30"/>
      <c r="W52" s="30"/>
      <c r="X52" s="30"/>
      <c r="Y52" s="30"/>
      <c r="Z52" s="30"/>
      <c r="AA52" s="30"/>
      <c r="AB52" s="30"/>
      <c r="AC52" s="30"/>
      <c r="AD52" s="30"/>
      <c r="AE52" s="30"/>
      <c r="AF52" s="26"/>
      <c r="AG52" s="26"/>
      <c r="AH52" s="33"/>
      <c r="AI52" s="69"/>
      <c r="AJ52" s="69"/>
      <c r="AK52" s="69"/>
      <c r="AL52" s="69"/>
      <c r="AM52" s="69"/>
      <c r="AN52" s="70"/>
      <c r="AO52" s="76"/>
      <c r="AP52" s="69"/>
      <c r="AQ52" s="69"/>
      <c r="AR52" s="69"/>
      <c r="AS52" s="69"/>
      <c r="AT52" s="69"/>
      <c r="AU52" s="69"/>
      <c r="AV52" s="69"/>
      <c r="AW52" s="69"/>
      <c r="AX52" s="69"/>
      <c r="AY52" s="69"/>
      <c r="AZ52" s="69"/>
      <c r="BA52" s="69"/>
      <c r="BB52" s="69"/>
      <c r="BC52" s="69"/>
      <c r="BD52" s="69"/>
      <c r="BE52" s="69"/>
      <c r="BF52" s="69"/>
      <c r="BG52" s="69"/>
      <c r="BH52" s="69"/>
      <c r="BI52" s="69"/>
      <c r="BJ52" s="69"/>
      <c r="BK52" s="69"/>
      <c r="BL52" s="73"/>
    </row>
    <row r="53" s="20" customFormat="1" spans="1:64">
      <c r="A53" s="33" t="s">
        <v>51</v>
      </c>
      <c r="B53" s="33" t="s">
        <v>102</v>
      </c>
      <c r="C53" s="33" t="s">
        <v>85</v>
      </c>
      <c r="D53" s="9">
        <v>4</v>
      </c>
      <c r="E53" s="9">
        <v>4</v>
      </c>
      <c r="F53" s="30">
        <v>4</v>
      </c>
      <c r="G53" s="30">
        <v>4</v>
      </c>
      <c r="H53" s="30" t="s">
        <v>90</v>
      </c>
      <c r="I53" s="30">
        <v>4</v>
      </c>
      <c r="J53" s="30">
        <v>4</v>
      </c>
      <c r="K53" s="30" t="s">
        <v>97</v>
      </c>
      <c r="L53" s="30" t="s">
        <v>90</v>
      </c>
      <c r="M53" s="54" t="s">
        <v>97</v>
      </c>
      <c r="N53" s="54"/>
      <c r="O53" s="30"/>
      <c r="P53" s="30"/>
      <c r="Q53" s="30"/>
      <c r="R53" s="30"/>
      <c r="S53" s="30"/>
      <c r="T53" s="30"/>
      <c r="U53" s="30"/>
      <c r="V53" s="30"/>
      <c r="W53" s="30"/>
      <c r="X53" s="30"/>
      <c r="Y53" s="30"/>
      <c r="Z53" s="30"/>
      <c r="AA53" s="30"/>
      <c r="AB53" s="30"/>
      <c r="AC53" s="30"/>
      <c r="AD53" s="30"/>
      <c r="AE53" s="30"/>
      <c r="AF53" s="26"/>
      <c r="AG53" s="26"/>
      <c r="AH53" s="33"/>
      <c r="AI53" s="69">
        <f>IF(A50="","",COUNTIF(D53:AH54,"&gt;2")/2)</f>
        <v>6</v>
      </c>
      <c r="AJ53" s="69">
        <f>SUMPRODUCT(IFERROR((IFERROR(WEEKDAY($D$3:$AH$3,2),999)&lt;6)*D53:AH54,0))</f>
        <v>40</v>
      </c>
      <c r="AK53" s="69">
        <f>SUMPRODUCT((IFERROR(WEEKDAY($D$3:$AH$3,2),999)&lt;6)*D55:AH55)</f>
        <v>7.5</v>
      </c>
      <c r="AL53" s="69">
        <f>SUMPRODUCT(IFERROR((IFERROR(WEEKDAY($D$3:$AH$3,2),0)&gt;5)*D53:AH55,0))</f>
        <v>9.5</v>
      </c>
      <c r="AM53" s="69">
        <f>IFERROR(SUM(AJ53:AL55),"")</f>
        <v>57</v>
      </c>
      <c r="AN53" s="70" t="s">
        <v>86</v>
      </c>
      <c r="AO53" s="74">
        <f>SUMPRODUCT((IFERROR((D53:AH53+D54:AH54+D55:AH55),0)&gt;8)*1,IFERROR((D53:AH53+D54:AH54+D55:AH55-8),0))</f>
        <v>9</v>
      </c>
      <c r="AP53" s="69"/>
      <c r="AQ53" s="69"/>
      <c r="AR53" s="69"/>
      <c r="AS53" s="69"/>
      <c r="AT53" s="69"/>
      <c r="AU53" s="69"/>
      <c r="AV53" s="69"/>
      <c r="AW53" s="69"/>
      <c r="AX53" s="69"/>
      <c r="AY53" s="69"/>
      <c r="AZ53" s="69"/>
      <c r="BA53" s="69"/>
      <c r="BB53" s="69"/>
      <c r="BC53" s="69"/>
      <c r="BD53" s="69"/>
      <c r="BE53" s="69"/>
      <c r="BF53" s="69"/>
      <c r="BG53" s="69"/>
      <c r="BH53" s="69"/>
      <c r="BI53" s="69"/>
      <c r="BJ53" s="69"/>
      <c r="BK53" s="69"/>
      <c r="BL53" s="73"/>
    </row>
    <row r="54" s="20" customFormat="1" spans="1:64">
      <c r="A54" s="33"/>
      <c r="B54" s="33"/>
      <c r="C54" s="33" t="s">
        <v>87</v>
      </c>
      <c r="D54" s="9">
        <v>4</v>
      </c>
      <c r="E54" s="9">
        <v>4</v>
      </c>
      <c r="F54" s="30">
        <v>4</v>
      </c>
      <c r="G54" s="30">
        <v>4</v>
      </c>
      <c r="H54" s="30" t="s">
        <v>90</v>
      </c>
      <c r="I54" s="30">
        <v>4</v>
      </c>
      <c r="J54" s="30">
        <v>4</v>
      </c>
      <c r="K54" s="30" t="s">
        <v>97</v>
      </c>
      <c r="L54" s="30" t="s">
        <v>90</v>
      </c>
      <c r="M54" s="54" t="s">
        <v>97</v>
      </c>
      <c r="N54" s="54" t="s">
        <v>95</v>
      </c>
      <c r="O54" s="30"/>
      <c r="P54" s="30"/>
      <c r="Q54" s="30"/>
      <c r="R54" s="30"/>
      <c r="S54" s="30"/>
      <c r="T54" s="30"/>
      <c r="U54" s="30"/>
      <c r="V54" s="30"/>
      <c r="W54" s="30"/>
      <c r="X54" s="30"/>
      <c r="Y54" s="30"/>
      <c r="Z54" s="30"/>
      <c r="AA54" s="30"/>
      <c r="AB54" s="30"/>
      <c r="AC54" s="30"/>
      <c r="AD54" s="30"/>
      <c r="AE54" s="30"/>
      <c r="AF54" s="26"/>
      <c r="AG54" s="26"/>
      <c r="AH54" s="33"/>
      <c r="AI54" s="69"/>
      <c r="AJ54" s="69"/>
      <c r="AK54" s="69"/>
      <c r="AL54" s="69"/>
      <c r="AM54" s="69"/>
      <c r="AN54" s="70"/>
      <c r="AO54" s="75"/>
      <c r="AP54" s="69"/>
      <c r="AQ54" s="69"/>
      <c r="AR54" s="69"/>
      <c r="AS54" s="69"/>
      <c r="AT54" s="69"/>
      <c r="AU54" s="69"/>
      <c r="AV54" s="69"/>
      <c r="AW54" s="69"/>
      <c r="AX54" s="69"/>
      <c r="AY54" s="69"/>
      <c r="AZ54" s="69"/>
      <c r="BA54" s="69"/>
      <c r="BB54" s="69"/>
      <c r="BC54" s="69"/>
      <c r="BD54" s="69"/>
      <c r="BE54" s="69"/>
      <c r="BF54" s="69"/>
      <c r="BG54" s="69"/>
      <c r="BH54" s="69"/>
      <c r="BI54" s="69"/>
      <c r="BJ54" s="69"/>
      <c r="BK54" s="69"/>
      <c r="BL54" s="73"/>
    </row>
    <row r="55" s="20" customFormat="1" spans="1:64">
      <c r="A55" s="33"/>
      <c r="B55" s="33"/>
      <c r="C55" s="38" t="s">
        <v>88</v>
      </c>
      <c r="D55" s="9">
        <v>2.5</v>
      </c>
      <c r="E55" s="9">
        <v>0.5</v>
      </c>
      <c r="F55" s="30">
        <v>2.5</v>
      </c>
      <c r="G55" s="30">
        <v>1.5</v>
      </c>
      <c r="H55" s="30"/>
      <c r="I55" s="30">
        <v>1.5</v>
      </c>
      <c r="J55" s="30">
        <v>0.5</v>
      </c>
      <c r="K55" s="30"/>
      <c r="L55" s="30"/>
      <c r="M55" s="54"/>
      <c r="N55" s="54"/>
      <c r="O55" s="55"/>
      <c r="P55" s="30"/>
      <c r="Q55" s="30"/>
      <c r="R55" s="30"/>
      <c r="S55" s="30"/>
      <c r="T55" s="30"/>
      <c r="U55" s="30"/>
      <c r="V55" s="30"/>
      <c r="W55" s="30"/>
      <c r="X55" s="30"/>
      <c r="Y55" s="30"/>
      <c r="Z55" s="30"/>
      <c r="AA55" s="30"/>
      <c r="AB55" s="30"/>
      <c r="AC55" s="30"/>
      <c r="AD55" s="30"/>
      <c r="AE55" s="30"/>
      <c r="AF55" s="26"/>
      <c r="AG55" s="26"/>
      <c r="AH55" s="33"/>
      <c r="AI55" s="69"/>
      <c r="AJ55" s="69"/>
      <c r="AK55" s="69"/>
      <c r="AL55" s="69"/>
      <c r="AM55" s="69"/>
      <c r="AN55" s="70"/>
      <c r="AO55" s="76"/>
      <c r="AP55" s="69"/>
      <c r="AQ55" s="69"/>
      <c r="AR55" s="69"/>
      <c r="AS55" s="69"/>
      <c r="AT55" s="69"/>
      <c r="AU55" s="69"/>
      <c r="AV55" s="69"/>
      <c r="AW55" s="69"/>
      <c r="AX55" s="69"/>
      <c r="AY55" s="69"/>
      <c r="AZ55" s="69"/>
      <c r="BA55" s="69"/>
      <c r="BB55" s="69"/>
      <c r="BC55" s="69"/>
      <c r="BD55" s="69"/>
      <c r="BE55" s="69"/>
      <c r="BF55" s="69"/>
      <c r="BG55" s="69"/>
      <c r="BH55" s="69"/>
      <c r="BI55" s="69"/>
      <c r="BJ55" s="69"/>
      <c r="BK55" s="69"/>
      <c r="BL55" s="73"/>
    </row>
    <row r="56" s="20" customFormat="1" spans="1:64">
      <c r="A56" s="38" t="s">
        <v>53</v>
      </c>
      <c r="B56" s="33" t="s">
        <v>96</v>
      </c>
      <c r="C56" s="33" t="s">
        <v>85</v>
      </c>
      <c r="D56" s="9">
        <v>4</v>
      </c>
      <c r="E56" s="33" t="s">
        <v>97</v>
      </c>
      <c r="F56" s="33">
        <v>4</v>
      </c>
      <c r="G56" s="33">
        <v>4</v>
      </c>
      <c r="H56" s="33" t="s">
        <v>90</v>
      </c>
      <c r="I56" s="33">
        <v>4</v>
      </c>
      <c r="J56" s="33">
        <v>4</v>
      </c>
      <c r="K56" s="47">
        <v>4</v>
      </c>
      <c r="L56" s="33" t="s">
        <v>90</v>
      </c>
      <c r="M56" s="33" t="s">
        <v>97</v>
      </c>
      <c r="N56" s="33">
        <v>4</v>
      </c>
      <c r="O56" s="33"/>
      <c r="P56" s="46"/>
      <c r="Q56" s="47"/>
      <c r="R56" s="47"/>
      <c r="S56" s="33"/>
      <c r="T56" s="33"/>
      <c r="U56" s="52"/>
      <c r="V56" s="33"/>
      <c r="W56" s="33"/>
      <c r="X56" s="33"/>
      <c r="Y56" s="33"/>
      <c r="Z56" s="33"/>
      <c r="AA56" s="33"/>
      <c r="AB56" s="33"/>
      <c r="AC56" s="33"/>
      <c r="AD56" s="46"/>
      <c r="AE56" s="46"/>
      <c r="AF56" s="26"/>
      <c r="AG56" s="26"/>
      <c r="AH56" s="33"/>
      <c r="AI56" s="69">
        <f>IF(A53="","",COUNTIF(D56:AH57,"&gt;2")/2)</f>
        <v>7</v>
      </c>
      <c r="AJ56" s="69">
        <f>SUMPRODUCT(IFERROR((IFERROR(WEEKDAY($D$3:$AH$3,2),999)&lt;6)*D56:AH57,0))</f>
        <v>40</v>
      </c>
      <c r="AK56" s="69">
        <f>SUMPRODUCT((IFERROR(WEEKDAY($D$3:$AH$3,2),999)&lt;6)*D58:AH58)</f>
        <v>9</v>
      </c>
      <c r="AL56" s="69">
        <f>SUMPRODUCT(IFERROR((IFERROR(WEEKDAY($D$3:$AH$3,2),0)&gt;5)*D56:AH58,0))</f>
        <v>18.5</v>
      </c>
      <c r="AM56" s="69">
        <f>IFERROR(SUM(AJ56:AL58),"")</f>
        <v>67.5</v>
      </c>
      <c r="AN56" s="70" t="s">
        <v>86</v>
      </c>
      <c r="AO56" s="74">
        <f>SUMPRODUCT((IFERROR((D56:AH56+D57:AH57+D58:AH58),0)&gt;8)*1,IFERROR((D56:AH56+D57:AH57+D58:AH58-8),0))</f>
        <v>11.5</v>
      </c>
      <c r="AP56" s="69"/>
      <c r="AQ56" s="69"/>
      <c r="AR56" s="69"/>
      <c r="AS56" s="69"/>
      <c r="AT56" s="69"/>
      <c r="AU56" s="69"/>
      <c r="AV56" s="69"/>
      <c r="AW56" s="69"/>
      <c r="AX56" s="69"/>
      <c r="AY56" s="69"/>
      <c r="AZ56" s="69"/>
      <c r="BA56" s="69"/>
      <c r="BB56" s="69"/>
      <c r="BC56" s="69"/>
      <c r="BD56" s="69"/>
      <c r="BE56" s="69"/>
      <c r="BF56" s="69"/>
      <c r="BG56" s="69"/>
      <c r="BH56" s="69"/>
      <c r="BI56" s="69"/>
      <c r="BJ56" s="69"/>
      <c r="BK56" s="69"/>
      <c r="BL56" s="73"/>
    </row>
    <row r="57" s="20" customFormat="1" spans="1:64">
      <c r="A57" s="39"/>
      <c r="B57" s="33"/>
      <c r="C57" s="33" t="s">
        <v>87</v>
      </c>
      <c r="D57" s="9">
        <v>4</v>
      </c>
      <c r="E57" s="33" t="s">
        <v>97</v>
      </c>
      <c r="F57" s="33">
        <v>4</v>
      </c>
      <c r="G57" s="33">
        <v>4</v>
      </c>
      <c r="H57" s="33" t="s">
        <v>90</v>
      </c>
      <c r="I57" s="33">
        <v>4</v>
      </c>
      <c r="J57" s="33">
        <v>4</v>
      </c>
      <c r="K57" s="47">
        <v>4</v>
      </c>
      <c r="L57" s="33" t="s">
        <v>90</v>
      </c>
      <c r="M57" s="33" t="s">
        <v>97</v>
      </c>
      <c r="N57" s="33">
        <v>4.5</v>
      </c>
      <c r="O57" s="33" t="s">
        <v>95</v>
      </c>
      <c r="P57" s="46"/>
      <c r="Q57" s="47"/>
      <c r="R57" s="47"/>
      <c r="S57" s="33"/>
      <c r="T57" s="33"/>
      <c r="U57" s="52"/>
      <c r="V57" s="33"/>
      <c r="W57" s="33"/>
      <c r="X57" s="33"/>
      <c r="Y57" s="33"/>
      <c r="Z57" s="33"/>
      <c r="AA57" s="33"/>
      <c r="AB57" s="33"/>
      <c r="AC57" s="33"/>
      <c r="AD57" s="58"/>
      <c r="AE57" s="58"/>
      <c r="AF57" s="26"/>
      <c r="AG57" s="26"/>
      <c r="AH57" s="33"/>
      <c r="AI57" s="69"/>
      <c r="AJ57" s="69"/>
      <c r="AK57" s="69"/>
      <c r="AL57" s="69"/>
      <c r="AM57" s="69"/>
      <c r="AN57" s="70"/>
      <c r="AO57" s="75"/>
      <c r="AP57" s="69"/>
      <c r="AQ57" s="69"/>
      <c r="AR57" s="69"/>
      <c r="AS57" s="69"/>
      <c r="AT57" s="69"/>
      <c r="AU57" s="69"/>
      <c r="AV57" s="69"/>
      <c r="AW57" s="69"/>
      <c r="AX57" s="69"/>
      <c r="AY57" s="69"/>
      <c r="AZ57" s="69"/>
      <c r="BA57" s="69"/>
      <c r="BB57" s="69"/>
      <c r="BC57" s="69"/>
      <c r="BD57" s="69"/>
      <c r="BE57" s="69"/>
      <c r="BF57" s="69"/>
      <c r="BG57" s="69"/>
      <c r="BH57" s="69"/>
      <c r="BI57" s="69"/>
      <c r="BJ57" s="69"/>
      <c r="BK57" s="69"/>
      <c r="BL57" s="73"/>
    </row>
    <row r="58" s="20" customFormat="1" spans="1:64">
      <c r="A58" s="40"/>
      <c r="B58" s="33"/>
      <c r="C58" s="33" t="s">
        <v>88</v>
      </c>
      <c r="D58" s="9">
        <v>1.5</v>
      </c>
      <c r="E58" s="33"/>
      <c r="F58" s="33">
        <v>2</v>
      </c>
      <c r="G58" s="33">
        <v>1.5</v>
      </c>
      <c r="H58" s="33"/>
      <c r="I58" s="33">
        <v>2.5</v>
      </c>
      <c r="J58" s="33">
        <v>2</v>
      </c>
      <c r="K58" s="47">
        <v>1</v>
      </c>
      <c r="L58" s="33"/>
      <c r="M58" s="9"/>
      <c r="N58" s="33">
        <v>0.5</v>
      </c>
      <c r="O58" s="33"/>
      <c r="P58" s="46"/>
      <c r="Q58" s="47"/>
      <c r="R58" s="47"/>
      <c r="S58" s="33"/>
      <c r="T58" s="33"/>
      <c r="U58" s="47"/>
      <c r="V58" s="33"/>
      <c r="W58" s="33"/>
      <c r="X58" s="33"/>
      <c r="Y58" s="33"/>
      <c r="Z58" s="33"/>
      <c r="AA58" s="33"/>
      <c r="AB58" s="33"/>
      <c r="AC58" s="33"/>
      <c r="AD58" s="46"/>
      <c r="AE58" s="46"/>
      <c r="AF58" s="26"/>
      <c r="AG58" s="26"/>
      <c r="AH58" s="33"/>
      <c r="AI58" s="69"/>
      <c r="AJ58" s="69"/>
      <c r="AK58" s="69"/>
      <c r="AL58" s="69"/>
      <c r="AM58" s="69"/>
      <c r="AN58" s="70"/>
      <c r="AO58" s="76"/>
      <c r="AP58" s="69"/>
      <c r="AQ58" s="69"/>
      <c r="AR58" s="69"/>
      <c r="AS58" s="69"/>
      <c r="AT58" s="69"/>
      <c r="AU58" s="69"/>
      <c r="AV58" s="69"/>
      <c r="AW58" s="69"/>
      <c r="AX58" s="69"/>
      <c r="AY58" s="69"/>
      <c r="AZ58" s="69"/>
      <c r="BA58" s="69"/>
      <c r="BB58" s="69"/>
      <c r="BC58" s="69"/>
      <c r="BD58" s="69"/>
      <c r="BE58" s="69"/>
      <c r="BF58" s="69"/>
      <c r="BG58" s="69"/>
      <c r="BH58" s="69"/>
      <c r="BI58" s="69"/>
      <c r="BJ58" s="69"/>
      <c r="BK58" s="69"/>
      <c r="BL58" s="73"/>
    </row>
    <row r="59" s="20" customFormat="1" ht="16.5" spans="1:64">
      <c r="A59" s="44" t="s">
        <v>30</v>
      </c>
      <c r="B59" s="44" t="s">
        <v>104</v>
      </c>
      <c r="C59" s="44" t="s">
        <v>85</v>
      </c>
      <c r="D59" s="9">
        <v>4</v>
      </c>
      <c r="E59" s="9">
        <v>4</v>
      </c>
      <c r="F59" s="9">
        <v>4</v>
      </c>
      <c r="G59" s="9">
        <v>4</v>
      </c>
      <c r="H59" s="9">
        <v>3.5</v>
      </c>
      <c r="I59" s="9"/>
      <c r="J59" s="9">
        <v>4</v>
      </c>
      <c r="K59" s="9">
        <v>4</v>
      </c>
      <c r="L59" s="9"/>
      <c r="M59" s="9">
        <v>4</v>
      </c>
      <c r="N59" s="53">
        <v>4</v>
      </c>
      <c r="O59" s="53">
        <v>4.5</v>
      </c>
      <c r="P59" s="9">
        <v>4</v>
      </c>
      <c r="Q59" s="9">
        <v>4</v>
      </c>
      <c r="R59" s="33" t="s">
        <v>90</v>
      </c>
      <c r="S59" s="9">
        <v>4</v>
      </c>
      <c r="T59" s="9">
        <v>4</v>
      </c>
      <c r="U59" s="9">
        <v>4</v>
      </c>
      <c r="V59" s="9">
        <v>4</v>
      </c>
      <c r="W59" s="9">
        <v>4</v>
      </c>
      <c r="X59" s="9">
        <v>4</v>
      </c>
      <c r="Y59" s="9">
        <v>4</v>
      </c>
      <c r="Z59" s="9">
        <v>4</v>
      </c>
      <c r="AA59" s="9">
        <v>4</v>
      </c>
      <c r="AB59" s="9">
        <v>4</v>
      </c>
      <c r="AC59" s="9"/>
      <c r="AD59" s="9">
        <v>4</v>
      </c>
      <c r="AE59" s="9"/>
      <c r="AF59" s="9"/>
      <c r="AG59" s="9"/>
      <c r="AH59" s="9"/>
      <c r="AI59" s="69">
        <f>IF(A56="","",COUNTIF(D59:AH60,"&gt;2")/2)</f>
        <v>22</v>
      </c>
      <c r="AJ59" s="69">
        <f>SUMPRODUCT(IFERROR((IFERROR(WEEKDAY($D$3:$AH$3,2),999)&lt;6)*D59:AH60,0))</f>
        <v>128</v>
      </c>
      <c r="AK59" s="69">
        <f>SUMPRODUCT((IFERROR(WEEKDAY($D$3:$AH$3,2),999)&lt;6)*D61:AH61)</f>
        <v>47</v>
      </c>
      <c r="AL59" s="69">
        <f>SUMPRODUCT(IFERROR((IFERROR(WEEKDAY($D$3:$AH$3,2),0)&gt;5)*D59:AH61,0))</f>
        <v>63</v>
      </c>
      <c r="AM59" s="69">
        <f>IFERROR(SUM(AJ59:AL61),"")</f>
        <v>238</v>
      </c>
      <c r="AN59" s="70" t="s">
        <v>86</v>
      </c>
      <c r="AO59" s="74">
        <f>SUMPRODUCT((IFERROR((D59:AH59+D60:AH60+D61:AH61),0)&gt;8)*1,IFERROR((D59:AH59+D60:AH60+D61:AH61-8),0))</f>
        <v>62</v>
      </c>
      <c r="AP59" s="69"/>
      <c r="AQ59" s="69"/>
      <c r="AR59" s="69"/>
      <c r="AS59" s="69"/>
      <c r="AT59" s="69"/>
      <c r="AU59" s="69"/>
      <c r="AV59" s="69"/>
      <c r="AW59" s="69"/>
      <c r="AX59" s="69"/>
      <c r="AY59" s="69"/>
      <c r="AZ59" s="69"/>
      <c r="BA59" s="69"/>
      <c r="BB59" s="69"/>
      <c r="BC59" s="69"/>
      <c r="BD59" s="69"/>
      <c r="BE59" s="69"/>
      <c r="BF59" s="69"/>
      <c r="BG59" s="69"/>
      <c r="BH59" s="69"/>
      <c r="BI59" s="69"/>
      <c r="BJ59" s="69"/>
      <c r="BK59" s="69"/>
      <c r="BL59" s="73"/>
    </row>
    <row r="60" s="20" customFormat="1" ht="16.5" spans="1:64">
      <c r="A60" s="44"/>
      <c r="B60" s="44"/>
      <c r="C60" s="44" t="s">
        <v>87</v>
      </c>
      <c r="D60" s="9">
        <v>4</v>
      </c>
      <c r="E60" s="9">
        <v>4</v>
      </c>
      <c r="F60" s="9">
        <v>4</v>
      </c>
      <c r="G60" s="9">
        <v>4</v>
      </c>
      <c r="H60" s="9"/>
      <c r="I60" s="9"/>
      <c r="J60" s="9">
        <v>4</v>
      </c>
      <c r="K60" s="9">
        <v>4</v>
      </c>
      <c r="L60" s="9"/>
      <c r="M60" s="9">
        <v>4</v>
      </c>
      <c r="N60" s="53">
        <v>4</v>
      </c>
      <c r="O60" s="53"/>
      <c r="P60" s="9">
        <v>4</v>
      </c>
      <c r="Q60" s="9">
        <v>4</v>
      </c>
      <c r="R60" s="33"/>
      <c r="S60" s="9">
        <v>4</v>
      </c>
      <c r="T60" s="9">
        <v>4</v>
      </c>
      <c r="U60" s="9">
        <v>4</v>
      </c>
      <c r="V60" s="9">
        <v>4</v>
      </c>
      <c r="W60" s="9">
        <v>4</v>
      </c>
      <c r="X60" s="9">
        <v>4</v>
      </c>
      <c r="Y60" s="9">
        <v>4</v>
      </c>
      <c r="Z60" s="9">
        <v>4</v>
      </c>
      <c r="AA60" s="9">
        <v>4</v>
      </c>
      <c r="AB60" s="9">
        <v>4</v>
      </c>
      <c r="AC60" s="9"/>
      <c r="AD60" s="9">
        <v>4</v>
      </c>
      <c r="AE60" s="9"/>
      <c r="AF60" s="9"/>
      <c r="AG60" s="9"/>
      <c r="AH60" s="9"/>
      <c r="AI60" s="69"/>
      <c r="AJ60" s="69"/>
      <c r="AK60" s="69"/>
      <c r="AL60" s="69"/>
      <c r="AM60" s="69"/>
      <c r="AN60" s="70"/>
      <c r="AO60" s="75"/>
      <c r="AP60" s="69"/>
      <c r="AQ60" s="69"/>
      <c r="AR60" s="69"/>
      <c r="AS60" s="69"/>
      <c r="AT60" s="69"/>
      <c r="AU60" s="69"/>
      <c r="AV60" s="69"/>
      <c r="AW60" s="69"/>
      <c r="AX60" s="69"/>
      <c r="AY60" s="69"/>
      <c r="AZ60" s="69"/>
      <c r="BA60" s="69"/>
      <c r="BB60" s="69"/>
      <c r="BC60" s="69"/>
      <c r="BD60" s="69"/>
      <c r="BE60" s="69"/>
      <c r="BF60" s="69"/>
      <c r="BG60" s="69"/>
      <c r="BH60" s="69"/>
      <c r="BI60" s="69"/>
      <c r="BJ60" s="69"/>
      <c r="BK60" s="69"/>
      <c r="BL60" s="73"/>
    </row>
    <row r="61" s="20" customFormat="1" ht="16.5" spans="1:64">
      <c r="A61" s="44"/>
      <c r="B61" s="44"/>
      <c r="C61" s="44" t="s">
        <v>88</v>
      </c>
      <c r="D61" s="9">
        <v>3</v>
      </c>
      <c r="E61" s="9">
        <v>3</v>
      </c>
      <c r="F61" s="9">
        <v>3</v>
      </c>
      <c r="G61" s="9">
        <v>3</v>
      </c>
      <c r="H61" s="9"/>
      <c r="I61" s="9"/>
      <c r="J61" s="9">
        <v>3</v>
      </c>
      <c r="K61" s="9">
        <v>3</v>
      </c>
      <c r="L61" s="9"/>
      <c r="M61" s="53">
        <v>3</v>
      </c>
      <c r="N61" s="53">
        <v>3</v>
      </c>
      <c r="O61" s="53"/>
      <c r="P61" s="9">
        <v>3</v>
      </c>
      <c r="Q61" s="53">
        <v>3</v>
      </c>
      <c r="R61" s="33"/>
      <c r="S61" s="9">
        <v>1.5</v>
      </c>
      <c r="T61" s="9">
        <v>3</v>
      </c>
      <c r="U61" s="9">
        <v>3</v>
      </c>
      <c r="V61" s="9">
        <v>3</v>
      </c>
      <c r="W61" s="9">
        <v>3</v>
      </c>
      <c r="X61" s="9">
        <v>3</v>
      </c>
      <c r="Y61" s="9">
        <v>3</v>
      </c>
      <c r="Z61" s="9">
        <v>3</v>
      </c>
      <c r="AA61" s="9">
        <v>6.5</v>
      </c>
      <c r="AB61" s="53">
        <v>3</v>
      </c>
      <c r="AC61" s="53"/>
      <c r="AD61" s="9"/>
      <c r="AE61" s="9"/>
      <c r="AF61" s="9"/>
      <c r="AG61" s="9"/>
      <c r="AH61" s="9"/>
      <c r="AI61" s="69"/>
      <c r="AJ61" s="69"/>
      <c r="AK61" s="69"/>
      <c r="AL61" s="69"/>
      <c r="AM61" s="69"/>
      <c r="AN61" s="70"/>
      <c r="AO61" s="76"/>
      <c r="AP61" s="69"/>
      <c r="AQ61" s="69"/>
      <c r="AR61" s="69"/>
      <c r="AS61" s="69"/>
      <c r="AT61" s="69"/>
      <c r="AU61" s="69"/>
      <c r="AV61" s="69"/>
      <c r="AW61" s="69"/>
      <c r="AX61" s="69"/>
      <c r="AY61" s="69"/>
      <c r="AZ61" s="69"/>
      <c r="BA61" s="69"/>
      <c r="BB61" s="69"/>
      <c r="BC61" s="69"/>
      <c r="BD61" s="69"/>
      <c r="BE61" s="69"/>
      <c r="BF61" s="69"/>
      <c r="BG61" s="69"/>
      <c r="BH61" s="69"/>
      <c r="BI61" s="69"/>
      <c r="BJ61" s="69"/>
      <c r="BK61" s="69"/>
      <c r="BL61" s="73"/>
    </row>
    <row r="62" s="20" customFormat="1" spans="1:64">
      <c r="A62" s="44" t="s">
        <v>35</v>
      </c>
      <c r="B62" s="44" t="s">
        <v>104</v>
      </c>
      <c r="C62" s="44" t="s">
        <v>85</v>
      </c>
      <c r="D62" s="9"/>
      <c r="E62" s="9"/>
      <c r="F62" s="9"/>
      <c r="G62" s="9">
        <v>4</v>
      </c>
      <c r="H62" s="9">
        <v>4</v>
      </c>
      <c r="I62" s="9">
        <v>4</v>
      </c>
      <c r="J62" s="9">
        <v>4</v>
      </c>
      <c r="K62" s="9">
        <v>4</v>
      </c>
      <c r="L62" s="9"/>
      <c r="M62" s="9">
        <v>4</v>
      </c>
      <c r="N62" s="9">
        <v>4</v>
      </c>
      <c r="O62" s="9">
        <v>4</v>
      </c>
      <c r="P62" s="9">
        <v>4</v>
      </c>
      <c r="Q62" s="9">
        <v>4</v>
      </c>
      <c r="R62" s="33">
        <v>4</v>
      </c>
      <c r="S62" s="9">
        <v>4</v>
      </c>
      <c r="T62" s="9">
        <v>4</v>
      </c>
      <c r="U62" s="9">
        <v>4</v>
      </c>
      <c r="V62" s="9">
        <v>4</v>
      </c>
      <c r="W62" s="9">
        <v>4</v>
      </c>
      <c r="X62" s="9">
        <v>4</v>
      </c>
      <c r="Y62" s="9">
        <v>4</v>
      </c>
      <c r="Z62" s="9"/>
      <c r="AA62" s="9">
        <v>4</v>
      </c>
      <c r="AB62" s="9">
        <v>4</v>
      </c>
      <c r="AC62" s="9">
        <v>4</v>
      </c>
      <c r="AD62" s="59" t="s">
        <v>92</v>
      </c>
      <c r="AE62" s="9"/>
      <c r="AF62" s="9"/>
      <c r="AG62" s="9"/>
      <c r="AH62" s="9"/>
      <c r="AI62" s="69">
        <f>IF(A59="","",COUNTIF(D62:AH63,"&gt;2")/2)</f>
        <v>21</v>
      </c>
      <c r="AJ62" s="69">
        <f>SUMPRODUCT(IFERROR((IFERROR(WEEKDAY($D$3:$AH$3,2),999)&lt;6)*D62:AH63,0))</f>
        <v>104</v>
      </c>
      <c r="AK62" s="69">
        <f>SUMPRODUCT((IFERROR(WEEKDAY($D$3:$AH$3,2),999)&lt;6)*D64:AH64)</f>
        <v>39</v>
      </c>
      <c r="AL62" s="69">
        <f>SUMPRODUCT(IFERROR((IFERROR(WEEKDAY($D$3:$AH$3,2),0)&gt;5)*D62:AH64,0))</f>
        <v>88</v>
      </c>
      <c r="AM62" s="69">
        <f>IFERROR(SUM(AJ62:AL64),"")</f>
        <v>231</v>
      </c>
      <c r="AN62" s="70" t="s">
        <v>86</v>
      </c>
      <c r="AO62" s="74">
        <f>SUMPRODUCT((IFERROR((D62:AH62+D63:AH63+D64:AH64),0)&gt;8)*1,IFERROR((D62:AH62+D63:AH63+D64:AH64-8),0))</f>
        <v>63</v>
      </c>
      <c r="AP62" s="69"/>
      <c r="AQ62" s="69"/>
      <c r="AR62" s="69"/>
      <c r="AS62" s="69"/>
      <c r="AT62" s="69"/>
      <c r="AU62" s="69"/>
      <c r="AV62" s="69"/>
      <c r="AW62" s="69"/>
      <c r="AX62" s="69"/>
      <c r="AY62" s="69"/>
      <c r="AZ62" s="69"/>
      <c r="BA62" s="69"/>
      <c r="BB62" s="69"/>
      <c r="BC62" s="69"/>
      <c r="BD62" s="69"/>
      <c r="BE62" s="69"/>
      <c r="BF62" s="69"/>
      <c r="BG62" s="69"/>
      <c r="BH62" s="69"/>
      <c r="BI62" s="69"/>
      <c r="BJ62" s="69"/>
      <c r="BK62" s="69"/>
      <c r="BL62" s="73"/>
    </row>
    <row r="63" s="20" customFormat="1" spans="1:64">
      <c r="A63" s="44"/>
      <c r="B63" s="44"/>
      <c r="C63" s="44" t="s">
        <v>87</v>
      </c>
      <c r="D63" s="9"/>
      <c r="E63" s="9"/>
      <c r="F63" s="9"/>
      <c r="G63" s="9">
        <v>4</v>
      </c>
      <c r="H63" s="9">
        <v>4</v>
      </c>
      <c r="I63" s="9">
        <v>4</v>
      </c>
      <c r="J63" s="9">
        <v>4</v>
      </c>
      <c r="K63" s="9">
        <v>4</v>
      </c>
      <c r="L63" s="9"/>
      <c r="M63" s="9">
        <v>4</v>
      </c>
      <c r="N63" s="9">
        <v>4</v>
      </c>
      <c r="O63" s="9">
        <v>4</v>
      </c>
      <c r="P63" s="9">
        <v>4</v>
      </c>
      <c r="Q63" s="9">
        <v>4</v>
      </c>
      <c r="R63" s="33">
        <v>4</v>
      </c>
      <c r="S63" s="9">
        <v>4</v>
      </c>
      <c r="T63" s="9">
        <v>4</v>
      </c>
      <c r="U63" s="9">
        <v>4</v>
      </c>
      <c r="V63" s="9">
        <v>4</v>
      </c>
      <c r="W63" s="9">
        <v>4</v>
      </c>
      <c r="X63" s="9">
        <v>4</v>
      </c>
      <c r="Y63" s="9">
        <v>4</v>
      </c>
      <c r="Z63" s="9"/>
      <c r="AA63" s="9">
        <v>4</v>
      </c>
      <c r="AB63" s="9">
        <v>4</v>
      </c>
      <c r="AC63" s="9">
        <v>4</v>
      </c>
      <c r="AD63" s="60"/>
      <c r="AE63" s="9"/>
      <c r="AF63" s="9"/>
      <c r="AG63" s="9"/>
      <c r="AH63" s="9"/>
      <c r="AI63" s="69"/>
      <c r="AJ63" s="69"/>
      <c r="AK63" s="69"/>
      <c r="AL63" s="69"/>
      <c r="AM63" s="69"/>
      <c r="AN63" s="70"/>
      <c r="AO63" s="75"/>
      <c r="AP63" s="69"/>
      <c r="AQ63" s="69"/>
      <c r="AR63" s="69"/>
      <c r="AS63" s="69"/>
      <c r="AT63" s="69"/>
      <c r="AU63" s="69"/>
      <c r="AV63" s="69"/>
      <c r="AW63" s="69"/>
      <c r="AX63" s="69"/>
      <c r="AY63" s="69"/>
      <c r="AZ63" s="69"/>
      <c r="BA63" s="69"/>
      <c r="BB63" s="69"/>
      <c r="BC63" s="69"/>
      <c r="BD63" s="69"/>
      <c r="BE63" s="69"/>
      <c r="BF63" s="69"/>
      <c r="BG63" s="69"/>
      <c r="BH63" s="69"/>
      <c r="BI63" s="69"/>
      <c r="BJ63" s="69"/>
      <c r="BK63" s="69"/>
      <c r="BL63" s="73"/>
    </row>
    <row r="64" s="20" customFormat="1" spans="1:64">
      <c r="A64" s="44"/>
      <c r="B64" s="44"/>
      <c r="C64" s="44" t="s">
        <v>88</v>
      </c>
      <c r="D64" s="9"/>
      <c r="E64" s="9"/>
      <c r="F64" s="9"/>
      <c r="G64" s="9">
        <v>3</v>
      </c>
      <c r="H64" s="9">
        <v>3</v>
      </c>
      <c r="I64" s="9">
        <v>3</v>
      </c>
      <c r="J64" s="9">
        <v>3</v>
      </c>
      <c r="K64" s="9">
        <v>3</v>
      </c>
      <c r="L64" s="9"/>
      <c r="M64" s="9">
        <v>3</v>
      </c>
      <c r="N64" s="9">
        <v>3</v>
      </c>
      <c r="O64" s="9">
        <v>3</v>
      </c>
      <c r="P64" s="9">
        <v>3</v>
      </c>
      <c r="Q64" s="9">
        <v>3</v>
      </c>
      <c r="R64" s="33">
        <v>3</v>
      </c>
      <c r="S64" s="9">
        <v>3</v>
      </c>
      <c r="T64" s="9">
        <v>3</v>
      </c>
      <c r="U64" s="9">
        <v>3</v>
      </c>
      <c r="V64" s="9">
        <v>3</v>
      </c>
      <c r="W64" s="9">
        <v>3</v>
      </c>
      <c r="X64" s="9">
        <v>3</v>
      </c>
      <c r="Y64" s="9">
        <v>3</v>
      </c>
      <c r="Z64" s="9"/>
      <c r="AA64" s="9">
        <v>3</v>
      </c>
      <c r="AB64" s="9">
        <v>3</v>
      </c>
      <c r="AC64" s="9">
        <v>3</v>
      </c>
      <c r="AD64" s="61"/>
      <c r="AE64" s="9"/>
      <c r="AF64" s="9"/>
      <c r="AG64" s="9"/>
      <c r="AH64" s="9"/>
      <c r="AI64" s="69"/>
      <c r="AJ64" s="69"/>
      <c r="AK64" s="69"/>
      <c r="AL64" s="69"/>
      <c r="AM64" s="69"/>
      <c r="AN64" s="70"/>
      <c r="AO64" s="76"/>
      <c r="AP64" s="69"/>
      <c r="AQ64" s="69"/>
      <c r="AR64" s="69"/>
      <c r="AS64" s="69"/>
      <c r="AT64" s="69"/>
      <c r="AU64" s="69"/>
      <c r="AV64" s="69"/>
      <c r="AW64" s="69"/>
      <c r="AX64" s="69"/>
      <c r="AY64" s="69"/>
      <c r="AZ64" s="69"/>
      <c r="BA64" s="69"/>
      <c r="BB64" s="69"/>
      <c r="BC64" s="69"/>
      <c r="BD64" s="69"/>
      <c r="BE64" s="69"/>
      <c r="BF64" s="69"/>
      <c r="BG64" s="69"/>
      <c r="BH64" s="69"/>
      <c r="BI64" s="69"/>
      <c r="BJ64" s="69"/>
      <c r="BK64" s="69"/>
      <c r="BL64" s="73"/>
    </row>
    <row r="65" s="20" customFormat="1" ht="16.5" spans="1:64">
      <c r="A65" s="44" t="s">
        <v>36</v>
      </c>
      <c r="B65" s="44" t="s">
        <v>104</v>
      </c>
      <c r="C65" s="44" t="s">
        <v>85</v>
      </c>
      <c r="D65" s="9"/>
      <c r="E65" s="9">
        <v>4</v>
      </c>
      <c r="F65" s="9">
        <v>4</v>
      </c>
      <c r="G65" s="9">
        <v>4</v>
      </c>
      <c r="H65" s="9">
        <v>4</v>
      </c>
      <c r="I65" s="9">
        <v>4</v>
      </c>
      <c r="J65" s="9">
        <v>4</v>
      </c>
      <c r="K65" s="9">
        <v>4</v>
      </c>
      <c r="L65" s="9">
        <v>4</v>
      </c>
      <c r="M65" s="9">
        <v>4</v>
      </c>
      <c r="N65" s="9">
        <v>4</v>
      </c>
      <c r="O65" s="53">
        <v>4.5</v>
      </c>
      <c r="P65" s="9">
        <v>4</v>
      </c>
      <c r="Q65" s="9">
        <v>4</v>
      </c>
      <c r="R65" s="33" t="s">
        <v>90</v>
      </c>
      <c r="S65" s="9">
        <v>4</v>
      </c>
      <c r="T65" s="9">
        <v>4</v>
      </c>
      <c r="U65" s="9">
        <v>4</v>
      </c>
      <c r="V65" s="9">
        <v>4</v>
      </c>
      <c r="W65" s="9"/>
      <c r="X65" s="9">
        <v>4</v>
      </c>
      <c r="Y65" s="9">
        <v>4</v>
      </c>
      <c r="Z65" s="9">
        <v>4</v>
      </c>
      <c r="AA65" s="9">
        <v>4</v>
      </c>
      <c r="AB65" s="9">
        <v>4</v>
      </c>
      <c r="AC65" s="9">
        <v>4</v>
      </c>
      <c r="AD65" s="9"/>
      <c r="AE65" s="9"/>
      <c r="AF65" s="9"/>
      <c r="AG65" s="9"/>
      <c r="AH65" s="9"/>
      <c r="AI65" s="69">
        <f>IF(A62="","",COUNTIF(D65:AH66,"&gt;2")/2)</f>
        <v>22.5</v>
      </c>
      <c r="AJ65" s="69">
        <f>SUMPRODUCT(IFERROR((IFERROR(WEEKDAY($D$3:$AH$3,2),999)&lt;6)*D65:AH66,0))</f>
        <v>120</v>
      </c>
      <c r="AK65" s="69">
        <f>SUMPRODUCT((IFERROR(WEEKDAY($D$3:$AH$3,2),999)&lt;6)*D67:AH67)</f>
        <v>46</v>
      </c>
      <c r="AL65" s="69">
        <f>SUMPRODUCT(IFERROR((IFERROR(WEEKDAY($D$3:$AH$3,2),0)&gt;5)*D65:AH67,0))</f>
        <v>81.5</v>
      </c>
      <c r="AM65" s="69">
        <f>IFERROR(SUM(AJ65:AL67),"")</f>
        <v>247.5</v>
      </c>
      <c r="AN65" s="70" t="s">
        <v>86</v>
      </c>
      <c r="AO65" s="74">
        <f>SUMPRODUCT((IFERROR((D65:AH65+D66:AH66+D67:AH67),0)&gt;8)*1,IFERROR((D65:AH65+D66:AH66+D67:AH67-8),0))</f>
        <v>67</v>
      </c>
      <c r="AP65" s="69"/>
      <c r="AQ65" s="69"/>
      <c r="AR65" s="69"/>
      <c r="AS65" s="69"/>
      <c r="AT65" s="69"/>
      <c r="AU65" s="69"/>
      <c r="AV65" s="69"/>
      <c r="AW65" s="69"/>
      <c r="AX65" s="69"/>
      <c r="AY65" s="69"/>
      <c r="AZ65" s="69"/>
      <c r="BA65" s="69"/>
      <c r="BB65" s="69"/>
      <c r="BC65" s="69"/>
      <c r="BD65" s="69"/>
      <c r="BE65" s="69"/>
      <c r="BF65" s="69"/>
      <c r="BG65" s="69"/>
      <c r="BH65" s="69"/>
      <c r="BI65" s="69"/>
      <c r="BJ65" s="69"/>
      <c r="BK65" s="69"/>
      <c r="BL65" s="73"/>
    </row>
    <row r="66" s="20" customFormat="1" spans="1:64">
      <c r="A66" s="44"/>
      <c r="B66" s="44"/>
      <c r="C66" s="44" t="s">
        <v>87</v>
      </c>
      <c r="D66" s="9"/>
      <c r="E66" s="9">
        <v>4</v>
      </c>
      <c r="F66" s="9">
        <v>4</v>
      </c>
      <c r="G66" s="9">
        <v>4</v>
      </c>
      <c r="H66" s="9">
        <v>4</v>
      </c>
      <c r="I66" s="9">
        <v>4</v>
      </c>
      <c r="J66" s="9">
        <v>4</v>
      </c>
      <c r="K66" s="9">
        <v>4</v>
      </c>
      <c r="L66" s="9">
        <v>4</v>
      </c>
      <c r="M66" s="9">
        <v>4</v>
      </c>
      <c r="N66" s="9">
        <v>4</v>
      </c>
      <c r="O66" s="9"/>
      <c r="P66" s="9">
        <v>4</v>
      </c>
      <c r="Q66" s="9">
        <v>4</v>
      </c>
      <c r="R66" s="33"/>
      <c r="S66" s="9">
        <v>4</v>
      </c>
      <c r="T66" s="9">
        <v>4</v>
      </c>
      <c r="U66" s="9">
        <v>4</v>
      </c>
      <c r="V66" s="9">
        <v>4</v>
      </c>
      <c r="W66" s="9"/>
      <c r="X66" s="9">
        <v>4</v>
      </c>
      <c r="Y66" s="9">
        <v>4</v>
      </c>
      <c r="Z66" s="9">
        <v>4</v>
      </c>
      <c r="AA66" s="9">
        <v>4</v>
      </c>
      <c r="AB66" s="9">
        <v>4</v>
      </c>
      <c r="AC66" s="9">
        <v>4</v>
      </c>
      <c r="AD66" s="9"/>
      <c r="AE66" s="9"/>
      <c r="AF66" s="9"/>
      <c r="AG66" s="9"/>
      <c r="AH66" s="9"/>
      <c r="AI66" s="69"/>
      <c r="AJ66" s="69"/>
      <c r="AK66" s="69"/>
      <c r="AL66" s="69"/>
      <c r="AM66" s="69"/>
      <c r="AN66" s="70"/>
      <c r="AO66" s="75"/>
      <c r="AP66" s="69"/>
      <c r="AQ66" s="69"/>
      <c r="AR66" s="69"/>
      <c r="AS66" s="69"/>
      <c r="AT66" s="69"/>
      <c r="AU66" s="69"/>
      <c r="AV66" s="69"/>
      <c r="AW66" s="69"/>
      <c r="AX66" s="69"/>
      <c r="AY66" s="69"/>
      <c r="AZ66" s="69"/>
      <c r="BA66" s="69"/>
      <c r="BB66" s="69"/>
      <c r="BC66" s="69"/>
      <c r="BD66" s="69"/>
      <c r="BE66" s="69"/>
      <c r="BF66" s="69"/>
      <c r="BG66" s="69"/>
      <c r="BH66" s="69"/>
      <c r="BI66" s="69"/>
      <c r="BJ66" s="69"/>
      <c r="BK66" s="69"/>
      <c r="BL66" s="73"/>
    </row>
    <row r="67" s="20" customFormat="1" ht="16.5" spans="1:64">
      <c r="A67" s="44"/>
      <c r="B67" s="44"/>
      <c r="C67" s="44" t="s">
        <v>88</v>
      </c>
      <c r="D67" s="9"/>
      <c r="E67" s="9">
        <v>4</v>
      </c>
      <c r="F67" s="9">
        <v>3</v>
      </c>
      <c r="G67" s="9">
        <v>3</v>
      </c>
      <c r="H67" s="9">
        <v>3</v>
      </c>
      <c r="I67" s="9">
        <v>3</v>
      </c>
      <c r="J67" s="9">
        <v>3</v>
      </c>
      <c r="K67" s="9">
        <v>3</v>
      </c>
      <c r="L67" s="53">
        <v>3</v>
      </c>
      <c r="M67" s="53">
        <v>3</v>
      </c>
      <c r="N67" s="53">
        <v>3</v>
      </c>
      <c r="O67" s="53"/>
      <c r="P67" s="9">
        <v>3</v>
      </c>
      <c r="Q67" s="9">
        <v>3</v>
      </c>
      <c r="R67" s="33"/>
      <c r="S67" s="9">
        <v>3</v>
      </c>
      <c r="T67" s="9">
        <v>3</v>
      </c>
      <c r="U67" s="9">
        <v>3</v>
      </c>
      <c r="V67" s="9">
        <v>3</v>
      </c>
      <c r="W67" s="9"/>
      <c r="X67" s="9">
        <v>3</v>
      </c>
      <c r="Y67" s="9">
        <v>3</v>
      </c>
      <c r="Z67" s="9">
        <v>3</v>
      </c>
      <c r="AA67" s="9">
        <v>3</v>
      </c>
      <c r="AB67" s="53">
        <v>3</v>
      </c>
      <c r="AC67" s="53">
        <v>3</v>
      </c>
      <c r="AD67" s="9"/>
      <c r="AE67" s="9"/>
      <c r="AF67" s="9"/>
      <c r="AG67" s="9"/>
      <c r="AH67" s="9"/>
      <c r="AI67" s="69"/>
      <c r="AJ67" s="69"/>
      <c r="AK67" s="69"/>
      <c r="AL67" s="69"/>
      <c r="AM67" s="69"/>
      <c r="AN67" s="70"/>
      <c r="AO67" s="76"/>
      <c r="AP67" s="69"/>
      <c r="AQ67" s="69"/>
      <c r="AR67" s="69"/>
      <c r="AS67" s="69"/>
      <c r="AT67" s="69"/>
      <c r="AU67" s="69"/>
      <c r="AV67" s="69"/>
      <c r="AW67" s="69"/>
      <c r="AX67" s="69"/>
      <c r="AY67" s="69"/>
      <c r="AZ67" s="69"/>
      <c r="BA67" s="69"/>
      <c r="BB67" s="69"/>
      <c r="BC67" s="69"/>
      <c r="BD67" s="69"/>
      <c r="BE67" s="69"/>
      <c r="BF67" s="69"/>
      <c r="BG67" s="69"/>
      <c r="BH67" s="69"/>
      <c r="BI67" s="69"/>
      <c r="BJ67" s="69"/>
      <c r="BK67" s="69"/>
      <c r="BL67" s="73"/>
    </row>
    <row r="68" s="20" customFormat="1" spans="1:64">
      <c r="A68" s="44" t="s">
        <v>31</v>
      </c>
      <c r="B68" s="44" t="s">
        <v>104</v>
      </c>
      <c r="C68" s="44" t="s">
        <v>85</v>
      </c>
      <c r="D68" s="9">
        <v>4</v>
      </c>
      <c r="E68" s="9">
        <v>4</v>
      </c>
      <c r="F68" s="9">
        <v>4</v>
      </c>
      <c r="G68" s="9">
        <v>4</v>
      </c>
      <c r="H68" s="9"/>
      <c r="I68" s="9">
        <v>4</v>
      </c>
      <c r="J68" s="9">
        <v>4</v>
      </c>
      <c r="K68" s="9">
        <v>4</v>
      </c>
      <c r="L68" s="9">
        <v>4</v>
      </c>
      <c r="M68" s="9">
        <v>4</v>
      </c>
      <c r="N68" s="9">
        <v>4</v>
      </c>
      <c r="O68" s="9">
        <v>4</v>
      </c>
      <c r="P68" s="9">
        <v>4</v>
      </c>
      <c r="Q68" s="9">
        <v>4</v>
      </c>
      <c r="R68" s="33">
        <v>4</v>
      </c>
      <c r="S68" s="9"/>
      <c r="T68" s="9">
        <v>4</v>
      </c>
      <c r="U68" s="9">
        <v>4</v>
      </c>
      <c r="V68" s="9">
        <v>4</v>
      </c>
      <c r="W68" s="9">
        <v>4</v>
      </c>
      <c r="X68" s="9">
        <v>4</v>
      </c>
      <c r="Y68" s="9">
        <v>4</v>
      </c>
      <c r="Z68" s="9">
        <v>4</v>
      </c>
      <c r="AA68" s="9">
        <v>4</v>
      </c>
      <c r="AB68" s="9">
        <v>4</v>
      </c>
      <c r="AC68" s="9">
        <v>4</v>
      </c>
      <c r="AD68" s="9"/>
      <c r="AE68" s="9"/>
      <c r="AF68" s="9"/>
      <c r="AG68" s="9"/>
      <c r="AH68" s="9"/>
      <c r="AI68" s="69">
        <f>IF(A65="","",COUNTIF(D68:AH69,"&gt;2")/2)</f>
        <v>23.5</v>
      </c>
      <c r="AJ68" s="69">
        <f>SUMPRODUCT(IFERROR((IFERROR(WEEKDAY($D$3:$AH$3,2),999)&lt;6)*D68:AH69,0))</f>
        <v>136</v>
      </c>
      <c r="AK68" s="69">
        <f>SUMPRODUCT((IFERROR(WEEKDAY($D$3:$AH$3,2),999)&lt;6)*D70:AH70)</f>
        <v>47</v>
      </c>
      <c r="AL68" s="69">
        <f>SUMPRODUCT(IFERROR((IFERROR(WEEKDAY($D$3:$AH$3,2),0)&gt;5)*D68:AH70,0))</f>
        <v>65.5</v>
      </c>
      <c r="AM68" s="69">
        <f>IFERROR(SUM(AJ68:AL70),"")</f>
        <v>248.5</v>
      </c>
      <c r="AN68" s="70" t="s">
        <v>86</v>
      </c>
      <c r="AO68" s="74">
        <f>SUMPRODUCT((IFERROR((D68:AH68+D69:AH69+D70:AH70),0)&gt;8)*1,IFERROR((D68:AH68+D69:AH69+D70:AH70-8),0))</f>
        <v>59.5</v>
      </c>
      <c r="AP68" s="69"/>
      <c r="AQ68" s="69"/>
      <c r="AR68" s="69"/>
      <c r="AS68" s="69"/>
      <c r="AT68" s="69"/>
      <c r="AU68" s="69"/>
      <c r="AV68" s="69"/>
      <c r="AW68" s="69"/>
      <c r="AX68" s="69"/>
      <c r="AY68" s="69"/>
      <c r="AZ68" s="69"/>
      <c r="BA68" s="69"/>
      <c r="BB68" s="69"/>
      <c r="BC68" s="69"/>
      <c r="BD68" s="69"/>
      <c r="BE68" s="69"/>
      <c r="BF68" s="69"/>
      <c r="BG68" s="69"/>
      <c r="BH68" s="69"/>
      <c r="BI68" s="69"/>
      <c r="BJ68" s="69"/>
      <c r="BK68" s="69"/>
      <c r="BL68" s="73"/>
    </row>
    <row r="69" s="20" customFormat="1" spans="1:64">
      <c r="A69" s="44"/>
      <c r="B69" s="44"/>
      <c r="C69" s="44" t="s">
        <v>87</v>
      </c>
      <c r="D69" s="9">
        <v>4</v>
      </c>
      <c r="E69" s="9">
        <v>4</v>
      </c>
      <c r="F69" s="9">
        <v>4</v>
      </c>
      <c r="G69" s="9">
        <v>1</v>
      </c>
      <c r="H69" s="9"/>
      <c r="I69" s="9">
        <v>4</v>
      </c>
      <c r="J69" s="9">
        <v>4</v>
      </c>
      <c r="K69" s="9">
        <v>4</v>
      </c>
      <c r="L69" s="9">
        <v>4</v>
      </c>
      <c r="M69" s="9">
        <v>4</v>
      </c>
      <c r="N69" s="9">
        <v>4</v>
      </c>
      <c r="O69" s="9">
        <v>4</v>
      </c>
      <c r="P69" s="9">
        <v>4</v>
      </c>
      <c r="Q69" s="9">
        <v>4</v>
      </c>
      <c r="R69" s="33">
        <v>4</v>
      </c>
      <c r="S69" s="9"/>
      <c r="T69" s="9">
        <v>4</v>
      </c>
      <c r="U69" s="9">
        <v>4</v>
      </c>
      <c r="V69" s="9">
        <v>4</v>
      </c>
      <c r="W69" s="9">
        <v>4</v>
      </c>
      <c r="X69" s="9">
        <v>4</v>
      </c>
      <c r="Y69" s="9">
        <v>4</v>
      </c>
      <c r="Z69" s="9">
        <v>4</v>
      </c>
      <c r="AA69" s="9">
        <v>4</v>
      </c>
      <c r="AB69" s="9">
        <v>4</v>
      </c>
      <c r="AC69" s="9">
        <v>4</v>
      </c>
      <c r="AD69" s="9"/>
      <c r="AE69" s="9"/>
      <c r="AF69" s="9"/>
      <c r="AG69" s="9"/>
      <c r="AH69" s="9"/>
      <c r="AI69" s="69"/>
      <c r="AJ69" s="69"/>
      <c r="AK69" s="69"/>
      <c r="AL69" s="69"/>
      <c r="AM69" s="69"/>
      <c r="AN69" s="70"/>
      <c r="AO69" s="75"/>
      <c r="AP69" s="69"/>
      <c r="AQ69" s="69"/>
      <c r="AR69" s="69"/>
      <c r="AS69" s="69"/>
      <c r="AT69" s="69"/>
      <c r="AU69" s="69"/>
      <c r="AV69" s="69"/>
      <c r="AW69" s="69"/>
      <c r="AX69" s="69"/>
      <c r="AY69" s="69"/>
      <c r="AZ69" s="69"/>
      <c r="BA69" s="69"/>
      <c r="BB69" s="69"/>
      <c r="BC69" s="69"/>
      <c r="BD69" s="69"/>
      <c r="BE69" s="69"/>
      <c r="BF69" s="69"/>
      <c r="BG69" s="69"/>
      <c r="BH69" s="69"/>
      <c r="BI69" s="69"/>
      <c r="BJ69" s="69"/>
      <c r="BK69" s="69"/>
      <c r="BL69" s="73"/>
    </row>
    <row r="70" s="20" customFormat="1" spans="1:64">
      <c r="A70" s="44"/>
      <c r="B70" s="44"/>
      <c r="C70" s="44" t="s">
        <v>88</v>
      </c>
      <c r="D70" s="9">
        <v>3.5</v>
      </c>
      <c r="E70" s="9">
        <v>4</v>
      </c>
      <c r="F70" s="9">
        <v>4</v>
      </c>
      <c r="G70" s="9"/>
      <c r="H70" s="9"/>
      <c r="I70" s="9">
        <v>3.5</v>
      </c>
      <c r="J70" s="9">
        <v>3</v>
      </c>
      <c r="K70" s="9">
        <v>3</v>
      </c>
      <c r="L70" s="9">
        <v>1.5</v>
      </c>
      <c r="M70" s="9">
        <v>3</v>
      </c>
      <c r="N70" s="9">
        <v>3</v>
      </c>
      <c r="O70" s="9">
        <v>3</v>
      </c>
      <c r="P70" s="9">
        <v>1.5</v>
      </c>
      <c r="Q70" s="9">
        <v>1</v>
      </c>
      <c r="R70" s="33">
        <v>3</v>
      </c>
      <c r="S70" s="9"/>
      <c r="T70" s="9">
        <v>1</v>
      </c>
      <c r="U70" s="9">
        <v>1</v>
      </c>
      <c r="V70" s="9">
        <v>1</v>
      </c>
      <c r="W70" s="9">
        <v>3</v>
      </c>
      <c r="X70" s="9">
        <v>3</v>
      </c>
      <c r="Y70" s="9">
        <v>3</v>
      </c>
      <c r="Z70" s="9">
        <v>3</v>
      </c>
      <c r="AA70" s="9">
        <v>3</v>
      </c>
      <c r="AB70" s="9">
        <v>3.5</v>
      </c>
      <c r="AC70" s="9">
        <v>1</v>
      </c>
      <c r="AD70" s="9"/>
      <c r="AE70" s="9"/>
      <c r="AF70" s="9"/>
      <c r="AG70" s="9"/>
      <c r="AH70" s="9"/>
      <c r="AI70" s="69"/>
      <c r="AJ70" s="69"/>
      <c r="AK70" s="69"/>
      <c r="AL70" s="69"/>
      <c r="AM70" s="69"/>
      <c r="AN70" s="70"/>
      <c r="AO70" s="76"/>
      <c r="AP70" s="69"/>
      <c r="AQ70" s="69"/>
      <c r="AR70" s="69"/>
      <c r="AS70" s="69"/>
      <c r="AT70" s="69"/>
      <c r="AU70" s="69"/>
      <c r="AV70" s="69"/>
      <c r="AW70" s="69"/>
      <c r="AX70" s="69"/>
      <c r="AY70" s="69"/>
      <c r="AZ70" s="69"/>
      <c r="BA70" s="69"/>
      <c r="BB70" s="69"/>
      <c r="BC70" s="69"/>
      <c r="BD70" s="69"/>
      <c r="BE70" s="69"/>
      <c r="BF70" s="69"/>
      <c r="BG70" s="69"/>
      <c r="BH70" s="69"/>
      <c r="BI70" s="69"/>
      <c r="BJ70" s="69"/>
      <c r="BK70" s="69"/>
      <c r="BL70" s="73"/>
    </row>
    <row r="71" s="20" customFormat="1" spans="1:64">
      <c r="A71" s="44" t="s">
        <v>32</v>
      </c>
      <c r="B71" s="44" t="s">
        <v>104</v>
      </c>
      <c r="C71" s="44" t="s">
        <v>85</v>
      </c>
      <c r="D71" s="9"/>
      <c r="E71" s="9"/>
      <c r="F71" s="9"/>
      <c r="G71" s="9"/>
      <c r="H71" s="9"/>
      <c r="I71" s="9"/>
      <c r="J71" s="9">
        <v>4</v>
      </c>
      <c r="K71" s="9">
        <v>4</v>
      </c>
      <c r="L71" s="9">
        <v>4</v>
      </c>
      <c r="M71" s="9">
        <v>4</v>
      </c>
      <c r="N71" s="9">
        <v>4</v>
      </c>
      <c r="O71" s="9">
        <v>4</v>
      </c>
      <c r="P71" s="9">
        <v>4</v>
      </c>
      <c r="Q71" s="9">
        <v>4</v>
      </c>
      <c r="R71" s="9">
        <v>4</v>
      </c>
      <c r="S71" s="9">
        <v>4</v>
      </c>
      <c r="T71" s="9">
        <v>4</v>
      </c>
      <c r="U71" s="9"/>
      <c r="V71" s="9">
        <v>4</v>
      </c>
      <c r="W71" s="9">
        <v>4</v>
      </c>
      <c r="X71" s="9">
        <v>4</v>
      </c>
      <c r="Y71" s="9">
        <v>4</v>
      </c>
      <c r="Z71" s="9">
        <v>4</v>
      </c>
      <c r="AA71" s="9">
        <v>4</v>
      </c>
      <c r="AB71" s="9">
        <v>4</v>
      </c>
      <c r="AC71" s="9">
        <v>4</v>
      </c>
      <c r="AD71" s="9">
        <v>4</v>
      </c>
      <c r="AE71" s="9"/>
      <c r="AF71" s="9"/>
      <c r="AG71" s="9"/>
      <c r="AH71" s="9"/>
      <c r="AI71" s="69">
        <f>IF(A68="","",COUNTIF(D71:AH72,"&gt;2")/2)</f>
        <v>20</v>
      </c>
      <c r="AJ71" s="69">
        <f>SUMPRODUCT(IFERROR((IFERROR(WEEKDAY($D$3:$AH$3,2),999)&lt;6)*D71:AH72,0))</f>
        <v>120</v>
      </c>
      <c r="AK71" s="69">
        <f>SUMPRODUCT((IFERROR(WEEKDAY($D$3:$AH$3,2),999)&lt;6)*D73:AH73)</f>
        <v>40.5</v>
      </c>
      <c r="AL71" s="69">
        <f>SUMPRODUCT(IFERROR((IFERROR(WEEKDAY($D$3:$AH$3,2),0)&gt;5)*D71:AH73,0))</f>
        <v>55</v>
      </c>
      <c r="AM71" s="69">
        <f>IFERROR(SUM(AJ71:AL73),"")</f>
        <v>215.5</v>
      </c>
      <c r="AN71" s="70" t="s">
        <v>86</v>
      </c>
      <c r="AO71" s="74">
        <f>SUMPRODUCT((IFERROR((D71:AH71+D72:AH72+D73:AH73),0)&gt;8)*1,IFERROR((D71:AH71+D72:AH72+D73:AH73-8),0))</f>
        <v>55.5</v>
      </c>
      <c r="AP71" s="69"/>
      <c r="AQ71" s="69"/>
      <c r="AR71" s="69"/>
      <c r="AS71" s="69"/>
      <c r="AT71" s="69"/>
      <c r="AU71" s="69"/>
      <c r="AV71" s="69"/>
      <c r="AW71" s="69"/>
      <c r="AX71" s="69"/>
      <c r="AY71" s="69"/>
      <c r="AZ71" s="69"/>
      <c r="BA71" s="69"/>
      <c r="BB71" s="69"/>
      <c r="BC71" s="69"/>
      <c r="BD71" s="69"/>
      <c r="BE71" s="69"/>
      <c r="BF71" s="69"/>
      <c r="BG71" s="69"/>
      <c r="BH71" s="69"/>
      <c r="BI71" s="69"/>
      <c r="BJ71" s="69"/>
      <c r="BK71" s="69"/>
      <c r="BL71" s="73"/>
    </row>
    <row r="72" s="20" customFormat="1" spans="1:64">
      <c r="A72" s="44"/>
      <c r="B72" s="44"/>
      <c r="C72" s="44" t="s">
        <v>87</v>
      </c>
      <c r="D72" s="9"/>
      <c r="E72" s="9"/>
      <c r="F72" s="9"/>
      <c r="G72" s="9"/>
      <c r="H72" s="9"/>
      <c r="I72" s="9"/>
      <c r="J72" s="9">
        <v>4</v>
      </c>
      <c r="K72" s="9">
        <v>4</v>
      </c>
      <c r="L72" s="9">
        <v>4</v>
      </c>
      <c r="M72" s="9">
        <v>4</v>
      </c>
      <c r="N72" s="9">
        <v>4</v>
      </c>
      <c r="O72" s="9">
        <v>4</v>
      </c>
      <c r="P72" s="9">
        <v>4</v>
      </c>
      <c r="Q72" s="9">
        <v>4</v>
      </c>
      <c r="R72" s="9">
        <v>4</v>
      </c>
      <c r="S72" s="9">
        <v>4</v>
      </c>
      <c r="T72" s="9">
        <v>4</v>
      </c>
      <c r="U72" s="9"/>
      <c r="V72" s="9">
        <v>4</v>
      </c>
      <c r="W72" s="9">
        <v>4</v>
      </c>
      <c r="X72" s="9">
        <v>4</v>
      </c>
      <c r="Y72" s="9">
        <v>4</v>
      </c>
      <c r="Z72" s="9">
        <v>4</v>
      </c>
      <c r="AA72" s="9">
        <v>4</v>
      </c>
      <c r="AB72" s="9">
        <v>4</v>
      </c>
      <c r="AC72" s="9">
        <v>4</v>
      </c>
      <c r="AD72" s="9">
        <v>4</v>
      </c>
      <c r="AE72" s="9"/>
      <c r="AF72" s="9"/>
      <c r="AG72" s="9"/>
      <c r="AH72" s="9"/>
      <c r="AI72" s="69"/>
      <c r="AJ72" s="69"/>
      <c r="AK72" s="69"/>
      <c r="AL72" s="69"/>
      <c r="AM72" s="69"/>
      <c r="AN72" s="70"/>
      <c r="AO72" s="75"/>
      <c r="AP72" s="69"/>
      <c r="AQ72" s="69"/>
      <c r="AR72" s="69"/>
      <c r="AS72" s="69"/>
      <c r="AT72" s="69"/>
      <c r="AU72" s="69"/>
      <c r="AV72" s="69"/>
      <c r="AW72" s="69"/>
      <c r="AX72" s="69"/>
      <c r="AY72" s="69"/>
      <c r="AZ72" s="69"/>
      <c r="BA72" s="69"/>
      <c r="BB72" s="69"/>
      <c r="BC72" s="69"/>
      <c r="BD72" s="69"/>
      <c r="BE72" s="69"/>
      <c r="BF72" s="69"/>
      <c r="BG72" s="69"/>
      <c r="BH72" s="69"/>
      <c r="BI72" s="69"/>
      <c r="BJ72" s="69"/>
      <c r="BK72" s="69"/>
      <c r="BL72" s="73"/>
    </row>
    <row r="73" s="20" customFormat="1" ht="16.5" spans="1:64">
      <c r="A73" s="44"/>
      <c r="B73" s="44"/>
      <c r="C73" s="44" t="s">
        <v>88</v>
      </c>
      <c r="D73" s="9"/>
      <c r="E73" s="9"/>
      <c r="F73" s="9"/>
      <c r="G73" s="9"/>
      <c r="H73" s="53"/>
      <c r="I73" s="9"/>
      <c r="J73" s="9">
        <v>3</v>
      </c>
      <c r="K73" s="9">
        <v>3</v>
      </c>
      <c r="L73" s="9">
        <v>1.5</v>
      </c>
      <c r="M73" s="9">
        <v>3</v>
      </c>
      <c r="N73" s="9">
        <v>3</v>
      </c>
      <c r="O73" s="9">
        <v>3</v>
      </c>
      <c r="P73" s="9">
        <v>3</v>
      </c>
      <c r="Q73" s="9">
        <v>3</v>
      </c>
      <c r="R73" s="9">
        <v>3</v>
      </c>
      <c r="S73" s="9">
        <v>3</v>
      </c>
      <c r="T73" s="9">
        <v>3</v>
      </c>
      <c r="U73" s="9"/>
      <c r="V73" s="9">
        <v>3</v>
      </c>
      <c r="W73" s="9">
        <v>3</v>
      </c>
      <c r="X73" s="9">
        <v>3</v>
      </c>
      <c r="Y73" s="9">
        <v>3</v>
      </c>
      <c r="Z73" s="9">
        <v>3</v>
      </c>
      <c r="AA73" s="9">
        <v>3</v>
      </c>
      <c r="AB73" s="9">
        <v>3</v>
      </c>
      <c r="AC73" s="9">
        <v>3</v>
      </c>
      <c r="AD73" s="9"/>
      <c r="AE73" s="9"/>
      <c r="AF73" s="9"/>
      <c r="AG73" s="9"/>
      <c r="AH73" s="9"/>
      <c r="AI73" s="69"/>
      <c r="AJ73" s="69"/>
      <c r="AK73" s="69"/>
      <c r="AL73" s="69"/>
      <c r="AM73" s="69"/>
      <c r="AN73" s="70"/>
      <c r="AO73" s="76"/>
      <c r="AP73" s="69"/>
      <c r="AQ73" s="69"/>
      <c r="AR73" s="69"/>
      <c r="AS73" s="69"/>
      <c r="AT73" s="69"/>
      <c r="AU73" s="69"/>
      <c r="AV73" s="69"/>
      <c r="AW73" s="69"/>
      <c r="AX73" s="69"/>
      <c r="AY73" s="69"/>
      <c r="AZ73" s="69"/>
      <c r="BA73" s="69"/>
      <c r="BB73" s="69"/>
      <c r="BC73" s="69"/>
      <c r="BD73" s="69"/>
      <c r="BE73" s="69"/>
      <c r="BF73" s="69"/>
      <c r="BG73" s="69"/>
      <c r="BH73" s="69"/>
      <c r="BI73" s="69"/>
      <c r="BJ73" s="69"/>
      <c r="BK73" s="69"/>
      <c r="BL73" s="73"/>
    </row>
    <row r="74" s="21" customFormat="1" spans="1:16383">
      <c r="A74" s="77" t="s">
        <v>28</v>
      </c>
      <c r="B74" s="44" t="s">
        <v>104</v>
      </c>
      <c r="C74" s="44" t="s">
        <v>85</v>
      </c>
      <c r="D74" s="9"/>
      <c r="E74" s="9"/>
      <c r="F74" s="9"/>
      <c r="G74" s="9"/>
      <c r="H74" s="9"/>
      <c r="I74" s="9"/>
      <c r="J74" s="9"/>
      <c r="K74" s="9"/>
      <c r="L74" s="9"/>
      <c r="M74" s="87"/>
      <c r="N74" s="87">
        <v>4</v>
      </c>
      <c r="O74" s="87">
        <v>4</v>
      </c>
      <c r="P74" s="9"/>
      <c r="Q74" s="33"/>
      <c r="R74" s="33"/>
      <c r="S74" s="33"/>
      <c r="T74" s="9"/>
      <c r="U74" s="9"/>
      <c r="V74" s="9"/>
      <c r="W74" s="9">
        <v>4</v>
      </c>
      <c r="X74" s="9">
        <v>4</v>
      </c>
      <c r="Y74" s="9">
        <v>4</v>
      </c>
      <c r="Z74" s="9">
        <v>4</v>
      </c>
      <c r="AA74" s="9">
        <v>4</v>
      </c>
      <c r="AB74" s="9">
        <v>4</v>
      </c>
      <c r="AC74" s="9">
        <v>4</v>
      </c>
      <c r="AD74" s="9"/>
      <c r="AE74" s="9"/>
      <c r="AF74" s="9"/>
      <c r="AG74" s="9"/>
      <c r="AH74" s="9"/>
      <c r="AI74" s="69">
        <f>IF(A71="","",COUNTIF(D74:AH75,"&gt;2")/2)</f>
        <v>9</v>
      </c>
      <c r="AJ74" s="69">
        <f>SUMPRODUCT(IFERROR((IFERROR(WEEKDAY($D$3:$AH$3,2),999)&lt;6)*D74:AH75,0))</f>
        <v>40</v>
      </c>
      <c r="AK74" s="69">
        <f>SUMPRODUCT((IFERROR(WEEKDAY($D$3:$AH$3,2),999)&lt;6)*D76:AH76)</f>
        <v>13</v>
      </c>
      <c r="AL74" s="69">
        <f>SUMPRODUCT(IFERROR((IFERROR(WEEKDAY($D$3:$AH$3,2),0)&gt;5)*D74:AH76,0))</f>
        <v>42.5</v>
      </c>
      <c r="AM74" s="69">
        <f>IFERROR(SUM(AJ74:AL76),"")</f>
        <v>95.5</v>
      </c>
      <c r="AN74" s="70" t="s">
        <v>86</v>
      </c>
      <c r="AO74" s="74">
        <f>SUMPRODUCT((IFERROR((D74:AH74+D75:AH75+D76:AH76),0)&gt;8)*1,IFERROR((D74:AH74+D75:AH75+D76:AH76-8),0))</f>
        <v>23.5</v>
      </c>
      <c r="AP74" s="69"/>
      <c r="AQ74" s="69"/>
      <c r="AR74" s="69"/>
      <c r="AS74" s="69"/>
      <c r="AT74" s="69"/>
      <c r="AU74" s="69"/>
      <c r="AV74" s="69"/>
      <c r="AW74" s="69"/>
      <c r="AX74" s="69"/>
      <c r="AY74" s="69"/>
      <c r="AZ74" s="69"/>
      <c r="BA74" s="69"/>
      <c r="BB74" s="69"/>
      <c r="BC74" s="69"/>
      <c r="BD74" s="69"/>
      <c r="BE74" s="69"/>
      <c r="BF74" s="69"/>
      <c r="BG74" s="69"/>
      <c r="BH74" s="69"/>
      <c r="BI74" s="69"/>
      <c r="BJ74" s="69"/>
      <c r="BK74" s="69"/>
      <c r="BL74" s="73"/>
      <c r="XFB74" s="20"/>
      <c r="XFC74" s="20"/>
    </row>
    <row r="75" s="21" customFormat="1" spans="1:16383">
      <c r="A75" s="78"/>
      <c r="B75" s="44"/>
      <c r="C75" s="44" t="s">
        <v>87</v>
      </c>
      <c r="D75" s="9"/>
      <c r="E75" s="9"/>
      <c r="F75" s="9"/>
      <c r="G75" s="9"/>
      <c r="H75" s="9"/>
      <c r="I75" s="9"/>
      <c r="J75" s="9"/>
      <c r="K75" s="9"/>
      <c r="L75" s="9"/>
      <c r="M75" s="87"/>
      <c r="N75" s="87">
        <v>4</v>
      </c>
      <c r="O75" s="87">
        <v>4</v>
      </c>
      <c r="P75" s="9"/>
      <c r="Q75" s="33"/>
      <c r="R75" s="33"/>
      <c r="S75" s="33"/>
      <c r="T75" s="9"/>
      <c r="U75" s="9"/>
      <c r="V75" s="9"/>
      <c r="W75" s="9">
        <v>4</v>
      </c>
      <c r="X75" s="9">
        <v>4</v>
      </c>
      <c r="Y75" s="9">
        <v>4</v>
      </c>
      <c r="Z75" s="9">
        <v>4</v>
      </c>
      <c r="AA75" s="9">
        <v>4</v>
      </c>
      <c r="AB75" s="9">
        <v>4</v>
      </c>
      <c r="AC75" s="9">
        <v>4</v>
      </c>
      <c r="AD75" s="9"/>
      <c r="AE75" s="9"/>
      <c r="AF75" s="9"/>
      <c r="AG75" s="9"/>
      <c r="AH75" s="9"/>
      <c r="AI75" s="69"/>
      <c r="AJ75" s="69"/>
      <c r="AK75" s="69"/>
      <c r="AL75" s="69"/>
      <c r="AM75" s="69"/>
      <c r="AN75" s="70"/>
      <c r="AO75" s="75"/>
      <c r="AP75" s="69"/>
      <c r="AQ75" s="69"/>
      <c r="AR75" s="69"/>
      <c r="AS75" s="69"/>
      <c r="AT75" s="69"/>
      <c r="AU75" s="69"/>
      <c r="AV75" s="69"/>
      <c r="AW75" s="69"/>
      <c r="AX75" s="69"/>
      <c r="AY75" s="69"/>
      <c r="AZ75" s="69"/>
      <c r="BA75" s="69"/>
      <c r="BB75" s="69"/>
      <c r="BC75" s="69"/>
      <c r="BD75" s="69"/>
      <c r="BE75" s="69"/>
      <c r="BF75" s="69"/>
      <c r="BG75" s="69"/>
      <c r="BH75" s="69"/>
      <c r="BI75" s="69"/>
      <c r="BJ75" s="69"/>
      <c r="BK75" s="69"/>
      <c r="BL75" s="73"/>
      <c r="XFB75" s="20"/>
      <c r="XFC75" s="20"/>
    </row>
    <row r="76" s="21" customFormat="1" ht="16.5" spans="1:16383">
      <c r="A76" s="79"/>
      <c r="B76" s="77"/>
      <c r="C76" s="77" t="s">
        <v>88</v>
      </c>
      <c r="D76" s="29"/>
      <c r="E76" s="29"/>
      <c r="F76" s="29"/>
      <c r="G76" s="29"/>
      <c r="H76" s="80"/>
      <c r="I76" s="29"/>
      <c r="J76" s="29"/>
      <c r="K76" s="29"/>
      <c r="L76" s="29"/>
      <c r="M76" s="87"/>
      <c r="N76" s="87">
        <v>3</v>
      </c>
      <c r="O76" s="87">
        <v>3</v>
      </c>
      <c r="P76" s="29"/>
      <c r="Q76" s="33"/>
      <c r="R76" s="33"/>
      <c r="S76" s="33"/>
      <c r="T76" s="29"/>
      <c r="U76" s="29"/>
      <c r="V76" s="29"/>
      <c r="W76" s="29">
        <v>3</v>
      </c>
      <c r="X76" s="29">
        <v>3</v>
      </c>
      <c r="Y76" s="29">
        <v>3</v>
      </c>
      <c r="Z76" s="29">
        <v>3</v>
      </c>
      <c r="AA76" s="29">
        <v>1</v>
      </c>
      <c r="AB76" s="29">
        <v>3.5</v>
      </c>
      <c r="AC76" s="29">
        <v>1</v>
      </c>
      <c r="AD76" s="29"/>
      <c r="AE76" s="29"/>
      <c r="AF76" s="29"/>
      <c r="AG76" s="29"/>
      <c r="AH76" s="29"/>
      <c r="AI76" s="69"/>
      <c r="AJ76" s="69"/>
      <c r="AK76" s="69"/>
      <c r="AL76" s="69"/>
      <c r="AM76" s="69"/>
      <c r="AN76" s="70"/>
      <c r="AO76" s="76"/>
      <c r="AP76" s="69"/>
      <c r="AQ76" s="69"/>
      <c r="AR76" s="69"/>
      <c r="AS76" s="69"/>
      <c r="AT76" s="69"/>
      <c r="AU76" s="69"/>
      <c r="AV76" s="69"/>
      <c r="AW76" s="69"/>
      <c r="AX76" s="69"/>
      <c r="AY76" s="69"/>
      <c r="AZ76" s="69"/>
      <c r="BA76" s="69"/>
      <c r="BB76" s="69"/>
      <c r="BC76" s="69"/>
      <c r="BD76" s="69"/>
      <c r="BE76" s="69"/>
      <c r="BF76" s="69"/>
      <c r="BG76" s="69"/>
      <c r="BH76" s="69"/>
      <c r="BI76" s="69"/>
      <c r="BJ76" s="69"/>
      <c r="BK76" s="69"/>
      <c r="BL76" s="73"/>
      <c r="XFB76" s="20"/>
      <c r="XFC76" s="20"/>
    </row>
    <row r="77" s="21" customFormat="1" spans="1:16383">
      <c r="A77" s="81" t="s">
        <v>34</v>
      </c>
      <c r="B77" s="82" t="s">
        <v>104</v>
      </c>
      <c r="C77" s="82" t="s">
        <v>85</v>
      </c>
      <c r="D77" s="9"/>
      <c r="E77" s="9"/>
      <c r="F77" s="9"/>
      <c r="G77" s="9"/>
      <c r="H77" s="9"/>
      <c r="I77" s="9"/>
      <c r="J77" s="9"/>
      <c r="K77" s="9"/>
      <c r="L77" s="9"/>
      <c r="M77" s="87"/>
      <c r="N77" s="87">
        <v>4</v>
      </c>
      <c r="O77" s="87">
        <v>4</v>
      </c>
      <c r="P77" s="88" t="s">
        <v>92</v>
      </c>
      <c r="Q77" s="9"/>
      <c r="R77" s="9"/>
      <c r="S77" s="9"/>
      <c r="T77" s="9"/>
      <c r="U77" s="9"/>
      <c r="V77" s="9"/>
      <c r="W77" s="9"/>
      <c r="X77" s="9"/>
      <c r="Y77" s="9"/>
      <c r="Z77" s="9"/>
      <c r="AA77" s="9"/>
      <c r="AB77" s="9"/>
      <c r="AC77" s="9"/>
      <c r="AD77" s="9"/>
      <c r="AE77" s="9"/>
      <c r="AF77" s="9"/>
      <c r="AG77" s="9"/>
      <c r="AH77" s="9"/>
      <c r="AI77" s="69">
        <f>IF(A74="","",COUNTIF(D77:AH78,"&gt;2")/2)</f>
        <v>2</v>
      </c>
      <c r="AJ77" s="69">
        <f>SUMPRODUCT(IFERROR((IFERROR(WEEKDAY($D$3:$AH$3,2),999)&lt;6)*D77:AH78,0))</f>
        <v>0</v>
      </c>
      <c r="AK77" s="69">
        <f>SUMPRODUCT((IFERROR(WEEKDAY($D$3:$AH$3,2),999)&lt;6)*D79:AH79)</f>
        <v>0</v>
      </c>
      <c r="AL77" s="69">
        <f>SUMPRODUCT(IFERROR((IFERROR(WEEKDAY($D$3:$AH$3,2),0)&gt;5)*D77:AH79,0))</f>
        <v>20</v>
      </c>
      <c r="AM77" s="69">
        <f>IFERROR(SUM(AJ77:AL79),"")</f>
        <v>20</v>
      </c>
      <c r="AN77" s="70" t="s">
        <v>86</v>
      </c>
      <c r="AO77" s="74">
        <f>SUMPRODUCT((IFERROR((D77:AH77+D78:AH78+D79:AH79),0)&gt;8)*1,IFERROR((D77:AH77+D78:AH78+D79:AH79-8),0))</f>
        <v>4</v>
      </c>
      <c r="XFB77" s="20"/>
      <c r="XFC77" s="20"/>
    </row>
    <row r="78" s="21" customFormat="1" spans="1:16383">
      <c r="A78" s="83"/>
      <c r="B78" s="82"/>
      <c r="C78" s="82" t="s">
        <v>87</v>
      </c>
      <c r="D78" s="9"/>
      <c r="E78" s="9"/>
      <c r="F78" s="9"/>
      <c r="G78" s="9"/>
      <c r="H78" s="9"/>
      <c r="I78" s="9"/>
      <c r="J78" s="9"/>
      <c r="K78" s="9"/>
      <c r="L78" s="9"/>
      <c r="M78" s="87"/>
      <c r="N78" s="87">
        <v>4</v>
      </c>
      <c r="O78" s="87">
        <v>4</v>
      </c>
      <c r="P78" s="89"/>
      <c r="Q78" s="9"/>
      <c r="R78" s="9"/>
      <c r="S78" s="9"/>
      <c r="T78" s="9"/>
      <c r="U78" s="9"/>
      <c r="V78" s="9"/>
      <c r="W78" s="9"/>
      <c r="X78" s="9"/>
      <c r="Y78" s="9"/>
      <c r="Z78" s="9"/>
      <c r="AA78" s="9"/>
      <c r="AB78" s="9"/>
      <c r="AC78" s="9"/>
      <c r="AD78" s="9"/>
      <c r="AE78" s="9"/>
      <c r="AF78" s="9"/>
      <c r="AG78" s="9"/>
      <c r="AH78" s="9"/>
      <c r="AI78" s="69"/>
      <c r="AJ78" s="69"/>
      <c r="AK78" s="69"/>
      <c r="AL78" s="69"/>
      <c r="AM78" s="69"/>
      <c r="AN78" s="70"/>
      <c r="AO78" s="75"/>
      <c r="XFB78" s="20"/>
      <c r="XFC78" s="20"/>
    </row>
    <row r="79" s="21" customFormat="1" ht="16.5" spans="1:16383">
      <c r="A79" s="83"/>
      <c r="B79" s="81"/>
      <c r="C79" s="81" t="s">
        <v>88</v>
      </c>
      <c r="D79" s="29"/>
      <c r="E79" s="29"/>
      <c r="F79" s="29"/>
      <c r="G79" s="29"/>
      <c r="H79" s="84"/>
      <c r="I79" s="29"/>
      <c r="J79" s="29"/>
      <c r="K79" s="29"/>
      <c r="L79" s="29"/>
      <c r="M79" s="90"/>
      <c r="N79" s="90">
        <v>3</v>
      </c>
      <c r="O79" s="90">
        <v>1</v>
      </c>
      <c r="P79" s="89"/>
      <c r="Q79" s="29"/>
      <c r="R79" s="29"/>
      <c r="S79" s="29"/>
      <c r="T79" s="29"/>
      <c r="U79" s="29"/>
      <c r="V79" s="29"/>
      <c r="W79" s="29"/>
      <c r="X79" s="29"/>
      <c r="Y79" s="29"/>
      <c r="Z79" s="29"/>
      <c r="AA79" s="29"/>
      <c r="AB79" s="29"/>
      <c r="AC79" s="29"/>
      <c r="AD79" s="29"/>
      <c r="AE79" s="29"/>
      <c r="AF79" s="29"/>
      <c r="AG79" s="29"/>
      <c r="AH79" s="29"/>
      <c r="AI79" s="69"/>
      <c r="AJ79" s="69"/>
      <c r="AK79" s="69"/>
      <c r="AL79" s="69"/>
      <c r="AM79" s="69"/>
      <c r="AN79" s="70"/>
      <c r="AO79" s="76"/>
      <c r="XFB79" s="20"/>
      <c r="XFC79" s="20"/>
    </row>
    <row r="80" s="21" customFormat="1" spans="1:16383">
      <c r="A80" s="44" t="s">
        <v>33</v>
      </c>
      <c r="B80" s="44" t="s">
        <v>104</v>
      </c>
      <c r="C80" s="44" t="s">
        <v>85</v>
      </c>
      <c r="D80" s="9">
        <v>4</v>
      </c>
      <c r="E80" s="9">
        <v>4</v>
      </c>
      <c r="F80" s="9">
        <v>4</v>
      </c>
      <c r="G80" s="9">
        <v>4</v>
      </c>
      <c r="H80" s="9">
        <v>4</v>
      </c>
      <c r="I80" s="88" t="s">
        <v>92</v>
      </c>
      <c r="J80" s="9"/>
      <c r="K80" s="9"/>
      <c r="L80" s="9"/>
      <c r="M80" s="87"/>
      <c r="N80" s="87"/>
      <c r="O80" s="87"/>
      <c r="P80" s="9"/>
      <c r="Q80" s="9"/>
      <c r="R80" s="9"/>
      <c r="S80" s="9"/>
      <c r="T80" s="9"/>
      <c r="U80" s="9"/>
      <c r="V80" s="9"/>
      <c r="W80" s="9"/>
      <c r="X80" s="9"/>
      <c r="Y80" s="9"/>
      <c r="Z80" s="9"/>
      <c r="AA80" s="9"/>
      <c r="AB80" s="9"/>
      <c r="AC80" s="9"/>
      <c r="AD80" s="9"/>
      <c r="AE80" s="9"/>
      <c r="AF80" s="9"/>
      <c r="AG80" s="9"/>
      <c r="AH80" s="9"/>
      <c r="AI80" s="69">
        <f>IF(A77="","",COUNTIF(D80:AH81,"&gt;2")/2)</f>
        <v>4.5</v>
      </c>
      <c r="AJ80" s="69">
        <f>SUMPRODUCT(IFERROR((IFERROR(WEEKDAY($D$3:$AH$3,2),999)&lt;6)*D80:AH81,0))</f>
        <v>21.5</v>
      </c>
      <c r="AK80" s="69">
        <f>SUMPRODUCT((IFERROR(WEEKDAY($D$3:$AH$3,2),999)&lt;6)*D82:AH82)</f>
        <v>6</v>
      </c>
      <c r="AL80" s="69">
        <f>SUMPRODUCT(IFERROR((IFERROR(WEEKDAY($D$3:$AH$3,2),0)&gt;5)*D80:AH82,0))</f>
        <v>20.5</v>
      </c>
      <c r="AM80" s="69">
        <f>IFERROR(SUM(AJ80:AL82),"")</f>
        <v>48</v>
      </c>
      <c r="AN80" s="70" t="s">
        <v>86</v>
      </c>
      <c r="AO80" s="74">
        <f>SUMPRODUCT((IFERROR((D80:AH80+D81:AH81+D82:AH82),0)&gt;8)*1,IFERROR((D80:AH80+D81:AH81+D82:AH82-8),0))</f>
        <v>10.5</v>
      </c>
      <c r="XFB80" s="20"/>
      <c r="XFC80" s="20"/>
    </row>
    <row r="81" s="21" customFormat="1" spans="1:16383">
      <c r="A81" s="44"/>
      <c r="B81" s="44"/>
      <c r="C81" s="44" t="s">
        <v>87</v>
      </c>
      <c r="D81" s="9">
        <v>4</v>
      </c>
      <c r="E81" s="9">
        <v>4</v>
      </c>
      <c r="F81" s="9">
        <v>1.5</v>
      </c>
      <c r="G81" s="9">
        <v>4</v>
      </c>
      <c r="H81" s="9">
        <v>4</v>
      </c>
      <c r="I81" s="89"/>
      <c r="J81" s="9"/>
      <c r="K81" s="9"/>
      <c r="L81" s="9"/>
      <c r="M81" s="87"/>
      <c r="N81" s="87"/>
      <c r="O81" s="87"/>
      <c r="P81" s="9"/>
      <c r="Q81" s="9"/>
      <c r="R81" s="9"/>
      <c r="S81" s="9"/>
      <c r="T81" s="9"/>
      <c r="U81" s="9"/>
      <c r="V81" s="9"/>
      <c r="W81" s="9"/>
      <c r="X81" s="9"/>
      <c r="Y81" s="9"/>
      <c r="Z81" s="9"/>
      <c r="AA81" s="9"/>
      <c r="AB81" s="9"/>
      <c r="AC81" s="9"/>
      <c r="AD81" s="9"/>
      <c r="AE81" s="9"/>
      <c r="AF81" s="9"/>
      <c r="AG81" s="9"/>
      <c r="AH81" s="9"/>
      <c r="AI81" s="69"/>
      <c r="AJ81" s="69"/>
      <c r="AK81" s="69"/>
      <c r="AL81" s="69"/>
      <c r="AM81" s="69"/>
      <c r="AN81" s="70"/>
      <c r="AO81" s="75"/>
      <c r="XFB81" s="20"/>
      <c r="XFC81" s="20"/>
    </row>
    <row r="82" s="21" customFormat="1" spans="1:16383">
      <c r="A82" s="44"/>
      <c r="B82" s="44"/>
      <c r="C82" s="44" t="s">
        <v>88</v>
      </c>
      <c r="D82" s="9">
        <v>3</v>
      </c>
      <c r="E82" s="9">
        <v>3</v>
      </c>
      <c r="F82" s="9"/>
      <c r="G82" s="9">
        <v>3</v>
      </c>
      <c r="H82" s="9">
        <v>1.5</v>
      </c>
      <c r="I82" s="89"/>
      <c r="J82" s="9"/>
      <c r="K82" s="9"/>
      <c r="L82" s="9"/>
      <c r="M82" s="87"/>
      <c r="N82" s="87"/>
      <c r="O82" s="87"/>
      <c r="P82" s="9"/>
      <c r="Q82" s="9"/>
      <c r="R82" s="9"/>
      <c r="S82" s="9"/>
      <c r="T82" s="9"/>
      <c r="U82" s="9"/>
      <c r="V82" s="9"/>
      <c r="W82" s="9"/>
      <c r="X82" s="9"/>
      <c r="Y82" s="9"/>
      <c r="Z82" s="9"/>
      <c r="AA82" s="9"/>
      <c r="AB82" s="9"/>
      <c r="AC82" s="9"/>
      <c r="AD82" s="9"/>
      <c r="AE82" s="9"/>
      <c r="AF82" s="9"/>
      <c r="AG82" s="9"/>
      <c r="AH82" s="9"/>
      <c r="AI82" s="69"/>
      <c r="AJ82" s="69"/>
      <c r="AK82" s="69"/>
      <c r="AL82" s="69"/>
      <c r="AM82" s="69"/>
      <c r="AN82" s="70"/>
      <c r="AO82" s="76"/>
      <c r="XFB82" s="20"/>
      <c r="XFC82" s="20"/>
    </row>
    <row r="83" s="21" customFormat="1" spans="1:16383">
      <c r="A83" s="85" t="s">
        <v>43</v>
      </c>
      <c r="B83" s="85" t="s">
        <v>105</v>
      </c>
      <c r="C83" s="22"/>
      <c r="D83" s="85" t="s">
        <v>89</v>
      </c>
      <c r="E83" s="85" t="s">
        <v>89</v>
      </c>
      <c r="F83" s="85">
        <v>8.5</v>
      </c>
      <c r="G83" s="85" t="s">
        <v>89</v>
      </c>
      <c r="H83" s="85">
        <v>11</v>
      </c>
      <c r="I83" s="85">
        <v>11</v>
      </c>
      <c r="J83" s="85">
        <v>11</v>
      </c>
      <c r="K83" s="85">
        <v>11</v>
      </c>
      <c r="L83" s="85" t="s">
        <v>90</v>
      </c>
      <c r="M83" s="85">
        <v>11</v>
      </c>
      <c r="N83" s="85">
        <v>11</v>
      </c>
      <c r="O83" s="85">
        <v>11</v>
      </c>
      <c r="P83" s="85">
        <v>11</v>
      </c>
      <c r="Q83" s="85">
        <v>11</v>
      </c>
      <c r="R83" s="85" t="s">
        <v>89</v>
      </c>
      <c r="S83" s="85">
        <v>11</v>
      </c>
      <c r="T83" s="85">
        <v>11</v>
      </c>
      <c r="U83" s="85">
        <v>11</v>
      </c>
      <c r="V83" s="85">
        <v>11</v>
      </c>
      <c r="W83" s="85">
        <v>11</v>
      </c>
      <c r="X83" s="85">
        <v>14</v>
      </c>
      <c r="Y83" s="85" t="s">
        <v>89</v>
      </c>
      <c r="Z83" s="85" t="s">
        <v>89</v>
      </c>
      <c r="AA83" s="85">
        <v>11</v>
      </c>
      <c r="AB83" s="85">
        <v>12</v>
      </c>
      <c r="AC83" s="85">
        <v>11</v>
      </c>
      <c r="AD83" s="85">
        <v>13</v>
      </c>
      <c r="AE83" s="85" t="s">
        <v>90</v>
      </c>
      <c r="AF83" s="85" t="s">
        <v>90</v>
      </c>
      <c r="AG83" s="85" t="s">
        <v>90</v>
      </c>
      <c r="AH83" s="85"/>
      <c r="AI83" s="93">
        <f>IF(B83="","",COUNTIF(D83:AH84,"&gt;2"))</f>
        <v>20</v>
      </c>
      <c r="AJ83" s="69">
        <f>SUMPRODUCT(IFERROR((IFERROR(WEEKDAY($D$3:$AH$3,2),999)&lt;6)*D83:AH84,0))</f>
        <v>145.5</v>
      </c>
      <c r="AK83" s="69">
        <f>SUMPRODUCT((IFERROR(WEEKDAY($D$3:$AH$3,2),999)&lt;6)*D85:AH85)</f>
        <v>0</v>
      </c>
      <c r="AL83" s="69">
        <f>SUMPRODUCT(IFERROR((IFERROR(WEEKDAY($D$3:$AH$3,2),0)&gt;5)*D83:AH85,0))</f>
        <v>78</v>
      </c>
      <c r="AM83" s="69">
        <f>IFERROR(SUM(AJ83:AL85),"")</f>
        <v>223.5</v>
      </c>
      <c r="AN83" s="94" t="s">
        <v>106</v>
      </c>
      <c r="AO83" s="74">
        <f>SUMPRODUCT((IFERROR((D83:AH83+D84:AH84+D85:AH85),0)&gt;8)*1,IFERROR((D83:AH83+D84:AH84+D85:AH85-8),0))</f>
        <v>63.5</v>
      </c>
      <c r="XFB83" s="20"/>
      <c r="XFC83" s="20"/>
    </row>
    <row r="84" s="21" customFormat="1" spans="1:16383">
      <c r="A84" s="85"/>
      <c r="B84" s="85" t="s">
        <v>107</v>
      </c>
      <c r="C84" s="22"/>
      <c r="D84" s="85"/>
      <c r="E84" s="85"/>
      <c r="F84" s="85"/>
      <c r="G84" s="85"/>
      <c r="H84" s="85"/>
      <c r="I84" s="85"/>
      <c r="J84" s="85"/>
      <c r="K84" s="85"/>
      <c r="L84" s="85"/>
      <c r="M84" s="85"/>
      <c r="N84" s="85"/>
      <c r="O84" s="85"/>
      <c r="P84" s="85"/>
      <c r="Q84" s="85"/>
      <c r="R84" s="85"/>
      <c r="S84" s="85"/>
      <c r="T84" s="85"/>
      <c r="U84" s="85"/>
      <c r="V84" s="85"/>
      <c r="W84" s="85"/>
      <c r="X84" s="85"/>
      <c r="Y84" s="85"/>
      <c r="Z84" s="85"/>
      <c r="AA84" s="85"/>
      <c r="AB84" s="85"/>
      <c r="AC84" s="85"/>
      <c r="AD84" s="85"/>
      <c r="AE84" s="85"/>
      <c r="AF84" s="85"/>
      <c r="AG84" s="85"/>
      <c r="AH84" s="85"/>
      <c r="AI84" s="95"/>
      <c r="AJ84" s="69"/>
      <c r="AK84" s="69"/>
      <c r="AL84" s="69"/>
      <c r="AM84" s="69"/>
      <c r="AN84" s="94"/>
      <c r="AO84" s="75"/>
      <c r="XFB84" s="20"/>
      <c r="XFC84" s="20"/>
    </row>
    <row r="85" s="21" customFormat="1" spans="1:16383">
      <c r="A85" s="86" t="str">
        <f>IF(A83="","","加班")</f>
        <v>加班</v>
      </c>
      <c r="B85" s="14"/>
      <c r="C85" s="22"/>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85"/>
      <c r="AI85" s="96"/>
      <c r="AJ85" s="69"/>
      <c r="AK85" s="69"/>
      <c r="AL85" s="69"/>
      <c r="AM85" s="69"/>
      <c r="AN85" s="94"/>
      <c r="AO85" s="76"/>
      <c r="XFB85" s="20"/>
      <c r="XFC85" s="20"/>
    </row>
    <row r="86" s="20" customFormat="1" spans="1:64">
      <c r="A86" s="33" t="s">
        <v>34</v>
      </c>
      <c r="B86" s="44" t="s">
        <v>104</v>
      </c>
      <c r="C86" s="33" t="s">
        <v>85</v>
      </c>
      <c r="D86" s="9"/>
      <c r="E86" s="9"/>
      <c r="F86" s="9"/>
      <c r="G86" s="41"/>
      <c r="H86" s="9"/>
      <c r="I86" s="48"/>
      <c r="J86" s="9"/>
      <c r="K86" s="9"/>
      <c r="L86" s="9"/>
      <c r="M86" s="9"/>
      <c r="N86" s="91">
        <v>4</v>
      </c>
      <c r="O86" s="91">
        <v>4</v>
      </c>
      <c r="P86" s="30"/>
      <c r="Q86" s="9"/>
      <c r="R86" s="30"/>
      <c r="S86" s="30"/>
      <c r="T86" s="30"/>
      <c r="U86" s="30"/>
      <c r="V86" s="30"/>
      <c r="W86" s="30"/>
      <c r="X86" s="30"/>
      <c r="Y86" s="30"/>
      <c r="Z86" s="30"/>
      <c r="AA86" s="30"/>
      <c r="AB86" s="30"/>
      <c r="AC86" s="30"/>
      <c r="AD86" s="30"/>
      <c r="AE86" s="30"/>
      <c r="AF86" s="30"/>
      <c r="AG86" s="72"/>
      <c r="AH86" s="9"/>
      <c r="AI86" s="69">
        <f>IF(A83="","",COUNTIF(D86:AH87,"&gt;2")/2)</f>
        <v>2</v>
      </c>
      <c r="AJ86" s="69">
        <f>SUMPRODUCT(IFERROR((IFERROR(WEEKDAY($D$3:$AH$3,2),999)&lt;6)*D86:AH87,0))</f>
        <v>0</v>
      </c>
      <c r="AK86" s="69">
        <f>SUMPRODUCT((IFERROR(WEEKDAY($D$3:$AH$3,2),999)&lt;6)*D88:AH88)</f>
        <v>0</v>
      </c>
      <c r="AL86" s="69">
        <f>SUMPRODUCT(IFERROR((IFERROR(WEEKDAY($D$3:$AH$3,2),0)&gt;5)*D86:AH88,0))</f>
        <v>20</v>
      </c>
      <c r="AM86" s="69">
        <f>IFERROR(SUM(AJ86:AL88),"")</f>
        <v>20</v>
      </c>
      <c r="AN86" s="70" t="s">
        <v>86</v>
      </c>
      <c r="AO86" s="74">
        <f>SUMPRODUCT((IFERROR((D86:AH86+D87:AH87+D88:AH88),0)&gt;8)*1,IFERROR((D86:AH86+D87:AH87+D88:AH88-8),0))</f>
        <v>4</v>
      </c>
      <c r="AP86" s="69"/>
      <c r="AQ86" s="69"/>
      <c r="AR86" s="69"/>
      <c r="AS86" s="69"/>
      <c r="AT86" s="69"/>
      <c r="AU86" s="69"/>
      <c r="AV86" s="69"/>
      <c r="AW86" s="69"/>
      <c r="AX86" s="69"/>
      <c r="AY86" s="69"/>
      <c r="AZ86" s="69"/>
      <c r="BA86" s="69"/>
      <c r="BB86" s="69"/>
      <c r="BC86" s="69"/>
      <c r="BD86" s="69"/>
      <c r="BE86" s="69"/>
      <c r="BF86" s="69"/>
      <c r="BG86" s="69"/>
      <c r="BH86" s="69"/>
      <c r="BI86" s="69"/>
      <c r="BJ86" s="69"/>
      <c r="BK86" s="69"/>
      <c r="BL86" s="73"/>
    </row>
    <row r="87" s="20" customFormat="1" spans="1:64">
      <c r="A87" s="33"/>
      <c r="B87" s="44"/>
      <c r="C87" s="33" t="s">
        <v>87</v>
      </c>
      <c r="D87" s="9"/>
      <c r="E87" s="9"/>
      <c r="F87" s="9"/>
      <c r="G87" s="41"/>
      <c r="H87" s="9"/>
      <c r="I87" s="48"/>
      <c r="J87" s="9"/>
      <c r="K87" s="9"/>
      <c r="L87" s="9"/>
      <c r="M87" s="9"/>
      <c r="N87" s="91">
        <v>4</v>
      </c>
      <c r="O87" s="91">
        <v>4</v>
      </c>
      <c r="P87" s="30" t="s">
        <v>95</v>
      </c>
      <c r="Q87" s="9"/>
      <c r="R87" s="30"/>
      <c r="S87" s="30"/>
      <c r="T87" s="30"/>
      <c r="U87" s="30"/>
      <c r="V87" s="30"/>
      <c r="W87" s="30"/>
      <c r="X87" s="30"/>
      <c r="Y87" s="30"/>
      <c r="Z87" s="30"/>
      <c r="AA87" s="30"/>
      <c r="AB87" s="30"/>
      <c r="AC87" s="30"/>
      <c r="AD87" s="30"/>
      <c r="AE87" s="30"/>
      <c r="AF87" s="30"/>
      <c r="AG87" s="72"/>
      <c r="AH87" s="9"/>
      <c r="AI87" s="69"/>
      <c r="AJ87" s="69"/>
      <c r="AK87" s="69"/>
      <c r="AL87" s="69"/>
      <c r="AM87" s="69"/>
      <c r="AN87" s="70"/>
      <c r="AO87" s="75"/>
      <c r="AP87" s="69"/>
      <c r="AQ87" s="69"/>
      <c r="AR87" s="69"/>
      <c r="AS87" s="69"/>
      <c r="AT87" s="69"/>
      <c r="AU87" s="69"/>
      <c r="AV87" s="69"/>
      <c r="AW87" s="69"/>
      <c r="AX87" s="69"/>
      <c r="AY87" s="69"/>
      <c r="AZ87" s="69"/>
      <c r="BA87" s="69"/>
      <c r="BB87" s="69"/>
      <c r="BC87" s="69"/>
      <c r="BD87" s="69"/>
      <c r="BE87" s="69"/>
      <c r="BF87" s="69"/>
      <c r="BG87" s="69"/>
      <c r="BH87" s="69"/>
      <c r="BI87" s="69"/>
      <c r="BJ87" s="69"/>
      <c r="BK87" s="69"/>
      <c r="BL87" s="73"/>
    </row>
    <row r="88" s="20" customFormat="1" spans="1:64">
      <c r="A88" s="33"/>
      <c r="B88" s="44"/>
      <c r="C88" s="33" t="s">
        <v>88</v>
      </c>
      <c r="D88" s="9"/>
      <c r="E88" s="9"/>
      <c r="F88" s="30"/>
      <c r="G88" s="42"/>
      <c r="H88" s="9"/>
      <c r="I88" s="49"/>
      <c r="J88" s="30"/>
      <c r="K88" s="30"/>
      <c r="L88" s="30"/>
      <c r="M88" s="30"/>
      <c r="N88" s="92">
        <v>3</v>
      </c>
      <c r="O88" s="92">
        <v>1</v>
      </c>
      <c r="P88" s="30"/>
      <c r="Q88" s="30"/>
      <c r="R88" s="30"/>
      <c r="S88" s="30"/>
      <c r="T88" s="30"/>
      <c r="U88" s="30"/>
      <c r="V88" s="30"/>
      <c r="W88" s="30"/>
      <c r="X88" s="30"/>
      <c r="Y88" s="30"/>
      <c r="Z88" s="30"/>
      <c r="AA88" s="30"/>
      <c r="AB88" s="30"/>
      <c r="AC88" s="30"/>
      <c r="AD88" s="30"/>
      <c r="AE88" s="30"/>
      <c r="AF88" s="30"/>
      <c r="AG88" s="72"/>
      <c r="AH88" s="30"/>
      <c r="AI88" s="69"/>
      <c r="AJ88" s="69"/>
      <c r="AK88" s="69"/>
      <c r="AL88" s="69"/>
      <c r="AM88" s="69"/>
      <c r="AN88" s="70"/>
      <c r="AO88" s="76"/>
      <c r="AP88" s="69"/>
      <c r="AQ88" s="69"/>
      <c r="AR88" s="69"/>
      <c r="AS88" s="69"/>
      <c r="AT88" s="69"/>
      <c r="AU88" s="69"/>
      <c r="AV88" s="69"/>
      <c r="AW88" s="69"/>
      <c r="AX88" s="69"/>
      <c r="AY88" s="69"/>
      <c r="AZ88" s="69"/>
      <c r="BA88" s="69"/>
      <c r="BB88" s="69"/>
      <c r="BC88" s="69"/>
      <c r="BD88" s="69"/>
      <c r="BE88" s="69"/>
      <c r="BF88" s="69"/>
      <c r="BG88" s="69"/>
      <c r="BH88" s="69"/>
      <c r="BI88" s="69"/>
      <c r="BJ88" s="69"/>
      <c r="BK88" s="69"/>
      <c r="BL88" s="73"/>
    </row>
    <row r="89" s="22" customFormat="1" spans="41:16383">
      <c r="AO89" s="23"/>
      <c r="XFB89" s="20"/>
      <c r="XFC89" s="20"/>
    </row>
    <row r="90" s="22" customFormat="1" spans="41:16383">
      <c r="AO90" s="23"/>
      <c r="XFB90" s="20"/>
      <c r="XFC90" s="20"/>
    </row>
    <row r="91" s="22" customFormat="1" spans="41:16383">
      <c r="AO91" s="23"/>
      <c r="XFB91" s="20"/>
      <c r="XFC91" s="20"/>
    </row>
  </sheetData>
  <mergeCells count="841">
    <mergeCell ref="A1:AI1"/>
    <mergeCell ref="AL1:AM1"/>
    <mergeCell ref="A2:AI2"/>
    <mergeCell ref="AJ2:AL2"/>
    <mergeCell ref="AM2:AN2"/>
    <mergeCell ref="AK3:AL3"/>
    <mergeCell ref="A5:A7"/>
    <mergeCell ref="A8:A10"/>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4"/>
    <mergeCell ref="A86:A88"/>
    <mergeCell ref="B3:B4"/>
    <mergeCell ref="B5:B7"/>
    <mergeCell ref="B8:B10"/>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6:B88"/>
    <mergeCell ref="C3:C4"/>
    <mergeCell ref="I80:I82"/>
    <mergeCell ref="P77:P79"/>
    <mergeCell ref="AD62:AD64"/>
    <mergeCell ref="AI3:AI4"/>
    <mergeCell ref="AI5:AI7"/>
    <mergeCell ref="AI8:AI10"/>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J3:AJ4"/>
    <mergeCell ref="AJ5:AJ7"/>
    <mergeCell ref="AJ8:AJ10"/>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K5:AK7"/>
    <mergeCell ref="AK8:AK10"/>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L5:AL7"/>
    <mergeCell ref="AL8:AL10"/>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M3:AM4"/>
    <mergeCell ref="AM5:AM7"/>
    <mergeCell ref="AM8:AM10"/>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N3:AN4"/>
    <mergeCell ref="AN5:AN7"/>
    <mergeCell ref="AN8:AN10"/>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O5:AO7"/>
    <mergeCell ref="AO8:AO10"/>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P5:AP7"/>
    <mergeCell ref="AP8:AP10"/>
    <mergeCell ref="AP11:AP13"/>
    <mergeCell ref="AP14:AP16"/>
    <mergeCell ref="AP17:AP19"/>
    <mergeCell ref="AP20:AP22"/>
    <mergeCell ref="AP23:AP25"/>
    <mergeCell ref="AP26:AP28"/>
    <mergeCell ref="AP29:AP31"/>
    <mergeCell ref="AP32:AP34"/>
    <mergeCell ref="AP35:AP37"/>
    <mergeCell ref="AP38:AP40"/>
    <mergeCell ref="AP41:AP43"/>
    <mergeCell ref="AP44:AP46"/>
    <mergeCell ref="AP47:AP49"/>
    <mergeCell ref="AP50:AP52"/>
    <mergeCell ref="AP53:AP55"/>
    <mergeCell ref="AP56:AP58"/>
    <mergeCell ref="AP59:AP61"/>
    <mergeCell ref="AP62:AP64"/>
    <mergeCell ref="AP65:AP67"/>
    <mergeCell ref="AP68:AP70"/>
    <mergeCell ref="AP71:AP73"/>
    <mergeCell ref="AP74:AP76"/>
    <mergeCell ref="AP86:AP88"/>
    <mergeCell ref="AQ5:AQ7"/>
    <mergeCell ref="AQ8:AQ10"/>
    <mergeCell ref="AQ11:AQ13"/>
    <mergeCell ref="AQ14:AQ16"/>
    <mergeCell ref="AQ17:AQ19"/>
    <mergeCell ref="AQ20:AQ22"/>
    <mergeCell ref="AQ23:AQ25"/>
    <mergeCell ref="AQ26:AQ28"/>
    <mergeCell ref="AQ29:AQ31"/>
    <mergeCell ref="AQ32:AQ34"/>
    <mergeCell ref="AQ35:AQ37"/>
    <mergeCell ref="AQ38:AQ40"/>
    <mergeCell ref="AQ41:AQ43"/>
    <mergeCell ref="AQ44:AQ46"/>
    <mergeCell ref="AQ47:AQ49"/>
    <mergeCell ref="AQ50:AQ52"/>
    <mergeCell ref="AQ53:AQ55"/>
    <mergeCell ref="AQ56:AQ58"/>
    <mergeCell ref="AQ59:AQ61"/>
    <mergeCell ref="AQ62:AQ64"/>
    <mergeCell ref="AQ65:AQ67"/>
    <mergeCell ref="AQ68:AQ70"/>
    <mergeCell ref="AQ71:AQ73"/>
    <mergeCell ref="AQ74:AQ76"/>
    <mergeCell ref="AQ86:AQ88"/>
    <mergeCell ref="AR5:AR7"/>
    <mergeCell ref="AR8:AR10"/>
    <mergeCell ref="AR11:AR13"/>
    <mergeCell ref="AR14:AR16"/>
    <mergeCell ref="AR17:AR19"/>
    <mergeCell ref="AR20:AR22"/>
    <mergeCell ref="AR23:AR25"/>
    <mergeCell ref="AR26:AR28"/>
    <mergeCell ref="AR29:AR31"/>
    <mergeCell ref="AR32:AR34"/>
    <mergeCell ref="AR35:AR37"/>
    <mergeCell ref="AR38:AR40"/>
    <mergeCell ref="AR41:AR43"/>
    <mergeCell ref="AR44:AR46"/>
    <mergeCell ref="AR47:AR49"/>
    <mergeCell ref="AR50:AR52"/>
    <mergeCell ref="AR53:AR55"/>
    <mergeCell ref="AR56:AR58"/>
    <mergeCell ref="AR59:AR61"/>
    <mergeCell ref="AR62:AR64"/>
    <mergeCell ref="AR65:AR67"/>
    <mergeCell ref="AR68:AR70"/>
    <mergeCell ref="AR71:AR73"/>
    <mergeCell ref="AR74:AR76"/>
    <mergeCell ref="AR86:AR88"/>
    <mergeCell ref="AS5:AS7"/>
    <mergeCell ref="AS8:AS10"/>
    <mergeCell ref="AS11:AS13"/>
    <mergeCell ref="AS14:AS16"/>
    <mergeCell ref="AS17:AS19"/>
    <mergeCell ref="AS20:AS22"/>
    <mergeCell ref="AS23:AS25"/>
    <mergeCell ref="AS26:AS28"/>
    <mergeCell ref="AS29:AS31"/>
    <mergeCell ref="AS32:AS34"/>
    <mergeCell ref="AS35:AS37"/>
    <mergeCell ref="AS38:AS40"/>
    <mergeCell ref="AS41:AS43"/>
    <mergeCell ref="AS44:AS46"/>
    <mergeCell ref="AS47:AS49"/>
    <mergeCell ref="AS50:AS52"/>
    <mergeCell ref="AS53:AS55"/>
    <mergeCell ref="AS56:AS58"/>
    <mergeCell ref="AS59:AS61"/>
    <mergeCell ref="AS62:AS64"/>
    <mergeCell ref="AS65:AS67"/>
    <mergeCell ref="AS68:AS70"/>
    <mergeCell ref="AS71:AS73"/>
    <mergeCell ref="AS74:AS76"/>
    <mergeCell ref="AS86:AS88"/>
    <mergeCell ref="AT5:AT7"/>
    <mergeCell ref="AT8:AT10"/>
    <mergeCell ref="AT11:AT13"/>
    <mergeCell ref="AT14:AT16"/>
    <mergeCell ref="AT17:AT19"/>
    <mergeCell ref="AT20:AT22"/>
    <mergeCell ref="AT23:AT25"/>
    <mergeCell ref="AT26:AT28"/>
    <mergeCell ref="AT29:AT31"/>
    <mergeCell ref="AT32:AT34"/>
    <mergeCell ref="AT35:AT37"/>
    <mergeCell ref="AT38:AT40"/>
    <mergeCell ref="AT41:AT43"/>
    <mergeCell ref="AT44:AT46"/>
    <mergeCell ref="AT47:AT49"/>
    <mergeCell ref="AT50:AT52"/>
    <mergeCell ref="AT53:AT55"/>
    <mergeCell ref="AT56:AT58"/>
    <mergeCell ref="AT59:AT61"/>
    <mergeCell ref="AT62:AT64"/>
    <mergeCell ref="AT65:AT67"/>
    <mergeCell ref="AT68:AT70"/>
    <mergeCell ref="AT71:AT73"/>
    <mergeCell ref="AT74:AT76"/>
    <mergeCell ref="AT86:AT88"/>
    <mergeCell ref="AU5:AU7"/>
    <mergeCell ref="AU8:AU10"/>
    <mergeCell ref="AU11:AU13"/>
    <mergeCell ref="AU14:AU16"/>
    <mergeCell ref="AU17:AU19"/>
    <mergeCell ref="AU20:AU22"/>
    <mergeCell ref="AU23:AU25"/>
    <mergeCell ref="AU26:AU28"/>
    <mergeCell ref="AU29:AU31"/>
    <mergeCell ref="AU32:AU34"/>
    <mergeCell ref="AU35:AU37"/>
    <mergeCell ref="AU38:AU40"/>
    <mergeCell ref="AU41:AU43"/>
    <mergeCell ref="AU44:AU46"/>
    <mergeCell ref="AU47:AU49"/>
    <mergeCell ref="AU50:AU52"/>
    <mergeCell ref="AU53:AU55"/>
    <mergeCell ref="AU56:AU58"/>
    <mergeCell ref="AU59:AU61"/>
    <mergeCell ref="AU62:AU64"/>
    <mergeCell ref="AU65:AU67"/>
    <mergeCell ref="AU68:AU70"/>
    <mergeCell ref="AU71:AU73"/>
    <mergeCell ref="AU74:AU76"/>
    <mergeCell ref="AU86:AU88"/>
    <mergeCell ref="AV5:AV7"/>
    <mergeCell ref="AV8:AV10"/>
    <mergeCell ref="AV11:AV13"/>
    <mergeCell ref="AV14:AV16"/>
    <mergeCell ref="AV17:AV19"/>
    <mergeCell ref="AV20:AV22"/>
    <mergeCell ref="AV23:AV25"/>
    <mergeCell ref="AV26:AV28"/>
    <mergeCell ref="AV29:AV31"/>
    <mergeCell ref="AV32:AV34"/>
    <mergeCell ref="AV35:AV37"/>
    <mergeCell ref="AV38:AV40"/>
    <mergeCell ref="AV41:AV43"/>
    <mergeCell ref="AV44:AV46"/>
    <mergeCell ref="AV47:AV49"/>
    <mergeCell ref="AV50:AV52"/>
    <mergeCell ref="AV53:AV55"/>
    <mergeCell ref="AV56:AV58"/>
    <mergeCell ref="AV59:AV61"/>
    <mergeCell ref="AV62:AV64"/>
    <mergeCell ref="AV65:AV67"/>
    <mergeCell ref="AV68:AV70"/>
    <mergeCell ref="AV71:AV73"/>
    <mergeCell ref="AV74:AV76"/>
    <mergeCell ref="AV86:AV88"/>
    <mergeCell ref="AW5:AW7"/>
    <mergeCell ref="AW8:AW10"/>
    <mergeCell ref="AW11:AW13"/>
    <mergeCell ref="AW14:AW16"/>
    <mergeCell ref="AW17:AW19"/>
    <mergeCell ref="AW20:AW22"/>
    <mergeCell ref="AW23:AW25"/>
    <mergeCell ref="AW26:AW28"/>
    <mergeCell ref="AW29:AW31"/>
    <mergeCell ref="AW32:AW34"/>
    <mergeCell ref="AW35:AW37"/>
    <mergeCell ref="AW38:AW40"/>
    <mergeCell ref="AW41:AW43"/>
    <mergeCell ref="AW44:AW46"/>
    <mergeCell ref="AW47:AW49"/>
    <mergeCell ref="AW50:AW52"/>
    <mergeCell ref="AW53:AW55"/>
    <mergeCell ref="AW56:AW58"/>
    <mergeCell ref="AW59:AW61"/>
    <mergeCell ref="AW62:AW64"/>
    <mergeCell ref="AW65:AW67"/>
    <mergeCell ref="AW68:AW70"/>
    <mergeCell ref="AW71:AW73"/>
    <mergeCell ref="AW74:AW76"/>
    <mergeCell ref="AW86:AW88"/>
    <mergeCell ref="AX5:AX7"/>
    <mergeCell ref="AX8:AX10"/>
    <mergeCell ref="AX11:AX13"/>
    <mergeCell ref="AX14:AX16"/>
    <mergeCell ref="AX17:AX19"/>
    <mergeCell ref="AX20:AX22"/>
    <mergeCell ref="AX23:AX25"/>
    <mergeCell ref="AX26:AX28"/>
    <mergeCell ref="AX29:AX31"/>
    <mergeCell ref="AX32:AX34"/>
    <mergeCell ref="AX35:AX37"/>
    <mergeCell ref="AX38:AX40"/>
    <mergeCell ref="AX41:AX43"/>
    <mergeCell ref="AX44:AX46"/>
    <mergeCell ref="AX47:AX49"/>
    <mergeCell ref="AX50:AX52"/>
    <mergeCell ref="AX53:AX55"/>
    <mergeCell ref="AX56:AX58"/>
    <mergeCell ref="AX59:AX61"/>
    <mergeCell ref="AX62:AX64"/>
    <mergeCell ref="AX65:AX67"/>
    <mergeCell ref="AX68:AX70"/>
    <mergeCell ref="AX71:AX73"/>
    <mergeCell ref="AX74:AX76"/>
    <mergeCell ref="AX86:AX88"/>
    <mergeCell ref="AY5:AY7"/>
    <mergeCell ref="AY8:AY10"/>
    <mergeCell ref="AY11:AY13"/>
    <mergeCell ref="AY14:AY16"/>
    <mergeCell ref="AY17:AY19"/>
    <mergeCell ref="AY20:AY22"/>
    <mergeCell ref="AY23:AY25"/>
    <mergeCell ref="AY26:AY28"/>
    <mergeCell ref="AY29:AY31"/>
    <mergeCell ref="AY32:AY34"/>
    <mergeCell ref="AY35:AY37"/>
    <mergeCell ref="AY38:AY40"/>
    <mergeCell ref="AY41:AY43"/>
    <mergeCell ref="AY44:AY46"/>
    <mergeCell ref="AY47:AY49"/>
    <mergeCell ref="AY50:AY52"/>
    <mergeCell ref="AY53:AY55"/>
    <mergeCell ref="AY56:AY58"/>
    <mergeCell ref="AY59:AY61"/>
    <mergeCell ref="AY62:AY64"/>
    <mergeCell ref="AY65:AY67"/>
    <mergeCell ref="AY68:AY70"/>
    <mergeCell ref="AY71:AY73"/>
    <mergeCell ref="AY74:AY76"/>
    <mergeCell ref="AY86:AY88"/>
    <mergeCell ref="AZ5:AZ7"/>
    <mergeCell ref="AZ8:AZ10"/>
    <mergeCell ref="AZ11:AZ13"/>
    <mergeCell ref="AZ14:AZ16"/>
    <mergeCell ref="AZ17:AZ19"/>
    <mergeCell ref="AZ20:AZ22"/>
    <mergeCell ref="AZ23:AZ25"/>
    <mergeCell ref="AZ26:AZ28"/>
    <mergeCell ref="AZ29:AZ31"/>
    <mergeCell ref="AZ32:AZ34"/>
    <mergeCell ref="AZ35:AZ37"/>
    <mergeCell ref="AZ38:AZ40"/>
    <mergeCell ref="AZ41:AZ43"/>
    <mergeCell ref="AZ44:AZ46"/>
    <mergeCell ref="AZ47:AZ49"/>
    <mergeCell ref="AZ50:AZ52"/>
    <mergeCell ref="AZ53:AZ55"/>
    <mergeCell ref="AZ56:AZ58"/>
    <mergeCell ref="AZ59:AZ61"/>
    <mergeCell ref="AZ62:AZ64"/>
    <mergeCell ref="AZ65:AZ67"/>
    <mergeCell ref="AZ68:AZ70"/>
    <mergeCell ref="AZ71:AZ73"/>
    <mergeCell ref="AZ74:AZ76"/>
    <mergeCell ref="AZ86:AZ88"/>
    <mergeCell ref="BA5:BA7"/>
    <mergeCell ref="BA8:BA10"/>
    <mergeCell ref="BA11:BA13"/>
    <mergeCell ref="BA14:BA16"/>
    <mergeCell ref="BA17:BA19"/>
    <mergeCell ref="BA20:BA22"/>
    <mergeCell ref="BA23:BA25"/>
    <mergeCell ref="BA26:BA28"/>
    <mergeCell ref="BA29:BA31"/>
    <mergeCell ref="BA32:BA34"/>
    <mergeCell ref="BA35:BA37"/>
    <mergeCell ref="BA38:BA40"/>
    <mergeCell ref="BA41:BA43"/>
    <mergeCell ref="BA44:BA46"/>
    <mergeCell ref="BA47:BA49"/>
    <mergeCell ref="BA50:BA52"/>
    <mergeCell ref="BA53:BA55"/>
    <mergeCell ref="BA56:BA58"/>
    <mergeCell ref="BA59:BA61"/>
    <mergeCell ref="BA62:BA64"/>
    <mergeCell ref="BA65:BA67"/>
    <mergeCell ref="BA68:BA70"/>
    <mergeCell ref="BA71:BA73"/>
    <mergeCell ref="BA74:BA76"/>
    <mergeCell ref="BA86:BA88"/>
    <mergeCell ref="BB5:BB7"/>
    <mergeCell ref="BB8:BB10"/>
    <mergeCell ref="BB11:BB13"/>
    <mergeCell ref="BB14:BB16"/>
    <mergeCell ref="BB17:BB19"/>
    <mergeCell ref="BB20:BB22"/>
    <mergeCell ref="BB23:BB25"/>
    <mergeCell ref="BB26:BB28"/>
    <mergeCell ref="BB29:BB31"/>
    <mergeCell ref="BB32:BB34"/>
    <mergeCell ref="BB35:BB37"/>
    <mergeCell ref="BB38:BB40"/>
    <mergeCell ref="BB41:BB43"/>
    <mergeCell ref="BB44:BB46"/>
    <mergeCell ref="BB47:BB49"/>
    <mergeCell ref="BB50:BB52"/>
    <mergeCell ref="BB53:BB55"/>
    <mergeCell ref="BB56:BB58"/>
    <mergeCell ref="BB59:BB61"/>
    <mergeCell ref="BB62:BB64"/>
    <mergeCell ref="BB65:BB67"/>
    <mergeCell ref="BB68:BB70"/>
    <mergeCell ref="BB71:BB73"/>
    <mergeCell ref="BB74:BB76"/>
    <mergeCell ref="BB86:BB88"/>
    <mergeCell ref="BC5:BC7"/>
    <mergeCell ref="BC8:BC10"/>
    <mergeCell ref="BC11:BC13"/>
    <mergeCell ref="BC14:BC16"/>
    <mergeCell ref="BC17:BC19"/>
    <mergeCell ref="BC20:BC22"/>
    <mergeCell ref="BC23:BC25"/>
    <mergeCell ref="BC26:BC28"/>
    <mergeCell ref="BC29:BC31"/>
    <mergeCell ref="BC32:BC34"/>
    <mergeCell ref="BC35:BC37"/>
    <mergeCell ref="BC38:BC40"/>
    <mergeCell ref="BC41:BC43"/>
    <mergeCell ref="BC44:BC46"/>
    <mergeCell ref="BC47:BC49"/>
    <mergeCell ref="BC50:BC52"/>
    <mergeCell ref="BC53:BC55"/>
    <mergeCell ref="BC56:BC58"/>
    <mergeCell ref="BC59:BC61"/>
    <mergeCell ref="BC62:BC64"/>
    <mergeCell ref="BC65:BC67"/>
    <mergeCell ref="BC68:BC70"/>
    <mergeCell ref="BC71:BC73"/>
    <mergeCell ref="BC74:BC76"/>
    <mergeCell ref="BC86:BC88"/>
    <mergeCell ref="BD5:BD7"/>
    <mergeCell ref="BD8:BD10"/>
    <mergeCell ref="BD11:BD13"/>
    <mergeCell ref="BD14:BD16"/>
    <mergeCell ref="BD17:BD19"/>
    <mergeCell ref="BD20:BD22"/>
    <mergeCell ref="BD23:BD25"/>
    <mergeCell ref="BD26:BD28"/>
    <mergeCell ref="BD29:BD31"/>
    <mergeCell ref="BD32:BD34"/>
    <mergeCell ref="BD35:BD37"/>
    <mergeCell ref="BD38:BD40"/>
    <mergeCell ref="BD41:BD43"/>
    <mergeCell ref="BD44:BD46"/>
    <mergeCell ref="BD47:BD49"/>
    <mergeCell ref="BD50:BD52"/>
    <mergeCell ref="BD53:BD55"/>
    <mergeCell ref="BD56:BD58"/>
    <mergeCell ref="BD59:BD61"/>
    <mergeCell ref="BD62:BD64"/>
    <mergeCell ref="BD65:BD67"/>
    <mergeCell ref="BD68:BD70"/>
    <mergeCell ref="BD71:BD73"/>
    <mergeCell ref="BD74:BD76"/>
    <mergeCell ref="BD86:BD88"/>
    <mergeCell ref="BE5:BE7"/>
    <mergeCell ref="BE8:BE10"/>
    <mergeCell ref="BE11:BE13"/>
    <mergeCell ref="BE14:BE16"/>
    <mergeCell ref="BE17:BE19"/>
    <mergeCell ref="BE20:BE22"/>
    <mergeCell ref="BE23:BE25"/>
    <mergeCell ref="BE26:BE28"/>
    <mergeCell ref="BE29:BE31"/>
    <mergeCell ref="BE32:BE34"/>
    <mergeCell ref="BE35:BE37"/>
    <mergeCell ref="BE38:BE40"/>
    <mergeCell ref="BE41:BE43"/>
    <mergeCell ref="BE44:BE46"/>
    <mergeCell ref="BE47:BE49"/>
    <mergeCell ref="BE50:BE52"/>
    <mergeCell ref="BE53:BE55"/>
    <mergeCell ref="BE56:BE58"/>
    <mergeCell ref="BE59:BE61"/>
    <mergeCell ref="BE62:BE64"/>
    <mergeCell ref="BE65:BE67"/>
    <mergeCell ref="BE68:BE70"/>
    <mergeCell ref="BE71:BE73"/>
    <mergeCell ref="BE74:BE76"/>
    <mergeCell ref="BE86:BE88"/>
    <mergeCell ref="BF5:BF7"/>
    <mergeCell ref="BF8:BF10"/>
    <mergeCell ref="BF11:BF13"/>
    <mergeCell ref="BF14:BF16"/>
    <mergeCell ref="BF17:BF19"/>
    <mergeCell ref="BF20:BF22"/>
    <mergeCell ref="BF23:BF25"/>
    <mergeCell ref="BF26:BF28"/>
    <mergeCell ref="BF29:BF31"/>
    <mergeCell ref="BF32:BF34"/>
    <mergeCell ref="BF35:BF37"/>
    <mergeCell ref="BF38:BF40"/>
    <mergeCell ref="BF41:BF43"/>
    <mergeCell ref="BF44:BF46"/>
    <mergeCell ref="BF47:BF49"/>
    <mergeCell ref="BF50:BF52"/>
    <mergeCell ref="BF53:BF55"/>
    <mergeCell ref="BF56:BF58"/>
    <mergeCell ref="BF59:BF61"/>
    <mergeCell ref="BF62:BF64"/>
    <mergeCell ref="BF65:BF67"/>
    <mergeCell ref="BF68:BF70"/>
    <mergeCell ref="BF71:BF73"/>
    <mergeCell ref="BF74:BF76"/>
    <mergeCell ref="BF86:BF88"/>
    <mergeCell ref="BG5:BG7"/>
    <mergeCell ref="BG8:BG10"/>
    <mergeCell ref="BG11:BG13"/>
    <mergeCell ref="BG14:BG16"/>
    <mergeCell ref="BG17:BG19"/>
    <mergeCell ref="BG20:BG22"/>
    <mergeCell ref="BG23:BG25"/>
    <mergeCell ref="BG26:BG28"/>
    <mergeCell ref="BG29:BG31"/>
    <mergeCell ref="BG32:BG34"/>
    <mergeCell ref="BG35:BG37"/>
    <mergeCell ref="BG38:BG40"/>
    <mergeCell ref="BG41:BG43"/>
    <mergeCell ref="BG44:BG46"/>
    <mergeCell ref="BG47:BG49"/>
    <mergeCell ref="BG50:BG52"/>
    <mergeCell ref="BG53:BG55"/>
    <mergeCell ref="BG56:BG58"/>
    <mergeCell ref="BG59:BG61"/>
    <mergeCell ref="BG62:BG64"/>
    <mergeCell ref="BG65:BG67"/>
    <mergeCell ref="BG68:BG70"/>
    <mergeCell ref="BG71:BG73"/>
    <mergeCell ref="BG74:BG76"/>
    <mergeCell ref="BG86:BG88"/>
    <mergeCell ref="BH5:BH7"/>
    <mergeCell ref="BH8:BH10"/>
    <mergeCell ref="BH11:BH13"/>
    <mergeCell ref="BH14:BH16"/>
    <mergeCell ref="BH17:BH19"/>
    <mergeCell ref="BH20:BH22"/>
    <mergeCell ref="BH23:BH25"/>
    <mergeCell ref="BH26:BH28"/>
    <mergeCell ref="BH29:BH31"/>
    <mergeCell ref="BH32:BH34"/>
    <mergeCell ref="BH35:BH37"/>
    <mergeCell ref="BH38:BH40"/>
    <mergeCell ref="BH41:BH43"/>
    <mergeCell ref="BH44:BH46"/>
    <mergeCell ref="BH47:BH49"/>
    <mergeCell ref="BH50:BH52"/>
    <mergeCell ref="BH53:BH55"/>
    <mergeCell ref="BH56:BH58"/>
    <mergeCell ref="BH59:BH61"/>
    <mergeCell ref="BH62:BH64"/>
    <mergeCell ref="BH65:BH67"/>
    <mergeCell ref="BH68:BH70"/>
    <mergeCell ref="BH71:BH73"/>
    <mergeCell ref="BH74:BH76"/>
    <mergeCell ref="BH86:BH88"/>
    <mergeCell ref="BI5:BI7"/>
    <mergeCell ref="BI8:BI10"/>
    <mergeCell ref="BI11:BI13"/>
    <mergeCell ref="BI14:BI16"/>
    <mergeCell ref="BI17:BI19"/>
    <mergeCell ref="BI20:BI22"/>
    <mergeCell ref="BI23:BI25"/>
    <mergeCell ref="BI26:BI28"/>
    <mergeCell ref="BI29:BI31"/>
    <mergeCell ref="BI32:BI34"/>
    <mergeCell ref="BI35:BI37"/>
    <mergeCell ref="BI38:BI40"/>
    <mergeCell ref="BI41:BI43"/>
    <mergeCell ref="BI44:BI46"/>
    <mergeCell ref="BI47:BI49"/>
    <mergeCell ref="BI50:BI52"/>
    <mergeCell ref="BI53:BI55"/>
    <mergeCell ref="BI56:BI58"/>
    <mergeCell ref="BI59:BI61"/>
    <mergeCell ref="BI62:BI64"/>
    <mergeCell ref="BI65:BI67"/>
    <mergeCell ref="BI68:BI70"/>
    <mergeCell ref="BI71:BI73"/>
    <mergeCell ref="BI74:BI76"/>
    <mergeCell ref="BI86:BI88"/>
    <mergeCell ref="BJ5:BJ7"/>
    <mergeCell ref="BJ8:BJ10"/>
    <mergeCell ref="BJ11:BJ13"/>
    <mergeCell ref="BJ14:BJ16"/>
    <mergeCell ref="BJ17:BJ19"/>
    <mergeCell ref="BJ20:BJ22"/>
    <mergeCell ref="BJ23:BJ25"/>
    <mergeCell ref="BJ26:BJ28"/>
    <mergeCell ref="BJ29:BJ31"/>
    <mergeCell ref="BJ32:BJ34"/>
    <mergeCell ref="BJ35:BJ37"/>
    <mergeCell ref="BJ38:BJ40"/>
    <mergeCell ref="BJ41:BJ43"/>
    <mergeCell ref="BJ44:BJ46"/>
    <mergeCell ref="BJ47:BJ49"/>
    <mergeCell ref="BJ50:BJ52"/>
    <mergeCell ref="BJ53:BJ55"/>
    <mergeCell ref="BJ56:BJ58"/>
    <mergeCell ref="BJ59:BJ61"/>
    <mergeCell ref="BJ62:BJ64"/>
    <mergeCell ref="BJ65:BJ67"/>
    <mergeCell ref="BJ68:BJ70"/>
    <mergeCell ref="BJ71:BJ73"/>
    <mergeCell ref="BJ74:BJ76"/>
    <mergeCell ref="BJ86:BJ88"/>
    <mergeCell ref="BK5:BK7"/>
    <mergeCell ref="BK8:BK10"/>
    <mergeCell ref="BK11:BK13"/>
    <mergeCell ref="BK14:BK16"/>
    <mergeCell ref="BK17:BK19"/>
    <mergeCell ref="BK20:BK22"/>
    <mergeCell ref="BK23:BK25"/>
    <mergeCell ref="BK26:BK28"/>
    <mergeCell ref="BK29:BK31"/>
    <mergeCell ref="BK32:BK34"/>
    <mergeCell ref="BK35:BK37"/>
    <mergeCell ref="BK38:BK40"/>
    <mergeCell ref="BK41:BK43"/>
    <mergeCell ref="BK44:BK46"/>
    <mergeCell ref="BK47:BK49"/>
    <mergeCell ref="BK50:BK52"/>
    <mergeCell ref="BK53:BK55"/>
    <mergeCell ref="BK56:BK58"/>
    <mergeCell ref="BK59:BK61"/>
    <mergeCell ref="BK62:BK64"/>
    <mergeCell ref="BK65:BK67"/>
    <mergeCell ref="BK68:BK70"/>
    <mergeCell ref="BK71:BK73"/>
    <mergeCell ref="BK74:BK76"/>
    <mergeCell ref="BK86:BK88"/>
    <mergeCell ref="BL5:BL7"/>
    <mergeCell ref="BL8:BL10"/>
    <mergeCell ref="BL11:BL13"/>
    <mergeCell ref="BL14:BL16"/>
    <mergeCell ref="BL17:BL19"/>
    <mergeCell ref="BL20:BL22"/>
    <mergeCell ref="BL23:BL25"/>
    <mergeCell ref="BL26:BL28"/>
    <mergeCell ref="BL29:BL31"/>
    <mergeCell ref="BL32:BL34"/>
    <mergeCell ref="BL35:BL37"/>
    <mergeCell ref="BL38:BL40"/>
    <mergeCell ref="BL41:BL43"/>
    <mergeCell ref="BL44:BL46"/>
    <mergeCell ref="BL47:BL49"/>
    <mergeCell ref="BL50:BL52"/>
    <mergeCell ref="BL53:BL55"/>
    <mergeCell ref="BL56:BL58"/>
    <mergeCell ref="BL59:BL61"/>
    <mergeCell ref="BL62:BL64"/>
    <mergeCell ref="BL65:BL67"/>
    <mergeCell ref="BL68:BL70"/>
    <mergeCell ref="BL71:BL73"/>
    <mergeCell ref="BL74:BL76"/>
    <mergeCell ref="BL86:BL88"/>
  </mergeCells>
  <conditionalFormatting sqref="A1:A4">
    <cfRule type="duplicateValues" dxfId="0" priority="3"/>
  </conditionalFormatting>
  <conditionalFormatting sqref="A86:A88">
    <cfRule type="duplicateValues" dxfId="0" priority="1"/>
  </conditionalFormatting>
  <conditionalFormatting sqref="A5:A10 A11:A13 A14:A16 A17:A19 A20:A22 A23:A28 A29:A34 A35:A37 A38:A46 A47:A49 A50:A52 A53:A55 A56:A58 A59:A67 A68:A70 A71:A73 A74:A76 A77:A79 A80:A82">
    <cfRule type="duplicateValues" dxfId="0" priority="2"/>
  </conditionalFormatting>
  <conditionalFormatting sqref="A83:A85 A89:A1048576">
    <cfRule type="duplicateValues" dxfId="0" priority="65"/>
  </conditionalFormatting>
  <dataValidations count="15">
    <dataValidation type="list" allowBlank="1" showInputMessage="1" showErrorMessage="1" sqref="H5 I5:J5 L5:M5 N5:O5 P5 Q5 S5:T5 U5 V5 W5 AC5 H6 I6:J6 L6:M6 N6:O6 P6 Q6 S6:T6 U6 V6 W6 AC6 U11 AB11 G8:G9 H8:H9 U8:U9 V8:V9 X5:X6 Y5:Y6 Z5:Z6 AA5:AA6 AB5:AB6 AB8:AB9 AD5:AD6 AD8:AD9 AE5:AE6 AE8:AE9 AF5:AF6 AF8:AF9 AG5:AG6 AG8:AG9 E8:F9 I8:J9 O8:P9 W8:X9 L8:M9">
      <formula1>[8]数据源!#REF!</formula1>
    </dataValidation>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AN83 AN84 AN85">
      <formula1>"正常在职,本月离职,本月入职,本月调入,本月调出"</formula1>
    </dataValidation>
    <dataValidation type="list" allowBlank="1" showInputMessage="1" showErrorMessage="1" sqref="AB10:AC10 AD10 AE10">
      <formula1>[7]数据源!#REF!</formula1>
    </dataValidation>
    <dataValidation type="list" allowBlank="1" showInputMessage="1" showErrorMessage="1" sqref="D10:L10 N10:P10 Q10 R10 S10:U10 V10 W10:X10 Y10 AD12 D13:L13 M13:N13 O13 P13 Q13 S13:U13 V13 W13 Y13:AA13 AB13:AH13">
      <formula1>[9]数据源!#REF!</formula1>
    </dataValidation>
    <dataValidation type="list" allowBlank="1" showInputMessage="1" showErrorMessage="1" sqref="D19 E19 F19 G19 J19 K19">
      <formula1>[10]数据源!#REF!</formula1>
    </dataValidation>
    <dataValidation type="list" allowBlank="1" showInputMessage="1" showErrorMessage="1" sqref="X23 Z23:AA23 AD23:AG23 X24:AA24 AC24:AG24 U25:AA25 AC25:AG25 Q23:Q25 S23:S25">
      <formula1>[6]数据源!#REF!</formula1>
    </dataValidation>
    <dataValidation type="list" allowBlank="1" showInputMessage="1" showErrorMessage="1" sqref="H19 I19 L19:M19 N19 O19 P19:Q19 R19 S19:V19 W19:Y19 Z19 AA19 AB19 AC19:AF19 AG19 AH19 O20:P20 Q20:T20 U20 U21 D22:N22 U22:AH22 N20:N21 AH17:AH18 AD20:AH21 D17:AD18 O21:T22 V20:AC21 D20:J21 K20:M21 AE17:AG18">
      <formula1>[11]数据源!#REF!</formula1>
    </dataValidation>
    <dataValidation type="list" allowBlank="1" showInputMessage="1" showErrorMessage="1" sqref="O24 O25 AH25 Q26 R26 S26 R32 S32 AD32 AE32:AG32 S38 T38 U38 V38 W38 X38 Y38 Z38 AA38 AB38 AC38 AD38 AE38 AF38 S39 T39 U39 V39 W39 X39 Y39 Z39 AA39 AB39 AC39 AD39 AE39 AF39 F40 G40 I40 J40 L40 M40 N40 Q40 T40 U40 V40 W40 X40 Y40 Z40 AA40 AB40 AD40 AE40 AF40 AH40 S41 T41 U41 V41 W41 X41 Y41 Z41 AA41 AB41 AC41 AD41 AE41 AF41 S42 T42 U42 V42 W42 X42 Y42 Z42 AA42 AB42 AC42 AD42 AE42 AF42 F43 G43 I43 J43 L43 M43 N43 Q43 T43 U43 V43 W43 X43 Y43 Z43 AA43 AB43 AD43 AE43 AF43 AH43 S44 T44 U44 V44 W44 X44 Y44 Z44 AA44 AB44 AC44 AD44 AE44 AF44 S45 T45 U45 V45 W45 X45 Y45 Z45 AA45 AB45 AC45 AD45 AE45 AF45 F46 G46 I46 J46 L46 M46 N46 Q46 T46 U46 V46 W46 X46 Y46 Z46 AA46 AB46 AD46 AE46 AF46 AH46 M50 N50 M51 M52 U56 S86 T86 U86 V86 W86 X86 Y86 Z86 AA86 AB86 AC86 AD86 AE86 AF86 S87 T87 U87 V87 W87 X87 Y87 Z87 AA87 AB87 AC87 AD87 AE87 AF87 F88 G88 I88 J88 L88 M88 N88 Q88 T88 U88 V88 W88 X88 Y88 Z88 AA88 AB88 AD88 AE88 AF88 AH88 L23:L24 M53:M55 N51:N52 N53:N55 O50:O52 Q50:Q52 Q53:Q55 T50:T52 T53:T55 U50:U52 U53:U55 V50:V52 V53:V55 W50:W52 W53:W55 X50:X52 X53:X55 Y50:Y52 Y53:Y55 Z50:Z52 Z53:Z55 AA50:AA52 AA53:AA55 AB50:AB52 AB53:AB55 AD50:AD52 AD53:AD55 AE50:AE52 AE53:AE55">
      <formula1>[2]数据源!#REF!</formula1>
    </dataValidation>
    <dataValidation type="list" allowBlank="1" showInputMessage="1" showErrorMessage="1" sqref="H25">
      <formula1/>
    </dataValidation>
    <dataValidation type="list" allowBlank="1" showInputMessage="1" showErrorMessage="1" sqref="G26 I26 J26 K26 M26 N26 P26 W26 X26 Y26 Z26 AA26 AB26 AC26 AD26 AE26 AF26 AG26 AH26 G27 I27 J27 K27 M27 N27 P27 W27 X27 Y27 Z27 AA27 AB27 AC27 AD27 AE27 AF27 AG27 AH27 G28 I28 J28 K28 M28 N28 P28 W28 X28 Y28 Z28 AA28 AB28 AC28 AD28 AE28 AF28 AG28 AH28 F31 G31 F34 G34 E35 F35 G35 H35 I35 J35 K35 L35 M35 N35 O35 AE35 E36 F36 G36 H36 I36 J36 K36 L36 M36 N36 O36 E37 F37 G37 H37 I37 J37 K37 L37 M37 N37 O37 I47 J47 L47 N47 P47 R47 S47 AD47 AE47 AF47 I48 J48 L48 N48 P48 S48 AD48 AE48 AF48 I49 J49 L49 N49 P49 R49 S49 AD49 AE49 AF49 F56 G56 I56 J56 K56 N56 O56 P56 Q56 R56 X56 AA56 AB56 AD56 AE56 F57 G57 I57 J57 K57 N57 O57 P57 Q57 R57 X57 AA57 AB57 AD57 AE57 E58 F58 G58 I58 J58 K58 N58 O58 P58 Q58 R58 X58 AA58 AB58 AD58 AE58 D26:D28 D29:D31 D32:D34 E26:E28 E29:E31 E32:E34 E56:E57 F26:F28 F29:F30 F32:F33 G29:G30 G32:G33 H26:H28 H29:H31 H47:H49 H56:H58 I29:I31 J29:J31 K29:K31 K32:K34 L29:L31 M29:M31 M32:M34 M56:M57 N29:N31 N32:N34 O29:O31 O32:O34 P29:P31 P32:P34 P35:P37 Q29:Q31 Q32:Q34 Q35:Q37 R29:R31 R35:R37 S29:S31 S35:S37 T26:T28 T29:T31 T32:T34 T35:T37 U26:U28 U29:U31 U32:U34 U35:U37 V26:V28 V29:V31 V32:V34 V35:V37 W29:W31 W32:W34 W35:W37 X29:X31 X32:X34 X35:X37 Y29:Y31 Y32:Y34 Y35:Y37 Z29:Z31 Z35:Z37 AA29:AA31 AA32:AA34 AA35:AA37 AB29:AB31 AB32:AB34 AB35:AB37 AC29:AC31 AC32:AC34 AC35:AC37 AD29:AD31 AD35:AD37 AE29:AE31 AE36:AE37 AF29:AF31 AF35:AF37 AG29:AG31 AG35:AG37 AH29:AH31 AH32:AH34 AH35:AH37 H32:J34">
      <formula1>[3]数据源!#REF!</formula1>
    </dataValidation>
    <dataValidation type="list" allowBlank="1" showInputMessage="1" showErrorMessage="1" sqref="R27 S27 Q28 R28 S28 R33 S33 AD33 AE33:AG33 R34 S34 AD34 AE34:AG34 AG38 AG39 AG40 AG41 AG42 AG43 AG44 AG45 AG46 M47 O47 AG47 M49 O49 Q49 AG49 U58 AG86 AG87 AG88">
      <formula1>[4]数据源!#REF!</formula1>
    </dataValidation>
    <dataValidation type="list" allowBlank="1" showInputMessage="1" showErrorMessage="1" sqref="R39 R42 R45 M48 O48 L52 L55 AH56 AH57 AH58 R87 K50:K52 K53:K55 L50:L51 L53:L54 R59:R67 R68:R70 AH50:AH52 AH53:AH55 Q74:S76">
      <formula1>[5]数据源!#REF!</formula1>
    </dataValidation>
    <dataValidation type="list" allowBlank="1" showInputMessage="1" showErrorMessage="1" sqref="AF56 AG56 AF57 AG57 AF58 AG58 AF50:AG52 AF53:AG55">
      <formula1>[12]数据源!#REF!</formula1>
    </dataValidation>
    <dataValidation type="list" allowBlank="1" showInputMessage="1" showErrorMessage="1" sqref="E83 F83 I83 J83:K83 L83 O83 P83 AH83 I84 J84 K84 L84 O84 P84 AH84 I85 J85 K85 L85 O85 P85 AH85 D83:D85 M83:M85 N83:N85 Q83:Q85 Z83:Z85 AD83:AD85 E84:F85 AA83:AC85 AE83:AG85 R83:Y85 G83:H85">
      <formula1>[1]数据源!#REF!</formula1>
    </dataValidation>
  </dataValidations>
  <pageMargins left="0.236111111111111" right="0.314583333333333" top="0.236111111111111" bottom="0.196527777777778" header="0.275" footer="0.511805555555556"/>
  <pageSetup paperSize="9" scale="99" orientation="landscape" horizontalDpi="600"/>
  <headerFooter/>
  <rowBreaks count="2" manualBreakCount="2">
    <brk id="58"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38" name="Spinner 14" r:id="rId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39" name="Spinner 15" r:id="rId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0" name="Spinner 16" r:id="rId6">
              <controlPr defaultSize="0">
                <anchor moveWithCells="1" sizeWithCells="1">
                  <from>
                    <xdr:col>39</xdr:col>
                    <xdr:colOff>285750</xdr:colOff>
                    <xdr:row>0</xdr:row>
                    <xdr:rowOff>19050</xdr:rowOff>
                  </from>
                  <to>
                    <xdr:col>40</xdr:col>
                    <xdr:colOff>0</xdr:colOff>
                    <xdr:row>0</xdr:row>
                    <xdr:rowOff>267970</xdr:rowOff>
                  </to>
                </anchor>
              </controlPr>
            </control>
          </mc:Choice>
        </mc:AlternateContent>
        <mc:AlternateContent xmlns:mc="http://schemas.openxmlformats.org/markup-compatibility/2006">
          <mc:Choice Requires="x14">
            <control shapeId="1041" name="Spinner 17" r:id="rId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2" name="Spinner 18" r:id="rId8">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3" name="Spinner 19" r:id="rId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5" name="Spinner 21" r:id="rId10">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6" name="Spinner 22" r:id="rId11">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7" name="Spinner 23" r:id="rId12">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9" name="Spinner 25" r:id="rId1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0" name="Spinner 26" r:id="rId14">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1" name="Spinner 27" r:id="rId15">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2" name="Spinner 28" r:id="rId16">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53" name="Spinner 29" r:id="rId17">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4" name="Spinner 30" r:id="rId18">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5" name="Spinner 31" r:id="rId19">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6" name="Spinner 32" r:id="rId20">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7" name="Spinner 33" r:id="rId21">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8" name="Spinner 34" r:id="rId22">
              <controlPr defaultSize="0">
                <anchor moveWithCells="1" sizeWithCells="1">
                  <from>
                    <xdr:col>39</xdr:col>
                    <xdr:colOff>381000</xdr:colOff>
                    <xdr:row>0</xdr:row>
                    <xdr:rowOff>635</xdr:rowOff>
                  </from>
                  <to>
                    <xdr:col>40</xdr:col>
                    <xdr:colOff>9525</xdr:colOff>
                    <xdr:row>0</xdr:row>
                    <xdr:rowOff>248285</xdr:rowOff>
                  </to>
                </anchor>
              </controlPr>
            </control>
          </mc:Choice>
        </mc:AlternateContent>
        <mc:AlternateContent xmlns:mc="http://schemas.openxmlformats.org/markup-compatibility/2006">
          <mc:Choice Requires="x14">
            <control shapeId="1059" name="Spinner 35" r:id="rId2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60" name="Spinner 36" r:id="rId2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1" name="Spinner 37" r:id="rId25">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2" name="Spinner 38" r:id="rId2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6" name="Spinner 42" r:id="rId2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67" name="Spinner 43" r:id="rId2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68" name="Spinner 44" r:id="rId2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9" name="Spinner 45" r:id="rId3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70" name="Spinner 46" r:id="rId31">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1" name="Spinner 47" r:id="rId32">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2" name="Spinner 48" r:id="rId33">
              <controlPr defaultSize="0">
                <anchor moveWithCells="1" sizeWithCells="1">
                  <from>
                    <xdr:col>39</xdr:col>
                    <xdr:colOff>333375</xdr:colOff>
                    <xdr:row>0</xdr:row>
                    <xdr:rowOff>9525</xdr:rowOff>
                  </from>
                  <to>
                    <xdr:col>39</xdr:col>
                    <xdr:colOff>333375</xdr:colOff>
                    <xdr:row>0</xdr:row>
                    <xdr:rowOff>258445</xdr:rowOff>
                  </to>
                </anchor>
              </controlPr>
            </control>
          </mc:Choice>
        </mc:AlternateContent>
        <mc:AlternateContent xmlns:mc="http://schemas.openxmlformats.org/markup-compatibility/2006">
          <mc:Choice Requires="x14">
            <control shapeId="1073" name="Spinner 49" r:id="rId3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4" name="Spinner 50" r:id="rId35">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75" name="Spinner 51" r:id="rId3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6" name="Spinner 52" r:id="rId3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77" name="Spinner 53" r:id="rId38">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78" name="Spinner 54" r:id="rId39">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79" name="Spinner 55" r:id="rId40">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80" name="Spinner 56" r:id="rId41">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1" name="Spinner 57" r:id="rId42">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82" name="Spinner 58" r:id="rId43">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3" name="Spinner 59" r:id="rId44">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84" name="Spinner 60" r:id="rId45">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5" name="Spinner 61" r:id="rId46">
              <controlPr defaultSize="0">
                <anchor moveWithCells="1" sizeWithCells="1">
                  <from>
                    <xdr:col>39</xdr:col>
                    <xdr:colOff>381000</xdr:colOff>
                    <xdr:row>0</xdr:row>
                    <xdr:rowOff>635</xdr:rowOff>
                  </from>
                  <to>
                    <xdr:col>39</xdr:col>
                    <xdr:colOff>381000</xdr:colOff>
                    <xdr:row>0</xdr:row>
                    <xdr:rowOff>248285</xdr:rowOff>
                  </to>
                </anchor>
              </controlPr>
            </control>
          </mc:Choice>
        </mc:AlternateContent>
        <mc:AlternateContent xmlns:mc="http://schemas.openxmlformats.org/markup-compatibility/2006">
          <mc:Choice Requires="x14">
            <control shapeId="1086" name="Spinner 62" r:id="rId47">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87" name="Spinner 63" r:id="rId48">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88" name="Spinner 64" r:id="rId4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89" name="Spinner 65" r:id="rId50">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90" name="Spinner 66" r:id="rId51">
              <controlPr defaultSize="0">
                <anchor moveWithCells="1" sizeWithCells="1">
                  <from>
                    <xdr:col>36</xdr:col>
                    <xdr:colOff>628650</xdr:colOff>
                    <xdr:row>0</xdr:row>
                    <xdr:rowOff>9525</xdr:rowOff>
                  </from>
                  <to>
                    <xdr:col>36</xdr:col>
                    <xdr:colOff>628650</xdr:colOff>
                    <xdr:row>0</xdr:row>
                    <xdr:rowOff>285750</xdr:rowOff>
                  </to>
                </anchor>
              </controlPr>
            </control>
          </mc:Choice>
        </mc:AlternateContent>
        <mc:AlternateContent xmlns:mc="http://schemas.openxmlformats.org/markup-compatibility/2006">
          <mc:Choice Requires="x14">
            <control shapeId="1091" name="Spinner 67" r:id="rId52">
              <controlPr defaultSize="0">
                <anchor moveWithCells="1" sizeWithCells="1">
                  <from>
                    <xdr:col>38</xdr:col>
                    <xdr:colOff>647065</xdr:colOff>
                    <xdr:row>0</xdr:row>
                    <xdr:rowOff>9525</xdr:rowOff>
                  </from>
                  <to>
                    <xdr:col>38</xdr:col>
                    <xdr:colOff>904875</xdr:colOff>
                    <xdr:row>0</xdr:row>
                    <xdr:rowOff>285750</xdr:rowOff>
                  </to>
                </anchor>
              </controlPr>
            </control>
          </mc:Choice>
        </mc:AlternateContent>
        <mc:AlternateContent xmlns:mc="http://schemas.openxmlformats.org/markup-compatibility/2006">
          <mc:Choice Requires="x14">
            <control shapeId="1092" name="Spinner 68" r:id="rId53">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05" name="Spinner 81" r:id="rId5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106" name="Spinner 82" r:id="rId5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7" name="Spinner 83" r:id="rId56">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08" name="Spinner 84" r:id="rId5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109" name="Spinner 85" r:id="rId58">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110" name="Spinner 86" r:id="rId59">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111" name="Spinner 87" r:id="rId60">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112" name="Spinner 88" r:id="rId61">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113" name="Spinner 89" r:id="rId62">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114" name="Spinner 90" r:id="rId63">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115" name="Spinner 91" r:id="rId64">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117" name="Spinner 93" r:id="rId65">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118" name="Spinner 94" r:id="rId66">
              <controlPr defaultSize="0">
                <anchor moveWithCells="1" sizeWithCells="1">
                  <from>
                    <xdr:col>40</xdr:col>
                    <xdr:colOff>0</xdr:colOff>
                    <xdr:row>0</xdr:row>
                    <xdr:rowOff>9525</xdr:rowOff>
                  </from>
                  <to>
                    <xdr:col>40</xdr:col>
                    <xdr:colOff>0</xdr:colOff>
                    <xdr:row>1</xdr:row>
                    <xdr:rowOff>0</xdr:rowOff>
                  </to>
                </anchor>
              </controlPr>
            </control>
          </mc:Choice>
        </mc:AlternateContent>
        <mc:AlternateContent xmlns:mc="http://schemas.openxmlformats.org/markup-compatibility/2006">
          <mc:Choice Requires="x14">
            <control shapeId="1119" name="Spinner 95" r:id="rId67">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workbookViewId="0">
      <selection activeCell="C23" sqref="C23"/>
    </sheetView>
  </sheetViews>
  <sheetFormatPr defaultColWidth="9" defaultRowHeight="16.5" outlineLevelRow="5" outlineLevelCol="3"/>
  <cols>
    <col min="1" max="1" width="4.625" style="17" customWidth="1"/>
    <col min="2" max="2" width="9" style="17"/>
    <col min="3" max="3" width="31" style="17" customWidth="1"/>
    <col min="4" max="4" width="9" style="17"/>
  </cols>
  <sheetData>
    <row r="1" ht="20" customHeight="1" spans="1:4">
      <c r="A1" s="13" t="s">
        <v>1</v>
      </c>
      <c r="B1" s="13" t="s">
        <v>3</v>
      </c>
      <c r="C1" s="13" t="s">
        <v>108</v>
      </c>
      <c r="D1" s="13" t="s">
        <v>109</v>
      </c>
    </row>
    <row r="2" ht="14.25" spans="1:4">
      <c r="A2" s="18">
        <f>ROW()-1</f>
        <v>1</v>
      </c>
      <c r="B2" s="19" t="s">
        <v>51</v>
      </c>
      <c r="C2" s="19" t="s">
        <v>52</v>
      </c>
      <c r="D2" s="19">
        <v>-50</v>
      </c>
    </row>
    <row r="3" ht="14.25" spans="1:4">
      <c r="A3" s="18">
        <f>ROW()-1</f>
        <v>2</v>
      </c>
      <c r="B3" s="19" t="s">
        <v>24</v>
      </c>
      <c r="C3" s="19" t="s">
        <v>26</v>
      </c>
      <c r="D3" s="19">
        <v>-10</v>
      </c>
    </row>
    <row r="4" ht="14.25" spans="1:4">
      <c r="A4" s="18">
        <f>ROW()-1</f>
        <v>3</v>
      </c>
      <c r="B4" s="19" t="s">
        <v>40</v>
      </c>
      <c r="C4" s="19" t="s">
        <v>41</v>
      </c>
      <c r="D4" s="19">
        <v>-70</v>
      </c>
    </row>
    <row r="5" ht="14.25" spans="1:4">
      <c r="A5" s="18">
        <v>4</v>
      </c>
      <c r="B5" s="19" t="s">
        <v>17</v>
      </c>
      <c r="C5" s="19" t="s">
        <v>19</v>
      </c>
      <c r="D5" s="19">
        <v>-30</v>
      </c>
    </row>
    <row r="6" spans="1:4">
      <c r="A6" s="17" t="s">
        <v>110</v>
      </c>
      <c r="D6" s="17">
        <f>SUM(D2:D4)</f>
        <v>-130</v>
      </c>
    </row>
  </sheetData>
  <conditionalFormatting sqref="B2">
    <cfRule type="duplicateValues" dxfId="0" priority="72"/>
    <cfRule type="duplicateValues" dxfId="0" priority="71"/>
    <cfRule type="duplicateValues" dxfId="0" priority="70"/>
    <cfRule type="duplicateValues" dxfId="0" priority="69"/>
    <cfRule type="duplicateValues" dxfId="0" priority="68"/>
    <cfRule type="duplicateValues" dxfId="0" priority="67"/>
    <cfRule type="duplicateValues" dxfId="0" priority="66"/>
    <cfRule type="duplicateValues" dxfId="0" priority="65"/>
    <cfRule type="duplicateValues" dxfId="0" priority="64"/>
    <cfRule type="duplicateValues" dxfId="0" priority="56"/>
    <cfRule type="duplicateValues" dxfId="0" priority="38"/>
    <cfRule type="duplicateValues" dxfId="0" priority="37"/>
  </conditionalFormatting>
  <conditionalFormatting sqref="B3">
    <cfRule type="duplicateValues" dxfId="0" priority="36"/>
    <cfRule type="duplicateValues" dxfId="0" priority="34"/>
    <cfRule type="duplicateValues" dxfId="0" priority="32"/>
    <cfRule type="duplicateValues" dxfId="0" priority="30"/>
    <cfRule type="duplicateValues" dxfId="0" priority="28"/>
    <cfRule type="duplicateValues" dxfId="0" priority="26"/>
    <cfRule type="duplicateValues" dxfId="0" priority="24"/>
    <cfRule type="duplicateValues" dxfId="0" priority="22"/>
    <cfRule type="duplicateValues" dxfId="0" priority="20"/>
    <cfRule type="duplicateValues" dxfId="0" priority="18"/>
    <cfRule type="duplicateValues" dxfId="0" priority="16"/>
    <cfRule type="duplicateValues" dxfId="0" priority="14"/>
  </conditionalFormatting>
  <conditionalFormatting sqref="B4">
    <cfRule type="duplicateValues" dxfId="0" priority="13"/>
    <cfRule type="duplicateValues" dxfId="0" priority="15"/>
    <cfRule type="duplicateValues" dxfId="0" priority="17"/>
    <cfRule type="duplicateValues" dxfId="0" priority="19"/>
    <cfRule type="duplicateValues" dxfId="0" priority="21"/>
    <cfRule type="duplicateValues" dxfId="0" priority="23"/>
    <cfRule type="duplicateValues" dxfId="0" priority="25"/>
    <cfRule type="duplicateValues" dxfId="0" priority="27"/>
    <cfRule type="duplicateValues" dxfId="0" priority="29"/>
    <cfRule type="duplicateValues" dxfId="0" priority="31"/>
    <cfRule type="duplicateValues" dxfId="0" priority="33"/>
    <cfRule type="duplicateValues" dxfId="0" priority="35"/>
  </conditionalFormatting>
  <conditionalFormatting sqref="B5">
    <cfRule type="duplicateValues" dxfId="0"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fRule type="duplicateValues" dxfId="0" priority="4"/>
    <cfRule type="duplicateValues" dxfId="0" priority="3"/>
    <cfRule type="duplicateValues" dxfId="0" priority="2"/>
    <cfRule type="duplicateValues" dxfId="0"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I37" sqref="I37"/>
    </sheetView>
  </sheetViews>
  <sheetFormatPr defaultColWidth="9" defaultRowHeight="13.5" outlineLevelCol="2"/>
  <cols>
    <col min="1" max="3" width="9" style="12"/>
    <col min="5" max="5" width="8.875"/>
    <col min="6" max="6" width="17.25"/>
    <col min="7" max="7" width="8.875"/>
    <col min="8" max="9" width="17.25"/>
  </cols>
  <sheetData>
    <row r="1" spans="1:3">
      <c r="A1" s="13"/>
      <c r="C1" s="13"/>
    </row>
    <row r="2" spans="1:3">
      <c r="A2" s="14"/>
      <c r="B2" s="14"/>
      <c r="C2" s="15"/>
    </row>
    <row r="3" spans="1:3">
      <c r="A3" s="14"/>
      <c r="B3" s="14"/>
      <c r="C3" s="15"/>
    </row>
    <row r="4" spans="1:3">
      <c r="A4" s="14"/>
      <c r="B4" s="14"/>
      <c r="C4" s="15"/>
    </row>
    <row r="5" spans="1:3">
      <c r="A5" s="14"/>
      <c r="B5" s="14"/>
      <c r="C5" s="15"/>
    </row>
    <row r="6" spans="1:3">
      <c r="A6" s="14"/>
      <c r="B6" s="14"/>
      <c r="C6" s="15"/>
    </row>
    <row r="7" spans="1:3">
      <c r="A7" s="14"/>
      <c r="B7" s="14"/>
      <c r="C7" s="15"/>
    </row>
    <row r="8" spans="1:3">
      <c r="A8" s="14"/>
      <c r="B8" s="14"/>
      <c r="C8" s="15"/>
    </row>
    <row r="9" spans="1:3">
      <c r="A9" s="16"/>
      <c r="B9" s="16"/>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
  <sheetViews>
    <sheetView workbookViewId="0">
      <selection activeCell="E35" sqref="E35"/>
    </sheetView>
  </sheetViews>
  <sheetFormatPr defaultColWidth="9" defaultRowHeight="13.5" outlineLevelCol="2"/>
  <cols>
    <col min="1" max="1" width="12.5" customWidth="1"/>
    <col min="3" max="3" width="24.875" customWidth="1"/>
  </cols>
  <sheetData>
    <row r="1" spans="3:3">
      <c r="C1" t="s">
        <v>111</v>
      </c>
    </row>
    <row r="2" ht="16.5" spans="1:3">
      <c r="A2" s="1"/>
      <c r="B2" s="2" t="s">
        <v>17</v>
      </c>
      <c r="C2">
        <f>VLOOKUP(B2,考勤!A:AO,41,0)</f>
        <v>31</v>
      </c>
    </row>
    <row r="3" ht="16.5" spans="1:3">
      <c r="A3" s="1"/>
      <c r="B3" s="2" t="s">
        <v>20</v>
      </c>
      <c r="C3">
        <f>VLOOKUP(B3,考勤!A:AO,41,0)</f>
        <v>0</v>
      </c>
    </row>
    <row r="4" ht="17.25" spans="1:3">
      <c r="A4" s="1"/>
      <c r="B4" s="3" t="s">
        <v>22</v>
      </c>
      <c r="C4">
        <f>VLOOKUP(B4,考勤!A:AO,41,0)</f>
        <v>0</v>
      </c>
    </row>
    <row r="5" ht="16.5" spans="1:3">
      <c r="A5" s="1"/>
      <c r="B5" s="4" t="s">
        <v>24</v>
      </c>
      <c r="C5">
        <f>VLOOKUP(B5,考勤!A:AO,41,0)</f>
        <v>12</v>
      </c>
    </row>
    <row r="6" ht="16.5" spans="1:3">
      <c r="A6" s="1"/>
      <c r="B6" s="5" t="s">
        <v>28</v>
      </c>
      <c r="C6">
        <f>VLOOKUP(B6,考勤!A:AO,41,0)</f>
        <v>23.5</v>
      </c>
    </row>
    <row r="7" ht="16.5" spans="1:3">
      <c r="A7" s="1"/>
      <c r="B7" s="5" t="s">
        <v>30</v>
      </c>
      <c r="C7">
        <f>VLOOKUP(B7,考勤!A:AO,41,0)</f>
        <v>62</v>
      </c>
    </row>
    <row r="8" ht="16.5" spans="1:3">
      <c r="A8" s="1"/>
      <c r="B8" s="5" t="s">
        <v>31</v>
      </c>
      <c r="C8">
        <f>VLOOKUP(B8,考勤!A:AO,41,0)</f>
        <v>59.5</v>
      </c>
    </row>
    <row r="9" ht="16.5" spans="1:3">
      <c r="A9" s="1"/>
      <c r="B9" s="2" t="s">
        <v>32</v>
      </c>
      <c r="C9">
        <f>VLOOKUP(B9,考勤!A:AO,41,0)</f>
        <v>55.5</v>
      </c>
    </row>
    <row r="10" ht="16.5" spans="1:3">
      <c r="A10" s="1"/>
      <c r="B10" s="6" t="s">
        <v>33</v>
      </c>
      <c r="C10">
        <f>VLOOKUP(B10,考勤!A:AO,41,0)</f>
        <v>10.5</v>
      </c>
    </row>
    <row r="11" ht="16.5" spans="1:3">
      <c r="A11" s="1"/>
      <c r="B11" s="7" t="s">
        <v>34</v>
      </c>
      <c r="C11">
        <f>VLOOKUP(B11,考勤!A:AO,41,0)</f>
        <v>4</v>
      </c>
    </row>
    <row r="12" ht="16.5" spans="1:3">
      <c r="A12" s="1"/>
      <c r="B12" s="8" t="s">
        <v>35</v>
      </c>
      <c r="C12">
        <f>VLOOKUP(B12,考勤!A:AO,41,0)</f>
        <v>63</v>
      </c>
    </row>
    <row r="13" ht="16.5" spans="1:3">
      <c r="A13" s="1"/>
      <c r="B13" s="4" t="s">
        <v>36</v>
      </c>
      <c r="C13">
        <f>VLOOKUP(B13,考勤!A:AO,41,0)</f>
        <v>67</v>
      </c>
    </row>
    <row r="14" ht="16.5" spans="1:3">
      <c r="A14" s="1"/>
      <c r="B14" s="5" t="s">
        <v>38</v>
      </c>
      <c r="C14">
        <f>VLOOKUP(B14,考勤!A:AO,41,0)</f>
        <v>49.5</v>
      </c>
    </row>
    <row r="15" ht="16.5" spans="1:3">
      <c r="A15" s="1"/>
      <c r="B15" s="5" t="s">
        <v>40</v>
      </c>
      <c r="C15">
        <f>VLOOKUP(B15,考勤!A:AO,41,0)</f>
        <v>42</v>
      </c>
    </row>
    <row r="16" spans="2:3">
      <c r="B16" s="5" t="s">
        <v>43</v>
      </c>
      <c r="C16">
        <f>VLOOKUP(B16,考勤!A:AO,41,0)</f>
        <v>63.5</v>
      </c>
    </row>
    <row r="17" spans="2:3">
      <c r="B17" s="9" t="s">
        <v>47</v>
      </c>
      <c r="C17">
        <f>VLOOKUP(B17,考勤!A:AO,41,0)</f>
        <v>48.5</v>
      </c>
    </row>
    <row r="18" spans="2:3">
      <c r="B18" s="10" t="s">
        <v>48</v>
      </c>
      <c r="C18">
        <f>VLOOKUP(B18,考勤!A:AO,41,0)</f>
        <v>55</v>
      </c>
    </row>
    <row r="19" ht="16.5" spans="2:3">
      <c r="B19" s="4" t="s">
        <v>49</v>
      </c>
      <c r="C19">
        <f>VLOOKUP(B19,考勤!A:AO,41,0)</f>
        <v>8</v>
      </c>
    </row>
    <row r="20" ht="16.5" spans="2:3">
      <c r="B20" s="4" t="s">
        <v>50</v>
      </c>
      <c r="C20">
        <f>VLOOKUP(B20,考勤!A:AO,41,0)</f>
        <v>23.5</v>
      </c>
    </row>
    <row r="21" ht="16.5" spans="2:3">
      <c r="B21" s="4" t="s">
        <v>51</v>
      </c>
      <c r="C21">
        <f>VLOOKUP(B21,考勤!A:AO,41,0)</f>
        <v>9</v>
      </c>
    </row>
    <row r="22" ht="16.5" spans="2:3">
      <c r="B22" s="6" t="s">
        <v>53</v>
      </c>
      <c r="C22">
        <f>VLOOKUP(B22,考勤!A:AO,41,0)</f>
        <v>11.5</v>
      </c>
    </row>
    <row r="23" ht="16.5" spans="2:3">
      <c r="B23" s="4" t="s">
        <v>54</v>
      </c>
      <c r="C23">
        <f>VLOOKUP(B23,考勤!A:AO,41,0)</f>
        <v>23</v>
      </c>
    </row>
    <row r="24" ht="16.5" spans="2:3">
      <c r="B24" s="11" t="s">
        <v>56</v>
      </c>
      <c r="C24">
        <f>VLOOKUP(B24,考勤!A:AO,41,0)</f>
        <v>10</v>
      </c>
    </row>
    <row r="25" spans="2:3">
      <c r="B25" t="s">
        <v>46</v>
      </c>
      <c r="C25">
        <f>VLOOKUP(B25,考勤!A:AO,41,0)</f>
        <v>35</v>
      </c>
    </row>
    <row r="26" spans="2:3">
      <c r="B26" t="s">
        <v>57</v>
      </c>
      <c r="C26">
        <f>VLOOKUP(B26,考勤!A:AO,41,0)</f>
        <v>24.5</v>
      </c>
    </row>
  </sheetData>
  <conditionalFormatting sqref="B14">
    <cfRule type="duplicateValues" dxfId="0" priority="62"/>
  </conditionalFormatting>
  <conditionalFormatting sqref="B15">
    <cfRule type="duplicateValues" dxfId="0" priority="61"/>
  </conditionalFormatting>
  <conditionalFormatting sqref="B16">
    <cfRule type="duplicateValues" dxfId="0" priority="60"/>
    <cfRule type="duplicateValues" dxfId="0" priority="59"/>
    <cfRule type="duplicateValues" dxfId="0" priority="58"/>
    <cfRule type="duplicateValues" dxfId="0" priority="57"/>
    <cfRule type="duplicateValues" dxfId="0" priority="56"/>
    <cfRule type="duplicateValues" dxfId="0" priority="55"/>
    <cfRule type="duplicateValues" dxfId="0" priority="54"/>
    <cfRule type="duplicateValues" dxfId="0" priority="53"/>
    <cfRule type="duplicateValues" dxfId="0" priority="52"/>
    <cfRule type="duplicateValues" dxfId="0" priority="51"/>
    <cfRule type="duplicateValues" dxfId="0" priority="50"/>
    <cfRule type="duplicateValues" dxfId="0" priority="49"/>
    <cfRule type="duplicateValues" dxfId="0" priority="48"/>
    <cfRule type="duplicateValues" dxfId="0" priority="47"/>
    <cfRule type="duplicateValues" dxfId="0" priority="46"/>
    <cfRule type="duplicateValues" dxfId="0" priority="45"/>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0" priority="38"/>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fRule type="duplicateValues" dxfId="0" priority="12"/>
    <cfRule type="duplicateValues" dxfId="0" priority="11"/>
    <cfRule type="duplicateValues" dxfId="0" priority="10"/>
  </conditionalFormatting>
  <conditionalFormatting sqref="B17">
    <cfRule type="duplicateValues" dxfId="0" priority="9"/>
  </conditionalFormatting>
  <conditionalFormatting sqref="B18">
    <cfRule type="duplicateValues" dxfId="0" priority="8"/>
  </conditionalFormatting>
  <conditionalFormatting sqref="B20">
    <cfRule type="duplicateValues" dxfId="0" priority="7"/>
  </conditionalFormatting>
  <conditionalFormatting sqref="B21">
    <cfRule type="duplicateValues" dxfId="0" priority="6"/>
  </conditionalFormatting>
  <conditionalFormatting sqref="B22">
    <cfRule type="duplicateValues" dxfId="0" priority="5"/>
  </conditionalFormatting>
  <conditionalFormatting sqref="B23">
    <cfRule type="duplicateValues" dxfId="0" priority="4"/>
  </conditionalFormatting>
  <conditionalFormatting sqref="B24">
    <cfRule type="duplicateValues" dxfId="0" priority="1"/>
  </conditionalFormatting>
  <conditionalFormatting sqref="B2:B23">
    <cfRule type="duplicateValues" dxfId="0" priority="3"/>
    <cfRule type="duplicateValues" dxfId="0" priority="2"/>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Sheet1</vt:lpstr>
      <vt:lpstr>劳务费</vt:lpstr>
      <vt:lpstr>考勤</vt:lpstr>
      <vt:lpstr>其他</vt:lpstr>
      <vt:lpstr>分类</vt:lpstr>
      <vt:lpstr>车间扣款</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2023-05-27T09:11:52Z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2052-11.1.0.14309</vt:lpwstr>
  </property>
  <property fmtid="{D5CDD505-2E9C-101B-9397-08002B2CF9AE}" pid="4" name="KSOReadingLayout">
    <vt:bool>true</vt:bool>
  </property>
  <property fmtid="{D5CDD505-2E9C-101B-9397-08002B2CF9AE}" pid="5" name="ICV">
    <vt:lpwstr>D373FB70BDD94126B14A5C9958A6261C</vt:lpwstr>
  </property>
</Properties>
</file>