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海兴中盛\2023.6.6B40\"/>
    </mc:Choice>
  </mc:AlternateContent>
  <bookViews>
    <workbookView xWindow="0" yWindow="0" windowWidth="20925" windowHeight="9840" firstSheet="1" activeTab="1"/>
  </bookViews>
  <sheets>
    <sheet name="2023.5.12" sheetId="1" state="hidden" r:id="rId1"/>
    <sheet name="六分座目标价格" sheetId="2" r:id="rId2"/>
    <sheet name="四分座目标价格" sheetId="4" r:id="rId3"/>
    <sheet name="冲压工序费" sheetId="3" r:id="rId4"/>
  </sheets>
  <calcPr calcId="162913"/>
</workbook>
</file>

<file path=xl/calcChain.xml><?xml version="1.0" encoding="utf-8"?>
<calcChain xmlns="http://schemas.openxmlformats.org/spreadsheetml/2006/main">
  <c r="C15" i="4" l="1"/>
  <c r="I14" i="4"/>
  <c r="U11" i="4"/>
  <c r="U10" i="4"/>
  <c r="U12" i="4" s="1"/>
  <c r="M10" i="4"/>
  <c r="I6" i="4"/>
  <c r="G3" i="4"/>
  <c r="G6" i="4" s="1"/>
  <c r="F3" i="4"/>
  <c r="C17" i="2"/>
  <c r="I16" i="2"/>
  <c r="U14" i="2"/>
  <c r="U13" i="2"/>
  <c r="U12" i="2"/>
  <c r="O12" i="2"/>
  <c r="P12" i="2" s="1"/>
  <c r="P14" i="2" s="1"/>
  <c r="W12" i="2" s="1"/>
  <c r="Z12" i="2" s="1"/>
  <c r="M12" i="2"/>
  <c r="F7" i="2"/>
  <c r="G7" i="2" s="1"/>
  <c r="I7" i="2" s="1"/>
  <c r="F6" i="2"/>
  <c r="G6" i="2" s="1"/>
  <c r="I6" i="2" s="1"/>
  <c r="F5" i="2"/>
  <c r="G5" i="2" s="1"/>
  <c r="I5" i="2" s="1"/>
  <c r="F4" i="2"/>
  <c r="G4" i="2" s="1"/>
  <c r="I4" i="2" s="1"/>
  <c r="F3" i="2"/>
  <c r="G3" i="2" s="1"/>
  <c r="H6" i="1"/>
  <c r="I3" i="2" l="1"/>
  <c r="I8" i="2" s="1"/>
  <c r="C18" i="2" s="1"/>
  <c r="G8" i="2"/>
  <c r="P10" i="4"/>
  <c r="P12" i="4" s="1"/>
  <c r="W10" i="4" s="1"/>
  <c r="Z10" i="4" s="1"/>
  <c r="O10" i="4"/>
  <c r="C16" i="4" l="1"/>
</calcChain>
</file>

<file path=xl/sharedStrings.xml><?xml version="1.0" encoding="utf-8"?>
<sst xmlns="http://schemas.openxmlformats.org/spreadsheetml/2006/main" count="195" uniqueCount="95">
  <si>
    <t>报价</t>
  </si>
  <si>
    <t>序号</t>
  </si>
  <si>
    <t>零件号</t>
  </si>
  <si>
    <t>名称</t>
  </si>
  <si>
    <t>图片</t>
  </si>
  <si>
    <t>U/S</t>
  </si>
  <si>
    <t>单重（Kg）</t>
  </si>
  <si>
    <t>材料</t>
  </si>
  <si>
    <t>单价（未税，不含模摊）</t>
  </si>
  <si>
    <t>SCS0010793
SCS0010798
SCS0010796
SCS0010797
SCS0010925</t>
  </si>
  <si>
    <t>座钢丝1
座钢丝6
座钢丝4
座钢丝5
钢丝8</t>
  </si>
  <si>
    <t>Q235</t>
  </si>
  <si>
    <t>SCS0012141</t>
  </si>
  <si>
    <t>电加热线束固定支架2</t>
  </si>
  <si>
    <t>Q235/T1.5</t>
  </si>
  <si>
    <t>焊接</t>
  </si>
  <si>
    <t>/</t>
  </si>
  <si>
    <t>合计（SCS0012152六分座钢丝焊接总成）</t>
  </si>
  <si>
    <t>备注：1、报价按每月3000套，若达不到3000套价格上浮10%；预估焊胎费用：5000，总成检具费用：4000，冲压件模具（2套）：7000
     2、以上报价不含模、检具费用，模检费用由贵司承担</t>
  </si>
  <si>
    <t>钢丝目标价格（元/未税）</t>
  </si>
  <si>
    <t>图号</t>
  </si>
  <si>
    <t>净重</t>
  </si>
  <si>
    <t>单价</t>
  </si>
  <si>
    <t>目标价</t>
  </si>
  <si>
    <t>数量</t>
  </si>
  <si>
    <t>成本</t>
  </si>
  <si>
    <t>SCS0010793</t>
  </si>
  <si>
    <t>座钢丝1</t>
  </si>
  <si>
    <t>SCS0010798</t>
  </si>
  <si>
    <t>座钢丝6</t>
  </si>
  <si>
    <t>SCS0010796</t>
  </si>
  <si>
    <t>座钢丝4</t>
  </si>
  <si>
    <t>SCS0010797</t>
  </si>
  <si>
    <t>座钢丝5</t>
  </si>
  <si>
    <t>SCS0010925</t>
  </si>
  <si>
    <t>钢丝8</t>
  </si>
  <si>
    <t>合计</t>
  </si>
  <si>
    <t>序</t>
  </si>
  <si>
    <t>QAD号</t>
  </si>
  <si>
    <t>物料代码</t>
  </si>
  <si>
    <t>材质</t>
  </si>
  <si>
    <t>下料尺寸</t>
  </si>
  <si>
    <t>不含税单价</t>
  </si>
  <si>
    <t>重量</t>
  </si>
  <si>
    <t>材料费</t>
  </si>
  <si>
    <t>加工成本</t>
  </si>
  <si>
    <t>系数</t>
  </si>
  <si>
    <t>不含税价格</t>
  </si>
  <si>
    <t>未税模具费</t>
  </si>
  <si>
    <t>摊销件数</t>
  </si>
  <si>
    <t>含模摊未税单价</t>
  </si>
  <si>
    <t>号</t>
  </si>
  <si>
    <t>长mm</t>
  </si>
  <si>
    <t>宽mm</t>
  </si>
  <si>
    <t>厚mm</t>
  </si>
  <si>
    <t>废铁</t>
  </si>
  <si>
    <t>毛重</t>
  </si>
  <si>
    <t>工序</t>
  </si>
  <si>
    <t>吨位</t>
  </si>
  <si>
    <t>工序费</t>
  </si>
  <si>
    <t>出件数</t>
  </si>
  <si>
    <t>落料</t>
  </si>
  <si>
    <t>成型</t>
  </si>
  <si>
    <t>材料合计：</t>
  </si>
  <si>
    <t>加工费合计：</t>
  </si>
  <si>
    <t>吨位测算</t>
  </si>
  <si>
    <t>SCS0010795</t>
  </si>
  <si>
    <t>座钢丝3</t>
  </si>
  <si>
    <t>SCS0010924</t>
  </si>
  <si>
    <t>钢丝7</t>
  </si>
  <si>
    <t>SCS0012140</t>
  </si>
  <si>
    <t>类别</t>
  </si>
  <si>
    <t>冲压机</t>
  </si>
  <si>
    <t>冲床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</si>
  <si>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</si>
  <si>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</si>
  <si>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</si>
  <si>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</si>
  <si>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</si>
  <si>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</si>
  <si>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</si>
  <si>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</si>
  <si>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</si>
  <si>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</si>
  <si>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</si>
  <si>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</si>
  <si>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</si>
  <si>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315T</t>
  </si>
  <si>
    <t>350T</t>
  </si>
  <si>
    <t>400T</t>
  </si>
  <si>
    <t>液压机</t>
  </si>
  <si>
    <t>500T</t>
  </si>
  <si>
    <t>1CM</t>
  </si>
  <si>
    <t>焊螺母</t>
  </si>
  <si>
    <t>1个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</si>
</sst>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00_ "/>
    <numFmt numFmtId="179" formatCode="0.00_ "/>
    <numFmt numFmtId="180" formatCode="0.000_ "/>
    <numFmt numFmtId="181" formatCode="0.00_);[Red]\(0.00\)"/>
    <numFmt numFmtId="182" formatCode="0.000_);[Red]\(0.000\)"/>
  </numFmts>
  <fonts count="1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00B050"/>
      <name val="宋体"/>
      <family val="3"/>
      <charset val="134"/>
      <scheme val="minor"/>
    </font>
    <font>
      <sz val="11"/>
      <name val="굴림체"/>
      <charset val="129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1" fillId="0" borderId="0"/>
    <xf numFmtId="0" fontId="12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3" applyFont="1" applyBorder="1" applyAlignment="1">
      <alignment horizontal="center" vertical="center"/>
    </xf>
    <xf numFmtId="0" fontId="12" fillId="0" borderId="1" xfId="3" applyBorder="1" applyAlignment="1">
      <alignment horizontal="center" vertical="center"/>
    </xf>
    <xf numFmtId="179" fontId="2" fillId="2" borderId="1" xfId="3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 shrinkToFit="1"/>
    </xf>
    <xf numFmtId="178" fontId="0" fillId="0" borderId="1" xfId="0" applyNumberFormat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/>
    </xf>
    <xf numFmtId="181" fontId="0" fillId="0" borderId="2" xfId="0" applyNumberForma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180" fontId="0" fillId="0" borderId="2" xfId="0" applyNumberFormat="1" applyFill="1" applyBorder="1" applyAlignment="1">
      <alignment horizontal="center" vertical="center"/>
    </xf>
    <xf numFmtId="180" fontId="0" fillId="0" borderId="2" xfId="0" applyNumberFormat="1" applyFill="1" applyBorder="1" applyAlignment="1">
      <alignment horizontal="center" vertical="center" shrinkToFit="1"/>
    </xf>
    <xf numFmtId="179" fontId="0" fillId="0" borderId="2" xfId="0" applyNumberFormat="1" applyFill="1" applyBorder="1" applyAlignment="1">
      <alignment horizontal="center" vertical="center" shrinkToFit="1"/>
    </xf>
    <xf numFmtId="179" fontId="0" fillId="2" borderId="1" xfId="0" applyNumberFormat="1" applyFill="1" applyBorder="1" applyAlignment="1">
      <alignment vertical="center"/>
    </xf>
    <xf numFmtId="181" fontId="0" fillId="0" borderId="2" xfId="0" applyNumberFormat="1" applyFont="1" applyFill="1" applyBorder="1" applyAlignment="1">
      <alignment horizontal="center" vertical="center" wrapText="1"/>
    </xf>
    <xf numFmtId="181" fontId="0" fillId="0" borderId="2" xfId="0" applyNumberFormat="1" applyFill="1" applyBorder="1" applyAlignment="1">
      <alignment horizontal="center" vertical="center" shrinkToFit="1"/>
    </xf>
    <xf numFmtId="0" fontId="0" fillId="0" borderId="1" xfId="0" applyNumberFormat="1" applyFill="1" applyBorder="1" applyAlignment="1">
      <alignment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2" fontId="7" fillId="0" borderId="7" xfId="0" applyNumberFormat="1" applyFont="1" applyFill="1" applyBorder="1" applyAlignment="1">
      <alignment horizontal="center" vertical="center" wrapText="1"/>
    </xf>
    <xf numFmtId="182" fontId="7" fillId="0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ill="1" applyBorder="1" applyAlignment="1">
      <alignment horizontal="center" vertical="center" wrapText="1" shrinkToFit="1"/>
    </xf>
    <xf numFmtId="179" fontId="0" fillId="0" borderId="7" xfId="0" applyNumberForma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center" vertical="center"/>
    </xf>
    <xf numFmtId="180" fontId="0" fillId="0" borderId="7" xfId="0" applyNumberFormat="1" applyFill="1" applyBorder="1" applyAlignment="1">
      <alignment horizontal="center" vertical="center" shrinkToFit="1"/>
    </xf>
    <xf numFmtId="180" fontId="0" fillId="0" borderId="9" xfId="0" applyNumberFormat="1" applyFill="1" applyBorder="1" applyAlignment="1">
      <alignment horizontal="center" vertical="center" shrinkToFit="1"/>
    </xf>
    <xf numFmtId="179" fontId="0" fillId="0" borderId="8" xfId="0" applyNumberFormat="1" applyFill="1" applyBorder="1" applyAlignment="1">
      <alignment horizontal="center" vertical="center" shrinkToFit="1"/>
    </xf>
    <xf numFmtId="181" fontId="0" fillId="0" borderId="7" xfId="0" applyNumberFormat="1" applyFill="1" applyBorder="1" applyAlignment="1">
      <alignment horizontal="center" vertical="center"/>
    </xf>
    <xf numFmtId="181" fontId="0" fillId="0" borderId="9" xfId="0" applyNumberFormat="1" applyFill="1" applyBorder="1" applyAlignment="1">
      <alignment horizontal="center" vertical="center"/>
    </xf>
    <xf numFmtId="181" fontId="0" fillId="0" borderId="8" xfId="0" applyNumberForma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81" fontId="0" fillId="2" borderId="1" xfId="0" applyNumberFormat="1" applyFill="1" applyBorder="1" applyAlignment="1">
      <alignment horizontal="center" vertical="center" wrapText="1"/>
    </xf>
    <xf numFmtId="180" fontId="0" fillId="2" borderId="1" xfId="0" applyNumberForma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shrinkToFit="1"/>
    </xf>
    <xf numFmtId="0" fontId="0" fillId="0" borderId="3" xfId="0" applyNumberForma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>
      <alignment horizontal="center" vertical="center" shrinkToFit="1"/>
    </xf>
    <xf numFmtId="178" fontId="0" fillId="0" borderId="1" xfId="0" applyNumberFormat="1" applyFill="1" applyBorder="1" applyAlignment="1">
      <alignment horizontal="center" vertical="center" wrapText="1"/>
    </xf>
    <xf numFmtId="181" fontId="0" fillId="0" borderId="2" xfId="0" applyNumberFormat="1" applyFill="1" applyBorder="1" applyAlignment="1">
      <alignment horizontal="center" vertical="center"/>
    </xf>
    <xf numFmtId="181" fontId="0" fillId="0" borderId="3" xfId="0" applyNumberFormat="1" applyFill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 vertical="center" wrapText="1"/>
    </xf>
    <xf numFmtId="181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 wrapText="1"/>
    </xf>
    <xf numFmtId="181" fontId="0" fillId="0" borderId="3" xfId="0" applyNumberFormat="1" applyFill="1" applyBorder="1" applyAlignment="1">
      <alignment horizontal="center" vertical="center" wrapText="1"/>
    </xf>
    <xf numFmtId="181" fontId="0" fillId="0" borderId="4" xfId="0" applyNumberForma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</cellXfs>
  <cellStyles count="4">
    <cellStyle name="Normal_PCS_KMC_HR TRIM COVER(NYLEX)_070921-2" xfId="2"/>
    <cellStyle name="常规" xfId="0" builtinId="0"/>
    <cellStyle name="常规 2" xfId="3"/>
    <cellStyle name="표준_BH_ENGINEERING_BOM_050224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2</xdr:row>
      <xdr:rowOff>180975</xdr:rowOff>
    </xdr:from>
    <xdr:to>
      <xdr:col>3</xdr:col>
      <xdr:colOff>1475105</xdr:colOff>
      <xdr:row>2</xdr:row>
      <xdr:rowOff>835025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1514475"/>
          <a:ext cx="96075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3</xdr:row>
      <xdr:rowOff>116840</xdr:rowOff>
    </xdr:from>
    <xdr:to>
      <xdr:col>3</xdr:col>
      <xdr:colOff>1441450</xdr:colOff>
      <xdr:row>3</xdr:row>
      <xdr:rowOff>844550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300" y="2453640"/>
          <a:ext cx="93662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523875</xdr:colOff>
      <xdr:row>4</xdr:row>
      <xdr:rowOff>184150</xdr:rowOff>
    </xdr:from>
    <xdr:to>
      <xdr:col>3</xdr:col>
      <xdr:colOff>1484630</xdr:colOff>
      <xdr:row>4</xdr:row>
      <xdr:rowOff>838200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524250"/>
          <a:ext cx="960755" cy="654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197485</xdr:colOff>
      <xdr:row>11</xdr:row>
      <xdr:rowOff>66040</xdr:rowOff>
    </xdr:from>
    <xdr:to>
      <xdr:col>2</xdr:col>
      <xdr:colOff>1076325</xdr:colOff>
      <xdr:row>13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3460" y="3876040"/>
          <a:ext cx="878840" cy="530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5" sqref="H5"/>
    </sheetView>
  </sheetViews>
  <sheetFormatPr defaultColWidth="9" defaultRowHeight="13.5"/>
  <cols>
    <col min="2" max="2" width="19.75" customWidth="1"/>
    <col min="3" max="3" width="21.125" customWidth="1"/>
    <col min="4" max="4" width="27" customWidth="1"/>
    <col min="7" max="7" width="14.625" customWidth="1"/>
    <col min="8" max="8" width="16" customWidth="1"/>
  </cols>
  <sheetData>
    <row r="1" spans="1:8" ht="57" customHeight="1">
      <c r="B1" s="31" t="s">
        <v>0</v>
      </c>
      <c r="C1" s="31"/>
      <c r="D1" s="31"/>
      <c r="E1" s="31"/>
      <c r="F1" s="31"/>
      <c r="G1" s="31"/>
      <c r="H1" s="31"/>
    </row>
    <row r="2" spans="1:8" ht="48" customHeight="1">
      <c r="A2" s="23" t="s">
        <v>1</v>
      </c>
      <c r="B2" s="23" t="s">
        <v>2</v>
      </c>
      <c r="C2" s="23" t="s">
        <v>3</v>
      </c>
      <c r="D2" s="23" t="s">
        <v>4</v>
      </c>
      <c r="E2" s="24" t="s">
        <v>5</v>
      </c>
      <c r="F2" s="25" t="s">
        <v>6</v>
      </c>
      <c r="G2" s="23" t="s">
        <v>7</v>
      </c>
      <c r="H2" s="23" t="s">
        <v>8</v>
      </c>
    </row>
    <row r="3" spans="1:8" ht="78.95" customHeight="1">
      <c r="A3" s="26">
        <v>1</v>
      </c>
      <c r="B3" s="27" t="s">
        <v>9</v>
      </c>
      <c r="C3" s="28" t="s">
        <v>10</v>
      </c>
      <c r="D3" s="29"/>
      <c r="E3" s="29">
        <v>5</v>
      </c>
      <c r="F3" s="29">
        <v>0.55900000000000005</v>
      </c>
      <c r="G3" s="29" t="s">
        <v>11</v>
      </c>
      <c r="H3" s="30">
        <v>4.45</v>
      </c>
    </row>
    <row r="4" spans="1:8" ht="78.95" customHeight="1">
      <c r="A4" s="26">
        <v>2</v>
      </c>
      <c r="B4" s="27" t="s">
        <v>12</v>
      </c>
      <c r="C4" s="28" t="s">
        <v>13</v>
      </c>
      <c r="D4" s="29"/>
      <c r="E4" s="29">
        <v>1</v>
      </c>
      <c r="F4" s="29">
        <v>0.55900000000000005</v>
      </c>
      <c r="G4" s="29" t="s">
        <v>14</v>
      </c>
      <c r="H4" s="30">
        <v>1.3</v>
      </c>
    </row>
    <row r="5" spans="1:8" ht="78.95" customHeight="1">
      <c r="A5" s="26">
        <v>3</v>
      </c>
      <c r="B5" s="32" t="s">
        <v>15</v>
      </c>
      <c r="C5" s="33"/>
      <c r="D5" s="29"/>
      <c r="E5" s="29">
        <v>1</v>
      </c>
      <c r="F5" s="29" t="s">
        <v>16</v>
      </c>
      <c r="G5" s="29" t="s">
        <v>16</v>
      </c>
      <c r="H5" s="30">
        <v>2.8</v>
      </c>
    </row>
    <row r="6" spans="1:8" ht="33" customHeight="1">
      <c r="A6" s="34" t="s">
        <v>17</v>
      </c>
      <c r="B6" s="34"/>
      <c r="C6" s="34"/>
      <c r="D6" s="34"/>
      <c r="E6" s="34"/>
      <c r="F6" s="34"/>
      <c r="G6" s="34"/>
      <c r="H6" s="6">
        <f>SUM(H3:H5)</f>
        <v>8.5500000000000007</v>
      </c>
    </row>
    <row r="7" spans="1:8" ht="42" customHeight="1">
      <c r="A7" s="35" t="s">
        <v>18</v>
      </c>
      <c r="B7" s="36"/>
      <c r="C7" s="36"/>
      <c r="D7" s="36"/>
      <c r="E7" s="36"/>
      <c r="F7" s="36"/>
      <c r="G7" s="36"/>
      <c r="H7" s="36"/>
    </row>
    <row r="8" spans="1:8" ht="33" customHeight="1"/>
  </sheetData>
  <mergeCells count="4">
    <mergeCell ref="B1:H1"/>
    <mergeCell ref="B5:C5"/>
    <mergeCell ref="A6:G6"/>
    <mergeCell ref="A7:H7"/>
  </mergeCells>
  <phoneticPr fontId="13" type="noConversion"/>
  <pageMargins left="0.75" right="0.75" top="1" bottom="1" header="0.5" footer="0.5"/>
  <pageSetup paperSize="9" scale="82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zoomScale="85" zoomScaleNormal="85" workbookViewId="0">
      <selection activeCell="F3" sqref="F3"/>
    </sheetView>
  </sheetViews>
  <sheetFormatPr defaultColWidth="9" defaultRowHeight="18.95" customHeight="1"/>
  <cols>
    <col min="1" max="1" width="11.5" customWidth="1"/>
    <col min="2" max="2" width="12.625" customWidth="1"/>
    <col min="3" max="3" width="17.25" customWidth="1"/>
    <col min="4" max="4" width="12.125" customWidth="1"/>
    <col min="5" max="5" width="12.625"/>
    <col min="6" max="7" width="8.5" bestFit="1" customWidth="1"/>
    <col min="8" max="8" width="6" customWidth="1"/>
    <col min="9" max="9" width="12.75" bestFit="1" customWidth="1"/>
    <col min="13" max="13" width="11.5"/>
    <col min="15" max="15" width="8.375" customWidth="1"/>
  </cols>
  <sheetData>
    <row r="1" spans="1:26" ht="33" customHeight="1">
      <c r="B1" s="37" t="s">
        <v>19</v>
      </c>
      <c r="C1" s="37"/>
      <c r="D1" s="37"/>
      <c r="E1" s="37"/>
      <c r="F1" s="37"/>
      <c r="G1" s="37"/>
      <c r="H1" s="37"/>
      <c r="I1" s="37"/>
    </row>
    <row r="2" spans="1:26" ht="30" customHeight="1">
      <c r="B2" s="6" t="s">
        <v>20</v>
      </c>
      <c r="C2" s="6" t="s">
        <v>3</v>
      </c>
      <c r="D2" s="6" t="s">
        <v>7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</row>
    <row r="3" spans="1:26" ht="30" customHeight="1">
      <c r="B3" s="6" t="s">
        <v>26</v>
      </c>
      <c r="C3" s="6" t="s">
        <v>27</v>
      </c>
      <c r="D3" s="6" t="s">
        <v>11</v>
      </c>
      <c r="E3" s="6">
        <v>0.09</v>
      </c>
      <c r="F3" s="8">
        <f>9/1.13</f>
        <v>7.9646017699115053</v>
      </c>
      <c r="G3" s="8">
        <f>E3*F3</f>
        <v>0.7168141592920354</v>
      </c>
      <c r="H3" s="6">
        <v>2</v>
      </c>
      <c r="I3" s="8">
        <f>G3*H3</f>
        <v>1.4336283185840708</v>
      </c>
    </row>
    <row r="4" spans="1:26" ht="30" customHeight="1">
      <c r="B4" s="6" t="s">
        <v>28</v>
      </c>
      <c r="C4" s="6" t="s">
        <v>29</v>
      </c>
      <c r="D4" s="6" t="s">
        <v>11</v>
      </c>
      <c r="E4" s="6">
        <v>5.6000000000000001E-2</v>
      </c>
      <c r="F4" s="8">
        <f t="shared" ref="F4:F7" si="0">9/1.13</f>
        <v>7.9646017699115053</v>
      </c>
      <c r="G4" s="8">
        <f>E4*F4</f>
        <v>0.4460176991150443</v>
      </c>
      <c r="H4" s="6">
        <v>1</v>
      </c>
      <c r="I4" s="8">
        <f>G4*H4</f>
        <v>0.4460176991150443</v>
      </c>
    </row>
    <row r="5" spans="1:26" ht="30" customHeight="1">
      <c r="B5" s="6" t="s">
        <v>30</v>
      </c>
      <c r="C5" s="6" t="s">
        <v>31</v>
      </c>
      <c r="D5" s="6" t="s">
        <v>11</v>
      </c>
      <c r="E5" s="6">
        <v>0.11600000000000001</v>
      </c>
      <c r="F5" s="8">
        <f t="shared" si="0"/>
        <v>7.9646017699115053</v>
      </c>
      <c r="G5" s="8">
        <f>E5*F5</f>
        <v>0.92389380530973464</v>
      </c>
      <c r="H5" s="6">
        <v>1</v>
      </c>
      <c r="I5" s="8">
        <f>G5*H5</f>
        <v>0.92389380530973464</v>
      </c>
    </row>
    <row r="6" spans="1:26" ht="30" customHeight="1">
      <c r="B6" s="6" t="s">
        <v>32</v>
      </c>
      <c r="C6" s="6" t="s">
        <v>33</v>
      </c>
      <c r="D6" s="6" t="s">
        <v>11</v>
      </c>
      <c r="E6" s="6">
        <v>0.129</v>
      </c>
      <c r="F6" s="8">
        <f t="shared" si="0"/>
        <v>7.9646017699115053</v>
      </c>
      <c r="G6" s="8">
        <f>E6*F6</f>
        <v>1.0274336283185843</v>
      </c>
      <c r="H6" s="6">
        <v>1</v>
      </c>
      <c r="I6" s="8">
        <f>G6*H6</f>
        <v>1.0274336283185843</v>
      </c>
    </row>
    <row r="7" spans="1:26" ht="30" customHeight="1">
      <c r="B7" s="6" t="s">
        <v>34</v>
      </c>
      <c r="C7" s="6" t="s">
        <v>35</v>
      </c>
      <c r="D7" s="6" t="s">
        <v>11</v>
      </c>
      <c r="E7" s="6">
        <v>6.4000000000000001E-2</v>
      </c>
      <c r="F7" s="8">
        <f t="shared" si="0"/>
        <v>7.9646017699115053</v>
      </c>
      <c r="G7" s="8">
        <f>E7*F7</f>
        <v>0.50973451327433639</v>
      </c>
      <c r="H7" s="6">
        <v>1</v>
      </c>
      <c r="I7" s="8">
        <f>G7*H7</f>
        <v>0.50973451327433639</v>
      </c>
    </row>
    <row r="8" spans="1:26" ht="30" customHeight="1">
      <c r="B8" s="34" t="s">
        <v>36</v>
      </c>
      <c r="C8" s="34"/>
      <c r="D8" s="6"/>
      <c r="E8" s="7"/>
      <c r="F8" s="7"/>
      <c r="G8" s="8">
        <f>SUM(G3:G7)</f>
        <v>3.6238938053097347</v>
      </c>
      <c r="H8" s="6"/>
      <c r="I8" s="8">
        <f>SUM(I3:I7)</f>
        <v>4.340707964601771</v>
      </c>
    </row>
    <row r="10" spans="1:26" s="5" customFormat="1" ht="18.95" customHeight="1">
      <c r="A10" s="9" t="s">
        <v>37</v>
      </c>
      <c r="B10" s="57" t="s">
        <v>38</v>
      </c>
      <c r="C10" s="57" t="s">
        <v>4</v>
      </c>
      <c r="D10" s="59" t="s">
        <v>39</v>
      </c>
      <c r="E10" s="62" t="s">
        <v>3</v>
      </c>
      <c r="F10" s="64" t="s">
        <v>40</v>
      </c>
      <c r="G10" s="66" t="s">
        <v>24</v>
      </c>
      <c r="H10" s="38" t="s">
        <v>41</v>
      </c>
      <c r="I10" s="39"/>
      <c r="J10" s="39"/>
      <c r="K10" s="40" t="s">
        <v>42</v>
      </c>
      <c r="L10" s="41"/>
      <c r="M10" s="42" t="s">
        <v>43</v>
      </c>
      <c r="N10" s="43"/>
      <c r="O10" s="44"/>
      <c r="P10" s="68" t="s">
        <v>44</v>
      </c>
      <c r="Q10" s="45" t="s">
        <v>45</v>
      </c>
      <c r="R10" s="46"/>
      <c r="S10" s="46"/>
      <c r="T10" s="46"/>
      <c r="U10" s="47"/>
      <c r="V10" s="71" t="s">
        <v>46</v>
      </c>
      <c r="W10" s="73" t="s">
        <v>47</v>
      </c>
      <c r="X10" s="76" t="s">
        <v>48</v>
      </c>
      <c r="Y10" s="77" t="s">
        <v>49</v>
      </c>
      <c r="Z10" s="76" t="s">
        <v>50</v>
      </c>
    </row>
    <row r="11" spans="1:26" s="5" customFormat="1" ht="18.95" customHeight="1">
      <c r="A11" s="10" t="s">
        <v>51</v>
      </c>
      <c r="B11" s="55"/>
      <c r="C11" s="58"/>
      <c r="D11" s="60"/>
      <c r="E11" s="63"/>
      <c r="F11" s="65"/>
      <c r="G11" s="65"/>
      <c r="H11" s="11" t="s">
        <v>52</v>
      </c>
      <c r="I11" s="11" t="s">
        <v>53</v>
      </c>
      <c r="J11" s="11" t="s">
        <v>54</v>
      </c>
      <c r="K11" s="15" t="s">
        <v>7</v>
      </c>
      <c r="L11" s="16" t="s">
        <v>55</v>
      </c>
      <c r="M11" s="17" t="s">
        <v>56</v>
      </c>
      <c r="N11" s="17" t="s">
        <v>21</v>
      </c>
      <c r="O11" s="18" t="s">
        <v>55</v>
      </c>
      <c r="P11" s="69"/>
      <c r="Q11" s="14" t="s">
        <v>57</v>
      </c>
      <c r="R11" s="14" t="s">
        <v>58</v>
      </c>
      <c r="S11" s="14" t="s">
        <v>59</v>
      </c>
      <c r="T11" s="20" t="s">
        <v>60</v>
      </c>
      <c r="U11" s="21" t="s">
        <v>36</v>
      </c>
      <c r="V11" s="69"/>
      <c r="W11" s="74"/>
      <c r="X11" s="63"/>
      <c r="Y11" s="62"/>
      <c r="Z11" s="63"/>
    </row>
    <row r="12" spans="1:26" s="5" customFormat="1" ht="18.95" customHeight="1">
      <c r="A12" s="54">
        <v>1</v>
      </c>
      <c r="B12" s="54" t="s">
        <v>12</v>
      </c>
      <c r="C12" s="54"/>
      <c r="D12" s="61" t="s">
        <v>13</v>
      </c>
      <c r="E12" s="61" t="s">
        <v>13</v>
      </c>
      <c r="F12" s="61" t="s">
        <v>11</v>
      </c>
      <c r="G12" s="61">
        <v>1</v>
      </c>
      <c r="H12" s="61">
        <v>146</v>
      </c>
      <c r="I12" s="61">
        <v>103</v>
      </c>
      <c r="J12" s="61">
        <v>1.5</v>
      </c>
      <c r="K12" s="61">
        <v>5.8</v>
      </c>
      <c r="L12" s="61">
        <v>2.6</v>
      </c>
      <c r="M12" s="67">
        <f>H12*I12*J12*7.85/1000000</f>
        <v>0.17707244999999999</v>
      </c>
      <c r="N12" s="67">
        <v>0.1026</v>
      </c>
      <c r="O12" s="67">
        <f>M12-N12</f>
        <v>7.4472449999999996E-2</v>
      </c>
      <c r="P12" s="70">
        <f>K12*M12-L12*O12</f>
        <v>0.83339183999999988</v>
      </c>
      <c r="Q12" s="22" t="s">
        <v>61</v>
      </c>
      <c r="R12" s="22">
        <v>160</v>
      </c>
      <c r="S12" s="22">
        <v>0.1</v>
      </c>
      <c r="T12" s="22">
        <v>1</v>
      </c>
      <c r="U12" s="22">
        <f>T12*S12</f>
        <v>0.1</v>
      </c>
      <c r="V12" s="72">
        <v>1.1200000000000001</v>
      </c>
      <c r="W12" s="68">
        <f>(P14+U14)*V12</f>
        <v>1.1013988608</v>
      </c>
      <c r="X12" s="54">
        <v>7000</v>
      </c>
      <c r="Y12" s="54">
        <v>50000</v>
      </c>
      <c r="Z12" s="68">
        <f>W12+X12/Y12</f>
        <v>1.2413988607999999</v>
      </c>
    </row>
    <row r="13" spans="1:26" s="5" customFormat="1" ht="18.95" customHeight="1">
      <c r="A13" s="55"/>
      <c r="B13" s="55"/>
      <c r="C13" s="55"/>
      <c r="D13" s="61"/>
      <c r="E13" s="61"/>
      <c r="F13" s="61"/>
      <c r="G13" s="61"/>
      <c r="H13" s="61"/>
      <c r="I13" s="61"/>
      <c r="J13" s="61"/>
      <c r="K13" s="61"/>
      <c r="L13" s="61"/>
      <c r="M13" s="67"/>
      <c r="N13" s="67"/>
      <c r="O13" s="67"/>
      <c r="P13" s="70"/>
      <c r="Q13" s="22" t="s">
        <v>62</v>
      </c>
      <c r="R13" s="22">
        <v>80</v>
      </c>
      <c r="S13" s="22">
        <v>0.05</v>
      </c>
      <c r="T13" s="22">
        <v>1</v>
      </c>
      <c r="U13" s="22">
        <f>T13*S13</f>
        <v>0.05</v>
      </c>
      <c r="V13" s="55"/>
      <c r="W13" s="69"/>
      <c r="X13" s="55"/>
      <c r="Y13" s="55"/>
      <c r="Z13" s="69"/>
    </row>
    <row r="14" spans="1:26" s="5" customFormat="1" ht="18.95" customHeight="1">
      <c r="A14" s="56"/>
      <c r="B14" s="56"/>
      <c r="C14" s="56"/>
      <c r="D14" s="61"/>
      <c r="E14" s="48" t="s">
        <v>63</v>
      </c>
      <c r="F14" s="49"/>
      <c r="G14" s="49"/>
      <c r="H14" s="49"/>
      <c r="I14" s="49"/>
      <c r="J14" s="49"/>
      <c r="K14" s="50"/>
      <c r="L14" s="51"/>
      <c r="M14" s="52"/>
      <c r="N14" s="52"/>
      <c r="O14" s="52"/>
      <c r="P14" s="19">
        <f>SUM(P12:P13)</f>
        <v>0.83339183999999988</v>
      </c>
      <c r="Q14" s="53" t="s">
        <v>64</v>
      </c>
      <c r="R14" s="53"/>
      <c r="S14" s="53"/>
      <c r="T14" s="53"/>
      <c r="U14" s="19">
        <f>SUM(U12:U13)</f>
        <v>0.15000000000000002</v>
      </c>
      <c r="V14" s="56"/>
      <c r="W14" s="75"/>
      <c r="X14" s="56"/>
      <c r="Y14" s="56"/>
      <c r="Z14" s="75"/>
    </row>
    <row r="16" spans="1:26" ht="18.95" customHeight="1">
      <c r="H16" t="s">
        <v>65</v>
      </c>
      <c r="I16">
        <f>(H12+I12)*2*J12*440/9800*2</f>
        <v>67.077551020408166</v>
      </c>
    </row>
    <row r="17" spans="2:3" ht="41.1" customHeight="1">
      <c r="B17" s="6" t="s">
        <v>15</v>
      </c>
      <c r="C17" s="6">
        <f>16*0.03*1.12</f>
        <v>0.53760000000000008</v>
      </c>
    </row>
    <row r="18" spans="2:3" ht="54">
      <c r="B18" s="12" t="s">
        <v>17</v>
      </c>
      <c r="C18" s="13">
        <f>I8+W12+C17</f>
        <v>5.9797068254017711</v>
      </c>
    </row>
  </sheetData>
  <mergeCells count="41">
    <mergeCell ref="Y10:Y11"/>
    <mergeCell ref="Y12:Y14"/>
    <mergeCell ref="Z10:Z11"/>
    <mergeCell ref="Z12:Z14"/>
    <mergeCell ref="V10:V11"/>
    <mergeCell ref="V12:V14"/>
    <mergeCell ref="W10:W11"/>
    <mergeCell ref="W12:W14"/>
    <mergeCell ref="X10:X11"/>
    <mergeCell ref="X12:X14"/>
    <mergeCell ref="M12:M13"/>
    <mergeCell ref="N12:N13"/>
    <mergeCell ref="O12:O13"/>
    <mergeCell ref="P10:P11"/>
    <mergeCell ref="P12:P13"/>
    <mergeCell ref="H12:H13"/>
    <mergeCell ref="I12:I13"/>
    <mergeCell ref="J12:J13"/>
    <mergeCell ref="K12:K13"/>
    <mergeCell ref="L12:L13"/>
    <mergeCell ref="Q10:U10"/>
    <mergeCell ref="E14:O14"/>
    <mergeCell ref="Q14:T14"/>
    <mergeCell ref="A12:A14"/>
    <mergeCell ref="B10:B11"/>
    <mergeCell ref="B12:B14"/>
    <mergeCell ref="C10:C11"/>
    <mergeCell ref="C12:C14"/>
    <mergeCell ref="D10:D11"/>
    <mergeCell ref="D12:D14"/>
    <mergeCell ref="E10:E11"/>
    <mergeCell ref="E12:E13"/>
    <mergeCell ref="F10:F11"/>
    <mergeCell ref="F12:F13"/>
    <mergeCell ref="G10:G11"/>
    <mergeCell ref="G12:G13"/>
    <mergeCell ref="B1:I1"/>
    <mergeCell ref="B8:C8"/>
    <mergeCell ref="H10:J10"/>
    <mergeCell ref="K10:L10"/>
    <mergeCell ref="M10:O10"/>
  </mergeCells>
  <phoneticPr fontId="13" type="noConversion"/>
  <conditionalFormatting sqref="D10:D11">
    <cfRule type="duplicateValues" dxfId="1" priority="1"/>
  </conditionalFormatting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zoomScale="85" zoomScaleNormal="85" workbookViewId="0">
      <selection activeCell="E3" sqref="E3:E5"/>
    </sheetView>
  </sheetViews>
  <sheetFormatPr defaultColWidth="9" defaultRowHeight="18.95" customHeight="1"/>
  <cols>
    <col min="1" max="1" width="11.5" customWidth="1"/>
    <col min="2" max="2" width="15.875" customWidth="1"/>
    <col min="3" max="3" width="17.25" customWidth="1"/>
    <col min="4" max="4" width="18.5" customWidth="1"/>
    <col min="5" max="7" width="12.625"/>
    <col min="9" max="9" width="12.625"/>
    <col min="13" max="13" width="11.5"/>
    <col min="15" max="15" width="8.375" customWidth="1"/>
  </cols>
  <sheetData>
    <row r="1" spans="1:26" ht="33" customHeight="1">
      <c r="B1" s="37" t="s">
        <v>19</v>
      </c>
      <c r="C1" s="37"/>
      <c r="D1" s="37"/>
      <c r="E1" s="37"/>
      <c r="F1" s="37"/>
      <c r="G1" s="37"/>
      <c r="H1" s="37"/>
      <c r="I1" s="37"/>
    </row>
    <row r="2" spans="1:26" ht="30" customHeight="1">
      <c r="B2" s="6" t="s">
        <v>20</v>
      </c>
      <c r="C2" s="6" t="s">
        <v>3</v>
      </c>
      <c r="D2" s="6" t="s">
        <v>7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</row>
    <row r="3" spans="1:26" ht="30" customHeight="1">
      <c r="B3" s="6" t="s">
        <v>26</v>
      </c>
      <c r="C3" s="6" t="s">
        <v>27</v>
      </c>
      <c r="D3" s="6" t="s">
        <v>11</v>
      </c>
      <c r="E3" s="78">
        <v>0.45700000000000002</v>
      </c>
      <c r="F3" s="81">
        <f>9/1.13</f>
        <v>7.9646017699115053</v>
      </c>
      <c r="G3" s="81">
        <f>E3*F3</f>
        <v>3.6398230088495582</v>
      </c>
      <c r="H3" s="6">
        <v>2</v>
      </c>
      <c r="I3" s="81"/>
    </row>
    <row r="4" spans="1:26" ht="30" customHeight="1">
      <c r="B4" s="6" t="s">
        <v>66</v>
      </c>
      <c r="C4" s="6" t="s">
        <v>67</v>
      </c>
      <c r="D4" s="6" t="s">
        <v>11</v>
      </c>
      <c r="E4" s="79"/>
      <c r="F4" s="82"/>
      <c r="G4" s="82"/>
      <c r="H4" s="6">
        <v>2</v>
      </c>
      <c r="I4" s="82"/>
    </row>
    <row r="5" spans="1:26" ht="30" customHeight="1">
      <c r="B5" s="6" t="s">
        <v>68</v>
      </c>
      <c r="C5" s="6" t="s">
        <v>69</v>
      </c>
      <c r="D5" s="6" t="s">
        <v>11</v>
      </c>
      <c r="E5" s="80"/>
      <c r="F5" s="83"/>
      <c r="G5" s="83"/>
      <c r="H5" s="6">
        <v>1</v>
      </c>
      <c r="I5" s="83"/>
    </row>
    <row r="6" spans="1:26" ht="30" customHeight="1">
      <c r="B6" s="34" t="s">
        <v>36</v>
      </c>
      <c r="C6" s="34"/>
      <c r="D6" s="6"/>
      <c r="E6" s="7"/>
      <c r="F6" s="7"/>
      <c r="G6" s="8">
        <f>SUM(G3:G5)</f>
        <v>3.6398230088495582</v>
      </c>
      <c r="H6" s="6"/>
      <c r="I6" s="8">
        <f>SUM(I3:I5)</f>
        <v>0</v>
      </c>
    </row>
    <row r="8" spans="1:26" s="5" customFormat="1" ht="18.95" customHeight="1">
      <c r="A8" s="9" t="s">
        <v>37</v>
      </c>
      <c r="B8" s="57" t="s">
        <v>38</v>
      </c>
      <c r="C8" s="57" t="s">
        <v>4</v>
      </c>
      <c r="D8" s="59" t="s">
        <v>39</v>
      </c>
      <c r="E8" s="62" t="s">
        <v>3</v>
      </c>
      <c r="F8" s="64" t="s">
        <v>40</v>
      </c>
      <c r="G8" s="66" t="s">
        <v>24</v>
      </c>
      <c r="H8" s="38" t="s">
        <v>41</v>
      </c>
      <c r="I8" s="39"/>
      <c r="J8" s="39"/>
      <c r="K8" s="40" t="s">
        <v>42</v>
      </c>
      <c r="L8" s="41"/>
      <c r="M8" s="42" t="s">
        <v>43</v>
      </c>
      <c r="N8" s="43"/>
      <c r="O8" s="44"/>
      <c r="P8" s="68" t="s">
        <v>44</v>
      </c>
      <c r="Q8" s="45" t="s">
        <v>45</v>
      </c>
      <c r="R8" s="46"/>
      <c r="S8" s="46"/>
      <c r="T8" s="46"/>
      <c r="U8" s="47"/>
      <c r="V8" s="71" t="s">
        <v>46</v>
      </c>
      <c r="W8" s="73" t="s">
        <v>47</v>
      </c>
      <c r="X8" s="76" t="s">
        <v>48</v>
      </c>
      <c r="Y8" s="77" t="s">
        <v>49</v>
      </c>
      <c r="Z8" s="76" t="s">
        <v>50</v>
      </c>
    </row>
    <row r="9" spans="1:26" s="5" customFormat="1" ht="18.95" customHeight="1">
      <c r="A9" s="10" t="s">
        <v>51</v>
      </c>
      <c r="B9" s="55"/>
      <c r="C9" s="58"/>
      <c r="D9" s="60"/>
      <c r="E9" s="63"/>
      <c r="F9" s="65"/>
      <c r="G9" s="65"/>
      <c r="H9" s="11" t="s">
        <v>52</v>
      </c>
      <c r="I9" s="11" t="s">
        <v>53</v>
      </c>
      <c r="J9" s="11" t="s">
        <v>54</v>
      </c>
      <c r="K9" s="15" t="s">
        <v>7</v>
      </c>
      <c r="L9" s="16" t="s">
        <v>55</v>
      </c>
      <c r="M9" s="17" t="s">
        <v>56</v>
      </c>
      <c r="N9" s="17" t="s">
        <v>21</v>
      </c>
      <c r="O9" s="18" t="s">
        <v>55</v>
      </c>
      <c r="P9" s="69"/>
      <c r="Q9" s="14" t="s">
        <v>57</v>
      </c>
      <c r="R9" s="14" t="s">
        <v>58</v>
      </c>
      <c r="S9" s="14" t="s">
        <v>59</v>
      </c>
      <c r="T9" s="20" t="s">
        <v>60</v>
      </c>
      <c r="U9" s="21" t="s">
        <v>36</v>
      </c>
      <c r="V9" s="69"/>
      <c r="W9" s="74"/>
      <c r="X9" s="63"/>
      <c r="Y9" s="62"/>
      <c r="Z9" s="63"/>
    </row>
    <row r="10" spans="1:26" s="5" customFormat="1" ht="18.95" customHeight="1">
      <c r="A10" s="54">
        <v>1</v>
      </c>
      <c r="B10" s="54" t="s">
        <v>70</v>
      </c>
      <c r="C10" s="54"/>
      <c r="D10" s="61" t="s">
        <v>13</v>
      </c>
      <c r="E10" s="61" t="s">
        <v>13</v>
      </c>
      <c r="F10" s="61" t="s">
        <v>11</v>
      </c>
      <c r="G10" s="61">
        <v>1</v>
      </c>
      <c r="H10" s="61">
        <v>46</v>
      </c>
      <c r="I10" s="61">
        <v>41</v>
      </c>
      <c r="J10" s="61">
        <v>1.5</v>
      </c>
      <c r="K10" s="61">
        <v>5.8</v>
      </c>
      <c r="L10" s="61">
        <v>2.6</v>
      </c>
      <c r="M10" s="67">
        <f>H10*I10*J10*7.85/1000000</f>
        <v>2.2207649999999999E-2</v>
      </c>
      <c r="N10" s="67">
        <v>1.7000000000000001E-2</v>
      </c>
      <c r="O10" s="67">
        <f>M10-N10</f>
        <v>5.2076499999999977E-3</v>
      </c>
      <c r="P10" s="70">
        <f>K10*M10-L10*O10</f>
        <v>0.11526448</v>
      </c>
      <c r="Q10" s="22" t="s">
        <v>61</v>
      </c>
      <c r="R10" s="22">
        <v>60</v>
      </c>
      <c r="S10" s="22">
        <v>0.04</v>
      </c>
      <c r="T10" s="22">
        <v>1</v>
      </c>
      <c r="U10" s="22">
        <f>T10*S10</f>
        <v>0.04</v>
      </c>
      <c r="V10" s="72">
        <v>1.2</v>
      </c>
      <c r="W10" s="68">
        <f>(P12+U12)*V10</f>
        <v>0.22231737600000001</v>
      </c>
      <c r="X10" s="54"/>
      <c r="Y10" s="54"/>
      <c r="Z10" s="68" t="e">
        <f>W10+X10/Y10</f>
        <v>#DIV/0!</v>
      </c>
    </row>
    <row r="11" spans="1:26" s="5" customFormat="1" ht="18.95" customHeight="1">
      <c r="A11" s="55"/>
      <c r="B11" s="55"/>
      <c r="C11" s="55"/>
      <c r="D11" s="61"/>
      <c r="E11" s="61"/>
      <c r="F11" s="61"/>
      <c r="G11" s="61"/>
      <c r="H11" s="61"/>
      <c r="I11" s="61"/>
      <c r="J11" s="61"/>
      <c r="K11" s="61"/>
      <c r="L11" s="61"/>
      <c r="M11" s="67"/>
      <c r="N11" s="67"/>
      <c r="O11" s="67"/>
      <c r="P11" s="70"/>
      <c r="Q11" s="22" t="s">
        <v>62</v>
      </c>
      <c r="R11" s="22">
        <v>25</v>
      </c>
      <c r="S11" s="22">
        <v>0.03</v>
      </c>
      <c r="T11" s="22">
        <v>1</v>
      </c>
      <c r="U11" s="22">
        <f>T11*S11</f>
        <v>0.03</v>
      </c>
      <c r="V11" s="55"/>
      <c r="W11" s="69"/>
      <c r="X11" s="55"/>
      <c r="Y11" s="55"/>
      <c r="Z11" s="69"/>
    </row>
    <row r="12" spans="1:26" s="5" customFormat="1" ht="18.95" customHeight="1">
      <c r="A12" s="56"/>
      <c r="B12" s="56"/>
      <c r="C12" s="56"/>
      <c r="D12" s="61"/>
      <c r="E12" s="48" t="s">
        <v>63</v>
      </c>
      <c r="F12" s="49"/>
      <c r="G12" s="49"/>
      <c r="H12" s="49"/>
      <c r="I12" s="49"/>
      <c r="J12" s="49"/>
      <c r="K12" s="50"/>
      <c r="L12" s="51"/>
      <c r="M12" s="52"/>
      <c r="N12" s="52"/>
      <c r="O12" s="52"/>
      <c r="P12" s="19">
        <f>SUM(P10:P11)</f>
        <v>0.11526448</v>
      </c>
      <c r="Q12" s="53" t="s">
        <v>64</v>
      </c>
      <c r="R12" s="53"/>
      <c r="S12" s="53"/>
      <c r="T12" s="53"/>
      <c r="U12" s="19">
        <f>SUM(U10:U11)</f>
        <v>7.0000000000000007E-2</v>
      </c>
      <c r="V12" s="56"/>
      <c r="W12" s="75"/>
      <c r="X12" s="56"/>
      <c r="Y12" s="56"/>
      <c r="Z12" s="75"/>
    </row>
    <row r="14" spans="1:26" ht="18.95" customHeight="1">
      <c r="H14" t="s">
        <v>65</v>
      </c>
      <c r="I14">
        <f>(H10+I10)*2*J10*440/9800*2</f>
        <v>23.43673469387755</v>
      </c>
    </row>
    <row r="15" spans="1:26" ht="41.1" customHeight="1">
      <c r="B15" s="6" t="s">
        <v>15</v>
      </c>
      <c r="C15" s="6">
        <f>11*0.03*1.2</f>
        <v>0.39599999999999996</v>
      </c>
    </row>
    <row r="16" spans="1:26" ht="54">
      <c r="B16" s="12" t="s">
        <v>17</v>
      </c>
      <c r="C16" s="13">
        <f>G6+W10+C15</f>
        <v>4.2581403848495585</v>
      </c>
    </row>
  </sheetData>
  <mergeCells count="45">
    <mergeCell ref="Y8:Y9"/>
    <mergeCell ref="Y10:Y12"/>
    <mergeCell ref="Z8:Z9"/>
    <mergeCell ref="Z10:Z12"/>
    <mergeCell ref="V8:V9"/>
    <mergeCell ref="V10:V12"/>
    <mergeCell ref="W8:W9"/>
    <mergeCell ref="W10:W12"/>
    <mergeCell ref="X8:X9"/>
    <mergeCell ref="X10:X12"/>
    <mergeCell ref="L10:L11"/>
    <mergeCell ref="M10:M11"/>
    <mergeCell ref="N10:N11"/>
    <mergeCell ref="O10:O11"/>
    <mergeCell ref="P8:P9"/>
    <mergeCell ref="P10:P11"/>
    <mergeCell ref="H10:H11"/>
    <mergeCell ref="I3:I5"/>
    <mergeCell ref="I10:I11"/>
    <mergeCell ref="J10:J11"/>
    <mergeCell ref="K10:K11"/>
    <mergeCell ref="Q8:U8"/>
    <mergeCell ref="E12:O12"/>
    <mergeCell ref="Q12:T12"/>
    <mergeCell ref="A10:A12"/>
    <mergeCell ref="B8:B9"/>
    <mergeCell ref="B10:B12"/>
    <mergeCell ref="C8:C9"/>
    <mergeCell ref="C10:C12"/>
    <mergeCell ref="D8:D9"/>
    <mergeCell ref="D10:D12"/>
    <mergeCell ref="E8:E9"/>
    <mergeCell ref="E10:E11"/>
    <mergeCell ref="F8:F9"/>
    <mergeCell ref="F10:F11"/>
    <mergeCell ref="G8:G9"/>
    <mergeCell ref="G10:G11"/>
    <mergeCell ref="B1:I1"/>
    <mergeCell ref="B6:C6"/>
    <mergeCell ref="H8:J8"/>
    <mergeCell ref="K8:L8"/>
    <mergeCell ref="M8:O8"/>
    <mergeCell ref="E3:E5"/>
    <mergeCell ref="F3:F5"/>
    <mergeCell ref="G3:G5"/>
  </mergeCells>
  <phoneticPr fontId="13" type="noConversion"/>
  <conditionalFormatting sqref="D8:D9">
    <cfRule type="duplicateValues" dxfId="0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3" sqref="C3"/>
    </sheetView>
  </sheetViews>
  <sheetFormatPr defaultColWidth="9" defaultRowHeight="13.5"/>
  <sheetData>
    <row r="1" spans="1:3">
      <c r="A1" s="1" t="s">
        <v>71</v>
      </c>
      <c r="B1" s="1" t="s">
        <v>72</v>
      </c>
      <c r="C1" s="1" t="s">
        <v>59</v>
      </c>
    </row>
    <row r="2" spans="1:3">
      <c r="A2" s="2" t="s">
        <v>73</v>
      </c>
      <c r="B2" s="2" t="s">
        <v>74</v>
      </c>
      <c r="C2" s="3">
        <v>0.03</v>
      </c>
    </row>
    <row r="3" spans="1:3">
      <c r="A3" s="2" t="s">
        <v>73</v>
      </c>
      <c r="B3" s="2" t="s">
        <v>75</v>
      </c>
      <c r="C3" s="3">
        <v>0.03</v>
      </c>
    </row>
    <row r="4" spans="1:3">
      <c r="A4" s="2" t="s">
        <v>73</v>
      </c>
      <c r="B4" s="2" t="s">
        <v>76</v>
      </c>
      <c r="C4" s="3">
        <v>0.03</v>
      </c>
    </row>
    <row r="5" spans="1:3">
      <c r="A5" s="2" t="s">
        <v>73</v>
      </c>
      <c r="B5" s="2" t="s">
        <v>77</v>
      </c>
      <c r="C5" s="3">
        <v>0.04</v>
      </c>
    </row>
    <row r="6" spans="1:3">
      <c r="A6" s="2" t="s">
        <v>73</v>
      </c>
      <c r="B6" s="2" t="s">
        <v>78</v>
      </c>
      <c r="C6" s="3">
        <v>0.04</v>
      </c>
    </row>
    <row r="7" spans="1:3">
      <c r="A7" s="2" t="s">
        <v>73</v>
      </c>
      <c r="B7" s="2" t="s">
        <v>79</v>
      </c>
      <c r="C7" s="3">
        <v>0.04</v>
      </c>
    </row>
    <row r="8" spans="1:3">
      <c r="A8" s="2" t="s">
        <v>73</v>
      </c>
      <c r="B8" s="2" t="s">
        <v>80</v>
      </c>
      <c r="C8" s="3">
        <v>0.05</v>
      </c>
    </row>
    <row r="9" spans="1:3">
      <c r="A9" s="2" t="s">
        <v>73</v>
      </c>
      <c r="B9" s="2" t="s">
        <v>81</v>
      </c>
      <c r="C9" s="3">
        <v>7.0000000000000007E-2</v>
      </c>
    </row>
    <row r="10" spans="1:3">
      <c r="A10" s="2" t="s">
        <v>73</v>
      </c>
      <c r="B10" s="2" t="s">
        <v>82</v>
      </c>
      <c r="C10" s="3">
        <v>7.4999999999999997E-2</v>
      </c>
    </row>
    <row r="11" spans="1:3">
      <c r="A11" s="2" t="s">
        <v>73</v>
      </c>
      <c r="B11" s="2" t="s">
        <v>83</v>
      </c>
      <c r="C11" s="3">
        <v>0.08</v>
      </c>
    </row>
    <row r="12" spans="1:3">
      <c r="A12" s="2" t="s">
        <v>73</v>
      </c>
      <c r="B12" s="2" t="s">
        <v>84</v>
      </c>
      <c r="C12" s="3">
        <v>0.1</v>
      </c>
    </row>
    <row r="13" spans="1:3">
      <c r="A13" s="2" t="s">
        <v>73</v>
      </c>
      <c r="B13" s="2" t="s">
        <v>85</v>
      </c>
      <c r="C13" s="4">
        <v>0.15</v>
      </c>
    </row>
    <row r="14" spans="1:3">
      <c r="A14" s="2" t="s">
        <v>73</v>
      </c>
      <c r="B14" s="2" t="s">
        <v>86</v>
      </c>
      <c r="C14" s="3">
        <v>0.18</v>
      </c>
    </row>
    <row r="15" spans="1:3">
      <c r="A15" s="2" t="s">
        <v>73</v>
      </c>
      <c r="B15" s="2" t="s">
        <v>87</v>
      </c>
      <c r="C15" s="4">
        <v>0.2</v>
      </c>
    </row>
    <row r="16" spans="1:3">
      <c r="A16" s="2" t="s">
        <v>73</v>
      </c>
      <c r="B16" s="2" t="s">
        <v>88</v>
      </c>
      <c r="C16" s="4">
        <v>0.28000000000000003</v>
      </c>
    </row>
    <row r="17" spans="1:3">
      <c r="A17" s="2" t="s">
        <v>73</v>
      </c>
      <c r="B17" s="2" t="s">
        <v>89</v>
      </c>
      <c r="C17" s="4"/>
    </row>
    <row r="18" spans="1:3">
      <c r="A18" s="2" t="s">
        <v>90</v>
      </c>
      <c r="B18" s="2" t="s">
        <v>84</v>
      </c>
      <c r="C18" s="4"/>
    </row>
    <row r="19" spans="1:3">
      <c r="A19" s="2" t="s">
        <v>90</v>
      </c>
      <c r="B19" s="2" t="s">
        <v>85</v>
      </c>
      <c r="C19" s="4">
        <v>0.2</v>
      </c>
    </row>
    <row r="20" spans="1:3">
      <c r="A20" s="2" t="s">
        <v>90</v>
      </c>
      <c r="B20" s="2" t="s">
        <v>87</v>
      </c>
      <c r="C20" s="4">
        <v>0.25</v>
      </c>
    </row>
    <row r="21" spans="1:3">
      <c r="A21" s="2" t="s">
        <v>90</v>
      </c>
      <c r="B21" s="2" t="s">
        <v>91</v>
      </c>
      <c r="C21" s="4">
        <v>0.53</v>
      </c>
    </row>
    <row r="22" spans="1:3">
      <c r="A22" s="2" t="s">
        <v>15</v>
      </c>
      <c r="B22" s="2" t="s">
        <v>92</v>
      </c>
      <c r="C22" s="4">
        <v>0.04</v>
      </c>
    </row>
    <row r="23" spans="1:3">
      <c r="A23" s="2" t="s">
        <v>93</v>
      </c>
      <c r="B23" s="2" t="s">
        <v>94</v>
      </c>
      <c r="C23" s="2">
        <v>7.0000000000000007E-2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2023.5.12</vt:lpstr>
      <vt:lpstr>六分座目标价格</vt:lpstr>
      <vt:lpstr>四分座目标价格</vt:lpstr>
      <vt:lpstr>冲压工序费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dcterms:created xsi:type="dcterms:W3CDTF">2023-05-12T08:29:00Z</dcterms:created>
  <dcterms:modified xsi:type="dcterms:W3CDTF">2023-06-06T08:54:42Z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115308828BC24A63AA9DCCC83527B0CF_11</vt:lpwstr>
  </property>
  <property fmtid="{D5CDD505-2E9C-101B-9397-08002B2CF9AE}" pid="3" name="KSOProductBuildVer">
    <vt:lpwstr>2052-11.1.0.12763</vt:lpwstr>
  </property>
</Properties>
</file>