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firstSheet="1" activeTab="2"/>
  </bookViews>
  <sheets>
    <sheet name="KING" sheetId="9" state="veryHidden" r:id="rId1"/>
    <sheet name="变更记录" sheetId="8" r:id="rId2"/>
    <sheet name="减震模块bom" sheetId="7" r:id="rId3"/>
  </sheets>
  <definedNames>
    <definedName name="_xlnm._FilterDatabase" localSheetId="2" hidden="1">减震模块bom!$A$9:$BC$105</definedName>
    <definedName name="_xlnm.Print_Area" localSheetId="1">变更记录!$A$1:$D$4</definedName>
    <definedName name="_xlnm.Print_Area" localSheetId="2">减震模块bom!$A$1:$BB$104</definedName>
  </definedNames>
  <calcPr calcId="144525"/>
</workbook>
</file>

<file path=xl/sharedStrings.xml><?xml version="1.0" encoding="utf-8"?>
<sst xmlns="http://schemas.openxmlformats.org/spreadsheetml/2006/main" count="1535" uniqueCount="393">
  <si>
    <t>轻卡减震平台（底座模块化）EBOM清单</t>
  </si>
  <si>
    <t>序号</t>
  </si>
  <si>
    <t>时间</t>
  </si>
  <si>
    <t>更改描述</t>
  </si>
  <si>
    <t>来源</t>
  </si>
  <si>
    <t>根据实物状态修订BOM：删除SLT0011379-减震器下挂钩</t>
  </si>
  <si>
    <t>根据实物状态修订BOM：删除SLT0010565-内绞架加强片、删除SLT0010559-外绞架加强片</t>
  </si>
  <si>
    <t>增加：SLT0011733-下底板焊接分总成、SLT0011732-减震器下底板</t>
  </si>
  <si>
    <t>ECR0009288</t>
  </si>
  <si>
    <t>修订：SLT0010550-下底板焊接总成、SLT0010660-下底板焊接分总成、SLT0010545-减震器下底板、SLT0010546-直线阀下支架用量</t>
  </si>
  <si>
    <t>修订：SLT0010532-直线阀连接轴用量</t>
  </si>
  <si>
    <t>增加：SLT0011656-阻尼器总成</t>
  </si>
  <si>
    <t>修订：SLT0010563-阻尼器总成用量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</si>
  <si>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</si>
  <si>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</t>
  </si>
  <si>
    <t>轻卡减震平台(底座模块化)EBOM清单</t>
  </si>
  <si>
    <t>零件号</t>
  </si>
  <si>
    <t>SLT0010554</t>
  </si>
  <si>
    <t>SLT0011538</t>
  </si>
  <si>
    <t>SLT0011260</t>
  </si>
  <si>
    <t>会签：</t>
  </si>
  <si>
    <t>中文名称</t>
  </si>
  <si>
    <t>减震平台装配总成</t>
  </si>
  <si>
    <t>减震平台装配总成（无腰托）</t>
  </si>
  <si>
    <r>
      <rPr>
        <b/>
        <sz val="14"/>
        <rFont val="宋体"/>
        <charset val="134"/>
      </rPr>
      <t>批准</t>
    </r>
    <r>
      <rPr>
        <b/>
        <sz val="14"/>
        <rFont val="Arial"/>
        <charset val="134"/>
      </rPr>
      <t xml:space="preserve">: </t>
    </r>
  </si>
  <si>
    <t>规格型号</t>
  </si>
  <si>
    <t>版本：D</t>
  </si>
  <si>
    <t>车型配置</t>
  </si>
  <si>
    <t>一汽</t>
  </si>
  <si>
    <t>一汽（无腰托）</t>
  </si>
  <si>
    <t>福田欧马可</t>
  </si>
  <si>
    <t>说明：</t>
  </si>
  <si>
    <t>重量</t>
  </si>
  <si>
    <t>价格</t>
  </si>
  <si>
    <t>装配等级</t>
  </si>
  <si>
    <t>QAD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</si>
  <si>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</si>
  <si>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</si>
  <si>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</si>
  <si>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</si>
  <si>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</si>
  <si>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</si>
  <si>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</si>
  <si>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</si>
  <si>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</si>
  <si>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</si>
  <si>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</si>
  <si>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</si>
  <si>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</si>
  <si>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</si>
  <si>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</si>
  <si>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</si>
  <si>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</si>
  <si>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</si>
  <si>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</si>
  <si>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</si>
  <si>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</si>
  <si>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</si>
  <si>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</si>
  <si>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</si>
  <si>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</si>
  <si>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</si>
  <si>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</si>
  <si>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</si>
  <si>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</si>
  <si>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</si>
  <si>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</si>
  <si>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</si>
  <si>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</si>
  <si>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</si>
  <si>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t>备注</t>
  </si>
  <si>
    <t>用量</t>
  </si>
  <si>
    <t>长</t>
  </si>
  <si>
    <t>宽</t>
  </si>
  <si>
    <t>高</t>
  </si>
  <si>
    <t>A</t>
  </si>
  <si>
    <t>EA</t>
  </si>
  <si>
    <t>B</t>
  </si>
  <si>
    <t>Y</t>
  </si>
  <si>
    <t>N</t>
  </si>
  <si>
    <t>装配总成件</t>
  </si>
  <si>
    <t>ASSY</t>
  </si>
  <si>
    <t>——</t>
  </si>
  <si>
    <t>468*447*134</t>
  </si>
  <si>
    <t>组装</t>
  </si>
  <si>
    <t>河北自制</t>
  </si>
  <si>
    <t>组装车间</t>
  </si>
  <si>
    <t>473*448*112</t>
  </si>
  <si>
    <t>SLT0010568</t>
  </si>
  <si>
    <t>下底板电泳总成</t>
  </si>
  <si>
    <t>电泳</t>
  </si>
  <si>
    <t>电泳车间</t>
  </si>
  <si>
    <t>SLT0010550</t>
  </si>
  <si>
    <t>下底板焊接总成</t>
  </si>
  <si>
    <t>焊接总成件</t>
  </si>
  <si>
    <t>468*416*71</t>
  </si>
  <si>
    <t>焊接</t>
  </si>
  <si>
    <t>河北外购</t>
  </si>
  <si>
    <t>河北利达金属制品集团有限公司</t>
  </si>
  <si>
    <t>电泳层级：SLT0010568</t>
  </si>
  <si>
    <t>SLT0011366</t>
  </si>
  <si>
    <t>SLT0011367</t>
  </si>
  <si>
    <t>电泳层级：SLT0011366</t>
  </si>
  <si>
    <t>SLT0010660</t>
  </si>
  <si>
    <t>下底板焊接分总成</t>
  </si>
  <si>
    <t>464*240*35</t>
  </si>
  <si>
    <t>SLT0011733</t>
  </si>
  <si>
    <t>SLT0010545</t>
  </si>
  <si>
    <t>减震器下底板</t>
  </si>
  <si>
    <t>钣金件</t>
  </si>
  <si>
    <t>SPFH590 /T=3.0</t>
  </si>
  <si>
    <t>3.0-Q /BQB 301
SPFH590-Q /BQB 310</t>
  </si>
  <si>
    <t>464*240*28</t>
  </si>
  <si>
    <t>冲压</t>
  </si>
  <si>
    <t>SLT0011732</t>
  </si>
  <si>
    <t>508*284*3</t>
  </si>
  <si>
    <t>SLT0010541</t>
  </si>
  <si>
    <t>阻尼器支架</t>
  </si>
  <si>
    <t>SAPH440 /T=3.0</t>
  </si>
  <si>
    <t>3.0-Q /BQB 301
SAPH440-Q /BQB 310</t>
  </si>
  <si>
    <t>29*29*28</t>
  </si>
  <si>
    <t>SLT0010546</t>
  </si>
  <si>
    <t>直线阀下支架</t>
  </si>
  <si>
    <t>SAPH440 /T=2.0</t>
  </si>
  <si>
    <t>16*14*13</t>
  </si>
  <si>
    <t>SLT0010540</t>
  </si>
  <si>
    <t>滚轮下滑槽</t>
  </si>
  <si>
    <t>57*32*22</t>
  </si>
  <si>
    <t>SLT0010528</t>
  </si>
  <si>
    <t>直线阀固定轴</t>
  </si>
  <si>
    <t>20#</t>
  </si>
  <si>
    <t>GB/T699</t>
  </si>
  <si>
    <t>25*8*8</t>
  </si>
  <si>
    <t>SLT0010543</t>
  </si>
  <si>
    <t>滑轨左连接板1</t>
  </si>
  <si>
    <t>193*70*31</t>
  </si>
  <si>
    <t>SLT0010641</t>
  </si>
  <si>
    <t>滑轨左连接板2</t>
  </si>
  <si>
    <t>95*62*28</t>
  </si>
  <si>
    <t>SLT0010544</t>
  </si>
  <si>
    <t>滑轨右连接板1</t>
  </si>
  <si>
    <t>197*120*64</t>
  </si>
  <si>
    <t>SLT0011480</t>
  </si>
  <si>
    <t>滑轨右连接板2（福田）</t>
  </si>
  <si>
    <t>SPFH590 /T=4.0</t>
  </si>
  <si>
    <t>4.0-Q /BQB 301
SPFH590-Q /BQB 310</t>
  </si>
  <si>
    <t>131*124*64</t>
  </si>
  <si>
    <t>175*146*4</t>
  </si>
  <si>
    <t>SLT0010569</t>
  </si>
  <si>
    <t>上盖板电泳总成</t>
  </si>
  <si>
    <t>SLT0010551</t>
  </si>
  <si>
    <t>上盖板焊接总成</t>
  </si>
  <si>
    <t>448*442*81</t>
  </si>
  <si>
    <t>电泳层级：SLT0010569</t>
  </si>
  <si>
    <t>SLT0011370</t>
  </si>
  <si>
    <t>SLT0011371</t>
  </si>
  <si>
    <t>461*441*68</t>
  </si>
  <si>
    <t>电泳层级：SLT0011370</t>
  </si>
  <si>
    <t>SLT0010659</t>
  </si>
  <si>
    <t>上盖板焊接分总成</t>
  </si>
  <si>
    <t>443*226*52</t>
  </si>
  <si>
    <t>SLT0010570</t>
  </si>
  <si>
    <t>减震器上盖板分总成</t>
  </si>
  <si>
    <t>443*226*42</t>
  </si>
  <si>
    <t>SLT0010539</t>
  </si>
  <si>
    <t>减震器上盖板</t>
  </si>
  <si>
    <t>BFA0000316</t>
  </si>
  <si>
    <t>焊接方螺母</t>
  </si>
  <si>
    <t>Q37106</t>
  </si>
  <si>
    <t>标准件</t>
  </si>
  <si>
    <t>钢</t>
  </si>
  <si>
    <t>10*10*5.7</t>
  </si>
  <si>
    <t>SLT0010564</t>
  </si>
  <si>
    <t>滚轮上滑槽</t>
  </si>
  <si>
    <t>57*33*22</t>
  </si>
  <si>
    <t>SLT0010552</t>
  </si>
  <si>
    <t>左调角器焊接组件</t>
  </si>
  <si>
    <t>219*92*21</t>
  </si>
  <si>
    <t>SLT0010537</t>
  </si>
  <si>
    <t>调角器左连接板</t>
  </si>
  <si>
    <t>BFA0000518</t>
  </si>
  <si>
    <t>Q37108</t>
  </si>
  <si>
    <t>/</t>
  </si>
  <si>
    <t>14*14*7.5</t>
  </si>
  <si>
    <t>SLT0011372</t>
  </si>
  <si>
    <t>224*92*21</t>
  </si>
  <si>
    <t>SLT0011373</t>
  </si>
  <si>
    <t>224*93*3</t>
  </si>
  <si>
    <t>SLT0010558</t>
  </si>
  <si>
    <t>右调角器焊接组件</t>
  </si>
  <si>
    <t>219*170*47</t>
  </si>
  <si>
    <t>SLT0010538</t>
  </si>
  <si>
    <t>调角器右连接板</t>
  </si>
  <si>
    <t>SLT0011374</t>
  </si>
  <si>
    <t>228*170*35</t>
  </si>
  <si>
    <t>SLT0011375</t>
  </si>
  <si>
    <t>SLT0010674</t>
  </si>
  <si>
    <t>左侧护板固定钢丝焊接总成</t>
  </si>
  <si>
    <t>226*124*58</t>
  </si>
  <si>
    <t>SLT0010676</t>
  </si>
  <si>
    <t>左侧护板前加强钢丝</t>
  </si>
  <si>
    <t>线材件</t>
  </si>
  <si>
    <t>Q235/φ6</t>
  </si>
  <si>
    <t>27*42*84</t>
  </si>
  <si>
    <t>折弯</t>
  </si>
  <si>
    <t>SLT0010677</t>
  </si>
  <si>
    <t>左侧护板后加强钢丝</t>
  </si>
  <si>
    <t>37*72*34</t>
  </si>
  <si>
    <t>SLT0010675</t>
  </si>
  <si>
    <t>左侧护板上固定钢丝</t>
  </si>
  <si>
    <t>204*124*46</t>
  </si>
  <si>
    <t>SLT0010678</t>
  </si>
  <si>
    <t>左侧护板下固定钢丝</t>
  </si>
  <si>
    <t>83*119*30</t>
  </si>
  <si>
    <t>SLT0010679</t>
  </si>
  <si>
    <t>左侧护板固定钣金</t>
  </si>
  <si>
    <t>Q235/t=2</t>
  </si>
  <si>
    <t>28*118*30</t>
  </si>
  <si>
    <t>SLT0011377</t>
  </si>
  <si>
    <t>204*126*42</t>
  </si>
  <si>
    <t>SLT0011263</t>
  </si>
  <si>
    <t>左侧大护板加强钢丝</t>
  </si>
  <si>
    <t>68*82*27</t>
  </si>
  <si>
    <t>SLT0011262</t>
  </si>
  <si>
    <t>左侧大护板上固定钢丝</t>
  </si>
  <si>
    <t>204*126*33</t>
  </si>
  <si>
    <t>SLT0011265</t>
  </si>
  <si>
    <t>左侧大护板下固定钢丝</t>
  </si>
  <si>
    <t>73*131*39</t>
  </si>
  <si>
    <t>SLT0011266</t>
  </si>
  <si>
    <t>左侧大护板固定钣金</t>
  </si>
  <si>
    <t>35*108*36</t>
  </si>
  <si>
    <t>136*37*2</t>
  </si>
  <si>
    <t>SLT0011318</t>
  </si>
  <si>
    <t>座垫后端固定钣金</t>
  </si>
  <si>
    <t>SPFH590 /T=2.5</t>
  </si>
  <si>
    <t>24*24*10</t>
  </si>
  <si>
    <t>38*22*2.5</t>
  </si>
  <si>
    <t>SLT0011319</t>
  </si>
  <si>
    <t>座垫面套卡接钢丝</t>
  </si>
  <si>
    <t>Q235/φ5</t>
  </si>
  <si>
    <t>33*260*5</t>
  </si>
  <si>
    <t>SLT0010571</t>
  </si>
  <si>
    <t>绞架电泳总成</t>
  </si>
  <si>
    <t>SLT0010562</t>
  </si>
  <si>
    <t>绞架焊接总成</t>
  </si>
  <si>
    <t>395*214*76</t>
  </si>
  <si>
    <t>焊接车间</t>
  </si>
  <si>
    <t>电泳层级：SLT0010571</t>
  </si>
  <si>
    <t>SLT0010557</t>
  </si>
  <si>
    <t>外绞架支撑板组件</t>
  </si>
  <si>
    <t>315*42*43</t>
  </si>
  <si>
    <t>航天宏达（泊头）机械科技有限公司</t>
  </si>
  <si>
    <t>SLT0010547</t>
  </si>
  <si>
    <t>外绞架支撑板</t>
  </si>
  <si>
    <t>SPFH590 /T=6.0</t>
  </si>
  <si>
    <t>T=6</t>
  </si>
  <si>
    <t>SLT0010684</t>
  </si>
  <si>
    <t>外绞架轴套组件</t>
  </si>
  <si>
    <t>30*30*15</t>
  </si>
  <si>
    <t>SLT0010524</t>
  </si>
  <si>
    <t>外绞架轴套</t>
  </si>
  <si>
    <t>非标件</t>
  </si>
  <si>
    <t>SWRCH35K</t>
  </si>
  <si>
    <t>Q /BQB 501
SWRCH35K-Q /BQB 517</t>
  </si>
  <si>
    <t>30*30*13</t>
  </si>
  <si>
    <t>机加</t>
  </si>
  <si>
    <t>SLT0010535</t>
  </si>
  <si>
    <t>钢轴套1</t>
  </si>
  <si>
    <t>合金CuSn8Pb3</t>
  </si>
  <si>
    <t>24*24*6</t>
  </si>
  <si>
    <t>SLT0010527</t>
  </si>
  <si>
    <t>后轴连接轴</t>
  </si>
  <si>
    <t>机加工件</t>
  </si>
  <si>
    <t>34*23*23</t>
  </si>
  <si>
    <t>黄骅市创合五金制品有限公司</t>
  </si>
  <si>
    <t>SLT0010531</t>
  </si>
  <si>
    <t>绞架连杆2</t>
  </si>
  <si>
    <t>φ17-GB/T 702
20-GB/T 699</t>
  </si>
  <si>
    <t>196*17*17</t>
  </si>
  <si>
    <t>黄骅市兴岳五金制品有限公司</t>
  </si>
  <si>
    <t>SLT0010549</t>
  </si>
  <si>
    <t>外绞架加强板</t>
  </si>
  <si>
    <t>Q235-A</t>
  </si>
  <si>
    <t>164*25*6</t>
  </si>
  <si>
    <t>沧州智凯金属制品有限公司</t>
  </si>
  <si>
    <t>SLT0010572</t>
  </si>
  <si>
    <t>内绞架焊接总成</t>
  </si>
  <si>
    <t>197*318*39</t>
  </si>
  <si>
    <t>SLT0010556</t>
  </si>
  <si>
    <t>内绞架支撑板组件</t>
  </si>
  <si>
    <t>291*50*39</t>
  </si>
  <si>
    <t>SLT0010548</t>
  </si>
  <si>
    <t>内绞架支撑板</t>
  </si>
  <si>
    <t>SLT0010269</t>
  </si>
  <si>
    <t>内绞架螺母轴套</t>
  </si>
  <si>
    <t>30*30*17</t>
  </si>
  <si>
    <t>SLT0010529</t>
  </si>
  <si>
    <t>绞架连杆3</t>
  </si>
  <si>
    <t>147*17*17</t>
  </si>
  <si>
    <t>SLT0010530</t>
  </si>
  <si>
    <t>绞架连杆1</t>
  </si>
  <si>
    <t>197*17*17</t>
  </si>
  <si>
    <t>26.5*10*10</t>
  </si>
  <si>
    <t xml:space="preserve">   </t>
  </si>
  <si>
    <t>SLT0010525</t>
  </si>
  <si>
    <t>内外绞架连接螺栓</t>
  </si>
  <si>
    <t>40*28*28</t>
  </si>
  <si>
    <t xml:space="preserve">         </t>
  </si>
  <si>
    <t>BPC0010161</t>
  </si>
  <si>
    <t>轻卡座椅气路总成</t>
  </si>
  <si>
    <t xml:space="preserve"> </t>
  </si>
  <si>
    <t>安路普</t>
  </si>
  <si>
    <t>SHT0014803</t>
  </si>
  <si>
    <t>轻卡座椅悬浮阀气路总成-无腰托</t>
  </si>
  <si>
    <t>BCL0010006</t>
  </si>
  <si>
    <t>气管卡扣</t>
  </si>
  <si>
    <t>塑料件</t>
  </si>
  <si>
    <t>PA66</t>
  </si>
  <si>
    <t>18*15*13</t>
  </si>
  <si>
    <t>注塑</t>
  </si>
  <si>
    <t>瑞隆祥</t>
  </si>
  <si>
    <t xml:space="preserve">                  </t>
  </si>
  <si>
    <t xml:space="preserve">          </t>
  </si>
  <si>
    <t xml:space="preserve">SLT0010277 </t>
  </si>
  <si>
    <t>轻卡座椅气囊总成</t>
  </si>
  <si>
    <t>BFA0000391</t>
  </si>
  <si>
    <t>开口挡圈</t>
  </si>
  <si>
    <t>Q43660</t>
  </si>
  <si>
    <t>65Mn</t>
  </si>
  <si>
    <t>Φ6</t>
  </si>
  <si>
    <t>0.0003</t>
  </si>
  <si>
    <t>泊头市鑫洪金属制品有限公司</t>
  </si>
  <si>
    <t>BFA0010072</t>
  </si>
  <si>
    <t>Q436220</t>
  </si>
  <si>
    <t>Φ22</t>
  </si>
  <si>
    <t>北京浦东三浦标准件有限公司</t>
  </si>
  <si>
    <t>SLT0010533</t>
  </si>
  <si>
    <t>上限位块</t>
  </si>
  <si>
    <t>NR</t>
  </si>
  <si>
    <t>31*26*18</t>
  </si>
  <si>
    <t>5%损耗</t>
  </si>
  <si>
    <t>日照浩利橡塑有限公司</t>
  </si>
  <si>
    <t>SLT0010534</t>
  </si>
  <si>
    <t>下限位块</t>
  </si>
  <si>
    <t>50*27*17</t>
  </si>
  <si>
    <t>SHT0001187</t>
  </si>
  <si>
    <t>ZKGJ-6804060-51</t>
  </si>
  <si>
    <t>尼龙滚轮</t>
  </si>
  <si>
    <t>C</t>
  </si>
  <si>
    <t>26*26*18</t>
  </si>
  <si>
    <t>北京瑞隆祥模具有限公司</t>
  </si>
  <si>
    <t>SLT0010563</t>
  </si>
  <si>
    <t>阻尼器总成</t>
  </si>
  <si>
    <t>浙江路得坦摩汽车部件股份有限公司</t>
  </si>
  <si>
    <t>SLT0011656</t>
  </si>
  <si>
    <t>BFA0000285</t>
  </si>
  <si>
    <t>Q43640</t>
  </si>
  <si>
    <t>Φ4</t>
  </si>
  <si>
    <t>SLT0010521</t>
  </si>
  <si>
    <t>阻尼连接轴</t>
  </si>
  <si>
    <t>35*16*16</t>
  </si>
  <si>
    <t>SLT0010532</t>
  </si>
  <si>
    <t>直线阀连接轴</t>
  </si>
  <si>
    <t>BSP0000053</t>
  </si>
  <si>
    <t>Q43680</t>
  </si>
  <si>
    <t>Φ8</t>
  </si>
  <si>
    <t>SLT0010573</t>
  </si>
  <si>
    <t>下底板固定块组件</t>
  </si>
  <si>
    <t>37*24*24</t>
  </si>
  <si>
    <t>文安县万达汽车配件制造有限公司</t>
  </si>
  <si>
    <t>SLT0010522</t>
  </si>
  <si>
    <t>下底板固定块</t>
  </si>
  <si>
    <t>37*24*23</t>
  </si>
  <si>
    <t>SLT0010536</t>
  </si>
  <si>
    <t>钢轴套2</t>
  </si>
  <si>
    <t>24*18.5*18.5</t>
  </si>
  <si>
    <t>SLT0010574</t>
  </si>
  <si>
    <t>上盖板固定块组件</t>
  </si>
  <si>
    <t>37*24*35</t>
  </si>
  <si>
    <t>SLT0010523</t>
  </si>
  <si>
    <t>上盖板固定块</t>
  </si>
  <si>
    <t>37*23*35</t>
  </si>
  <si>
    <t>BFA0010021</t>
  </si>
  <si>
    <t>内六角花型盘头螺钉</t>
  </si>
  <si>
    <t>M6*12</t>
  </si>
  <si>
    <t>16.5*12*12</t>
  </si>
  <si>
    <t>镀黑锌</t>
  </si>
  <si>
    <t>上锐(常州)供应链管理有限公司</t>
  </si>
  <si>
    <t>SLT0010852</t>
  </si>
  <si>
    <t>橡胶防护圈</t>
  </si>
  <si>
    <t>φ10（边缘）（黑色）</t>
  </si>
  <si>
    <t>黄骅市正源机电产品经销处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</si>
</sst>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"/>
    <numFmt numFmtId="178" formatCode="0.000_ "/>
    <numFmt numFmtId="179" formatCode="0.0000_);[Red]\(0.0000\)"/>
    <numFmt numFmtId="180" formatCode="0.00_);[Red]\(0.00\)"/>
  </numFmts>
  <fonts count="41">
    <font>
      <sz val="11"/>
      <color theme="1"/>
      <name val="宋体"/>
      <charset val="134"/>
      <scheme val="minor"/>
    </font>
    <font>
      <sz val="11"/>
      <name val="Arial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1" fillId="15" borderId="13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0" borderId="0"/>
    <xf numFmtId="0" fontId="1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5" fillId="0" borderId="0"/>
    <xf numFmtId="0" fontId="14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/>
    <xf numFmtId="0" fontId="39" fillId="0" borderId="0" applyNumberFormat="0" applyBorder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</cellStyleXfs>
  <cellXfs count="150">
    <xf numFmtId="0" fontId="0" fillId="0" borderId="0" xfId="0">
      <alignment vertical="center"/>
    </xf>
    <xf numFmtId="0" fontId="1" fillId="2" borderId="0" xfId="11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4" borderId="0" xfId="0" applyFont="1" applyFill="1">
      <alignment vertical="center"/>
    </xf>
    <xf numFmtId="0" fontId="3" fillId="4" borderId="0" xfId="68" applyFont="1" applyFill="1" applyAlignment="1" applyProtection="1">
      <alignment horizontal="center" vertical="center" wrapText="1"/>
      <protection locked="0"/>
    </xf>
    <xf numFmtId="0" fontId="3" fillId="2" borderId="0" xfId="68" applyFont="1" applyFill="1" applyAlignment="1" applyProtection="1">
      <alignment horizontal="center" vertical="center" wrapText="1"/>
      <protection locked="0"/>
    </xf>
    <xf numFmtId="0" fontId="3" fillId="3" borderId="0" xfId="68" applyFont="1" applyFill="1" applyAlignment="1" applyProtection="1">
      <alignment horizontal="center" vertical="center" wrapText="1"/>
      <protection locked="0"/>
    </xf>
    <xf numFmtId="0" fontId="3" fillId="0" borderId="0" xfId="68" applyFont="1" applyAlignment="1" applyProtection="1">
      <alignment horizontal="center" vertical="center" wrapText="1"/>
      <protection locked="0"/>
    </xf>
    <xf numFmtId="177" fontId="2" fillId="2" borderId="0" xfId="0" applyNumberFormat="1" applyFont="1" applyFill="1">
      <alignment vertical="center"/>
    </xf>
    <xf numFmtId="0" fontId="1" fillId="2" borderId="0" xfId="68" applyFont="1" applyFill="1" applyAlignment="1" applyProtection="1">
      <alignment horizontal="center" vertical="center" wrapText="1"/>
      <protection locked="0"/>
    </xf>
    <xf numFmtId="0" fontId="1" fillId="2" borderId="0" xfId="68" applyFont="1" applyFill="1" applyAlignment="1" applyProtection="1">
      <alignment horizontal="left" vertical="center" wrapText="1"/>
      <protection locked="0"/>
    </xf>
    <xf numFmtId="49" fontId="1" fillId="2" borderId="0" xfId="68" applyNumberFormat="1" applyFont="1" applyFill="1" applyAlignment="1" applyProtection="1">
      <alignment horizontal="center" vertical="center" wrapText="1"/>
      <protection locked="0"/>
    </xf>
    <xf numFmtId="179" fontId="1" fillId="2" borderId="0" xfId="68" applyNumberFormat="1" applyFont="1" applyFill="1" applyAlignment="1" applyProtection="1">
      <alignment horizontal="center" vertical="center" wrapText="1"/>
      <protection locked="0"/>
    </xf>
    <xf numFmtId="180" fontId="1" fillId="2" borderId="0" xfId="68" applyNumberFormat="1" applyFont="1" applyFill="1" applyAlignment="1" applyProtection="1">
      <alignment horizontal="center" vertical="center" wrapText="1"/>
      <protection locked="0"/>
    </xf>
    <xf numFmtId="0" fontId="1" fillId="2" borderId="0" xfId="68" applyFont="1" applyFill="1" applyBorder="1" applyAlignment="1" applyProtection="1">
      <alignment horizontal="center" vertical="center" wrapText="1"/>
      <protection locked="0"/>
    </xf>
    <xf numFmtId="0" fontId="1" fillId="2" borderId="1" xfId="68" applyFont="1" applyFill="1" applyBorder="1" applyAlignment="1" applyProtection="1">
      <alignment horizontal="right" vertical="center" wrapText="1"/>
      <protection locked="0"/>
    </xf>
    <xf numFmtId="0" fontId="4" fillId="2" borderId="1" xfId="68" applyFont="1" applyFill="1" applyBorder="1" applyAlignment="1" applyProtection="1">
      <alignment horizontal="left" vertical="center"/>
      <protection locked="0"/>
    </xf>
    <xf numFmtId="0" fontId="5" fillId="2" borderId="1" xfId="68" applyFont="1" applyFill="1" applyBorder="1" applyAlignment="1" applyProtection="1">
      <alignment horizontal="left" vertical="center"/>
      <protection locked="0"/>
    </xf>
    <xf numFmtId="0" fontId="4" fillId="2" borderId="1" xfId="68" applyFont="1" applyFill="1" applyBorder="1" applyAlignment="1" applyProtection="1">
      <alignment horizontal="left" vertical="center" wrapText="1"/>
      <protection locked="0"/>
    </xf>
    <xf numFmtId="0" fontId="5" fillId="2" borderId="1" xfId="68" applyFont="1" applyFill="1" applyBorder="1" applyAlignment="1" applyProtection="1">
      <alignment horizontal="left" vertical="center" wrapText="1"/>
      <protection locked="0"/>
    </xf>
    <xf numFmtId="0" fontId="4" fillId="2" borderId="1" xfId="68" applyFont="1" applyFill="1" applyBorder="1" applyAlignment="1" applyProtection="1">
      <alignment horizontal="left" vertical="top" wrapText="1"/>
      <protection locked="0"/>
    </xf>
    <xf numFmtId="0" fontId="6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8" applyFont="1" applyFill="1" applyBorder="1" applyAlignment="1" applyProtection="1">
      <alignment horizontal="center" vertical="center" wrapText="1"/>
      <protection locked="0"/>
    </xf>
    <xf numFmtId="0" fontId="6" fillId="2" borderId="1" xfId="68" applyFont="1" applyFill="1" applyBorder="1" applyAlignment="1" applyProtection="1">
      <alignment horizontal="center" vertical="top" wrapText="1"/>
      <protection locked="0"/>
    </xf>
    <xf numFmtId="0" fontId="3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68" applyFont="1" applyFill="1" applyBorder="1" applyAlignment="1" applyProtection="1">
      <alignment horizontal="center" vertical="center" wrapText="1"/>
      <protection locked="0"/>
    </xf>
    <xf numFmtId="0" fontId="3" fillId="3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68" applyFont="1" applyFill="1" applyBorder="1" applyAlignment="1" applyProtection="1">
      <alignment horizontal="center" vertical="center" wrapText="1"/>
      <protection locked="0"/>
    </xf>
    <xf numFmtId="0" fontId="3" fillId="0" borderId="1" xfId="68" applyFont="1" applyFill="1" applyBorder="1" applyAlignment="1" applyProtection="1">
      <alignment horizontal="center" vertical="center" wrapText="1"/>
      <protection locked="0"/>
    </xf>
    <xf numFmtId="0" fontId="3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68" applyFont="1" applyFill="1" applyBorder="1" applyAlignment="1" applyProtection="1">
      <alignment horizontal="center" vertical="center" wrapText="1"/>
      <protection locked="0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8" applyFont="1" applyBorder="1" applyAlignment="1" applyProtection="1">
      <alignment horizontal="center" vertical="center" wrapText="1"/>
      <protection locked="0"/>
    </xf>
    <xf numFmtId="0" fontId="7" fillId="2" borderId="1" xfId="68" applyFont="1" applyFill="1" applyBorder="1" applyAlignment="1" applyProtection="1">
      <alignment horizontal="center" vertical="center" wrapText="1"/>
      <protection locked="0"/>
    </xf>
    <xf numFmtId="49" fontId="6" fillId="2" borderId="1" xfId="68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1" applyNumberFormat="1" applyFont="1" applyFill="1" applyBorder="1" applyAlignment="1" applyProtection="1">
      <alignment horizontal="center" vertical="top" wrapText="1"/>
      <protection locked="0"/>
    </xf>
    <xf numFmtId="0" fontId="3" fillId="2" borderId="1" xfId="6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63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6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64" applyFont="1" applyFill="1" applyBorder="1" applyAlignment="1">
      <alignment horizontal="center" vertical="center" wrapText="1"/>
    </xf>
    <xf numFmtId="0" fontId="3" fillId="0" borderId="1" xfId="6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69" applyFont="1" applyFill="1" applyBorder="1" applyAlignment="1" applyProtection="1">
      <alignment horizontal="center" vertical="center" wrapText="1"/>
      <protection locked="0"/>
    </xf>
    <xf numFmtId="0" fontId="3" fillId="2" borderId="1" xfId="14" applyFont="1" applyFill="1" applyBorder="1" applyAlignment="1">
      <alignment horizontal="center" vertical="center"/>
    </xf>
    <xf numFmtId="0" fontId="3" fillId="0" borderId="1" xfId="36" applyFont="1" applyBorder="1" applyAlignment="1">
      <alignment horizontal="center" vertical="center" wrapText="1"/>
    </xf>
    <xf numFmtId="49" fontId="6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61" applyFont="1" applyFill="1" applyBorder="1" applyAlignment="1">
      <alignment horizontal="center" vertical="center"/>
    </xf>
    <xf numFmtId="49" fontId="3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61" applyFont="1" applyFill="1" applyBorder="1" applyAlignment="1">
      <alignment horizontal="center" vertical="center"/>
    </xf>
    <xf numFmtId="49" fontId="3" fillId="3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1" applyFont="1" applyFill="1" applyBorder="1" applyAlignment="1">
      <alignment horizontal="center" vertical="center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61" applyFont="1" applyFill="1" applyBorder="1" applyAlignment="1">
      <alignment horizontal="center" vertical="center"/>
    </xf>
    <xf numFmtId="49" fontId="3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1" applyFont="1" applyBorder="1" applyAlignment="1">
      <alignment horizontal="center" vertical="center"/>
    </xf>
    <xf numFmtId="177" fontId="3" fillId="2" borderId="1" xfId="68" applyNumberFormat="1" applyFont="1" applyFill="1" applyBorder="1" applyAlignment="1" applyProtection="1">
      <alignment horizontal="center" vertical="center" wrapText="1"/>
      <protection locked="0"/>
    </xf>
    <xf numFmtId="179" fontId="1" fillId="2" borderId="1" xfId="68" applyNumberFormat="1" applyFont="1" applyFill="1" applyBorder="1" applyAlignment="1" applyProtection="1">
      <alignment horizontal="right" vertical="center" wrapText="1"/>
      <protection locked="0"/>
    </xf>
    <xf numFmtId="180" fontId="1" fillId="2" borderId="1" xfId="68" applyNumberFormat="1" applyFont="1" applyFill="1" applyBorder="1" applyAlignment="1" applyProtection="1">
      <alignment horizontal="right" vertical="center" wrapText="1"/>
      <protection locked="0"/>
    </xf>
    <xf numFmtId="179" fontId="7" fillId="2" borderId="1" xfId="68" applyNumberFormat="1" applyFont="1" applyFill="1" applyBorder="1" applyAlignment="1" applyProtection="1">
      <alignment horizontal="center" vertical="center" wrapText="1"/>
      <protection locked="0"/>
    </xf>
    <xf numFmtId="180" fontId="7" fillId="2" borderId="1" xfId="68" applyNumberFormat="1" applyFont="1" applyFill="1" applyBorder="1" applyAlignment="1" applyProtection="1">
      <alignment horizontal="center" vertical="center" wrapText="1"/>
      <protection locked="0"/>
    </xf>
    <xf numFmtId="179" fontId="6" fillId="2" borderId="1" xfId="68" applyNumberFormat="1" applyFont="1" applyFill="1" applyBorder="1" applyAlignment="1" applyProtection="1">
      <alignment horizontal="center" vertical="center" wrapText="1"/>
      <protection locked="0"/>
    </xf>
    <xf numFmtId="180" fontId="6" fillId="0" borderId="2" xfId="62" applyNumberFormat="1" applyFont="1" applyFill="1" applyBorder="1" applyAlignment="1">
      <alignment horizontal="center" vertical="center" wrapText="1"/>
    </xf>
    <xf numFmtId="180" fontId="6" fillId="0" borderId="1" xfId="62" applyNumberFormat="1" applyFont="1" applyFill="1" applyBorder="1" applyAlignment="1">
      <alignment horizontal="center" vertical="center" wrapText="1"/>
    </xf>
    <xf numFmtId="180" fontId="6" fillId="0" borderId="3" xfId="62" applyNumberFormat="1" applyFont="1" applyFill="1" applyBorder="1" applyAlignment="1">
      <alignment horizontal="center" vertical="center" wrapText="1"/>
    </xf>
    <xf numFmtId="180" fontId="6" fillId="0" borderId="4" xfId="62" applyNumberFormat="1" applyFont="1" applyFill="1" applyBorder="1" applyAlignment="1">
      <alignment horizontal="center" vertical="center" wrapText="1"/>
    </xf>
    <xf numFmtId="180" fontId="6" fillId="0" borderId="5" xfId="62" applyNumberFormat="1" applyFont="1" applyFill="1" applyBorder="1" applyAlignment="1">
      <alignment horizontal="center" vertical="center" wrapText="1"/>
    </xf>
    <xf numFmtId="179" fontId="3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0" fontId="0" fillId="0" borderId="1" xfId="0" applyNumberFormat="1" applyFill="1" applyBorder="1">
      <alignment vertical="center"/>
    </xf>
    <xf numFmtId="179" fontId="3" fillId="3" borderId="1" xfId="11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79" fontId="3" fillId="4" borderId="1" xfId="11" applyNumberFormat="1" applyFont="1" applyFill="1" applyBorder="1" applyAlignment="1" applyProtection="1">
      <alignment horizontal="center" vertical="center" wrapText="1"/>
      <protection locked="0"/>
    </xf>
    <xf numFmtId="179" fontId="3" fillId="2" borderId="1" xfId="0" applyNumberFormat="1" applyFont="1" applyFill="1" applyBorder="1" applyAlignment="1">
      <alignment horizontal="center" vertical="center" wrapText="1"/>
    </xf>
    <xf numFmtId="0" fontId="3" fillId="3" borderId="1" xfId="66" applyFont="1" applyFill="1" applyBorder="1" applyAlignment="1">
      <alignment horizontal="center" vertical="center" wrapText="1"/>
    </xf>
    <xf numFmtId="180" fontId="6" fillId="0" borderId="6" xfId="62" applyNumberFormat="1" applyFont="1" applyFill="1" applyBorder="1" applyAlignment="1">
      <alignment horizontal="center" vertical="center" wrapText="1"/>
    </xf>
    <xf numFmtId="10" fontId="6" fillId="0" borderId="2" xfId="62" applyNumberFormat="1" applyFont="1" applyFill="1" applyBorder="1" applyAlignment="1">
      <alignment horizontal="center" vertical="center" wrapText="1"/>
    </xf>
    <xf numFmtId="179" fontId="6" fillId="0" borderId="2" xfId="62" applyNumberFormat="1" applyFont="1" applyFill="1" applyBorder="1" applyAlignment="1">
      <alignment horizontal="center" vertical="center" wrapText="1"/>
    </xf>
    <xf numFmtId="0" fontId="8" fillId="0" borderId="1" xfId="68" applyFont="1" applyFill="1" applyBorder="1" applyAlignment="1" applyProtection="1">
      <alignment horizontal="center" vertical="center" wrapText="1"/>
      <protection locked="0"/>
    </xf>
    <xf numFmtId="10" fontId="6" fillId="0" borderId="4" xfId="62" applyNumberFormat="1" applyFont="1" applyFill="1" applyBorder="1" applyAlignment="1">
      <alignment horizontal="center" vertical="center" wrapText="1"/>
    </xf>
    <xf numFmtId="179" fontId="6" fillId="0" borderId="4" xfId="62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0" fillId="0" borderId="7" xfId="0" applyFill="1" applyBorder="1" applyAlignment="1">
      <alignment vertical="center" wrapText="1"/>
    </xf>
    <xf numFmtId="0" fontId="8" fillId="0" borderId="2" xfId="68" applyFont="1" applyFill="1" applyBorder="1" applyAlignment="1" applyProtection="1">
      <alignment horizontal="center" vertical="center" wrapText="1"/>
      <protection locked="0"/>
    </xf>
    <xf numFmtId="176" fontId="8" fillId="0" borderId="2" xfId="68" applyNumberFormat="1" applyFont="1" applyFill="1" applyBorder="1" applyAlignment="1" applyProtection="1">
      <alignment horizontal="center" vertical="center" wrapText="1"/>
      <protection locked="0"/>
    </xf>
    <xf numFmtId="180" fontId="8" fillId="0" borderId="2" xfId="68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68" applyFont="1" applyFill="1" applyBorder="1" applyAlignment="1" applyProtection="1">
      <alignment horizontal="center" vertical="center" wrapText="1"/>
      <protection locked="0"/>
    </xf>
    <xf numFmtId="176" fontId="8" fillId="0" borderId="4" xfId="68" applyNumberFormat="1" applyFont="1" applyFill="1" applyBorder="1" applyAlignment="1" applyProtection="1">
      <alignment horizontal="center" vertical="center" wrapText="1"/>
      <protection locked="0"/>
    </xf>
    <xf numFmtId="180" fontId="8" fillId="0" borderId="4" xfId="68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68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68" applyFont="1" applyFill="1" applyBorder="1" applyAlignment="1" applyProtection="1">
      <alignment horizontal="center" vertical="center" wrapText="1"/>
      <protection locked="0"/>
    </xf>
    <xf numFmtId="43" fontId="8" fillId="0" borderId="2" xfId="68" applyNumberFormat="1" applyFont="1" applyFill="1" applyBorder="1" applyAlignment="1" applyProtection="1">
      <alignment horizontal="center" vertical="center" wrapText="1"/>
      <protection locked="0"/>
    </xf>
    <xf numFmtId="10" fontId="8" fillId="0" borderId="2" xfId="68" applyNumberFormat="1" applyFont="1" applyFill="1" applyBorder="1" applyAlignment="1" applyProtection="1">
      <alignment horizontal="center" vertical="center" wrapText="1"/>
      <protection locked="0"/>
    </xf>
    <xf numFmtId="43" fontId="8" fillId="0" borderId="4" xfId="68" applyNumberFormat="1" applyFont="1" applyFill="1" applyBorder="1" applyAlignment="1" applyProtection="1">
      <alignment horizontal="center" vertical="center" wrapText="1"/>
      <protection locked="0"/>
    </xf>
    <xf numFmtId="10" fontId="8" fillId="0" borderId="4" xfId="68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>
      <alignment vertical="center"/>
    </xf>
    <xf numFmtId="0" fontId="3" fillId="2" borderId="1" xfId="22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3" borderId="1" xfId="22" applyFont="1" applyFill="1" applyBorder="1" applyAlignment="1">
      <alignment horizontal="center" vertical="center" wrapText="1"/>
    </xf>
    <xf numFmtId="176" fontId="3" fillId="3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176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>
      <alignment vertical="center"/>
    </xf>
    <xf numFmtId="0" fontId="3" fillId="0" borderId="1" xfId="22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176" fontId="3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>
      <alignment vertical="center"/>
    </xf>
    <xf numFmtId="0" fontId="3" fillId="4" borderId="1" xfId="22" applyFont="1" applyFill="1" applyBorder="1" applyAlignment="1">
      <alignment horizontal="center" vertical="center" wrapText="1"/>
    </xf>
    <xf numFmtId="0" fontId="3" fillId="4" borderId="0" xfId="0" applyFont="1" applyFill="1">
      <alignment vertical="center"/>
    </xf>
    <xf numFmtId="0" fontId="3" fillId="0" borderId="1" xfId="22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2" borderId="1" xfId="36" applyFont="1" applyFill="1" applyBorder="1" applyAlignment="1">
      <alignment horizontal="center" vertical="center" wrapText="1"/>
    </xf>
    <xf numFmtId="0" fontId="3" fillId="2" borderId="1" xfId="11" applyFont="1" applyFill="1" applyBorder="1" applyAlignment="1" applyProtection="1">
      <alignment horizontal="left" vertical="center" wrapText="1"/>
      <protection locked="0"/>
    </xf>
    <xf numFmtId="177" fontId="3" fillId="2" borderId="1" xfId="36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3" borderId="1" xfId="69" applyFont="1" applyFill="1" applyBorder="1" applyAlignment="1" applyProtection="1">
      <alignment horizontal="center" vertical="center" wrapText="1"/>
      <protection locked="0"/>
    </xf>
    <xf numFmtId="0" fontId="3" fillId="3" borderId="1" xfId="36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0" fontId="3" fillId="4" borderId="1" xfId="36" applyFont="1" applyFill="1" applyBorder="1" applyAlignment="1">
      <alignment horizontal="center" vertical="center" wrapText="1"/>
    </xf>
    <xf numFmtId="0" fontId="3" fillId="2" borderId="1" xfId="6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9" fontId="3" fillId="2" borderId="1" xfId="68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1" applyFont="1" applyFill="1" applyBorder="1" applyAlignment="1" applyProtection="1">
      <alignment horizontal="center" vertical="center" wrapText="1"/>
      <protection locked="0"/>
    </xf>
    <xf numFmtId="177" fontId="3" fillId="2" borderId="1" xfId="11" applyNumberFormat="1" applyFont="1" applyFill="1" applyBorder="1" applyAlignment="1" applyProtection="1">
      <alignment horizontal="center" vertical="center" wrapText="1"/>
      <protection locked="0"/>
    </xf>
    <xf numFmtId="177" fontId="3" fillId="2" borderId="1" xfId="61" applyNumberFormat="1" applyFont="1" applyFill="1" applyBorder="1" applyAlignment="1">
      <alignment horizontal="center" vertical="center"/>
    </xf>
    <xf numFmtId="0" fontId="3" fillId="2" borderId="1" xfId="66" applyFont="1" applyFill="1" applyBorder="1" applyAlignment="1">
      <alignment horizontal="center" vertical="center" wrapText="1"/>
    </xf>
    <xf numFmtId="179" fontId="3" fillId="3" borderId="1" xfId="0" applyNumberFormat="1" applyFont="1" applyFill="1" applyBorder="1" applyAlignment="1">
      <alignment horizontal="center" vertical="center" wrapText="1"/>
    </xf>
    <xf numFmtId="179" fontId="3" fillId="4" borderId="1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>
      <alignment vertical="center"/>
    </xf>
    <xf numFmtId="177" fontId="3" fillId="3" borderId="1" xfId="11" applyNumberFormat="1" applyFont="1" applyFill="1" applyBorder="1" applyAlignment="1" applyProtection="1">
      <alignment horizontal="center" vertical="center" wrapText="1"/>
      <protection locked="0"/>
    </xf>
    <xf numFmtId="177" fontId="3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4" fontId="13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_正司机座椅 _26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_正司机座椅 _28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差_KING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2 10" xfId="57"/>
    <cellStyle name="60% - 强调文字颜色 6" xfId="58" builtinId="52"/>
    <cellStyle name="BOM_Level_1" xfId="59"/>
    <cellStyle name="常规 5" xfId="60"/>
    <cellStyle name="常规 2" xfId="61"/>
    <cellStyle name="常规 3" xfId="62"/>
    <cellStyle name="常规_正司机座椅 _21" xfId="63"/>
    <cellStyle name="常规_正司机座椅 _34" xfId="64"/>
    <cellStyle name="常规_正司机座椅 _35" xfId="65"/>
    <cellStyle name="常规_正司机座椅 _40" xfId="66"/>
    <cellStyle name="好_KING" xfId="67"/>
    <cellStyle name="样式 1" xfId="68"/>
    <cellStyle name="样式 1 10" xfId="69"/>
    <cellStyle name="样式 1 2" xfId="70"/>
  </cellStyles>
  <dxfs count="4">
    <dxf>
      <font>
        <name val="华文细黑"/>
        <scheme val="none"/>
        <b val="0"/>
        <i val="0"/>
        <strike val="0"/>
        <u val="none"/>
        <sz val="11"/>
        <color theme="1"/>
      </font>
      <numFmt numFmtId="0" formatCode="General"/>
      <alignment horizontal="left" vertical="center"/>
    </dxf>
    <dxf>
      <font>
        <name val="华文细黑"/>
        <scheme val="none"/>
        <b val="0"/>
        <i val="0"/>
        <strike val="0"/>
        <u val="none"/>
        <sz val="11"/>
        <color theme="1"/>
      </font>
      <numFmt numFmtId="14" formatCode="yyyy/m/d"/>
      <alignment horizontal="left" vertical="center"/>
    </dxf>
    <dxf>
      <font>
        <name val="华文细黑"/>
        <scheme val="none"/>
        <b val="0"/>
        <i val="0"/>
        <strike val="0"/>
        <u val="none"/>
        <sz val="11"/>
        <color theme="1"/>
      </font>
      <alignment horizontal="left" vertical="center" wrapText="1"/>
    </dxf>
    <dxf>
      <font>
        <name val="华文细黑"/>
        <scheme val="none"/>
        <b val="0"/>
        <i val="0"/>
        <strike val="0"/>
        <u val="none"/>
        <sz val="11"/>
        <color theme="1"/>
      </font>
      <alignment horizontal="left" vertical="center"/>
    </dxf>
  </dxfs>
  <tableStyles count="0" defaultTableStyle="TableStyleMedium9" defaultPivotStyle="PivotStyleLight16"/>
  <colors>
    <mruColors>
      <color rgb="00FF99FF"/>
      <color rgb="00FF0000"/>
      <color rgb="00E017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png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emf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emf"/><Relationship Id="rId70" Type="http://schemas.openxmlformats.org/officeDocument/2006/relationships/image" Target="../media/image70.emf"/><Relationship Id="rId7" Type="http://schemas.openxmlformats.org/officeDocument/2006/relationships/image" Target="../media/image7.w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png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jpeg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w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w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wmf"/><Relationship Id="rId18" Type="http://schemas.openxmlformats.org/officeDocument/2006/relationships/image" Target="../media/image18.png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w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66675</xdr:colOff>
      <xdr:row>89</xdr:row>
      <xdr:rowOff>106680</xdr:rowOff>
    </xdr:from>
    <xdr:to>
      <xdr:col>17</xdr:col>
      <xdr:colOff>457200</xdr:colOff>
      <xdr:row>89</xdr:row>
      <xdr:rowOff>473537</xdr:rowOff>
    </xdr:to>
    <xdr:pic>
      <xdr:nvPicPr>
        <xdr:cNvPr id="2" name="Picture 111" descr="88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203190" y="41636950"/>
          <a:ext cx="390525" cy="366395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95250</xdr:colOff>
      <xdr:row>64</xdr:row>
      <xdr:rowOff>78740</xdr:rowOff>
    </xdr:from>
    <xdr:to>
      <xdr:col>17</xdr:col>
      <xdr:colOff>508000</xdr:colOff>
      <xdr:row>64</xdr:row>
      <xdr:rowOff>400050</xdr:rowOff>
    </xdr:to>
    <xdr:pic>
      <xdr:nvPicPr>
        <xdr:cNvPr id="14" name="图片 13"/>
        <xdr:cNvPicPr>
          <a:picLocks noChangeAspect="1"/>
        </xdr:cNvPicPr>
      </xdr:nvPicPr>
      <xdr:blipFill>
        <a:blip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231765" y="28924885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113665</xdr:colOff>
      <xdr:row>86</xdr:row>
      <xdr:rowOff>90805</xdr:rowOff>
    </xdr:from>
    <xdr:to>
      <xdr:col>17</xdr:col>
      <xdr:colOff>448310</xdr:colOff>
      <xdr:row>86</xdr:row>
      <xdr:rowOff>394335</xdr:rowOff>
    </xdr:to>
    <xdr:pic>
      <xdr:nvPicPr>
        <xdr:cNvPr id="41" name="图片 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0180" y="40098980"/>
          <a:ext cx="33464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109855</xdr:colOff>
      <xdr:row>73</xdr:row>
      <xdr:rowOff>100330</xdr:rowOff>
    </xdr:from>
    <xdr:to>
      <xdr:col>17</xdr:col>
      <xdr:colOff>478155</xdr:colOff>
      <xdr:row>73</xdr:row>
      <xdr:rowOff>408305</xdr:rowOff>
    </xdr:to>
    <xdr:pic>
      <xdr:nvPicPr>
        <xdr:cNvPr id="45" name="图片 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6370" y="33512760"/>
          <a:ext cx="36830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134470</xdr:colOff>
      <xdr:row>85</xdr:row>
      <xdr:rowOff>139077</xdr:rowOff>
    </xdr:from>
    <xdr:to>
      <xdr:col>17</xdr:col>
      <xdr:colOff>414618</xdr:colOff>
      <xdr:row>85</xdr:row>
      <xdr:rowOff>393177</xdr:rowOff>
    </xdr:to>
    <xdr:pic>
      <xdr:nvPicPr>
        <xdr:cNvPr id="90" name="图片 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70500" y="39639875"/>
          <a:ext cx="280035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47625</xdr:colOff>
      <xdr:row>84</xdr:row>
      <xdr:rowOff>0</xdr:rowOff>
    </xdr:from>
    <xdr:to>
      <xdr:col>18</xdr:col>
      <xdr:colOff>57150</xdr:colOff>
      <xdr:row>84</xdr:row>
      <xdr:rowOff>9525</xdr:rowOff>
    </xdr:to>
    <xdr:pic>
      <xdr:nvPicPr>
        <xdr:cNvPr id="87" name="图片 212" descr="IMG_1131.JP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1500" y="3899344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84</xdr:row>
      <xdr:rowOff>0</xdr:rowOff>
    </xdr:from>
    <xdr:to>
      <xdr:col>18</xdr:col>
      <xdr:colOff>57150</xdr:colOff>
      <xdr:row>84</xdr:row>
      <xdr:rowOff>9525</xdr:rowOff>
    </xdr:to>
    <xdr:pic>
      <xdr:nvPicPr>
        <xdr:cNvPr id="88" name="图片 212" descr="IMG_1131.JP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1500" y="3899344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84</xdr:row>
      <xdr:rowOff>0</xdr:rowOff>
    </xdr:from>
    <xdr:to>
      <xdr:col>18</xdr:col>
      <xdr:colOff>57150</xdr:colOff>
      <xdr:row>84</xdr:row>
      <xdr:rowOff>9525</xdr:rowOff>
    </xdr:to>
    <xdr:pic>
      <xdr:nvPicPr>
        <xdr:cNvPr id="91" name="图片 212" descr="IMG_1131.JP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1500" y="3899344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81</xdr:row>
      <xdr:rowOff>78740</xdr:rowOff>
    </xdr:from>
    <xdr:to>
      <xdr:col>17</xdr:col>
      <xdr:colOff>530225</xdr:colOff>
      <xdr:row>81</xdr:row>
      <xdr:rowOff>408940</xdr:rowOff>
    </xdr:to>
    <xdr:pic>
      <xdr:nvPicPr>
        <xdr:cNvPr id="25" name="图片 2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84140" y="37550090"/>
          <a:ext cx="46736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67945</xdr:colOff>
      <xdr:row>84</xdr:row>
      <xdr:rowOff>81915</xdr:rowOff>
    </xdr:from>
    <xdr:to>
      <xdr:col>17</xdr:col>
      <xdr:colOff>486410</xdr:colOff>
      <xdr:row>84</xdr:row>
      <xdr:rowOff>448310</xdr:rowOff>
    </xdr:to>
    <xdr:pic>
      <xdr:nvPicPr>
        <xdr:cNvPr id="27" name="图片 2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04460" y="39075360"/>
          <a:ext cx="41846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90805</xdr:colOff>
      <xdr:row>83</xdr:row>
      <xdr:rowOff>118110</xdr:rowOff>
    </xdr:from>
    <xdr:to>
      <xdr:col>17</xdr:col>
      <xdr:colOff>441960</xdr:colOff>
      <xdr:row>83</xdr:row>
      <xdr:rowOff>468630</xdr:rowOff>
    </xdr:to>
    <xdr:pic>
      <xdr:nvPicPr>
        <xdr:cNvPr id="37" name="图片 3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27320" y="38604190"/>
          <a:ext cx="35115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38100</xdr:colOff>
      <xdr:row>60</xdr:row>
      <xdr:rowOff>164465</xdr:rowOff>
    </xdr:from>
    <xdr:to>
      <xdr:col>17</xdr:col>
      <xdr:colOff>502285</xdr:colOff>
      <xdr:row>60</xdr:row>
      <xdr:rowOff>391160</xdr:rowOff>
    </xdr:to>
    <xdr:pic>
      <xdr:nvPicPr>
        <xdr:cNvPr id="39" name="图片 22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174615" y="26981150"/>
          <a:ext cx="46418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61</xdr:row>
      <xdr:rowOff>69215</xdr:rowOff>
    </xdr:from>
    <xdr:to>
      <xdr:col>17</xdr:col>
      <xdr:colOff>511810</xdr:colOff>
      <xdr:row>61</xdr:row>
      <xdr:rowOff>438150</xdr:rowOff>
    </xdr:to>
    <xdr:pic>
      <xdr:nvPicPr>
        <xdr:cNvPr id="47" name="图片 22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193665" y="27393265"/>
          <a:ext cx="45466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47625</xdr:colOff>
      <xdr:row>62</xdr:row>
      <xdr:rowOff>114935</xdr:rowOff>
    </xdr:from>
    <xdr:to>
      <xdr:col>17</xdr:col>
      <xdr:colOff>523875</xdr:colOff>
      <xdr:row>62</xdr:row>
      <xdr:rowOff>422910</xdr:rowOff>
    </xdr:to>
    <xdr:pic>
      <xdr:nvPicPr>
        <xdr:cNvPr id="48" name="图片 4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184140" y="27946350"/>
          <a:ext cx="46736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56</xdr:row>
      <xdr:rowOff>75565</xdr:rowOff>
    </xdr:from>
    <xdr:to>
      <xdr:col>17</xdr:col>
      <xdr:colOff>472451</xdr:colOff>
      <xdr:row>56</xdr:row>
      <xdr:rowOff>409575</xdr:rowOff>
    </xdr:to>
    <xdr:pic>
      <xdr:nvPicPr>
        <xdr:cNvPr id="64" name="图片 6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193665" y="24862790"/>
          <a:ext cx="41529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57</xdr:row>
      <xdr:rowOff>70485</xdr:rowOff>
    </xdr:from>
    <xdr:to>
      <xdr:col>17</xdr:col>
      <xdr:colOff>514350</xdr:colOff>
      <xdr:row>57</xdr:row>
      <xdr:rowOff>411480</xdr:rowOff>
    </xdr:to>
    <xdr:pic>
      <xdr:nvPicPr>
        <xdr:cNvPr id="65" name="图片 6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193665" y="25365075"/>
          <a:ext cx="45720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142875</xdr:colOff>
      <xdr:row>58</xdr:row>
      <xdr:rowOff>40005</xdr:rowOff>
    </xdr:from>
    <xdr:to>
      <xdr:col>17</xdr:col>
      <xdr:colOff>384175</xdr:colOff>
      <xdr:row>58</xdr:row>
      <xdr:rowOff>469900</xdr:rowOff>
    </xdr:to>
    <xdr:pic>
      <xdr:nvPicPr>
        <xdr:cNvPr id="66" name="图片 6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79390" y="25841960"/>
          <a:ext cx="2413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76200</xdr:colOff>
      <xdr:row>59</xdr:row>
      <xdr:rowOff>89535</xdr:rowOff>
    </xdr:from>
    <xdr:to>
      <xdr:col>17</xdr:col>
      <xdr:colOff>484505</xdr:colOff>
      <xdr:row>59</xdr:row>
      <xdr:rowOff>404495</xdr:rowOff>
    </xdr:to>
    <xdr:pic>
      <xdr:nvPicPr>
        <xdr:cNvPr id="67" name="图片 6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212715" y="26398855"/>
          <a:ext cx="4083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85726</xdr:colOff>
      <xdr:row>103</xdr:row>
      <xdr:rowOff>60325</xdr:rowOff>
    </xdr:from>
    <xdr:to>
      <xdr:col>17</xdr:col>
      <xdr:colOff>352426</xdr:colOff>
      <xdr:row>103</xdr:row>
      <xdr:rowOff>283007</xdr:rowOff>
    </xdr:to>
    <xdr:pic>
      <xdr:nvPicPr>
        <xdr:cNvPr id="68" name="图片 6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222240" y="48579405"/>
          <a:ext cx="26670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57151</xdr:colOff>
      <xdr:row>13</xdr:row>
      <xdr:rowOff>88266</xdr:rowOff>
    </xdr:from>
    <xdr:to>
      <xdr:col>17</xdr:col>
      <xdr:colOff>514351</xdr:colOff>
      <xdr:row>13</xdr:row>
      <xdr:rowOff>419150</xdr:rowOff>
    </xdr:to>
    <xdr:pic>
      <xdr:nvPicPr>
        <xdr:cNvPr id="77" name="图片 7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193665" y="3058795"/>
          <a:ext cx="45720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47625</xdr:colOff>
      <xdr:row>82</xdr:row>
      <xdr:rowOff>116840</xdr:rowOff>
    </xdr:from>
    <xdr:to>
      <xdr:col>17</xdr:col>
      <xdr:colOff>534035</xdr:colOff>
      <xdr:row>82</xdr:row>
      <xdr:rowOff>373380</xdr:rowOff>
    </xdr:to>
    <xdr:pic>
      <xdr:nvPicPr>
        <xdr:cNvPr id="46" name="图片 4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184140" y="38095555"/>
          <a:ext cx="4673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51547</xdr:colOff>
      <xdr:row>50</xdr:row>
      <xdr:rowOff>84604</xdr:rowOff>
    </xdr:from>
    <xdr:to>
      <xdr:col>17</xdr:col>
      <xdr:colOff>523988</xdr:colOff>
      <xdr:row>50</xdr:row>
      <xdr:rowOff>450999</xdr:rowOff>
    </xdr:to>
    <xdr:pic>
      <xdr:nvPicPr>
        <xdr:cNvPr id="84" name="图片 8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187950" y="21827490"/>
          <a:ext cx="46355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76203</xdr:colOff>
      <xdr:row>15</xdr:row>
      <xdr:rowOff>161926</xdr:rowOff>
    </xdr:from>
    <xdr:to>
      <xdr:col>17</xdr:col>
      <xdr:colOff>495301</xdr:colOff>
      <xdr:row>15</xdr:row>
      <xdr:rowOff>391615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92" t="7871" r="13877" b="13994"/>
        <a:stretch>
          <a:fillRect/>
        </a:stretch>
      </xdr:blipFill>
      <xdr:spPr>
        <a:xfrm>
          <a:off x="5212715" y="4147185"/>
          <a:ext cx="419100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9</xdr:row>
      <xdr:rowOff>95250</xdr:rowOff>
    </xdr:from>
    <xdr:to>
      <xdr:col>17</xdr:col>
      <xdr:colOff>536043</xdr:colOff>
      <xdr:row>9</xdr:row>
      <xdr:rowOff>447675</xdr:rowOff>
    </xdr:to>
    <xdr:pic>
      <xdr:nvPicPr>
        <xdr:cNvPr id="92" name="图片 9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9" t="16035" r="28571" b="23032"/>
        <a:stretch>
          <a:fillRect/>
        </a:stretch>
      </xdr:blipFill>
      <xdr:spPr>
        <a:xfrm>
          <a:off x="5193665" y="1036320"/>
          <a:ext cx="4578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38100</xdr:colOff>
      <xdr:row>10</xdr:row>
      <xdr:rowOff>66675</xdr:rowOff>
    </xdr:from>
    <xdr:to>
      <xdr:col>17</xdr:col>
      <xdr:colOff>516993</xdr:colOff>
      <xdr:row>10</xdr:row>
      <xdr:rowOff>419100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9" t="16035" r="28571" b="23032"/>
        <a:stretch>
          <a:fillRect/>
        </a:stretch>
      </xdr:blipFill>
      <xdr:spPr>
        <a:xfrm>
          <a:off x="5174615" y="1515110"/>
          <a:ext cx="47688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20</xdr:row>
      <xdr:rowOff>76200</xdr:rowOff>
    </xdr:from>
    <xdr:to>
      <xdr:col>17</xdr:col>
      <xdr:colOff>497836</xdr:colOff>
      <xdr:row>20</xdr:row>
      <xdr:rowOff>466725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22" t="28134" r="32790" b="28969"/>
        <a:stretch>
          <a:fillRect/>
        </a:stretch>
      </xdr:blipFill>
      <xdr:spPr>
        <a:xfrm>
          <a:off x="5241290" y="6598285"/>
          <a:ext cx="39243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21</xdr:row>
      <xdr:rowOff>66676</xdr:rowOff>
    </xdr:from>
    <xdr:to>
      <xdr:col>17</xdr:col>
      <xdr:colOff>485776</xdr:colOff>
      <xdr:row>21</xdr:row>
      <xdr:rowOff>466233</xdr:rowOff>
    </xdr:to>
    <xdr:pic>
      <xdr:nvPicPr>
        <xdr:cNvPr id="96" name="图片 9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33983" r="45442" b="14763"/>
        <a:stretch>
          <a:fillRect/>
        </a:stretch>
      </xdr:blipFill>
      <xdr:spPr>
        <a:xfrm>
          <a:off x="5203190" y="7096125"/>
          <a:ext cx="419100" cy="399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22</xdr:row>
      <xdr:rowOff>47626</xdr:rowOff>
    </xdr:from>
    <xdr:to>
      <xdr:col>17</xdr:col>
      <xdr:colOff>524595</xdr:colOff>
      <xdr:row>22</xdr:row>
      <xdr:rowOff>428626</xdr:rowOff>
    </xdr:to>
    <xdr:pic>
      <xdr:nvPicPr>
        <xdr:cNvPr id="97" name="图片 9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08" t="15877" r="31564" b="17828"/>
        <a:stretch>
          <a:fillRect/>
        </a:stretch>
      </xdr:blipFill>
      <xdr:spPr>
        <a:xfrm>
          <a:off x="5193665" y="7584440"/>
          <a:ext cx="45783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76202</xdr:colOff>
      <xdr:row>23</xdr:row>
      <xdr:rowOff>95251</xdr:rowOff>
    </xdr:from>
    <xdr:to>
      <xdr:col>17</xdr:col>
      <xdr:colOff>485776</xdr:colOff>
      <xdr:row>23</xdr:row>
      <xdr:rowOff>421239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60" t="24512" r="33469" b="32869"/>
        <a:stretch>
          <a:fillRect/>
        </a:stretch>
      </xdr:blipFill>
      <xdr:spPr>
        <a:xfrm>
          <a:off x="5212715" y="8139430"/>
          <a:ext cx="409575" cy="32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24</xdr:row>
      <xdr:rowOff>123826</xdr:rowOff>
    </xdr:from>
    <xdr:to>
      <xdr:col>17</xdr:col>
      <xdr:colOff>508989</xdr:colOff>
      <xdr:row>24</xdr:row>
      <xdr:rowOff>390525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29" t="26184" r="34013" b="37883"/>
        <a:stretch>
          <a:fillRect/>
        </a:stretch>
      </xdr:blipFill>
      <xdr:spPr>
        <a:xfrm>
          <a:off x="5231765" y="8675370"/>
          <a:ext cx="41338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25</xdr:row>
      <xdr:rowOff>114300</xdr:rowOff>
    </xdr:from>
    <xdr:to>
      <xdr:col>17</xdr:col>
      <xdr:colOff>485775</xdr:colOff>
      <xdr:row>25</xdr:row>
      <xdr:rowOff>409575</xdr:rowOff>
    </xdr:to>
    <xdr:pic>
      <xdr:nvPicPr>
        <xdr:cNvPr id="101" name="图片 100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35933" r="33877" b="27020"/>
        <a:stretch>
          <a:fillRect/>
        </a:stretch>
      </xdr:blipFill>
      <xdr:spPr>
        <a:xfrm>
          <a:off x="5203190" y="9173210"/>
          <a:ext cx="4191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26</xdr:row>
      <xdr:rowOff>152401</xdr:rowOff>
    </xdr:from>
    <xdr:to>
      <xdr:col>17</xdr:col>
      <xdr:colOff>519261</xdr:colOff>
      <xdr:row>26</xdr:row>
      <xdr:rowOff>428625</xdr:rowOff>
    </xdr:to>
    <xdr:pic>
      <xdr:nvPicPr>
        <xdr:cNvPr id="102" name="图片 101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09" t="30640" r="31701" b="25070"/>
        <a:stretch>
          <a:fillRect/>
        </a:stretch>
      </xdr:blipFill>
      <xdr:spPr>
        <a:xfrm>
          <a:off x="5193665" y="9718675"/>
          <a:ext cx="45783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85726</xdr:colOff>
      <xdr:row>27</xdr:row>
      <xdr:rowOff>142876</xdr:rowOff>
    </xdr:from>
    <xdr:to>
      <xdr:col>17</xdr:col>
      <xdr:colOff>495300</xdr:colOff>
      <xdr:row>27</xdr:row>
      <xdr:rowOff>445730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7" t="21727" r="34694" b="19777"/>
        <a:stretch>
          <a:fillRect/>
        </a:stretch>
      </xdr:blipFill>
      <xdr:spPr>
        <a:xfrm>
          <a:off x="5222240" y="10216515"/>
          <a:ext cx="409575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29</xdr:row>
      <xdr:rowOff>57151</xdr:rowOff>
    </xdr:from>
    <xdr:to>
      <xdr:col>17</xdr:col>
      <xdr:colOff>529989</xdr:colOff>
      <xdr:row>29</xdr:row>
      <xdr:rowOff>409575</xdr:rowOff>
    </xdr:to>
    <xdr:pic>
      <xdr:nvPicPr>
        <xdr:cNvPr id="105" name="图片 10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55" t="20409" r="29115" b="32653"/>
        <a:stretch>
          <a:fillRect/>
        </a:stretch>
      </xdr:blipFill>
      <xdr:spPr>
        <a:xfrm>
          <a:off x="5203190" y="11145520"/>
          <a:ext cx="44831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32</xdr:row>
      <xdr:rowOff>152400</xdr:rowOff>
    </xdr:from>
    <xdr:to>
      <xdr:col>17</xdr:col>
      <xdr:colOff>499812</xdr:colOff>
      <xdr:row>32</xdr:row>
      <xdr:rowOff>438150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04" t="17785" r="30613" b="26822"/>
        <a:stretch>
          <a:fillRect/>
        </a:stretch>
      </xdr:blipFill>
      <xdr:spPr>
        <a:xfrm>
          <a:off x="5203190" y="12762865"/>
          <a:ext cx="43307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33</xdr:row>
      <xdr:rowOff>95251</xdr:rowOff>
    </xdr:from>
    <xdr:to>
      <xdr:col>17</xdr:col>
      <xdr:colOff>507535</xdr:colOff>
      <xdr:row>33</xdr:row>
      <xdr:rowOff>419101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79" t="9038" r="28979" b="23323"/>
        <a:stretch>
          <a:fillRect/>
        </a:stretch>
      </xdr:blipFill>
      <xdr:spPr>
        <a:xfrm>
          <a:off x="5212715" y="13213080"/>
          <a:ext cx="43116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34</xdr:row>
      <xdr:rowOff>104776</xdr:rowOff>
    </xdr:from>
    <xdr:to>
      <xdr:col>17</xdr:col>
      <xdr:colOff>495300</xdr:colOff>
      <xdr:row>34</xdr:row>
      <xdr:rowOff>416380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0" t="9330" r="29252" b="23907"/>
        <a:stretch>
          <a:fillRect/>
        </a:stretch>
      </xdr:blipFill>
      <xdr:spPr>
        <a:xfrm>
          <a:off x="5203190" y="13729970"/>
          <a:ext cx="42862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114301</xdr:colOff>
      <xdr:row>35</xdr:row>
      <xdr:rowOff>104775</xdr:rowOff>
    </xdr:from>
    <xdr:to>
      <xdr:col>17</xdr:col>
      <xdr:colOff>457201</xdr:colOff>
      <xdr:row>35</xdr:row>
      <xdr:rowOff>408178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76" t="33426" r="35238" b="19499"/>
        <a:stretch>
          <a:fillRect/>
        </a:stretch>
      </xdr:blipFill>
      <xdr:spPr>
        <a:xfrm>
          <a:off x="5250815" y="14237335"/>
          <a:ext cx="3429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36</xdr:row>
      <xdr:rowOff>57150</xdr:rowOff>
    </xdr:from>
    <xdr:to>
      <xdr:col>17</xdr:col>
      <xdr:colOff>497836</xdr:colOff>
      <xdr:row>36</xdr:row>
      <xdr:rowOff>447675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22" t="28134" r="32790" b="28969"/>
        <a:stretch>
          <a:fillRect/>
        </a:stretch>
      </xdr:blipFill>
      <xdr:spPr>
        <a:xfrm>
          <a:off x="5241290" y="14697075"/>
          <a:ext cx="39243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37</xdr:row>
      <xdr:rowOff>114300</xdr:rowOff>
    </xdr:from>
    <xdr:to>
      <xdr:col>17</xdr:col>
      <xdr:colOff>495300</xdr:colOff>
      <xdr:row>37</xdr:row>
      <xdr:rowOff>459893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71" t="26184" r="37143" b="30919"/>
        <a:stretch>
          <a:fillRect/>
        </a:stretch>
      </xdr:blipFill>
      <xdr:spPr>
        <a:xfrm>
          <a:off x="5203190" y="15261590"/>
          <a:ext cx="428625" cy="345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38</xdr:row>
      <xdr:rowOff>95250</xdr:rowOff>
    </xdr:from>
    <xdr:to>
      <xdr:col>17</xdr:col>
      <xdr:colOff>495300</xdr:colOff>
      <xdr:row>38</xdr:row>
      <xdr:rowOff>447675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17" t="28280" r="39047" b="34402"/>
        <a:stretch>
          <a:fillRect/>
        </a:stretch>
      </xdr:blipFill>
      <xdr:spPr>
        <a:xfrm>
          <a:off x="5212715" y="15749905"/>
          <a:ext cx="4191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39</xdr:row>
      <xdr:rowOff>85726</xdr:rowOff>
    </xdr:from>
    <xdr:to>
      <xdr:col>17</xdr:col>
      <xdr:colOff>495300</xdr:colOff>
      <xdr:row>39</xdr:row>
      <xdr:rowOff>488824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9" t="27406" r="38639" b="34402"/>
        <a:stretch>
          <a:fillRect/>
        </a:stretch>
      </xdr:blipFill>
      <xdr:spPr>
        <a:xfrm>
          <a:off x="5193665" y="16247745"/>
          <a:ext cx="438150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40</xdr:row>
      <xdr:rowOff>142876</xdr:rowOff>
    </xdr:from>
    <xdr:to>
      <xdr:col>17</xdr:col>
      <xdr:colOff>496687</xdr:colOff>
      <xdr:row>40</xdr:row>
      <xdr:rowOff>428625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68" t="34262" r="37143" b="37047"/>
        <a:stretch>
          <a:fillRect/>
        </a:stretch>
      </xdr:blipFill>
      <xdr:spPr>
        <a:xfrm>
          <a:off x="5203190" y="16812260"/>
          <a:ext cx="42989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43</xdr:row>
      <xdr:rowOff>133350</xdr:rowOff>
    </xdr:from>
    <xdr:to>
      <xdr:col>17</xdr:col>
      <xdr:colOff>496686</xdr:colOff>
      <xdr:row>43</xdr:row>
      <xdr:rowOff>419099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68" t="34262" r="37143" b="37047"/>
        <a:stretch>
          <a:fillRect/>
        </a:stretch>
      </xdr:blipFill>
      <xdr:spPr>
        <a:xfrm>
          <a:off x="5203190" y="18324830"/>
          <a:ext cx="429895" cy="28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46</xdr:row>
      <xdr:rowOff>123825</xdr:rowOff>
    </xdr:from>
    <xdr:to>
      <xdr:col>17</xdr:col>
      <xdr:colOff>534786</xdr:colOff>
      <xdr:row>46</xdr:row>
      <xdr:rowOff>409574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68" t="34262" r="37143" b="37047"/>
        <a:stretch>
          <a:fillRect/>
        </a:stretch>
      </xdr:blipFill>
      <xdr:spPr>
        <a:xfrm>
          <a:off x="5241290" y="19837400"/>
          <a:ext cx="410210" cy="28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44</xdr:row>
      <xdr:rowOff>123827</xdr:rowOff>
    </xdr:from>
    <xdr:to>
      <xdr:col>17</xdr:col>
      <xdr:colOff>489055</xdr:colOff>
      <xdr:row>44</xdr:row>
      <xdr:rowOff>419101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26531" r="39728" b="29446"/>
        <a:stretch>
          <a:fillRect/>
        </a:stretch>
      </xdr:blipFill>
      <xdr:spPr>
        <a:xfrm>
          <a:off x="5203190" y="18822670"/>
          <a:ext cx="422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85726</xdr:colOff>
      <xdr:row>45</xdr:row>
      <xdr:rowOff>152400</xdr:rowOff>
    </xdr:from>
    <xdr:to>
      <xdr:col>17</xdr:col>
      <xdr:colOff>504825</xdr:colOff>
      <xdr:row>45</xdr:row>
      <xdr:rowOff>460269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56" t="26239" r="40136" b="28572"/>
        <a:stretch>
          <a:fillRect/>
        </a:stretch>
      </xdr:blipFill>
      <xdr:spPr>
        <a:xfrm>
          <a:off x="5222240" y="19358610"/>
          <a:ext cx="4191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57151</xdr:colOff>
      <xdr:row>55</xdr:row>
      <xdr:rowOff>95250</xdr:rowOff>
    </xdr:from>
    <xdr:to>
      <xdr:col>17</xdr:col>
      <xdr:colOff>504825</xdr:colOff>
      <xdr:row>55</xdr:row>
      <xdr:rowOff>376437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03" t="32312" r="38776" b="44011"/>
        <a:stretch>
          <a:fillRect/>
        </a:stretch>
      </xdr:blipFill>
      <xdr:spPr>
        <a:xfrm>
          <a:off x="5193665" y="24375110"/>
          <a:ext cx="447675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65</xdr:row>
      <xdr:rowOff>38101</xdr:rowOff>
    </xdr:from>
    <xdr:to>
      <xdr:col>17</xdr:col>
      <xdr:colOff>504825</xdr:colOff>
      <xdr:row>65</xdr:row>
      <xdr:rowOff>447243</xdr:rowOff>
    </xdr:to>
    <xdr:pic>
      <xdr:nvPicPr>
        <xdr:cNvPr id="99" name="图片 98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16" t="31196" r="44218" b="38192"/>
        <a:stretch>
          <a:fillRect/>
        </a:stretch>
      </xdr:blipFill>
      <xdr:spPr>
        <a:xfrm>
          <a:off x="5212715" y="29391610"/>
          <a:ext cx="428625" cy="408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66</xdr:row>
      <xdr:rowOff>76200</xdr:rowOff>
    </xdr:from>
    <xdr:to>
      <xdr:col>17</xdr:col>
      <xdr:colOff>493359</xdr:colOff>
      <xdr:row>66</xdr:row>
      <xdr:rowOff>466725</xdr:rowOff>
    </xdr:to>
    <xdr:pic>
      <xdr:nvPicPr>
        <xdr:cNvPr id="104" name="图片 103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24" t="31487" r="44490" b="38484"/>
        <a:stretch>
          <a:fillRect/>
        </a:stretch>
      </xdr:blipFill>
      <xdr:spPr>
        <a:xfrm>
          <a:off x="5231765" y="29937075"/>
          <a:ext cx="39751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67</xdr:row>
      <xdr:rowOff>76200</xdr:rowOff>
    </xdr:from>
    <xdr:to>
      <xdr:col>17</xdr:col>
      <xdr:colOff>476251</xdr:colOff>
      <xdr:row>67</xdr:row>
      <xdr:rowOff>456735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52" t="31779" r="42313" b="34111"/>
        <a:stretch>
          <a:fillRect/>
        </a:stretch>
      </xdr:blipFill>
      <xdr:spPr>
        <a:xfrm>
          <a:off x="5212715" y="30444440"/>
          <a:ext cx="400050" cy="38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68</xdr:row>
      <xdr:rowOff>95250</xdr:rowOff>
    </xdr:from>
    <xdr:to>
      <xdr:col>17</xdr:col>
      <xdr:colOff>481829</xdr:colOff>
      <xdr:row>68</xdr:row>
      <xdr:rowOff>485775</xdr:rowOff>
    </xdr:to>
    <xdr:pic>
      <xdr:nvPicPr>
        <xdr:cNvPr id="109" name="图片 108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61" t="31487" r="42585" b="36152"/>
        <a:stretch>
          <a:fillRect/>
        </a:stretch>
      </xdr:blipFill>
      <xdr:spPr>
        <a:xfrm>
          <a:off x="5203190" y="30970855"/>
          <a:ext cx="41465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69</xdr:row>
      <xdr:rowOff>57150</xdr:rowOff>
    </xdr:from>
    <xdr:to>
      <xdr:col>17</xdr:col>
      <xdr:colOff>507693</xdr:colOff>
      <xdr:row>69</xdr:row>
      <xdr:rowOff>438149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52" t="38484" r="46259" b="37317"/>
        <a:stretch>
          <a:fillRect/>
        </a:stretch>
      </xdr:blipFill>
      <xdr:spPr>
        <a:xfrm>
          <a:off x="5212715" y="31440120"/>
          <a:ext cx="431165" cy="38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70</xdr:row>
      <xdr:rowOff>66675</xdr:rowOff>
    </xdr:from>
    <xdr:to>
      <xdr:col>17</xdr:col>
      <xdr:colOff>478033</xdr:colOff>
      <xdr:row>70</xdr:row>
      <xdr:rowOff>400050</xdr:rowOff>
    </xdr:to>
    <xdr:pic>
      <xdr:nvPicPr>
        <xdr:cNvPr id="111" name="图片 110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9" t="18663" r="38503" b="33704"/>
        <a:stretch>
          <a:fillRect/>
        </a:stretch>
      </xdr:blipFill>
      <xdr:spPr>
        <a:xfrm>
          <a:off x="5203190" y="31957010"/>
          <a:ext cx="41084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71</xdr:row>
      <xdr:rowOff>114301</xdr:rowOff>
    </xdr:from>
    <xdr:to>
      <xdr:col>17</xdr:col>
      <xdr:colOff>485776</xdr:colOff>
      <xdr:row>71</xdr:row>
      <xdr:rowOff>383723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75" t="40947" r="42992" b="41504"/>
        <a:stretch>
          <a:fillRect/>
        </a:stretch>
      </xdr:blipFill>
      <xdr:spPr>
        <a:xfrm>
          <a:off x="5203190" y="32512000"/>
          <a:ext cx="4191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72</xdr:row>
      <xdr:rowOff>104775</xdr:rowOff>
    </xdr:from>
    <xdr:to>
      <xdr:col>17</xdr:col>
      <xdr:colOff>518362</xdr:colOff>
      <xdr:row>72</xdr:row>
      <xdr:rowOff>447675</xdr:rowOff>
    </xdr:to>
    <xdr:pic>
      <xdr:nvPicPr>
        <xdr:cNvPr id="114" name="图片 113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76" t="35933" r="41224" b="32312"/>
        <a:stretch>
          <a:fillRect/>
        </a:stretch>
      </xdr:blipFill>
      <xdr:spPr>
        <a:xfrm>
          <a:off x="5212715" y="33009840"/>
          <a:ext cx="43878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76202</xdr:colOff>
      <xdr:row>74</xdr:row>
      <xdr:rowOff>123825</xdr:rowOff>
    </xdr:from>
    <xdr:to>
      <xdr:col>17</xdr:col>
      <xdr:colOff>485776</xdr:colOff>
      <xdr:row>74</xdr:row>
      <xdr:rowOff>425154</xdr:rowOff>
    </xdr:to>
    <xdr:pic>
      <xdr:nvPicPr>
        <xdr:cNvPr id="115" name="图片 114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32" t="30904" r="39320" b="39067"/>
        <a:stretch>
          <a:fillRect/>
        </a:stretch>
      </xdr:blipFill>
      <xdr:spPr>
        <a:xfrm>
          <a:off x="5212715" y="34043620"/>
          <a:ext cx="409575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75</xdr:row>
      <xdr:rowOff>114300</xdr:rowOff>
    </xdr:from>
    <xdr:to>
      <xdr:col>17</xdr:col>
      <xdr:colOff>495301</xdr:colOff>
      <xdr:row>75</xdr:row>
      <xdr:rowOff>423423</xdr:rowOff>
    </xdr:to>
    <xdr:pic>
      <xdr:nvPicPr>
        <xdr:cNvPr id="116" name="图片 115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4" t="31196" r="40272" b="38484"/>
        <a:stretch>
          <a:fillRect/>
        </a:stretch>
      </xdr:blipFill>
      <xdr:spPr>
        <a:xfrm>
          <a:off x="5212715" y="34541460"/>
          <a:ext cx="419100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47625</xdr:colOff>
      <xdr:row>76</xdr:row>
      <xdr:rowOff>66675</xdr:rowOff>
    </xdr:from>
    <xdr:to>
      <xdr:col>17</xdr:col>
      <xdr:colOff>519850</xdr:colOff>
      <xdr:row>76</xdr:row>
      <xdr:rowOff>447675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82" t="44023" r="43945" b="35277"/>
        <a:stretch>
          <a:fillRect/>
        </a:stretch>
      </xdr:blipFill>
      <xdr:spPr>
        <a:xfrm>
          <a:off x="5184140" y="35001200"/>
          <a:ext cx="46736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51</xdr:row>
      <xdr:rowOff>85726</xdr:rowOff>
    </xdr:from>
    <xdr:to>
      <xdr:col>17</xdr:col>
      <xdr:colOff>513460</xdr:colOff>
      <xdr:row>51</xdr:row>
      <xdr:rowOff>466726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99" t="40111" r="41224" b="21170"/>
        <a:stretch>
          <a:fillRect/>
        </a:stretch>
      </xdr:blipFill>
      <xdr:spPr>
        <a:xfrm>
          <a:off x="5203190" y="22336125"/>
          <a:ext cx="44640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87</xdr:row>
      <xdr:rowOff>57150</xdr:rowOff>
    </xdr:from>
    <xdr:to>
      <xdr:col>17</xdr:col>
      <xdr:colOff>495300</xdr:colOff>
      <xdr:row>87</xdr:row>
      <xdr:rowOff>474877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4" t="41504" r="43401" b="26462"/>
        <a:stretch>
          <a:fillRect/>
        </a:stretch>
      </xdr:blipFill>
      <xdr:spPr>
        <a:xfrm>
          <a:off x="5203190" y="40572690"/>
          <a:ext cx="428625" cy="417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88</xdr:row>
      <xdr:rowOff>123825</xdr:rowOff>
    </xdr:from>
    <xdr:to>
      <xdr:col>17</xdr:col>
      <xdr:colOff>495300</xdr:colOff>
      <xdr:row>88</xdr:row>
      <xdr:rowOff>404993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35" t="18106" r="28572" b="22841"/>
        <a:stretch>
          <a:fillRect/>
        </a:stretch>
      </xdr:blipFill>
      <xdr:spPr>
        <a:xfrm>
          <a:off x="5212715" y="41146730"/>
          <a:ext cx="4191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90</xdr:row>
      <xdr:rowOff>104776</xdr:rowOff>
    </xdr:from>
    <xdr:to>
      <xdr:col>17</xdr:col>
      <xdr:colOff>485776</xdr:colOff>
      <xdr:row>90</xdr:row>
      <xdr:rowOff>418113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31" t="25627" r="36871" b="35376"/>
        <a:stretch>
          <a:fillRect/>
        </a:stretch>
      </xdr:blipFill>
      <xdr:spPr>
        <a:xfrm>
          <a:off x="5212715" y="42142410"/>
          <a:ext cx="409575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91</xdr:row>
      <xdr:rowOff>104775</xdr:rowOff>
    </xdr:from>
    <xdr:to>
      <xdr:col>17</xdr:col>
      <xdr:colOff>495301</xdr:colOff>
      <xdr:row>91</xdr:row>
      <xdr:rowOff>418112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31" t="25627" r="36871" b="35376"/>
        <a:stretch>
          <a:fillRect/>
        </a:stretch>
      </xdr:blipFill>
      <xdr:spPr>
        <a:xfrm>
          <a:off x="5222240" y="42649775"/>
          <a:ext cx="409575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95</xdr:row>
      <xdr:rowOff>76200</xdr:rowOff>
    </xdr:from>
    <xdr:to>
      <xdr:col>17</xdr:col>
      <xdr:colOff>495300</xdr:colOff>
      <xdr:row>95</xdr:row>
      <xdr:rowOff>434995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28969" r="41088" b="30084"/>
        <a:stretch>
          <a:fillRect/>
        </a:stretch>
      </xdr:blipFill>
      <xdr:spPr>
        <a:xfrm>
          <a:off x="5241290" y="44650660"/>
          <a:ext cx="390525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92</xdr:row>
      <xdr:rowOff>85725</xdr:rowOff>
    </xdr:from>
    <xdr:to>
      <xdr:col>17</xdr:col>
      <xdr:colOff>476250</xdr:colOff>
      <xdr:row>92</xdr:row>
      <xdr:rowOff>444520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28969" r="41088" b="30084"/>
        <a:stretch>
          <a:fillRect/>
        </a:stretch>
      </xdr:blipFill>
      <xdr:spPr>
        <a:xfrm>
          <a:off x="5222240" y="43138090"/>
          <a:ext cx="390525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66677</xdr:colOff>
      <xdr:row>93</xdr:row>
      <xdr:rowOff>76202</xdr:rowOff>
    </xdr:from>
    <xdr:to>
      <xdr:col>17</xdr:col>
      <xdr:colOff>514351</xdr:colOff>
      <xdr:row>93</xdr:row>
      <xdr:rowOff>430448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50" t="37326" r="50204" b="37325"/>
        <a:stretch>
          <a:fillRect/>
        </a:stretch>
      </xdr:blipFill>
      <xdr:spPr>
        <a:xfrm>
          <a:off x="5203190" y="43635930"/>
          <a:ext cx="447675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96</xdr:row>
      <xdr:rowOff>76201</xdr:rowOff>
    </xdr:from>
    <xdr:to>
      <xdr:col>17</xdr:col>
      <xdr:colOff>525531</xdr:colOff>
      <xdr:row>96</xdr:row>
      <xdr:rowOff>457200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94" t="21574" r="35782" b="24782"/>
        <a:stretch>
          <a:fillRect/>
        </a:stretch>
      </xdr:blipFill>
      <xdr:spPr>
        <a:xfrm>
          <a:off x="5212715" y="45158025"/>
          <a:ext cx="43878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97</xdr:row>
      <xdr:rowOff>57150</xdr:rowOff>
    </xdr:from>
    <xdr:to>
      <xdr:col>17</xdr:col>
      <xdr:colOff>504825</xdr:colOff>
      <xdr:row>97</xdr:row>
      <xdr:rowOff>449661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30" t="20991" r="36462" b="25073"/>
        <a:stretch>
          <a:fillRect/>
        </a:stretch>
      </xdr:blipFill>
      <xdr:spPr>
        <a:xfrm>
          <a:off x="5193665" y="45646340"/>
          <a:ext cx="447675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98</xdr:row>
      <xdr:rowOff>95250</xdr:rowOff>
    </xdr:from>
    <xdr:to>
      <xdr:col>17</xdr:col>
      <xdr:colOff>485775</xdr:colOff>
      <xdr:row>98</xdr:row>
      <xdr:rowOff>447675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32" t="32944" r="40001" b="34694"/>
        <a:stretch>
          <a:fillRect/>
        </a:stretch>
      </xdr:blipFill>
      <xdr:spPr>
        <a:xfrm>
          <a:off x="5193665" y="46191805"/>
          <a:ext cx="4286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101</xdr:row>
      <xdr:rowOff>104775</xdr:rowOff>
    </xdr:from>
    <xdr:to>
      <xdr:col>17</xdr:col>
      <xdr:colOff>495300</xdr:colOff>
      <xdr:row>101</xdr:row>
      <xdr:rowOff>457200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32" t="32944" r="40001" b="34694"/>
        <a:stretch>
          <a:fillRect/>
        </a:stretch>
      </xdr:blipFill>
      <xdr:spPr>
        <a:xfrm>
          <a:off x="5203190" y="47723425"/>
          <a:ext cx="4286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99</xdr:row>
      <xdr:rowOff>66676</xdr:rowOff>
    </xdr:from>
    <xdr:to>
      <xdr:col>17</xdr:col>
      <xdr:colOff>504825</xdr:colOff>
      <xdr:row>99</xdr:row>
      <xdr:rowOff>470396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01" t="18659" r="38639" b="20116"/>
        <a:stretch>
          <a:fillRect/>
        </a:stretch>
      </xdr:blipFill>
      <xdr:spPr>
        <a:xfrm>
          <a:off x="5222240" y="46670595"/>
          <a:ext cx="419100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100</xdr:row>
      <xdr:rowOff>85726</xdr:rowOff>
    </xdr:from>
    <xdr:to>
      <xdr:col>17</xdr:col>
      <xdr:colOff>475257</xdr:colOff>
      <xdr:row>100</xdr:row>
      <xdr:rowOff>466726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29" t="18951" r="38503" b="19533"/>
        <a:stretch>
          <a:fillRect/>
        </a:stretch>
      </xdr:blipFill>
      <xdr:spPr>
        <a:xfrm>
          <a:off x="5212715" y="47197010"/>
          <a:ext cx="39878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85726</xdr:colOff>
      <xdr:row>102</xdr:row>
      <xdr:rowOff>66676</xdr:rowOff>
    </xdr:from>
    <xdr:to>
      <xdr:col>17</xdr:col>
      <xdr:colOff>455336</xdr:colOff>
      <xdr:row>102</xdr:row>
      <xdr:rowOff>352425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38" t="27298" r="32381" b="21448"/>
        <a:stretch>
          <a:fillRect/>
        </a:stretch>
      </xdr:blipFill>
      <xdr:spPr>
        <a:xfrm>
          <a:off x="5222240" y="48192690"/>
          <a:ext cx="36957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94</xdr:row>
      <xdr:rowOff>47626</xdr:rowOff>
    </xdr:from>
    <xdr:to>
      <xdr:col>17</xdr:col>
      <xdr:colOff>514350</xdr:colOff>
      <xdr:row>94</xdr:row>
      <xdr:rowOff>419665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10" t="18942" r="34694" b="30362"/>
        <a:stretch>
          <a:fillRect/>
        </a:stretch>
      </xdr:blipFill>
      <xdr:spPr>
        <a:xfrm>
          <a:off x="5203190" y="44114720"/>
          <a:ext cx="4476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76202</xdr:colOff>
      <xdr:row>79</xdr:row>
      <xdr:rowOff>114301</xdr:rowOff>
    </xdr:from>
    <xdr:to>
      <xdr:col>17</xdr:col>
      <xdr:colOff>502920</xdr:colOff>
      <xdr:row>79</xdr:row>
      <xdr:rowOff>381000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15" t="36769" r="52109" b="24234"/>
        <a:stretch>
          <a:fillRect/>
        </a:stretch>
      </xdr:blipFill>
      <xdr:spPr>
        <a:xfrm>
          <a:off x="5212715" y="36570920"/>
          <a:ext cx="42672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57151</xdr:colOff>
      <xdr:row>80</xdr:row>
      <xdr:rowOff>95251</xdr:rowOff>
    </xdr:from>
    <xdr:to>
      <xdr:col>17</xdr:col>
      <xdr:colOff>495301</xdr:colOff>
      <xdr:row>80</xdr:row>
      <xdr:rowOff>450459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29" t="9749" r="35510" b="35376"/>
        <a:stretch>
          <a:fillRect/>
        </a:stretch>
      </xdr:blipFill>
      <xdr:spPr>
        <a:xfrm>
          <a:off x="5193665" y="37059235"/>
          <a:ext cx="438150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77</xdr:row>
      <xdr:rowOff>114300</xdr:rowOff>
    </xdr:from>
    <xdr:to>
      <xdr:col>17</xdr:col>
      <xdr:colOff>509588</xdr:colOff>
      <xdr:row>77</xdr:row>
      <xdr:rowOff>409575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08" t="38162" r="45306" b="42340"/>
        <a:stretch>
          <a:fillRect/>
        </a:stretch>
      </xdr:blipFill>
      <xdr:spPr>
        <a:xfrm>
          <a:off x="5203190" y="35556190"/>
          <a:ext cx="44259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95251</xdr:colOff>
      <xdr:row>78</xdr:row>
      <xdr:rowOff>123826</xdr:rowOff>
    </xdr:from>
    <xdr:to>
      <xdr:col>17</xdr:col>
      <xdr:colOff>495301</xdr:colOff>
      <xdr:row>78</xdr:row>
      <xdr:rowOff>379956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99" t="32591" r="41088" b="38161"/>
        <a:stretch>
          <a:fillRect/>
        </a:stretch>
      </xdr:blipFill>
      <xdr:spPr>
        <a:xfrm>
          <a:off x="5231765" y="36073080"/>
          <a:ext cx="400050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85727</xdr:colOff>
      <xdr:row>11</xdr:row>
      <xdr:rowOff>66676</xdr:rowOff>
    </xdr:from>
    <xdr:to>
      <xdr:col>17</xdr:col>
      <xdr:colOff>514351</xdr:colOff>
      <xdr:row>11</xdr:row>
      <xdr:rowOff>441358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09" t="2042" r="27891" b="23032"/>
        <a:stretch>
          <a:fillRect/>
        </a:stretch>
      </xdr:blipFill>
      <xdr:spPr>
        <a:xfrm>
          <a:off x="5222240" y="2022475"/>
          <a:ext cx="428625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17</xdr:row>
      <xdr:rowOff>104776</xdr:rowOff>
    </xdr:from>
    <xdr:to>
      <xdr:col>17</xdr:col>
      <xdr:colOff>527784</xdr:colOff>
      <xdr:row>17</xdr:row>
      <xdr:rowOff>409576</xdr:rowOff>
    </xdr:to>
    <xdr:pic>
      <xdr:nvPicPr>
        <xdr:cNvPr id="80" name="图片 79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86" t="21283" r="33878" b="21865"/>
        <a:stretch>
          <a:fillRect/>
        </a:stretch>
      </xdr:blipFill>
      <xdr:spPr>
        <a:xfrm>
          <a:off x="5203190" y="5104765"/>
          <a:ext cx="44831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19</xdr:row>
      <xdr:rowOff>104776</xdr:rowOff>
    </xdr:from>
    <xdr:to>
      <xdr:col>17</xdr:col>
      <xdr:colOff>514350</xdr:colOff>
      <xdr:row>19</xdr:row>
      <xdr:rowOff>423926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9" t="15599" r="30476" b="24513"/>
        <a:stretch>
          <a:fillRect/>
        </a:stretch>
      </xdr:blipFill>
      <xdr:spPr>
        <a:xfrm>
          <a:off x="5193665" y="6119495"/>
          <a:ext cx="457200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31</xdr:row>
      <xdr:rowOff>66676</xdr:rowOff>
    </xdr:from>
    <xdr:to>
      <xdr:col>17</xdr:col>
      <xdr:colOff>516906</xdr:colOff>
      <xdr:row>31</xdr:row>
      <xdr:rowOff>466726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56" t="8455" r="31973" b="19825"/>
        <a:stretch>
          <a:fillRect/>
        </a:stretch>
      </xdr:blipFill>
      <xdr:spPr>
        <a:xfrm>
          <a:off x="5212715" y="12169775"/>
          <a:ext cx="43878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41</xdr:row>
      <xdr:rowOff>76201</xdr:rowOff>
    </xdr:from>
    <xdr:to>
      <xdr:col>17</xdr:col>
      <xdr:colOff>531620</xdr:colOff>
      <xdr:row>41</xdr:row>
      <xdr:rowOff>438150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45" t="19242" r="36599" b="27697"/>
        <a:stretch>
          <a:fillRect/>
        </a:stretch>
      </xdr:blipFill>
      <xdr:spPr>
        <a:xfrm>
          <a:off x="5212715" y="17252950"/>
          <a:ext cx="43878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95251</xdr:colOff>
      <xdr:row>42</xdr:row>
      <xdr:rowOff>114301</xdr:rowOff>
    </xdr:from>
    <xdr:to>
      <xdr:col>17</xdr:col>
      <xdr:colOff>495300</xdr:colOff>
      <xdr:row>42</xdr:row>
      <xdr:rowOff>430497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81" t="18367" r="36462" b="28863"/>
        <a:stretch>
          <a:fillRect/>
        </a:stretch>
      </xdr:blipFill>
      <xdr:spPr>
        <a:xfrm>
          <a:off x="5231765" y="17798415"/>
          <a:ext cx="400050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47</xdr:row>
      <xdr:rowOff>95251</xdr:rowOff>
    </xdr:from>
    <xdr:to>
      <xdr:col>17</xdr:col>
      <xdr:colOff>523875</xdr:colOff>
      <xdr:row>47</xdr:row>
      <xdr:rowOff>464508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15" t="19534" r="37007" b="23032"/>
        <a:stretch>
          <a:fillRect/>
        </a:stretch>
      </xdr:blipFill>
      <xdr:spPr>
        <a:xfrm>
          <a:off x="5193665" y="20316190"/>
          <a:ext cx="457835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47624</xdr:colOff>
      <xdr:row>48</xdr:row>
      <xdr:rowOff>57150</xdr:rowOff>
    </xdr:from>
    <xdr:to>
      <xdr:col>17</xdr:col>
      <xdr:colOff>530609</xdr:colOff>
      <xdr:row>48</xdr:row>
      <xdr:rowOff>438150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1" t="20117" r="36599" b="22157"/>
        <a:stretch>
          <a:fillRect/>
        </a:stretch>
      </xdr:blipFill>
      <xdr:spPr>
        <a:xfrm>
          <a:off x="5183505" y="20785455"/>
          <a:ext cx="46799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49</xdr:row>
      <xdr:rowOff>104775</xdr:rowOff>
    </xdr:from>
    <xdr:to>
      <xdr:col>17</xdr:col>
      <xdr:colOff>506211</xdr:colOff>
      <xdr:row>49</xdr:row>
      <xdr:rowOff>390524</xdr:rowOff>
    </xdr:to>
    <xdr:pic>
      <xdr:nvPicPr>
        <xdr:cNvPr id="121" name="图片 120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68" t="34262" r="37143" b="37047"/>
        <a:stretch>
          <a:fillRect/>
        </a:stretch>
      </xdr:blipFill>
      <xdr:spPr>
        <a:xfrm>
          <a:off x="5212715" y="21340445"/>
          <a:ext cx="429895" cy="28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85727</xdr:colOff>
      <xdr:row>52</xdr:row>
      <xdr:rowOff>123827</xdr:rowOff>
    </xdr:from>
    <xdr:to>
      <xdr:col>17</xdr:col>
      <xdr:colOff>514351</xdr:colOff>
      <xdr:row>52</xdr:row>
      <xdr:rowOff>412139</xdr:rowOff>
    </xdr:to>
    <xdr:pic>
      <xdr:nvPicPr>
        <xdr:cNvPr id="122" name="图片 121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10" t="31198" r="34150" b="27020"/>
        <a:stretch>
          <a:fillRect/>
        </a:stretch>
      </xdr:blipFill>
      <xdr:spPr>
        <a:xfrm>
          <a:off x="5222240" y="22881590"/>
          <a:ext cx="4286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53</xdr:row>
      <xdr:rowOff>114301</xdr:rowOff>
    </xdr:from>
    <xdr:to>
      <xdr:col>17</xdr:col>
      <xdr:colOff>504826</xdr:colOff>
      <xdr:row>53</xdr:row>
      <xdr:rowOff>438150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64" t="33426" r="31837" b="35933"/>
        <a:stretch>
          <a:fillRect/>
        </a:stretch>
      </xdr:blipFill>
      <xdr:spPr>
        <a:xfrm>
          <a:off x="5203190" y="23379430"/>
          <a:ext cx="4381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85727</xdr:colOff>
      <xdr:row>54</xdr:row>
      <xdr:rowOff>85725</xdr:rowOff>
    </xdr:from>
    <xdr:to>
      <xdr:col>17</xdr:col>
      <xdr:colOff>502637</xdr:colOff>
      <xdr:row>54</xdr:row>
      <xdr:rowOff>409575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22005" r="30068" b="29526"/>
        <a:stretch>
          <a:fillRect/>
        </a:stretch>
      </xdr:blipFill>
      <xdr:spPr>
        <a:xfrm>
          <a:off x="5222240" y="23858220"/>
          <a:ext cx="4165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47626</xdr:colOff>
      <xdr:row>16</xdr:row>
      <xdr:rowOff>95250</xdr:rowOff>
    </xdr:from>
    <xdr:to>
      <xdr:col>17</xdr:col>
      <xdr:colOff>528025</xdr:colOff>
      <xdr:row>16</xdr:row>
      <xdr:rowOff>438150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15" t="18951" r="32381" b="22157"/>
        <a:stretch>
          <a:fillRect/>
        </a:stretch>
      </xdr:blipFill>
      <xdr:spPr>
        <a:xfrm>
          <a:off x="5184140" y="4587875"/>
          <a:ext cx="46736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28576</xdr:colOff>
      <xdr:row>18</xdr:row>
      <xdr:rowOff>85725</xdr:rowOff>
    </xdr:from>
    <xdr:to>
      <xdr:col>17</xdr:col>
      <xdr:colOff>535750</xdr:colOff>
      <xdr:row>18</xdr:row>
      <xdr:rowOff>457200</xdr:rowOff>
    </xdr:to>
    <xdr:pic>
      <xdr:nvPicPr>
        <xdr:cNvPr id="127" name="图片 126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20" t="20334" r="28299" b="18663"/>
        <a:stretch>
          <a:fillRect/>
        </a:stretch>
      </xdr:blipFill>
      <xdr:spPr>
        <a:xfrm>
          <a:off x="5165090" y="5593080"/>
          <a:ext cx="48641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表1" displayName="表1" ref="A2:D10" totalsRowShown="0">
  <autoFilter ref="A2:D10"/>
  <tableColumns count="4">
    <tableColumn id="1" name="序号" dataDxfId="0"/>
    <tableColumn id="2" name="时间" dataDxfId="1"/>
    <tableColumn id="3" name="更改描述" dataDxfId="2"/>
    <tableColumn id="4" name="来源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zoomScale="115" zoomScaleNormal="115" workbookViewId="0">
      <selection activeCell="C5" sqref="C5"/>
    </sheetView>
  </sheetViews>
  <sheetFormatPr defaultColWidth="9" defaultRowHeight="14" outlineLevelCol="3"/>
  <cols>
    <col min="1" max="1" width="6.12727272727273" customWidth="1"/>
    <col min="2" max="2" width="11.3727272727273" customWidth="1"/>
    <col min="3" max="3" width="113.254545454545" customWidth="1"/>
    <col min="4" max="4" width="20.7545454545455" customWidth="1"/>
  </cols>
  <sheetData>
    <row r="1" ht="30" customHeight="1" spans="1:4">
      <c r="A1" s="144" t="s">
        <v>0</v>
      </c>
      <c r="B1" s="145"/>
      <c r="C1" s="145"/>
      <c r="D1" s="145"/>
    </row>
    <row r="2" ht="17" spans="1:4">
      <c r="A2" s="146" t="s">
        <v>1</v>
      </c>
      <c r="B2" s="146" t="s">
        <v>2</v>
      </c>
      <c r="C2" s="147" t="s">
        <v>3</v>
      </c>
      <c r="D2" s="146" t="s">
        <v>4</v>
      </c>
    </row>
    <row r="3" ht="17" spans="1:4">
      <c r="A3" s="147">
        <f t="shared" ref="A3" si="0">0+1</f>
        <v>1</v>
      </c>
      <c r="B3" s="148">
        <v>44985</v>
      </c>
      <c r="C3" s="147" t="s">
        <v>5</v>
      </c>
      <c r="D3" s="146"/>
    </row>
    <row r="4" ht="17" spans="1:4">
      <c r="A4" s="147">
        <f>A3+1</f>
        <v>2</v>
      </c>
      <c r="B4" s="148">
        <v>45055</v>
      </c>
      <c r="C4" s="147" t="s">
        <v>6</v>
      </c>
      <c r="D4" s="146"/>
    </row>
    <row r="5" ht="17" spans="1:4">
      <c r="A5" s="147">
        <f t="shared" ref="A5:A9" si="1">A4+1</f>
        <v>3</v>
      </c>
      <c r="B5" s="148">
        <v>45062</v>
      </c>
      <c r="C5" s="147" t="s">
        <v>7</v>
      </c>
      <c r="D5" s="146" t="s">
        <v>8</v>
      </c>
    </row>
    <row r="6" ht="34" spans="1:4">
      <c r="A6" s="147">
        <f t="shared" si="1"/>
        <v>4</v>
      </c>
      <c r="B6" s="148">
        <v>45062</v>
      </c>
      <c r="C6" s="147" t="s">
        <v>9</v>
      </c>
      <c r="D6" s="146" t="s">
        <v>8</v>
      </c>
    </row>
    <row r="7" ht="17" spans="1:4">
      <c r="A7" s="147">
        <f t="shared" si="1"/>
        <v>5</v>
      </c>
      <c r="B7" s="148">
        <v>45062</v>
      </c>
      <c r="C7" s="147" t="s">
        <v>10</v>
      </c>
      <c r="D7" s="146" t="s">
        <v>8</v>
      </c>
    </row>
    <row r="8" ht="17" spans="1:4">
      <c r="A8" s="147">
        <f t="shared" si="1"/>
        <v>6</v>
      </c>
      <c r="B8" s="148">
        <v>45062</v>
      </c>
      <c r="C8" s="147" t="s">
        <v>11</v>
      </c>
      <c r="D8" s="146" t="s">
        <v>8</v>
      </c>
    </row>
    <row r="9" ht="17" spans="1:4">
      <c r="A9" s="147">
        <f t="shared" si="1"/>
        <v>7</v>
      </c>
      <c r="B9" s="148">
        <v>45062</v>
      </c>
      <c r="C9" s="147" t="s">
        <v>12</v>
      </c>
      <c r="D9" s="146" t="s">
        <v>8</v>
      </c>
    </row>
    <row r="10" ht="17" spans="1:4">
      <c r="A10" s="147"/>
      <c r="B10" s="148"/>
      <c r="C10" s="147"/>
      <c r="D10" s="146"/>
    </row>
    <row r="11" spans="3:3">
      <c r="C11" s="149"/>
    </row>
  </sheetData>
  <mergeCells count="1">
    <mergeCell ref="A1:D1"/>
  </mergeCells>
  <printOptions horizontalCentered="1"/>
  <pageMargins left="0.708661417322835" right="0.708661417322835" top="0.748031496062992" bottom="0.748031496062992" header="0.31496062992126" footer="0.31496062992126"/>
  <pageSetup paperSize="8" orientation="landscape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28"/>
  <sheetViews>
    <sheetView tabSelected="1" zoomScale="55" zoomScaleNormal="55" workbookViewId="0">
      <pane ySplit="9" topLeftCell="A60" activePane="bottomLeft" state="frozen"/>
      <selection/>
      <selection pane="bottomLeft" activeCell="AH64" sqref="AH64"/>
    </sheetView>
  </sheetViews>
  <sheetFormatPr defaultColWidth="9" defaultRowHeight="14"/>
  <cols>
    <col min="1" max="1" width="5.25454545454545" style="11" customWidth="1"/>
    <col min="2" max="11" width="2.62727272727273" style="11" customWidth="1"/>
    <col min="12" max="13" width="12.6272727272727" style="11" customWidth="1"/>
    <col min="14" max="14" width="16.7545454545455" style="11" customWidth="1"/>
    <col min="15" max="15" width="14.8727272727273" style="12" hidden="1" customWidth="1" outlineLevel="1"/>
    <col min="16" max="16" width="4.87272727272727" style="11" hidden="1" customWidth="1" outlineLevel="1"/>
    <col min="17" max="17" width="5.25454545454545" style="11" hidden="1" customWidth="1" outlineLevel="1"/>
    <col min="18" max="18" width="7.37272727272727" style="11" customWidth="1" collapsed="1"/>
    <col min="19" max="19" width="5.87272727272727" style="11" hidden="1" customWidth="1" outlineLevel="1"/>
    <col min="20" max="20" width="12.6272727272727" style="11" hidden="1" customWidth="1" outlineLevel="1"/>
    <col min="21" max="21" width="4.75454545454545" style="13" hidden="1" customWidth="1" outlineLevel="1"/>
    <col min="22" max="22" width="7.12727272727273" style="11" hidden="1" customWidth="1" outlineLevel="1"/>
    <col min="23" max="23" width="7.62727272727273" style="11" hidden="1" customWidth="1" outlineLevel="1"/>
    <col min="24" max="24" width="7.87272727272727" style="11" customWidth="1" collapsed="1"/>
    <col min="25" max="25" width="13.1272727272727" style="11" hidden="1" customWidth="1" outlineLevel="1"/>
    <col min="26" max="26" width="18.3727272727273" style="11" hidden="1" customWidth="1" outlineLevel="1"/>
    <col min="27" max="27" width="11" style="11" hidden="1" customWidth="1" outlineLevel="1"/>
    <col min="28" max="28" width="13.5" style="14" customWidth="1" collapsed="1"/>
    <col min="29" max="30" width="9.12727272727273" style="11" customWidth="1"/>
    <col min="31" max="31" width="9.12727272727273" style="11" customWidth="1" outlineLevel="1"/>
    <col min="32" max="34" width="9.12727272727273" style="15" customWidth="1" outlineLevel="1"/>
    <col min="35" max="35" width="10.4090909090909" style="15" customWidth="1" outlineLevel="1"/>
    <col min="36" max="36" width="10.4181818181818" style="11" customWidth="1" outlineLevel="1"/>
    <col min="37" max="38" width="9.12727272727273" style="11" customWidth="1" outlineLevel="1"/>
    <col min="39" max="40" width="9.12727272727273" style="16" customWidth="1"/>
    <col min="41" max="48" width="9.12727272727273" style="11" hidden="1" customWidth="1" outlineLevel="1"/>
    <col min="49" max="49" width="9.37272727272727" style="11" hidden="1" customWidth="1" outlineLevel="1"/>
    <col min="50" max="50" width="5.62727272727273" style="11" hidden="1" customWidth="1" outlineLevel="1"/>
    <col min="51" max="51" width="10.8727272727273" style="11" customWidth="1" collapsed="1"/>
    <col min="52" max="53" width="10.8727272727273" style="11" customWidth="1"/>
    <col min="54" max="54" width="10.3727272727273" style="11" customWidth="1"/>
    <col min="55" max="16384" width="9" style="11"/>
  </cols>
  <sheetData>
    <row r="1" ht="11.25" customHeight="1" spans="1:5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63"/>
      <c r="AC1" s="17"/>
      <c r="AD1" s="17"/>
      <c r="AE1" s="17"/>
      <c r="AF1" s="64"/>
      <c r="AG1" s="64"/>
      <c r="AH1" s="64"/>
      <c r="AI1" s="64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</row>
    <row r="2" ht="27.75" hidden="1" customHeight="1" outlineLevel="1" spans="1:54">
      <c r="A2" s="18" t="s">
        <v>13</v>
      </c>
      <c r="B2" s="19"/>
      <c r="C2" s="19"/>
      <c r="D2" s="19"/>
      <c r="E2" s="19"/>
      <c r="F2" s="18" t="s">
        <v>14</v>
      </c>
      <c r="G2" s="18"/>
      <c r="H2" s="18"/>
      <c r="I2" s="18"/>
      <c r="J2" s="18"/>
      <c r="K2" s="18"/>
      <c r="L2" s="18"/>
      <c r="M2" s="18"/>
      <c r="N2" s="21"/>
      <c r="O2" s="35" t="s">
        <v>15</v>
      </c>
      <c r="P2" s="35"/>
      <c r="Q2" s="35"/>
      <c r="R2" s="35"/>
      <c r="S2" s="35"/>
      <c r="T2" s="18"/>
      <c r="U2" s="35"/>
      <c r="V2" s="35"/>
      <c r="W2" s="35"/>
      <c r="X2" s="35"/>
      <c r="Y2" s="35"/>
      <c r="Z2" s="35"/>
      <c r="AA2" s="35"/>
      <c r="AB2" s="65"/>
      <c r="AC2" s="35"/>
      <c r="AD2" s="35"/>
      <c r="AE2" s="35"/>
      <c r="AF2" s="66"/>
      <c r="AG2" s="66"/>
      <c r="AH2" s="66"/>
      <c r="AI2" s="66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24" t="s">
        <v>16</v>
      </c>
      <c r="AZ2" s="24" t="s">
        <v>17</v>
      </c>
      <c r="BA2" s="24" t="s">
        <v>18</v>
      </c>
      <c r="BB2" s="98" t="s">
        <v>19</v>
      </c>
    </row>
    <row r="3" ht="27" hidden="1" customHeight="1" outlineLevel="1" spans="1:54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35"/>
      <c r="P3" s="35"/>
      <c r="Q3" s="35"/>
      <c r="R3" s="35"/>
      <c r="S3" s="35"/>
      <c r="T3" s="18"/>
      <c r="U3" s="35"/>
      <c r="V3" s="35"/>
      <c r="W3" s="35"/>
      <c r="X3" s="35"/>
      <c r="Y3" s="35"/>
      <c r="Z3" s="35"/>
      <c r="AA3" s="35"/>
      <c r="AB3" s="65"/>
      <c r="AC3" s="35"/>
      <c r="AD3" s="35"/>
      <c r="AE3" s="35"/>
      <c r="AF3" s="66"/>
      <c r="AG3" s="66"/>
      <c r="AH3" s="66"/>
      <c r="AI3" s="66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24" t="s">
        <v>21</v>
      </c>
      <c r="AZ3" s="24" t="s">
        <v>22</v>
      </c>
      <c r="BA3" s="24" t="s">
        <v>23</v>
      </c>
      <c r="BB3" s="98" t="s">
        <v>22</v>
      </c>
    </row>
    <row r="4" ht="27.75" hidden="1" customHeight="1" outlineLevel="1" spans="1:54">
      <c r="A4" s="20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35"/>
      <c r="P4" s="35"/>
      <c r="Q4" s="35"/>
      <c r="R4" s="35"/>
      <c r="S4" s="35"/>
      <c r="T4" s="21"/>
      <c r="U4" s="35"/>
      <c r="V4" s="35"/>
      <c r="W4" s="35"/>
      <c r="X4" s="35"/>
      <c r="Y4" s="35"/>
      <c r="Z4" s="35"/>
      <c r="AA4" s="35"/>
      <c r="AB4" s="65"/>
      <c r="AC4" s="35"/>
      <c r="AD4" s="35"/>
      <c r="AE4" s="35"/>
      <c r="AF4" s="66"/>
      <c r="AG4" s="66"/>
      <c r="AH4" s="66"/>
      <c r="AI4" s="66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24" t="s">
        <v>25</v>
      </c>
      <c r="AZ4" s="99"/>
      <c r="BA4" s="99"/>
      <c r="BB4" s="99"/>
    </row>
    <row r="5" ht="26.25" hidden="1" customHeight="1" outlineLevel="1" spans="1:54">
      <c r="A5" s="20" t="s">
        <v>26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35"/>
      <c r="P5" s="35"/>
      <c r="Q5" s="35"/>
      <c r="R5" s="35"/>
      <c r="S5" s="35"/>
      <c r="T5" s="20"/>
      <c r="U5" s="35"/>
      <c r="V5" s="35"/>
      <c r="W5" s="35"/>
      <c r="X5" s="35"/>
      <c r="Y5" s="35"/>
      <c r="Z5" s="35"/>
      <c r="AA5" s="35"/>
      <c r="AB5" s="65"/>
      <c r="AC5" s="35"/>
      <c r="AD5" s="35"/>
      <c r="AE5" s="35"/>
      <c r="AF5" s="66"/>
      <c r="AG5" s="66"/>
      <c r="AH5" s="66"/>
      <c r="AI5" s="66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24" t="s">
        <v>27</v>
      </c>
      <c r="AZ5" s="24" t="s">
        <v>28</v>
      </c>
      <c r="BA5" s="24" t="s">
        <v>29</v>
      </c>
      <c r="BB5" s="100" t="s">
        <v>30</v>
      </c>
    </row>
    <row r="6" ht="17.1" hidden="1" customHeight="1" outlineLevel="1" spans="1:54">
      <c r="A6" s="22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35"/>
      <c r="P6" s="35"/>
      <c r="Q6" s="35"/>
      <c r="R6" s="35"/>
      <c r="S6" s="35"/>
      <c r="T6" s="22"/>
      <c r="U6" s="35"/>
      <c r="V6" s="35"/>
      <c r="W6" s="35"/>
      <c r="X6" s="35"/>
      <c r="Y6" s="35"/>
      <c r="Z6" s="35"/>
      <c r="AA6" s="35"/>
      <c r="AB6" s="65"/>
      <c r="AC6" s="35"/>
      <c r="AD6" s="35"/>
      <c r="AE6" s="35"/>
      <c r="AF6" s="66"/>
      <c r="AG6" s="66"/>
      <c r="AH6" s="66"/>
      <c r="AI6" s="66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24" t="s">
        <v>32</v>
      </c>
      <c r="AZ6" s="24"/>
      <c r="BA6" s="24"/>
      <c r="BB6" s="101"/>
    </row>
    <row r="7" ht="20.25" hidden="1" customHeight="1" outlineLevel="1" spans="1:5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35"/>
      <c r="P7" s="35"/>
      <c r="Q7" s="35"/>
      <c r="R7" s="35"/>
      <c r="S7" s="35"/>
      <c r="T7" s="22"/>
      <c r="U7" s="35"/>
      <c r="V7" s="35"/>
      <c r="W7" s="35"/>
      <c r="X7" s="35"/>
      <c r="Y7" s="35"/>
      <c r="Z7" s="35"/>
      <c r="AA7" s="35"/>
      <c r="AB7" s="65"/>
      <c r="AC7" s="35"/>
      <c r="AD7" s="35"/>
      <c r="AE7" s="35"/>
      <c r="AF7" s="66"/>
      <c r="AG7" s="66"/>
      <c r="AH7" s="66"/>
      <c r="AI7" s="66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24" t="s">
        <v>33</v>
      </c>
      <c r="AZ7" s="24"/>
      <c r="BA7" s="24"/>
      <c r="BB7" s="101"/>
    </row>
    <row r="8" ht="35.1" customHeight="1" collapsed="1" spans="1:54">
      <c r="A8" s="23" t="s">
        <v>1</v>
      </c>
      <c r="B8" s="24" t="s">
        <v>34</v>
      </c>
      <c r="C8" s="24"/>
      <c r="D8" s="24"/>
      <c r="E8" s="24"/>
      <c r="F8" s="24"/>
      <c r="G8" s="24"/>
      <c r="H8" s="24"/>
      <c r="I8" s="24"/>
      <c r="J8" s="24"/>
      <c r="K8" s="24"/>
      <c r="L8" s="36" t="s">
        <v>35</v>
      </c>
      <c r="M8" s="36" t="s">
        <v>16</v>
      </c>
      <c r="N8" s="24" t="s">
        <v>21</v>
      </c>
      <c r="O8" s="24" t="s">
        <v>36</v>
      </c>
      <c r="P8" s="24" t="s">
        <v>37</v>
      </c>
      <c r="Q8" s="24" t="s">
        <v>38</v>
      </c>
      <c r="R8" s="24" t="s">
        <v>39</v>
      </c>
      <c r="S8" s="36" t="s">
        <v>40</v>
      </c>
      <c r="T8" s="36" t="s">
        <v>41</v>
      </c>
      <c r="U8" s="36" t="s">
        <v>42</v>
      </c>
      <c r="V8" s="36" t="s">
        <v>43</v>
      </c>
      <c r="W8" s="52" t="s">
        <v>44</v>
      </c>
      <c r="X8" s="52" t="s">
        <v>45</v>
      </c>
      <c r="Y8" s="52" t="s">
        <v>46</v>
      </c>
      <c r="Z8" s="52" t="s">
        <v>47</v>
      </c>
      <c r="AA8" s="24" t="s">
        <v>48</v>
      </c>
      <c r="AB8" s="67" t="s">
        <v>49</v>
      </c>
      <c r="AC8" s="24" t="s">
        <v>50</v>
      </c>
      <c r="AD8" s="68" t="s">
        <v>51</v>
      </c>
      <c r="AE8" s="69" t="s">
        <v>52</v>
      </c>
      <c r="AF8" s="70" t="s">
        <v>53</v>
      </c>
      <c r="AG8" s="70"/>
      <c r="AH8" s="82"/>
      <c r="AI8" s="68" t="s">
        <v>54</v>
      </c>
      <c r="AJ8" s="83" t="s">
        <v>55</v>
      </c>
      <c r="AK8" s="68" t="s">
        <v>56</v>
      </c>
      <c r="AL8" s="84" t="s">
        <v>57</v>
      </c>
      <c r="AM8" s="85" t="s">
        <v>58</v>
      </c>
      <c r="AN8" s="85" t="s">
        <v>59</v>
      </c>
      <c r="AO8" s="92" t="s">
        <v>60</v>
      </c>
      <c r="AP8" s="93" t="s">
        <v>61</v>
      </c>
      <c r="AQ8" s="94" t="s">
        <v>62</v>
      </c>
      <c r="AR8" s="94" t="s">
        <v>63</v>
      </c>
      <c r="AS8" s="93" t="s">
        <v>64</v>
      </c>
      <c r="AT8" s="93" t="s">
        <v>65</v>
      </c>
      <c r="AU8" s="93" t="s">
        <v>66</v>
      </c>
      <c r="AV8" s="94" t="s">
        <v>67</v>
      </c>
      <c r="AW8" s="102" t="s">
        <v>68</v>
      </c>
      <c r="AX8" s="103" t="s">
        <v>69</v>
      </c>
      <c r="AY8" s="24" t="s">
        <v>70</v>
      </c>
      <c r="AZ8" s="24" t="s">
        <v>71</v>
      </c>
      <c r="BA8" s="24" t="s">
        <v>71</v>
      </c>
      <c r="BB8" s="24" t="s">
        <v>71</v>
      </c>
    </row>
    <row r="9" s="1" customFormat="1" ht="27.75" customHeight="1" spans="1:54">
      <c r="A9" s="23"/>
      <c r="B9" s="25">
        <v>0</v>
      </c>
      <c r="C9" s="25">
        <v>1</v>
      </c>
      <c r="D9" s="25">
        <v>2</v>
      </c>
      <c r="E9" s="25">
        <v>3</v>
      </c>
      <c r="F9" s="25">
        <v>4</v>
      </c>
      <c r="G9" s="25">
        <v>5</v>
      </c>
      <c r="H9" s="25">
        <v>6</v>
      </c>
      <c r="I9" s="25">
        <v>7</v>
      </c>
      <c r="J9" s="25">
        <v>8</v>
      </c>
      <c r="K9" s="37">
        <v>9</v>
      </c>
      <c r="L9" s="36"/>
      <c r="M9" s="36"/>
      <c r="N9" s="24"/>
      <c r="O9" s="24"/>
      <c r="P9" s="24"/>
      <c r="Q9" s="24"/>
      <c r="R9" s="24"/>
      <c r="S9" s="36"/>
      <c r="T9" s="36"/>
      <c r="U9" s="36"/>
      <c r="V9" s="36"/>
      <c r="W9" s="52"/>
      <c r="X9" s="52"/>
      <c r="Y9" s="52"/>
      <c r="Z9" s="52"/>
      <c r="AA9" s="24"/>
      <c r="AB9" s="67"/>
      <c r="AC9" s="24"/>
      <c r="AD9" s="71"/>
      <c r="AE9" s="69"/>
      <c r="AF9" s="72" t="s">
        <v>72</v>
      </c>
      <c r="AG9" s="69" t="s">
        <v>73</v>
      </c>
      <c r="AH9" s="69" t="s">
        <v>74</v>
      </c>
      <c r="AI9" s="71"/>
      <c r="AJ9" s="86"/>
      <c r="AK9" s="71"/>
      <c r="AL9" s="87"/>
      <c r="AM9" s="85"/>
      <c r="AN9" s="85"/>
      <c r="AO9" s="95"/>
      <c r="AP9" s="96"/>
      <c r="AQ9" s="97"/>
      <c r="AR9" s="97"/>
      <c r="AS9" s="96"/>
      <c r="AT9" s="96"/>
      <c r="AU9" s="96"/>
      <c r="AV9" s="97"/>
      <c r="AW9" s="104"/>
      <c r="AX9" s="105"/>
      <c r="AY9" s="24"/>
      <c r="AZ9" s="24"/>
      <c r="BA9" s="24"/>
      <c r="BB9" s="24"/>
    </row>
    <row r="10" s="2" customFormat="1" ht="39.95" customHeight="1" spans="1:55">
      <c r="A10" s="26">
        <f t="shared" ref="A10:A15" si="0">ROW()-9</f>
        <v>1</v>
      </c>
      <c r="B10" s="27"/>
      <c r="C10" s="27">
        <v>1</v>
      </c>
      <c r="D10" s="27"/>
      <c r="E10" s="27"/>
      <c r="F10" s="27"/>
      <c r="G10" s="27"/>
      <c r="H10" s="27"/>
      <c r="I10" s="27"/>
      <c r="J10" s="27"/>
      <c r="K10" s="27"/>
      <c r="L10" s="27" t="s">
        <v>17</v>
      </c>
      <c r="M10" s="27" t="s">
        <v>17</v>
      </c>
      <c r="N10" s="27" t="s">
        <v>22</v>
      </c>
      <c r="O10" s="38" t="s">
        <v>28</v>
      </c>
      <c r="P10" s="39" t="s">
        <v>75</v>
      </c>
      <c r="Q10" s="27" t="s">
        <v>76</v>
      </c>
      <c r="R10" s="27"/>
      <c r="S10" s="53" t="s">
        <v>77</v>
      </c>
      <c r="T10" s="27" t="s">
        <v>17</v>
      </c>
      <c r="U10" s="54"/>
      <c r="V10" s="54" t="s">
        <v>78</v>
      </c>
      <c r="W10" s="54" t="s">
        <v>79</v>
      </c>
      <c r="X10" s="54" t="s">
        <v>80</v>
      </c>
      <c r="Y10" s="54" t="s">
        <v>81</v>
      </c>
      <c r="Z10" s="54" t="s">
        <v>82</v>
      </c>
      <c r="AA10" s="39" t="s">
        <v>83</v>
      </c>
      <c r="AB10" s="73">
        <f>AB14+AB30+AB65+AB82+AB84+AB85+AB86+AB87+AB88*2+AB89*2+AB90*4+AB91+AB93*2+AB94*2+AB95+AB96*2+AB97*2+AB100*2+AB103*8+AB104</f>
        <v>15.2254</v>
      </c>
      <c r="AC10" s="27" t="s">
        <v>82</v>
      </c>
      <c r="AD10" s="74" t="s">
        <v>84</v>
      </c>
      <c r="AE10" s="75"/>
      <c r="AF10" s="76"/>
      <c r="AG10" s="76"/>
      <c r="AH10" s="76"/>
      <c r="AI10" s="76"/>
      <c r="AJ10" s="88"/>
      <c r="AK10" s="75"/>
      <c r="AL10" s="75"/>
      <c r="AM10" s="75" t="s">
        <v>85</v>
      </c>
      <c r="AN10" s="89" t="s">
        <v>86</v>
      </c>
      <c r="AO10" s="27"/>
      <c r="AP10" s="27"/>
      <c r="AQ10" s="27"/>
      <c r="AR10" s="27"/>
      <c r="AS10" s="27"/>
      <c r="AT10" s="27"/>
      <c r="AU10" s="27"/>
      <c r="AV10" s="27"/>
      <c r="AW10" s="106"/>
      <c r="AX10" s="107"/>
      <c r="AY10" s="27"/>
      <c r="AZ10" s="27">
        <v>1</v>
      </c>
      <c r="BA10" s="27">
        <v>0</v>
      </c>
      <c r="BB10" s="108">
        <v>0</v>
      </c>
      <c r="BC10" s="109"/>
    </row>
    <row r="11" s="2" customFormat="1" ht="39.95" customHeight="1" spans="1:55">
      <c r="A11" s="26">
        <f t="shared" si="0"/>
        <v>2</v>
      </c>
      <c r="B11" s="27"/>
      <c r="C11" s="27">
        <v>1</v>
      </c>
      <c r="D11" s="27"/>
      <c r="E11" s="27"/>
      <c r="F11" s="27"/>
      <c r="G11" s="27"/>
      <c r="H11" s="27"/>
      <c r="I11" s="27"/>
      <c r="J11" s="27"/>
      <c r="K11" s="27"/>
      <c r="L11" s="27" t="s">
        <v>18</v>
      </c>
      <c r="M11" s="27" t="s">
        <v>18</v>
      </c>
      <c r="N11" s="27" t="s">
        <v>23</v>
      </c>
      <c r="O11" s="38" t="s">
        <v>29</v>
      </c>
      <c r="P11" s="39" t="s">
        <v>75</v>
      </c>
      <c r="Q11" s="27" t="s">
        <v>76</v>
      </c>
      <c r="R11" s="27"/>
      <c r="S11" s="53" t="s">
        <v>75</v>
      </c>
      <c r="T11" s="27" t="s">
        <v>18</v>
      </c>
      <c r="U11" s="54"/>
      <c r="V11" s="54" t="s">
        <v>78</v>
      </c>
      <c r="W11" s="54" t="s">
        <v>79</v>
      </c>
      <c r="X11" s="54" t="s">
        <v>80</v>
      </c>
      <c r="Y11" s="54" t="s">
        <v>81</v>
      </c>
      <c r="Z11" s="54" t="s">
        <v>82</v>
      </c>
      <c r="AA11" s="39" t="s">
        <v>83</v>
      </c>
      <c r="AB11" s="73">
        <f>AB14+AB30+AB65+AB83+AB84+AB85+AB86+AB87+AB88*2+AB89*2+AB91+AB93*2+AB94*2+AB95+AB96*2+AB97*2+AB100*2+AB103*8+AB104</f>
        <v>15.2014</v>
      </c>
      <c r="AC11" s="27" t="s">
        <v>82</v>
      </c>
      <c r="AD11" s="74" t="s">
        <v>84</v>
      </c>
      <c r="AE11" s="75"/>
      <c r="AF11" s="76"/>
      <c r="AG11" s="76"/>
      <c r="AH11" s="76"/>
      <c r="AI11" s="76"/>
      <c r="AJ11" s="88"/>
      <c r="AK11" s="75"/>
      <c r="AL11" s="75"/>
      <c r="AM11" s="75" t="s">
        <v>85</v>
      </c>
      <c r="AN11" s="89" t="s">
        <v>86</v>
      </c>
      <c r="AO11" s="27"/>
      <c r="AP11" s="27"/>
      <c r="AQ11" s="27"/>
      <c r="AR11" s="27"/>
      <c r="AS11" s="27"/>
      <c r="AT11" s="27"/>
      <c r="AU11" s="27"/>
      <c r="AV11" s="27"/>
      <c r="AW11" s="106"/>
      <c r="AX11" s="107"/>
      <c r="AY11" s="27"/>
      <c r="AZ11" s="27">
        <v>0</v>
      </c>
      <c r="BA11" s="27">
        <v>1</v>
      </c>
      <c r="BB11" s="108">
        <v>0</v>
      </c>
      <c r="BC11" s="109"/>
    </row>
    <row r="12" s="2" customFormat="1" ht="39.95" customHeight="1" spans="1:55">
      <c r="A12" s="26">
        <f t="shared" si="0"/>
        <v>3</v>
      </c>
      <c r="B12" s="27"/>
      <c r="C12" s="27">
        <v>1</v>
      </c>
      <c r="D12" s="27"/>
      <c r="E12" s="27"/>
      <c r="F12" s="27"/>
      <c r="G12" s="27"/>
      <c r="H12" s="27"/>
      <c r="I12" s="27"/>
      <c r="J12" s="27"/>
      <c r="K12" s="27"/>
      <c r="L12" s="27" t="s">
        <v>19</v>
      </c>
      <c r="M12" s="27" t="s">
        <v>19</v>
      </c>
      <c r="N12" s="27" t="s">
        <v>22</v>
      </c>
      <c r="O12" s="38" t="s">
        <v>30</v>
      </c>
      <c r="P12" s="39" t="s">
        <v>75</v>
      </c>
      <c r="Q12" s="27" t="s">
        <v>76</v>
      </c>
      <c r="R12" s="27"/>
      <c r="S12" s="53" t="s">
        <v>75</v>
      </c>
      <c r="T12" s="27" t="s">
        <v>19</v>
      </c>
      <c r="U12" s="54"/>
      <c r="V12" s="54" t="s">
        <v>78</v>
      </c>
      <c r="W12" s="54" t="s">
        <v>79</v>
      </c>
      <c r="X12" s="54" t="s">
        <v>80</v>
      </c>
      <c r="Y12" s="54" t="s">
        <v>81</v>
      </c>
      <c r="Z12" s="54" t="s">
        <v>82</v>
      </c>
      <c r="AA12" s="39" t="s">
        <v>87</v>
      </c>
      <c r="AB12" s="73">
        <f>AB16+AB32+AB65+AB82+AB84+AB85+AB86+AB88*2+AB89*2+AB90*4+AB91+AB93*2+AB94*2+AB95+AB96*2+AB97*2+AB100*2+AB103*8+AB104</f>
        <v>14.9614</v>
      </c>
      <c r="AC12" s="27" t="s">
        <v>82</v>
      </c>
      <c r="AD12" s="74" t="s">
        <v>84</v>
      </c>
      <c r="AE12" s="75"/>
      <c r="AF12" s="76"/>
      <c r="AG12" s="76"/>
      <c r="AH12" s="76"/>
      <c r="AI12" s="76"/>
      <c r="AJ12" s="88"/>
      <c r="AK12" s="75"/>
      <c r="AL12" s="75"/>
      <c r="AM12" s="75" t="s">
        <v>85</v>
      </c>
      <c r="AN12" s="89" t="s">
        <v>86</v>
      </c>
      <c r="AO12" s="27"/>
      <c r="AP12" s="27"/>
      <c r="AQ12" s="27"/>
      <c r="AR12" s="27"/>
      <c r="AS12" s="27"/>
      <c r="AT12" s="27"/>
      <c r="AU12" s="27"/>
      <c r="AV12" s="27"/>
      <c r="AW12" s="106"/>
      <c r="AX12" s="107"/>
      <c r="AY12" s="27"/>
      <c r="AZ12" s="27">
        <v>0</v>
      </c>
      <c r="BA12" s="27">
        <v>0</v>
      </c>
      <c r="BB12" s="108">
        <v>1</v>
      </c>
      <c r="BC12" s="109"/>
    </row>
    <row r="13" s="2" customFormat="1" ht="39.95" customHeight="1" spans="1:55">
      <c r="A13" s="26">
        <f t="shared" si="0"/>
        <v>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 t="s">
        <v>88</v>
      </c>
      <c r="M13" s="27" t="s">
        <v>88</v>
      </c>
      <c r="N13" s="27" t="s">
        <v>89</v>
      </c>
      <c r="O13" s="38"/>
      <c r="P13" s="39"/>
      <c r="Q13" s="27"/>
      <c r="R13" s="27"/>
      <c r="S13" s="53"/>
      <c r="T13" s="27"/>
      <c r="U13" s="54"/>
      <c r="V13" s="54"/>
      <c r="W13" s="54"/>
      <c r="X13" s="54"/>
      <c r="Y13" s="54"/>
      <c r="Z13" s="54"/>
      <c r="AA13" s="39"/>
      <c r="AB13" s="73"/>
      <c r="AC13" s="27"/>
      <c r="AD13" s="74" t="s">
        <v>90</v>
      </c>
      <c r="AE13" s="75"/>
      <c r="AF13" s="76"/>
      <c r="AG13" s="76"/>
      <c r="AH13" s="76"/>
      <c r="AI13" s="76"/>
      <c r="AJ13" s="88"/>
      <c r="AK13" s="75"/>
      <c r="AL13" s="75">
        <v>0.4558</v>
      </c>
      <c r="AM13" s="75" t="s">
        <v>85</v>
      </c>
      <c r="AN13" s="89" t="s">
        <v>91</v>
      </c>
      <c r="AO13" s="27"/>
      <c r="AP13" s="27"/>
      <c r="AQ13" s="27"/>
      <c r="AR13" s="27"/>
      <c r="AS13" s="27"/>
      <c r="AT13" s="27"/>
      <c r="AU13" s="27"/>
      <c r="AV13" s="27"/>
      <c r="AW13" s="106"/>
      <c r="AX13" s="107"/>
      <c r="AY13" s="27"/>
      <c r="AZ13" s="29">
        <v>1</v>
      </c>
      <c r="BA13" s="29">
        <v>1</v>
      </c>
      <c r="BB13" s="110">
        <v>0</v>
      </c>
      <c r="BC13" s="109"/>
    </row>
    <row r="14" s="3" customFormat="1" ht="39.95" customHeight="1" spans="1:55">
      <c r="A14" s="28">
        <f t="shared" si="0"/>
        <v>5</v>
      </c>
      <c r="B14" s="29"/>
      <c r="C14" s="29"/>
      <c r="D14" s="29">
        <v>2</v>
      </c>
      <c r="E14" s="29"/>
      <c r="F14" s="29"/>
      <c r="G14" s="29"/>
      <c r="H14" s="29"/>
      <c r="I14" s="29"/>
      <c r="J14" s="29"/>
      <c r="K14" s="29"/>
      <c r="L14" s="29" t="s">
        <v>92</v>
      </c>
      <c r="M14" s="29" t="s">
        <v>92</v>
      </c>
      <c r="N14" s="29" t="s">
        <v>93</v>
      </c>
      <c r="O14" s="40" t="s">
        <v>28</v>
      </c>
      <c r="P14" s="41" t="s">
        <v>75</v>
      </c>
      <c r="Q14" s="29" t="s">
        <v>76</v>
      </c>
      <c r="R14" s="29"/>
      <c r="S14" s="55" t="s">
        <v>77</v>
      </c>
      <c r="T14" s="29" t="s">
        <v>92</v>
      </c>
      <c r="U14" s="56"/>
      <c r="V14" s="56" t="s">
        <v>78</v>
      </c>
      <c r="W14" s="56" t="s">
        <v>79</v>
      </c>
      <c r="X14" s="56" t="s">
        <v>94</v>
      </c>
      <c r="Y14" s="56" t="s">
        <v>81</v>
      </c>
      <c r="Z14" s="56" t="s">
        <v>82</v>
      </c>
      <c r="AA14" s="41" t="s">
        <v>95</v>
      </c>
      <c r="AB14" s="77">
        <f>AB17+AB25+AB26+AB27+AB28</f>
        <v>5.1191</v>
      </c>
      <c r="AC14" s="29" t="s">
        <v>82</v>
      </c>
      <c r="AD14" s="74" t="s">
        <v>96</v>
      </c>
      <c r="AE14" s="75"/>
      <c r="AF14" s="76"/>
      <c r="AG14" s="76"/>
      <c r="AH14" s="76"/>
      <c r="AI14" s="76"/>
      <c r="AJ14" s="88"/>
      <c r="AK14" s="75">
        <v>83</v>
      </c>
      <c r="AL14" s="75"/>
      <c r="AM14" s="75" t="s">
        <v>97</v>
      </c>
      <c r="AN14" s="89" t="s">
        <v>98</v>
      </c>
      <c r="AO14" s="29"/>
      <c r="AP14" s="29"/>
      <c r="AQ14" s="29"/>
      <c r="AR14" s="29"/>
      <c r="AS14" s="29"/>
      <c r="AT14" s="29"/>
      <c r="AU14" s="29"/>
      <c r="AV14" s="29"/>
      <c r="AW14" s="111"/>
      <c r="AX14" s="112"/>
      <c r="AY14" s="29" t="s">
        <v>99</v>
      </c>
      <c r="AZ14" s="29">
        <v>1</v>
      </c>
      <c r="BA14" s="29">
        <v>1</v>
      </c>
      <c r="BB14" s="110">
        <v>0</v>
      </c>
      <c r="BC14" s="113"/>
    </row>
    <row r="15" s="4" customFormat="1" ht="39.95" customHeight="1" spans="1:55">
      <c r="A15" s="26">
        <f t="shared" si="0"/>
        <v>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 t="s">
        <v>100</v>
      </c>
      <c r="M15" s="30" t="s">
        <v>100</v>
      </c>
      <c r="N15" s="27" t="s">
        <v>89</v>
      </c>
      <c r="O15" s="42"/>
      <c r="P15" s="43"/>
      <c r="Q15" s="30"/>
      <c r="R15" s="30"/>
      <c r="S15" s="57"/>
      <c r="T15" s="30"/>
      <c r="U15" s="58"/>
      <c r="V15" s="58"/>
      <c r="W15" s="58"/>
      <c r="X15" s="58"/>
      <c r="Y15" s="58"/>
      <c r="Z15" s="58"/>
      <c r="AA15" s="43"/>
      <c r="AB15" s="78"/>
      <c r="AC15" s="30"/>
      <c r="AD15" s="74" t="s">
        <v>90</v>
      </c>
      <c r="AE15" s="75"/>
      <c r="AF15" s="76"/>
      <c r="AG15" s="76"/>
      <c r="AH15" s="76"/>
      <c r="AI15" s="76"/>
      <c r="AJ15" s="88"/>
      <c r="AK15" s="75"/>
      <c r="AL15" s="75">
        <v>0.657</v>
      </c>
      <c r="AM15" s="75" t="s">
        <v>85</v>
      </c>
      <c r="AN15" s="89" t="s">
        <v>91</v>
      </c>
      <c r="AO15" s="30"/>
      <c r="AP15" s="30"/>
      <c r="AQ15" s="30"/>
      <c r="AR15" s="30"/>
      <c r="AS15" s="30"/>
      <c r="AT15" s="30"/>
      <c r="AU15" s="30"/>
      <c r="AV15" s="30"/>
      <c r="AW15" s="114"/>
      <c r="AX15" s="115"/>
      <c r="AY15" s="30"/>
      <c r="AZ15" s="30">
        <v>0</v>
      </c>
      <c r="BA15" s="30">
        <v>0</v>
      </c>
      <c r="BB15" s="116">
        <v>1</v>
      </c>
      <c r="BC15" s="117"/>
    </row>
    <row r="16" s="5" customFormat="1" ht="39.95" customHeight="1" spans="1:55">
      <c r="A16" s="31">
        <f t="shared" ref="A16:A31" si="1">ROW()-9</f>
        <v>7</v>
      </c>
      <c r="B16" s="32"/>
      <c r="C16" s="32"/>
      <c r="D16" s="32">
        <v>2</v>
      </c>
      <c r="E16" s="32"/>
      <c r="F16" s="32"/>
      <c r="G16" s="32"/>
      <c r="H16" s="32"/>
      <c r="I16" s="32"/>
      <c r="J16" s="32"/>
      <c r="K16" s="32"/>
      <c r="L16" s="32" t="s">
        <v>101</v>
      </c>
      <c r="M16" s="32" t="s">
        <v>101</v>
      </c>
      <c r="N16" s="32" t="s">
        <v>93</v>
      </c>
      <c r="O16" s="44" t="s">
        <v>30</v>
      </c>
      <c r="P16" s="45" t="s">
        <v>75</v>
      </c>
      <c r="Q16" s="32" t="s">
        <v>76</v>
      </c>
      <c r="R16" s="32"/>
      <c r="S16" s="59" t="s">
        <v>75</v>
      </c>
      <c r="T16" s="32" t="s">
        <v>101</v>
      </c>
      <c r="U16" s="60"/>
      <c r="V16" s="60" t="s">
        <v>78</v>
      </c>
      <c r="W16" s="60" t="s">
        <v>79</v>
      </c>
      <c r="X16" s="60" t="s">
        <v>94</v>
      </c>
      <c r="Y16" s="60" t="s">
        <v>81</v>
      </c>
      <c r="Z16" s="60" t="s">
        <v>82</v>
      </c>
      <c r="AA16" s="45" t="s">
        <v>95</v>
      </c>
      <c r="AB16" s="79">
        <f>AB18+AB25+AB26+AB27+AB28</f>
        <v>5.1058</v>
      </c>
      <c r="AC16" s="32" t="s">
        <v>82</v>
      </c>
      <c r="AD16" s="74" t="s">
        <v>96</v>
      </c>
      <c r="AE16" s="75"/>
      <c r="AF16" s="76"/>
      <c r="AG16" s="76"/>
      <c r="AH16" s="76"/>
      <c r="AI16" s="76"/>
      <c r="AJ16" s="88"/>
      <c r="AK16" s="75">
        <v>83</v>
      </c>
      <c r="AL16" s="75"/>
      <c r="AM16" s="75" t="s">
        <v>97</v>
      </c>
      <c r="AN16" s="89" t="s">
        <v>98</v>
      </c>
      <c r="AO16" s="32"/>
      <c r="AP16" s="32"/>
      <c r="AQ16" s="32"/>
      <c r="AR16" s="32"/>
      <c r="AS16" s="32"/>
      <c r="AT16" s="32"/>
      <c r="AU16" s="32"/>
      <c r="AV16" s="32"/>
      <c r="AW16" s="118"/>
      <c r="AX16" s="119"/>
      <c r="AY16" s="32" t="s">
        <v>102</v>
      </c>
      <c r="AZ16" s="32">
        <v>0</v>
      </c>
      <c r="BA16" s="32">
        <v>0</v>
      </c>
      <c r="BB16" s="120">
        <v>1</v>
      </c>
      <c r="BC16" s="121"/>
    </row>
    <row r="17" s="3" customFormat="1" ht="39.95" customHeight="1" spans="1:55">
      <c r="A17" s="28">
        <f t="shared" si="1"/>
        <v>8</v>
      </c>
      <c r="B17" s="29"/>
      <c r="C17" s="29"/>
      <c r="D17" s="29"/>
      <c r="E17" s="29">
        <v>3</v>
      </c>
      <c r="F17" s="29"/>
      <c r="G17" s="29"/>
      <c r="H17" s="29"/>
      <c r="I17" s="29"/>
      <c r="J17" s="29"/>
      <c r="K17" s="29"/>
      <c r="L17" s="29" t="s">
        <v>103</v>
      </c>
      <c r="M17" s="29" t="s">
        <v>103</v>
      </c>
      <c r="N17" s="29" t="s">
        <v>104</v>
      </c>
      <c r="O17" s="40" t="s">
        <v>28</v>
      </c>
      <c r="P17" s="41" t="s">
        <v>75</v>
      </c>
      <c r="Q17" s="29" t="s">
        <v>76</v>
      </c>
      <c r="R17" s="29"/>
      <c r="S17" s="55" t="s">
        <v>75</v>
      </c>
      <c r="T17" s="29" t="s">
        <v>103</v>
      </c>
      <c r="U17" s="56"/>
      <c r="V17" s="56" t="s">
        <v>79</v>
      </c>
      <c r="W17" s="56" t="s">
        <v>78</v>
      </c>
      <c r="X17" s="56" t="s">
        <v>94</v>
      </c>
      <c r="Y17" s="56" t="s">
        <v>81</v>
      </c>
      <c r="Z17" s="56" t="s">
        <v>82</v>
      </c>
      <c r="AA17" s="41" t="s">
        <v>105</v>
      </c>
      <c r="AB17" s="77">
        <f>AB19+AB21+AB22+AB23*BB23</f>
        <v>3.2221</v>
      </c>
      <c r="AC17" s="29" t="s">
        <v>82</v>
      </c>
      <c r="AD17" s="74" t="s">
        <v>96</v>
      </c>
      <c r="AE17" s="75"/>
      <c r="AF17" s="76"/>
      <c r="AG17" s="76"/>
      <c r="AH17" s="76"/>
      <c r="AI17" s="76"/>
      <c r="AJ17" s="88"/>
      <c r="AK17" s="75">
        <v>16</v>
      </c>
      <c r="AL17" s="75"/>
      <c r="AM17" s="90"/>
      <c r="AN17" s="91"/>
      <c r="AO17" s="29"/>
      <c r="AP17" s="29"/>
      <c r="AQ17" s="29"/>
      <c r="AR17" s="29"/>
      <c r="AS17" s="29"/>
      <c r="AT17" s="29"/>
      <c r="AU17" s="29"/>
      <c r="AV17" s="29"/>
      <c r="AW17" s="111"/>
      <c r="AX17" s="112"/>
      <c r="AY17" s="29"/>
      <c r="AZ17" s="29">
        <v>1</v>
      </c>
      <c r="BA17" s="29">
        <v>1</v>
      </c>
      <c r="BB17" s="110">
        <v>0</v>
      </c>
      <c r="BC17" s="113"/>
    </row>
    <row r="18" s="6" customFormat="1" ht="39.95" customHeight="1" spans="1:55">
      <c r="A18" s="31">
        <f t="shared" si="1"/>
        <v>9</v>
      </c>
      <c r="B18" s="32"/>
      <c r="C18" s="32"/>
      <c r="D18" s="32"/>
      <c r="E18" s="32">
        <v>3</v>
      </c>
      <c r="F18" s="32"/>
      <c r="G18" s="32"/>
      <c r="H18" s="32"/>
      <c r="I18" s="32"/>
      <c r="J18" s="32"/>
      <c r="K18" s="32"/>
      <c r="L18" s="32" t="s">
        <v>106</v>
      </c>
      <c r="M18" s="32" t="s">
        <v>106</v>
      </c>
      <c r="N18" s="32" t="s">
        <v>104</v>
      </c>
      <c r="O18" s="44" t="s">
        <v>30</v>
      </c>
      <c r="P18" s="45" t="s">
        <v>75</v>
      </c>
      <c r="Q18" s="32" t="s">
        <v>76</v>
      </c>
      <c r="R18" s="32"/>
      <c r="S18" s="59" t="s">
        <v>75</v>
      </c>
      <c r="T18" s="32" t="s">
        <v>106</v>
      </c>
      <c r="U18" s="60"/>
      <c r="V18" s="60" t="s">
        <v>78</v>
      </c>
      <c r="W18" s="60" t="s">
        <v>79</v>
      </c>
      <c r="X18" s="60" t="s">
        <v>94</v>
      </c>
      <c r="Y18" s="60" t="s">
        <v>81</v>
      </c>
      <c r="Z18" s="60" t="s">
        <v>82</v>
      </c>
      <c r="AA18" s="45" t="s">
        <v>105</v>
      </c>
      <c r="AB18" s="79">
        <f>AB20+AB21+AB23*2+AB24</f>
        <v>3.2088</v>
      </c>
      <c r="AC18" s="32" t="s">
        <v>82</v>
      </c>
      <c r="AD18" s="74" t="s">
        <v>96</v>
      </c>
      <c r="AE18" s="75"/>
      <c r="AF18" s="76"/>
      <c r="AG18" s="76"/>
      <c r="AH18" s="76"/>
      <c r="AI18" s="76"/>
      <c r="AJ18" s="88"/>
      <c r="AK18" s="75">
        <v>16</v>
      </c>
      <c r="AL18" s="75"/>
      <c r="AM18" s="90"/>
      <c r="AN18" s="91"/>
      <c r="AO18" s="32"/>
      <c r="AP18" s="32"/>
      <c r="AQ18" s="32"/>
      <c r="AR18" s="32"/>
      <c r="AS18" s="32"/>
      <c r="AT18" s="32"/>
      <c r="AU18" s="32"/>
      <c r="AV18" s="32"/>
      <c r="AW18" s="118"/>
      <c r="AX18" s="32"/>
      <c r="AY18" s="32"/>
      <c r="AZ18" s="32">
        <v>0</v>
      </c>
      <c r="BA18" s="32">
        <v>0</v>
      </c>
      <c r="BB18" s="120">
        <v>1</v>
      </c>
      <c r="BC18" s="121"/>
    </row>
    <row r="19" s="3" customFormat="1" ht="39.95" customHeight="1" spans="1:55">
      <c r="A19" s="28">
        <f t="shared" si="1"/>
        <v>10</v>
      </c>
      <c r="B19" s="29"/>
      <c r="C19" s="29"/>
      <c r="D19" s="29"/>
      <c r="E19" s="29"/>
      <c r="F19" s="29">
        <v>4</v>
      </c>
      <c r="G19" s="29"/>
      <c r="H19" s="29"/>
      <c r="I19" s="29"/>
      <c r="J19" s="29"/>
      <c r="K19" s="29"/>
      <c r="L19" s="29" t="s">
        <v>107</v>
      </c>
      <c r="M19" s="29" t="s">
        <v>107</v>
      </c>
      <c r="N19" s="29" t="s">
        <v>108</v>
      </c>
      <c r="O19" s="40" t="s">
        <v>28</v>
      </c>
      <c r="P19" s="41" t="s">
        <v>75</v>
      </c>
      <c r="Q19" s="29" t="s">
        <v>76</v>
      </c>
      <c r="R19" s="29"/>
      <c r="S19" s="55" t="s">
        <v>77</v>
      </c>
      <c r="T19" s="29" t="s">
        <v>107</v>
      </c>
      <c r="U19" s="56"/>
      <c r="V19" s="56" t="s">
        <v>79</v>
      </c>
      <c r="W19" s="56" t="s">
        <v>78</v>
      </c>
      <c r="X19" s="56" t="s">
        <v>109</v>
      </c>
      <c r="Y19" s="56" t="s">
        <v>110</v>
      </c>
      <c r="Z19" s="56" t="s">
        <v>111</v>
      </c>
      <c r="AA19" s="41" t="s">
        <v>112</v>
      </c>
      <c r="AB19" s="77">
        <v>2.98</v>
      </c>
      <c r="AC19" s="29" t="s">
        <v>82</v>
      </c>
      <c r="AD19" s="74" t="s">
        <v>113</v>
      </c>
      <c r="AE19" s="75"/>
      <c r="AF19" s="76">
        <v>516</v>
      </c>
      <c r="AG19" s="76">
        <v>295</v>
      </c>
      <c r="AH19" s="76">
        <v>3</v>
      </c>
      <c r="AI19" s="76">
        <f>AF19*AG19*AH19*7860/1000000000</f>
        <v>3.5893476</v>
      </c>
      <c r="AJ19" s="88">
        <f>AB19/AI19</f>
        <v>0.830234441490147</v>
      </c>
      <c r="AK19" s="75"/>
      <c r="AL19" s="75"/>
      <c r="AM19" s="90"/>
      <c r="AN19" s="91"/>
      <c r="AO19" s="29"/>
      <c r="AP19" s="29"/>
      <c r="AQ19" s="29"/>
      <c r="AR19" s="29"/>
      <c r="AS19" s="29"/>
      <c r="AT19" s="29"/>
      <c r="AU19" s="29"/>
      <c r="AV19" s="29"/>
      <c r="AW19" s="111"/>
      <c r="AX19" s="112"/>
      <c r="AY19" s="29"/>
      <c r="AZ19" s="29">
        <v>1</v>
      </c>
      <c r="BA19" s="29">
        <v>1</v>
      </c>
      <c r="BB19" s="110">
        <v>0</v>
      </c>
      <c r="BC19" s="113"/>
    </row>
    <row r="20" s="5" customFormat="1" ht="39.95" customHeight="1" spans="1:55">
      <c r="A20" s="31">
        <f t="shared" si="1"/>
        <v>11</v>
      </c>
      <c r="B20" s="32"/>
      <c r="C20" s="32"/>
      <c r="D20" s="32"/>
      <c r="E20" s="32"/>
      <c r="F20" s="32">
        <v>4</v>
      </c>
      <c r="G20" s="32"/>
      <c r="H20" s="32"/>
      <c r="I20" s="32"/>
      <c r="J20" s="32"/>
      <c r="K20" s="32"/>
      <c r="L20" s="32" t="s">
        <v>114</v>
      </c>
      <c r="M20" s="32" t="s">
        <v>114</v>
      </c>
      <c r="N20" s="32" t="s">
        <v>108</v>
      </c>
      <c r="O20" s="44" t="s">
        <v>30</v>
      </c>
      <c r="P20" s="45" t="s">
        <v>75</v>
      </c>
      <c r="Q20" s="32" t="s">
        <v>76</v>
      </c>
      <c r="R20" s="32"/>
      <c r="S20" s="59" t="s">
        <v>75</v>
      </c>
      <c r="T20" s="32" t="s">
        <v>114</v>
      </c>
      <c r="U20" s="60"/>
      <c r="V20" s="60" t="s">
        <v>78</v>
      </c>
      <c r="W20" s="60" t="s">
        <v>79</v>
      </c>
      <c r="X20" s="60" t="s">
        <v>109</v>
      </c>
      <c r="Y20" s="60" t="s">
        <v>110</v>
      </c>
      <c r="Z20" s="60" t="s">
        <v>111</v>
      </c>
      <c r="AA20" s="45" t="s">
        <v>112</v>
      </c>
      <c r="AB20" s="79">
        <v>2.9668</v>
      </c>
      <c r="AC20" s="32" t="s">
        <v>82</v>
      </c>
      <c r="AD20" s="74" t="s">
        <v>113</v>
      </c>
      <c r="AE20" s="75" t="s">
        <v>115</v>
      </c>
      <c r="AF20" s="76">
        <v>514</v>
      </c>
      <c r="AG20" s="76">
        <v>287</v>
      </c>
      <c r="AH20" s="76">
        <v>3</v>
      </c>
      <c r="AI20" s="76">
        <f t="shared" ref="AI20:AI28" si="2">AF20*AG20*AH20*7860/1000000000</f>
        <v>3.47847444</v>
      </c>
      <c r="AJ20" s="88">
        <f t="shared" ref="AJ20:AJ28" si="3">AB20/AI20</f>
        <v>0.852902630499134</v>
      </c>
      <c r="AK20" s="75"/>
      <c r="AL20" s="75"/>
      <c r="AM20" s="90"/>
      <c r="AN20" s="91"/>
      <c r="AO20" s="32"/>
      <c r="AP20" s="32"/>
      <c r="AQ20" s="32"/>
      <c r="AR20" s="32"/>
      <c r="AS20" s="32"/>
      <c r="AT20" s="32"/>
      <c r="AU20" s="32"/>
      <c r="AV20" s="32"/>
      <c r="AW20" s="118"/>
      <c r="AX20" s="32"/>
      <c r="AY20" s="32"/>
      <c r="AZ20" s="32">
        <v>0</v>
      </c>
      <c r="BA20" s="32">
        <v>0</v>
      </c>
      <c r="BB20" s="120">
        <v>1</v>
      </c>
      <c r="BC20" s="121"/>
    </row>
    <row r="21" s="7" customFormat="1" ht="39.95" customHeight="1" spans="1:55">
      <c r="A21" s="26">
        <f t="shared" si="1"/>
        <v>12</v>
      </c>
      <c r="B21" s="27"/>
      <c r="C21" s="27"/>
      <c r="D21" s="27"/>
      <c r="E21" s="27"/>
      <c r="F21" s="27">
        <v>4</v>
      </c>
      <c r="G21" s="27"/>
      <c r="H21" s="27"/>
      <c r="I21" s="27"/>
      <c r="J21" s="27"/>
      <c r="K21" s="27"/>
      <c r="L21" s="27" t="s">
        <v>116</v>
      </c>
      <c r="M21" s="27" t="s">
        <v>116</v>
      </c>
      <c r="N21" s="27" t="s">
        <v>117</v>
      </c>
      <c r="O21" s="46"/>
      <c r="P21" s="39" t="s">
        <v>75</v>
      </c>
      <c r="Q21" s="27" t="s">
        <v>76</v>
      </c>
      <c r="R21" s="27"/>
      <c r="S21" s="53" t="s">
        <v>75</v>
      </c>
      <c r="T21" s="27" t="s">
        <v>116</v>
      </c>
      <c r="U21" s="54"/>
      <c r="V21" s="54" t="s">
        <v>79</v>
      </c>
      <c r="W21" s="54" t="s">
        <v>78</v>
      </c>
      <c r="X21" s="54" t="s">
        <v>109</v>
      </c>
      <c r="Y21" s="54" t="s">
        <v>118</v>
      </c>
      <c r="Z21" s="54" t="s">
        <v>119</v>
      </c>
      <c r="AA21" s="39" t="s">
        <v>120</v>
      </c>
      <c r="AB21" s="80">
        <v>0.036</v>
      </c>
      <c r="AC21" s="27" t="s">
        <v>82</v>
      </c>
      <c r="AD21" s="74" t="s">
        <v>113</v>
      </c>
      <c r="AE21" s="75"/>
      <c r="AF21" s="76">
        <v>88</v>
      </c>
      <c r="AG21" s="76">
        <v>33</v>
      </c>
      <c r="AH21" s="76">
        <v>3</v>
      </c>
      <c r="AI21" s="76">
        <f t="shared" si="2"/>
        <v>0.06847632</v>
      </c>
      <c r="AJ21" s="88">
        <f t="shared" si="3"/>
        <v>0.525729186381511</v>
      </c>
      <c r="AK21" s="75"/>
      <c r="AL21" s="75"/>
      <c r="AM21" s="90"/>
      <c r="AN21" s="91"/>
      <c r="AO21" s="27"/>
      <c r="AP21" s="27"/>
      <c r="AQ21" s="27"/>
      <c r="AR21" s="27"/>
      <c r="AS21" s="27"/>
      <c r="AT21" s="27"/>
      <c r="AU21" s="27"/>
      <c r="AV21" s="27"/>
      <c r="AW21" s="106"/>
      <c r="AX21" s="27"/>
      <c r="AY21" s="27"/>
      <c r="AZ21" s="27">
        <v>1</v>
      </c>
      <c r="BA21" s="27">
        <v>1</v>
      </c>
      <c r="BB21" s="108">
        <v>1</v>
      </c>
      <c r="BC21" s="109"/>
    </row>
    <row r="22" s="8" customFormat="1" ht="39.95" customHeight="1" spans="1:55">
      <c r="A22" s="28">
        <f t="shared" si="1"/>
        <v>13</v>
      </c>
      <c r="B22" s="29"/>
      <c r="C22" s="29"/>
      <c r="D22" s="29"/>
      <c r="E22" s="29"/>
      <c r="F22" s="29">
        <v>4</v>
      </c>
      <c r="G22" s="29"/>
      <c r="H22" s="29"/>
      <c r="I22" s="29"/>
      <c r="J22" s="29"/>
      <c r="K22" s="29"/>
      <c r="L22" s="29" t="s">
        <v>121</v>
      </c>
      <c r="M22" s="29" t="s">
        <v>121</v>
      </c>
      <c r="N22" s="29" t="s">
        <v>122</v>
      </c>
      <c r="O22" s="40"/>
      <c r="P22" s="41" t="s">
        <v>75</v>
      </c>
      <c r="Q22" s="29" t="s">
        <v>76</v>
      </c>
      <c r="R22" s="29"/>
      <c r="S22" s="55" t="s">
        <v>75</v>
      </c>
      <c r="T22" s="29" t="s">
        <v>121</v>
      </c>
      <c r="U22" s="56"/>
      <c r="V22" s="56" t="s">
        <v>79</v>
      </c>
      <c r="W22" s="56" t="s">
        <v>78</v>
      </c>
      <c r="X22" s="56" t="s">
        <v>109</v>
      </c>
      <c r="Y22" s="56" t="s">
        <v>123</v>
      </c>
      <c r="Z22" s="56" t="s">
        <v>119</v>
      </c>
      <c r="AA22" s="81" t="s">
        <v>124</v>
      </c>
      <c r="AB22" s="77">
        <v>0.0101</v>
      </c>
      <c r="AC22" s="29" t="s">
        <v>82</v>
      </c>
      <c r="AD22" s="74" t="s">
        <v>113</v>
      </c>
      <c r="AE22" s="75"/>
      <c r="AF22" s="76">
        <v>61</v>
      </c>
      <c r="AG22" s="76">
        <v>19</v>
      </c>
      <c r="AH22" s="76">
        <v>2.5</v>
      </c>
      <c r="AI22" s="76">
        <f t="shared" si="2"/>
        <v>0.02277435</v>
      </c>
      <c r="AJ22" s="88">
        <f t="shared" si="3"/>
        <v>0.443481372684621</v>
      </c>
      <c r="AK22" s="75"/>
      <c r="AL22" s="75"/>
      <c r="AM22" s="90"/>
      <c r="AN22" s="91"/>
      <c r="AO22" s="29"/>
      <c r="AP22" s="29"/>
      <c r="AQ22" s="29"/>
      <c r="AR22" s="29"/>
      <c r="AS22" s="29"/>
      <c r="AT22" s="29"/>
      <c r="AU22" s="29"/>
      <c r="AV22" s="29"/>
      <c r="AW22" s="111"/>
      <c r="AX22" s="29"/>
      <c r="AY22" s="29"/>
      <c r="AZ22" s="29">
        <v>1</v>
      </c>
      <c r="BA22" s="29">
        <v>1</v>
      </c>
      <c r="BB22" s="110">
        <v>0</v>
      </c>
      <c r="BC22" s="113"/>
    </row>
    <row r="23" s="7" customFormat="1" ht="39.95" customHeight="1" spans="1:55">
      <c r="A23" s="26">
        <f t="shared" si="1"/>
        <v>14</v>
      </c>
      <c r="B23" s="27"/>
      <c r="C23" s="27"/>
      <c r="D23" s="27"/>
      <c r="E23" s="27"/>
      <c r="F23" s="27">
        <v>4</v>
      </c>
      <c r="G23" s="27"/>
      <c r="H23" s="27"/>
      <c r="I23" s="27"/>
      <c r="J23" s="27"/>
      <c r="K23" s="27"/>
      <c r="L23" s="27" t="s">
        <v>125</v>
      </c>
      <c r="M23" s="27" t="s">
        <v>125</v>
      </c>
      <c r="N23" s="27" t="s">
        <v>126</v>
      </c>
      <c r="O23" s="38"/>
      <c r="P23" s="39" t="s">
        <v>75</v>
      </c>
      <c r="Q23" s="27" t="s">
        <v>76</v>
      </c>
      <c r="R23" s="27"/>
      <c r="S23" s="53" t="s">
        <v>75</v>
      </c>
      <c r="T23" s="27" t="s">
        <v>125</v>
      </c>
      <c r="U23" s="54"/>
      <c r="V23" s="54" t="s">
        <v>79</v>
      </c>
      <c r="W23" s="54" t="s">
        <v>78</v>
      </c>
      <c r="X23" s="54" t="s">
        <v>109</v>
      </c>
      <c r="Y23" s="54" t="s">
        <v>118</v>
      </c>
      <c r="Z23" s="54" t="s">
        <v>119</v>
      </c>
      <c r="AA23" s="39" t="s">
        <v>127</v>
      </c>
      <c r="AB23" s="73">
        <v>0.098</v>
      </c>
      <c r="AC23" s="27" t="s">
        <v>82</v>
      </c>
      <c r="AD23" s="74" t="s">
        <v>113</v>
      </c>
      <c r="AE23" s="75"/>
      <c r="AF23" s="76">
        <v>86</v>
      </c>
      <c r="AG23" s="76">
        <v>77</v>
      </c>
      <c r="AH23" s="76">
        <v>3</v>
      </c>
      <c r="AI23" s="76">
        <f t="shared" si="2"/>
        <v>0.15614676</v>
      </c>
      <c r="AJ23" s="88">
        <f t="shared" si="3"/>
        <v>0.627614687618238</v>
      </c>
      <c r="AK23" s="75"/>
      <c r="AL23" s="75"/>
      <c r="AM23" s="90"/>
      <c r="AN23" s="91"/>
      <c r="AO23" s="27"/>
      <c r="AP23" s="27"/>
      <c r="AQ23" s="27"/>
      <c r="AR23" s="27"/>
      <c r="AS23" s="27"/>
      <c r="AT23" s="27"/>
      <c r="AU23" s="27"/>
      <c r="AV23" s="27"/>
      <c r="AW23" s="106"/>
      <c r="AX23" s="27"/>
      <c r="AY23" s="27"/>
      <c r="AZ23" s="27">
        <v>2</v>
      </c>
      <c r="BA23" s="27">
        <v>2</v>
      </c>
      <c r="BB23" s="108">
        <v>2</v>
      </c>
      <c r="BC23" s="109"/>
    </row>
    <row r="24" s="6" customFormat="1" ht="39.95" customHeight="1" spans="1:55">
      <c r="A24" s="31">
        <f t="shared" si="1"/>
        <v>15</v>
      </c>
      <c r="B24" s="32"/>
      <c r="C24" s="32"/>
      <c r="D24" s="32"/>
      <c r="E24" s="32"/>
      <c r="F24" s="32">
        <v>4</v>
      </c>
      <c r="G24" s="32"/>
      <c r="H24" s="32"/>
      <c r="I24" s="32"/>
      <c r="J24" s="32"/>
      <c r="K24" s="32"/>
      <c r="L24" s="32" t="s">
        <v>128</v>
      </c>
      <c r="M24" s="32" t="s">
        <v>128</v>
      </c>
      <c r="N24" s="32" t="s">
        <v>129</v>
      </c>
      <c r="O24" s="44"/>
      <c r="P24" s="45" t="s">
        <v>75</v>
      </c>
      <c r="Q24" s="32" t="s">
        <v>76</v>
      </c>
      <c r="R24" s="32"/>
      <c r="S24" s="59" t="s">
        <v>75</v>
      </c>
      <c r="T24" s="32" t="s">
        <v>128</v>
      </c>
      <c r="U24" s="60"/>
      <c r="V24" s="60" t="s">
        <v>79</v>
      </c>
      <c r="W24" s="60" t="s">
        <v>78</v>
      </c>
      <c r="X24" s="60" t="s">
        <v>109</v>
      </c>
      <c r="Y24" s="60" t="s">
        <v>130</v>
      </c>
      <c r="Z24" s="60" t="s">
        <v>131</v>
      </c>
      <c r="AA24" s="45" t="s">
        <v>132</v>
      </c>
      <c r="AB24" s="79">
        <v>0.01</v>
      </c>
      <c r="AC24" s="32" t="s">
        <v>82</v>
      </c>
      <c r="AD24" s="74" t="s">
        <v>113</v>
      </c>
      <c r="AE24" s="75"/>
      <c r="AF24" s="76">
        <v>55</v>
      </c>
      <c r="AG24" s="76">
        <v>34</v>
      </c>
      <c r="AH24" s="76">
        <v>2.5</v>
      </c>
      <c r="AI24" s="76">
        <f t="shared" si="2"/>
        <v>0.0367455</v>
      </c>
      <c r="AJ24" s="88">
        <f t="shared" si="3"/>
        <v>0.272142167068076</v>
      </c>
      <c r="AK24" s="75"/>
      <c r="AL24" s="75"/>
      <c r="AM24" s="90"/>
      <c r="AN24" s="91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>
        <v>0</v>
      </c>
      <c r="BA24" s="32">
        <v>0</v>
      </c>
      <c r="BB24" s="120">
        <v>1</v>
      </c>
      <c r="BC24" s="121"/>
    </row>
    <row r="25" s="7" customFormat="1" ht="39.95" customHeight="1" spans="1:55">
      <c r="A25" s="26">
        <f t="shared" si="1"/>
        <v>16</v>
      </c>
      <c r="B25" s="27"/>
      <c r="C25" s="27"/>
      <c r="D25" s="27"/>
      <c r="E25" s="27">
        <v>3</v>
      </c>
      <c r="F25" s="27"/>
      <c r="G25" s="27"/>
      <c r="H25" s="27"/>
      <c r="I25" s="27"/>
      <c r="J25" s="27"/>
      <c r="K25" s="27"/>
      <c r="L25" s="27" t="s">
        <v>133</v>
      </c>
      <c r="M25" s="27" t="s">
        <v>133</v>
      </c>
      <c r="N25" s="27" t="s">
        <v>134</v>
      </c>
      <c r="O25" s="38"/>
      <c r="P25" s="39" t="s">
        <v>75</v>
      </c>
      <c r="Q25" s="27" t="s">
        <v>76</v>
      </c>
      <c r="R25" s="27"/>
      <c r="S25" s="53" t="s">
        <v>75</v>
      </c>
      <c r="T25" s="27" t="s">
        <v>133</v>
      </c>
      <c r="U25" s="54"/>
      <c r="V25" s="54" t="s">
        <v>79</v>
      </c>
      <c r="W25" s="54" t="s">
        <v>78</v>
      </c>
      <c r="X25" s="54" t="s">
        <v>109</v>
      </c>
      <c r="Y25" s="54" t="s">
        <v>110</v>
      </c>
      <c r="Z25" s="54" t="s">
        <v>111</v>
      </c>
      <c r="AA25" s="39" t="s">
        <v>135</v>
      </c>
      <c r="AB25" s="73">
        <v>0.361</v>
      </c>
      <c r="AC25" s="27" t="s">
        <v>82</v>
      </c>
      <c r="AD25" s="74" t="s">
        <v>113</v>
      </c>
      <c r="AE25" s="75"/>
      <c r="AF25" s="76">
        <v>225</v>
      </c>
      <c r="AG25" s="76">
        <v>94</v>
      </c>
      <c r="AH25" s="76">
        <v>3</v>
      </c>
      <c r="AI25" s="76">
        <f t="shared" si="2"/>
        <v>0.498717</v>
      </c>
      <c r="AJ25" s="88">
        <f t="shared" si="3"/>
        <v>0.723857418134934</v>
      </c>
      <c r="AK25" s="75"/>
      <c r="AL25" s="75"/>
      <c r="AM25" s="90"/>
      <c r="AN25" s="91"/>
      <c r="AO25" s="27"/>
      <c r="AP25" s="27"/>
      <c r="AQ25" s="27"/>
      <c r="AR25" s="27"/>
      <c r="AS25" s="27"/>
      <c r="AT25" s="27"/>
      <c r="AU25" s="27"/>
      <c r="AV25" s="27"/>
      <c r="AW25" s="106"/>
      <c r="AX25" s="27"/>
      <c r="AY25" s="27"/>
      <c r="AZ25" s="27">
        <v>1</v>
      </c>
      <c r="BA25" s="27">
        <v>1</v>
      </c>
      <c r="BB25" s="108">
        <v>1</v>
      </c>
      <c r="BC25" s="109"/>
    </row>
    <row r="26" s="7" customFormat="1" ht="39.95" customHeight="1" spans="1:55">
      <c r="A26" s="26">
        <f t="shared" si="1"/>
        <v>17</v>
      </c>
      <c r="B26" s="27"/>
      <c r="C26" s="27"/>
      <c r="D26" s="27"/>
      <c r="E26" s="27">
        <v>3</v>
      </c>
      <c r="F26" s="27"/>
      <c r="G26" s="27"/>
      <c r="H26" s="27"/>
      <c r="I26" s="27"/>
      <c r="J26" s="27"/>
      <c r="K26" s="27"/>
      <c r="L26" s="27" t="s">
        <v>136</v>
      </c>
      <c r="M26" s="27" t="s">
        <v>136</v>
      </c>
      <c r="N26" s="27" t="s">
        <v>137</v>
      </c>
      <c r="O26" s="38"/>
      <c r="P26" s="39" t="s">
        <v>75</v>
      </c>
      <c r="Q26" s="27" t="s">
        <v>76</v>
      </c>
      <c r="R26" s="27"/>
      <c r="S26" s="53" t="s">
        <v>75</v>
      </c>
      <c r="T26" s="27" t="s">
        <v>136</v>
      </c>
      <c r="U26" s="54"/>
      <c r="V26" s="54" t="s">
        <v>79</v>
      </c>
      <c r="W26" s="54" t="s">
        <v>78</v>
      </c>
      <c r="X26" s="54" t="s">
        <v>109</v>
      </c>
      <c r="Y26" s="54" t="s">
        <v>110</v>
      </c>
      <c r="Z26" s="54" t="s">
        <v>111</v>
      </c>
      <c r="AA26" s="39" t="s">
        <v>138</v>
      </c>
      <c r="AB26" s="73">
        <v>0.232</v>
      </c>
      <c r="AC26" s="27" t="s">
        <v>82</v>
      </c>
      <c r="AD26" s="74" t="s">
        <v>113</v>
      </c>
      <c r="AE26" s="75"/>
      <c r="AF26" s="76">
        <v>166</v>
      </c>
      <c r="AG26" s="76">
        <v>94</v>
      </c>
      <c r="AH26" s="76">
        <v>3</v>
      </c>
      <c r="AI26" s="76">
        <f t="shared" si="2"/>
        <v>0.36794232</v>
      </c>
      <c r="AJ26" s="88">
        <f t="shared" si="3"/>
        <v>0.630533611898735</v>
      </c>
      <c r="AK26" s="75"/>
      <c r="AL26" s="75"/>
      <c r="AM26" s="90"/>
      <c r="AN26" s="91"/>
      <c r="AO26" s="27"/>
      <c r="AP26" s="27"/>
      <c r="AQ26" s="27"/>
      <c r="AR26" s="27"/>
      <c r="AS26" s="27"/>
      <c r="AT26" s="27"/>
      <c r="AU26" s="27"/>
      <c r="AV26" s="27"/>
      <c r="AW26" s="106"/>
      <c r="AX26" s="27"/>
      <c r="AY26" s="27"/>
      <c r="AZ26" s="27">
        <v>1</v>
      </c>
      <c r="BA26" s="27">
        <v>1</v>
      </c>
      <c r="BB26" s="108">
        <v>1</v>
      </c>
      <c r="BC26" s="109"/>
    </row>
    <row r="27" s="7" customFormat="1" ht="39.95" customHeight="1" spans="1:55">
      <c r="A27" s="26">
        <f t="shared" si="1"/>
        <v>18</v>
      </c>
      <c r="B27" s="27"/>
      <c r="C27" s="27"/>
      <c r="D27" s="27"/>
      <c r="E27" s="27">
        <v>3</v>
      </c>
      <c r="F27" s="27"/>
      <c r="G27" s="27"/>
      <c r="H27" s="27"/>
      <c r="I27" s="27"/>
      <c r="J27" s="27"/>
      <c r="K27" s="27"/>
      <c r="L27" s="27" t="s">
        <v>139</v>
      </c>
      <c r="M27" s="27" t="s">
        <v>139</v>
      </c>
      <c r="N27" s="27" t="s">
        <v>140</v>
      </c>
      <c r="O27" s="38"/>
      <c r="P27" s="39" t="s">
        <v>75</v>
      </c>
      <c r="Q27" s="27" t="s">
        <v>76</v>
      </c>
      <c r="R27" s="27"/>
      <c r="S27" s="53" t="s">
        <v>77</v>
      </c>
      <c r="T27" s="27" t="s">
        <v>139</v>
      </c>
      <c r="U27" s="54"/>
      <c r="V27" s="54" t="s">
        <v>79</v>
      </c>
      <c r="W27" s="54" t="s">
        <v>78</v>
      </c>
      <c r="X27" s="54" t="s">
        <v>109</v>
      </c>
      <c r="Y27" s="54" t="s">
        <v>110</v>
      </c>
      <c r="Z27" s="54" t="s">
        <v>111</v>
      </c>
      <c r="AA27" s="39" t="s">
        <v>141</v>
      </c>
      <c r="AB27" s="73">
        <v>0.677</v>
      </c>
      <c r="AC27" s="27" t="s">
        <v>82</v>
      </c>
      <c r="AD27" s="74" t="s">
        <v>113</v>
      </c>
      <c r="AE27" s="75"/>
      <c r="AF27" s="76">
        <v>225</v>
      </c>
      <c r="AG27" s="76">
        <v>158</v>
      </c>
      <c r="AH27" s="76">
        <v>3</v>
      </c>
      <c r="AI27" s="76">
        <f t="shared" si="2"/>
        <v>0.838269</v>
      </c>
      <c r="AJ27" s="88">
        <f t="shared" si="3"/>
        <v>0.807616648116535</v>
      </c>
      <c r="AK27" s="75"/>
      <c r="AL27" s="75"/>
      <c r="AM27" s="90"/>
      <c r="AN27" s="91"/>
      <c r="AO27" s="27"/>
      <c r="AP27" s="27"/>
      <c r="AQ27" s="27"/>
      <c r="AR27" s="27"/>
      <c r="AS27" s="27"/>
      <c r="AT27" s="27"/>
      <c r="AU27" s="27"/>
      <c r="AV27" s="27"/>
      <c r="AW27" s="106"/>
      <c r="AX27" s="27"/>
      <c r="AY27" s="27"/>
      <c r="AZ27" s="27">
        <v>1</v>
      </c>
      <c r="BA27" s="27">
        <v>1</v>
      </c>
      <c r="BB27" s="108">
        <v>1</v>
      </c>
      <c r="BC27" s="109"/>
    </row>
    <row r="28" s="9" customFormat="1" ht="39.95" customHeight="1" spans="1:55">
      <c r="A28" s="33">
        <f t="shared" si="1"/>
        <v>19</v>
      </c>
      <c r="B28" s="34"/>
      <c r="C28" s="34"/>
      <c r="D28" s="34"/>
      <c r="E28" s="34">
        <v>3</v>
      </c>
      <c r="F28" s="34"/>
      <c r="G28" s="34"/>
      <c r="H28" s="34"/>
      <c r="I28" s="34"/>
      <c r="J28" s="34"/>
      <c r="K28" s="34"/>
      <c r="L28" s="34" t="s">
        <v>142</v>
      </c>
      <c r="M28" s="34" t="s">
        <v>142</v>
      </c>
      <c r="N28" s="34" t="s">
        <v>143</v>
      </c>
      <c r="O28" s="47"/>
      <c r="P28" s="48" t="s">
        <v>75</v>
      </c>
      <c r="Q28" s="34" t="s">
        <v>76</v>
      </c>
      <c r="R28" s="34"/>
      <c r="S28" s="61" t="s">
        <v>75</v>
      </c>
      <c r="T28" s="34" t="s">
        <v>142</v>
      </c>
      <c r="U28" s="58"/>
      <c r="V28" s="58" t="s">
        <v>78</v>
      </c>
      <c r="W28" s="58" t="s">
        <v>79</v>
      </c>
      <c r="X28" s="58" t="s">
        <v>109</v>
      </c>
      <c r="Y28" s="58" t="s">
        <v>144</v>
      </c>
      <c r="Z28" s="58" t="s">
        <v>145</v>
      </c>
      <c r="AA28" s="48" t="s">
        <v>146</v>
      </c>
      <c r="AB28" s="78">
        <v>0.627</v>
      </c>
      <c r="AC28" s="34"/>
      <c r="AD28" s="74" t="s">
        <v>113</v>
      </c>
      <c r="AE28" s="75" t="s">
        <v>147</v>
      </c>
      <c r="AF28" s="76">
        <v>182</v>
      </c>
      <c r="AG28" s="76">
        <v>150</v>
      </c>
      <c r="AH28" s="76">
        <v>4</v>
      </c>
      <c r="AI28" s="76">
        <f t="shared" si="2"/>
        <v>0.858312</v>
      </c>
      <c r="AJ28" s="88">
        <f t="shared" si="3"/>
        <v>0.730503593099013</v>
      </c>
      <c r="AK28" s="75"/>
      <c r="AL28" s="75"/>
      <c r="AM28" s="90"/>
      <c r="AN28" s="91"/>
      <c r="AO28" s="34"/>
      <c r="AP28" s="34"/>
      <c r="AQ28" s="34"/>
      <c r="AR28" s="34"/>
      <c r="AS28" s="34"/>
      <c r="AT28" s="34"/>
      <c r="AU28" s="34"/>
      <c r="AV28" s="34"/>
      <c r="AW28" s="114"/>
      <c r="AX28" s="34"/>
      <c r="AY28" s="34"/>
      <c r="AZ28" s="34">
        <v>1</v>
      </c>
      <c r="BA28" s="34">
        <v>1</v>
      </c>
      <c r="BB28" s="122">
        <v>1</v>
      </c>
      <c r="BC28" s="123"/>
    </row>
    <row r="29" s="9" customFormat="1" ht="39.95" customHeight="1" spans="1:55">
      <c r="A29" s="33">
        <f t="shared" si="1"/>
        <v>20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 t="s">
        <v>148</v>
      </c>
      <c r="M29" s="34" t="s">
        <v>148</v>
      </c>
      <c r="N29" s="34" t="s">
        <v>149</v>
      </c>
      <c r="O29" s="47"/>
      <c r="P29" s="48"/>
      <c r="Q29" s="34"/>
      <c r="R29" s="34"/>
      <c r="S29" s="61"/>
      <c r="T29" s="34"/>
      <c r="U29" s="58"/>
      <c r="V29" s="58"/>
      <c r="W29" s="58"/>
      <c r="X29" s="58"/>
      <c r="Y29" s="58"/>
      <c r="Z29" s="58"/>
      <c r="AA29" s="48"/>
      <c r="AB29" s="78"/>
      <c r="AC29" s="34"/>
      <c r="AD29" s="74" t="s">
        <v>90</v>
      </c>
      <c r="AE29" s="75"/>
      <c r="AF29" s="76"/>
      <c r="AG29" s="76"/>
      <c r="AH29" s="76"/>
      <c r="AI29" s="76"/>
      <c r="AJ29" s="88"/>
      <c r="AK29" s="75"/>
      <c r="AL29" s="75">
        <v>0.4169</v>
      </c>
      <c r="AM29" s="75" t="s">
        <v>85</v>
      </c>
      <c r="AN29" s="89" t="s">
        <v>91</v>
      </c>
      <c r="AO29" s="34"/>
      <c r="AP29" s="34"/>
      <c r="AQ29" s="34"/>
      <c r="AR29" s="34"/>
      <c r="AS29" s="34"/>
      <c r="AT29" s="34"/>
      <c r="AU29" s="34"/>
      <c r="AV29" s="34"/>
      <c r="AW29" s="114"/>
      <c r="AX29" s="34"/>
      <c r="AY29" s="34"/>
      <c r="AZ29" s="27">
        <v>1</v>
      </c>
      <c r="BA29" s="27">
        <v>1</v>
      </c>
      <c r="BB29" s="108">
        <v>0</v>
      </c>
      <c r="BC29" s="123"/>
    </row>
    <row r="30" s="7" customFormat="1" ht="39.95" customHeight="1" spans="1:55">
      <c r="A30" s="33">
        <f t="shared" si="1"/>
        <v>21</v>
      </c>
      <c r="B30" s="27"/>
      <c r="C30" s="27"/>
      <c r="D30" s="27">
        <v>2</v>
      </c>
      <c r="E30" s="27"/>
      <c r="F30" s="27"/>
      <c r="G30" s="27"/>
      <c r="H30" s="27"/>
      <c r="I30" s="27"/>
      <c r="J30" s="27"/>
      <c r="K30" s="27"/>
      <c r="L30" s="27" t="s">
        <v>150</v>
      </c>
      <c r="M30" s="27" t="s">
        <v>150</v>
      </c>
      <c r="N30" s="27" t="s">
        <v>151</v>
      </c>
      <c r="O30" s="38" t="s">
        <v>28</v>
      </c>
      <c r="P30" s="39" t="s">
        <v>75</v>
      </c>
      <c r="Q30" s="27" t="s">
        <v>76</v>
      </c>
      <c r="R30" s="27"/>
      <c r="S30" s="53" t="s">
        <v>77</v>
      </c>
      <c r="T30" s="27" t="s">
        <v>150</v>
      </c>
      <c r="U30" s="54"/>
      <c r="V30" s="54" t="s">
        <v>78</v>
      </c>
      <c r="W30" s="54" t="s">
        <v>79</v>
      </c>
      <c r="X30" s="54" t="s">
        <v>94</v>
      </c>
      <c r="Y30" s="54" t="s">
        <v>81</v>
      </c>
      <c r="Z30" s="54" t="s">
        <v>82</v>
      </c>
      <c r="AA30" s="39" t="s">
        <v>152</v>
      </c>
      <c r="AB30" s="80">
        <f>AB32+AB38+AB44+AB50+AB60+AB61</f>
        <v>4.9141</v>
      </c>
      <c r="AC30" s="27" t="s">
        <v>82</v>
      </c>
      <c r="AD30" s="74" t="s">
        <v>96</v>
      </c>
      <c r="AE30" s="75"/>
      <c r="AF30" s="76"/>
      <c r="AG30" s="76"/>
      <c r="AH30" s="76"/>
      <c r="AI30" s="76"/>
      <c r="AJ30" s="88"/>
      <c r="AK30" s="75">
        <v>54</v>
      </c>
      <c r="AL30" s="75"/>
      <c r="AM30" s="75" t="s">
        <v>97</v>
      </c>
      <c r="AN30" s="89" t="s">
        <v>98</v>
      </c>
      <c r="AO30" s="27"/>
      <c r="AP30" s="27"/>
      <c r="AQ30" s="27"/>
      <c r="AR30" s="27"/>
      <c r="AS30" s="27"/>
      <c r="AT30" s="27"/>
      <c r="AU30" s="27"/>
      <c r="AV30" s="27"/>
      <c r="AW30" s="106"/>
      <c r="AX30" s="27"/>
      <c r="AY30" s="27" t="s">
        <v>153</v>
      </c>
      <c r="AZ30" s="27">
        <v>1</v>
      </c>
      <c r="BA30" s="27">
        <v>1</v>
      </c>
      <c r="BB30" s="108">
        <v>0</v>
      </c>
      <c r="BC30" s="109"/>
    </row>
    <row r="31" s="7" customFormat="1" ht="39.95" customHeight="1" spans="1:55">
      <c r="A31" s="33">
        <f t="shared" si="1"/>
        <v>22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 t="s">
        <v>154</v>
      </c>
      <c r="M31" s="27" t="s">
        <v>154</v>
      </c>
      <c r="N31" s="34" t="s">
        <v>149</v>
      </c>
      <c r="O31" s="38"/>
      <c r="P31" s="39"/>
      <c r="Q31" s="27"/>
      <c r="R31" s="27"/>
      <c r="S31" s="53"/>
      <c r="T31" s="27"/>
      <c r="U31" s="54"/>
      <c r="V31" s="54"/>
      <c r="W31" s="54"/>
      <c r="X31" s="54"/>
      <c r="Y31" s="54"/>
      <c r="Z31" s="54"/>
      <c r="AA31" s="39"/>
      <c r="AB31" s="80"/>
      <c r="AC31" s="27"/>
      <c r="AD31" s="74" t="s">
        <v>90</v>
      </c>
      <c r="AE31" s="75"/>
      <c r="AF31" s="76"/>
      <c r="AG31" s="76"/>
      <c r="AH31" s="76"/>
      <c r="AI31" s="76"/>
      <c r="AJ31" s="88"/>
      <c r="AK31" s="75"/>
      <c r="AL31" s="75">
        <v>0.71</v>
      </c>
      <c r="AM31" s="75" t="s">
        <v>85</v>
      </c>
      <c r="AN31" s="89" t="s">
        <v>91</v>
      </c>
      <c r="AO31" s="27"/>
      <c r="AP31" s="27"/>
      <c r="AQ31" s="27"/>
      <c r="AR31" s="27"/>
      <c r="AS31" s="27"/>
      <c r="AT31" s="27"/>
      <c r="AU31" s="27"/>
      <c r="AV31" s="27"/>
      <c r="AW31" s="106"/>
      <c r="AX31" s="27"/>
      <c r="AY31" s="27"/>
      <c r="AZ31" s="27">
        <v>0</v>
      </c>
      <c r="BA31" s="27">
        <v>0</v>
      </c>
      <c r="BB31" s="108">
        <v>1</v>
      </c>
      <c r="BC31" s="109"/>
    </row>
    <row r="32" s="2" customFormat="1" ht="39.95" customHeight="1" spans="1:55">
      <c r="A32" s="26">
        <f t="shared" ref="A32:A41" si="4">ROW()-9</f>
        <v>23</v>
      </c>
      <c r="B32" s="27"/>
      <c r="C32" s="27"/>
      <c r="D32" s="27">
        <v>2</v>
      </c>
      <c r="E32" s="27"/>
      <c r="F32" s="27"/>
      <c r="G32" s="27"/>
      <c r="H32" s="27"/>
      <c r="I32" s="27"/>
      <c r="J32" s="27"/>
      <c r="K32" s="27"/>
      <c r="L32" s="27" t="s">
        <v>155</v>
      </c>
      <c r="M32" s="27" t="s">
        <v>155</v>
      </c>
      <c r="N32" s="27" t="s">
        <v>151</v>
      </c>
      <c r="O32" s="38" t="s">
        <v>30</v>
      </c>
      <c r="P32" s="39" t="s">
        <v>75</v>
      </c>
      <c r="Q32" s="27" t="s">
        <v>76</v>
      </c>
      <c r="R32" s="27"/>
      <c r="S32" s="53" t="s">
        <v>77</v>
      </c>
      <c r="T32" s="27" t="s">
        <v>155</v>
      </c>
      <c r="U32" s="54"/>
      <c r="V32" s="54" t="s">
        <v>78</v>
      </c>
      <c r="W32" s="54" t="s">
        <v>79</v>
      </c>
      <c r="X32" s="54" t="s">
        <v>94</v>
      </c>
      <c r="Y32" s="54" t="s">
        <v>81</v>
      </c>
      <c r="Z32" s="54" t="s">
        <v>82</v>
      </c>
      <c r="AA32" s="39" t="s">
        <v>156</v>
      </c>
      <c r="AB32" s="80">
        <f>AB33+AB42+AB48+AB57+AB60+AB61</f>
        <v>4.6703</v>
      </c>
      <c r="AC32" s="27" t="s">
        <v>82</v>
      </c>
      <c r="AD32" s="74" t="s">
        <v>96</v>
      </c>
      <c r="AE32" s="75"/>
      <c r="AF32" s="76"/>
      <c r="AG32" s="76"/>
      <c r="AH32" s="76"/>
      <c r="AI32" s="76"/>
      <c r="AJ32" s="88"/>
      <c r="AK32" s="75"/>
      <c r="AL32" s="75"/>
      <c r="AM32" s="75" t="s">
        <v>97</v>
      </c>
      <c r="AN32" s="89" t="s">
        <v>98</v>
      </c>
      <c r="AO32" s="27"/>
      <c r="AP32" s="27"/>
      <c r="AQ32" s="27"/>
      <c r="AR32" s="27"/>
      <c r="AS32" s="27"/>
      <c r="AT32" s="27"/>
      <c r="AU32" s="27"/>
      <c r="AV32" s="27"/>
      <c r="AW32" s="106"/>
      <c r="AX32" s="107"/>
      <c r="AY32" s="27" t="s">
        <v>157</v>
      </c>
      <c r="AZ32" s="27">
        <v>0</v>
      </c>
      <c r="BA32" s="27">
        <v>0</v>
      </c>
      <c r="BB32" s="108">
        <v>1</v>
      </c>
      <c r="BC32" s="109"/>
    </row>
    <row r="33" s="7" customFormat="1" ht="39.95" customHeight="1" spans="1:55">
      <c r="A33" s="26">
        <f t="shared" si="4"/>
        <v>24</v>
      </c>
      <c r="B33" s="27"/>
      <c r="C33" s="27"/>
      <c r="D33" s="27"/>
      <c r="E33" s="27">
        <v>3</v>
      </c>
      <c r="F33" s="27"/>
      <c r="G33" s="27"/>
      <c r="H33" s="27"/>
      <c r="I33" s="27"/>
      <c r="J33" s="27"/>
      <c r="K33" s="27"/>
      <c r="L33" s="27" t="s">
        <v>158</v>
      </c>
      <c r="M33" s="27" t="s">
        <v>158</v>
      </c>
      <c r="N33" s="27" t="s">
        <v>159</v>
      </c>
      <c r="O33" s="38"/>
      <c r="P33" s="39"/>
      <c r="Q33" s="27" t="s">
        <v>76</v>
      </c>
      <c r="R33" s="27"/>
      <c r="S33" s="53" t="s">
        <v>75</v>
      </c>
      <c r="T33" s="27" t="s">
        <v>158</v>
      </c>
      <c r="U33" s="54"/>
      <c r="V33" s="54" t="s">
        <v>79</v>
      </c>
      <c r="W33" s="54" t="s">
        <v>78</v>
      </c>
      <c r="X33" s="54" t="s">
        <v>94</v>
      </c>
      <c r="Y33" s="54" t="s">
        <v>81</v>
      </c>
      <c r="Z33" s="54" t="s">
        <v>82</v>
      </c>
      <c r="AA33" s="39" t="s">
        <v>160</v>
      </c>
      <c r="AB33" s="80">
        <f>AB34+AB37+AB38*BB38</f>
        <v>3.2229</v>
      </c>
      <c r="AC33" s="27" t="s">
        <v>82</v>
      </c>
      <c r="AD33" s="74" t="s">
        <v>96</v>
      </c>
      <c r="AE33" s="75"/>
      <c r="AF33" s="76"/>
      <c r="AG33" s="76"/>
      <c r="AH33" s="76"/>
      <c r="AI33" s="76"/>
      <c r="AJ33" s="88"/>
      <c r="AK33" s="75">
        <v>10</v>
      </c>
      <c r="AL33" s="75"/>
      <c r="AM33" s="90"/>
      <c r="AN33" s="91"/>
      <c r="AO33" s="27"/>
      <c r="AP33" s="27"/>
      <c r="AQ33" s="27"/>
      <c r="AR33" s="27"/>
      <c r="AS33" s="27"/>
      <c r="AT33" s="27"/>
      <c r="AU33" s="27"/>
      <c r="AV33" s="27"/>
      <c r="AW33" s="106"/>
      <c r="AX33" s="27"/>
      <c r="AY33" s="27"/>
      <c r="AZ33" s="108">
        <v>1</v>
      </c>
      <c r="BA33" s="108">
        <v>1</v>
      </c>
      <c r="BB33" s="108">
        <v>1</v>
      </c>
      <c r="BC33" s="109"/>
    </row>
    <row r="34" s="7" customFormat="1" ht="39.95" customHeight="1" spans="1:55">
      <c r="A34" s="26">
        <f t="shared" si="4"/>
        <v>25</v>
      </c>
      <c r="B34" s="27"/>
      <c r="C34" s="27"/>
      <c r="D34" s="27"/>
      <c r="E34" s="27"/>
      <c r="F34" s="27">
        <v>4</v>
      </c>
      <c r="G34" s="27"/>
      <c r="H34" s="27"/>
      <c r="I34" s="27"/>
      <c r="J34" s="27"/>
      <c r="K34" s="27"/>
      <c r="L34" s="27" t="s">
        <v>161</v>
      </c>
      <c r="M34" s="27" t="s">
        <v>161</v>
      </c>
      <c r="N34" s="27" t="s">
        <v>162</v>
      </c>
      <c r="O34" s="38"/>
      <c r="P34" s="39" t="s">
        <v>75</v>
      </c>
      <c r="Q34" s="27" t="s">
        <v>76</v>
      </c>
      <c r="R34" s="27"/>
      <c r="S34" s="53" t="s">
        <v>75</v>
      </c>
      <c r="T34" s="27" t="s">
        <v>161</v>
      </c>
      <c r="U34" s="54"/>
      <c r="V34" s="54" t="s">
        <v>79</v>
      </c>
      <c r="W34" s="54" t="s">
        <v>78</v>
      </c>
      <c r="X34" s="54" t="s">
        <v>94</v>
      </c>
      <c r="Y34" s="54" t="s">
        <v>81</v>
      </c>
      <c r="Z34" s="54" t="s">
        <v>82</v>
      </c>
      <c r="AA34" s="39" t="s">
        <v>163</v>
      </c>
      <c r="AB34" s="80">
        <f>AB35+AB36*BB36</f>
        <v>2.9952</v>
      </c>
      <c r="AC34" s="27" t="s">
        <v>82</v>
      </c>
      <c r="AD34" s="74" t="s">
        <v>96</v>
      </c>
      <c r="AE34" s="75"/>
      <c r="AF34" s="76"/>
      <c r="AG34" s="76"/>
      <c r="AH34" s="76"/>
      <c r="AI34" s="76"/>
      <c r="AJ34" s="88"/>
      <c r="AK34" s="75">
        <v>20</v>
      </c>
      <c r="AL34" s="75"/>
      <c r="AM34" s="90"/>
      <c r="AN34" s="91"/>
      <c r="AO34" s="27"/>
      <c r="AP34" s="27"/>
      <c r="AQ34" s="27"/>
      <c r="AR34" s="27"/>
      <c r="AS34" s="27"/>
      <c r="AT34" s="27"/>
      <c r="AU34" s="27"/>
      <c r="AV34" s="27"/>
      <c r="AW34" s="106"/>
      <c r="AX34" s="27"/>
      <c r="AY34" s="27"/>
      <c r="AZ34" s="108">
        <v>1</v>
      </c>
      <c r="BA34" s="108">
        <v>1</v>
      </c>
      <c r="BB34" s="108">
        <v>1</v>
      </c>
      <c r="BC34" s="109"/>
    </row>
    <row r="35" s="2" customFormat="1" ht="39.95" customHeight="1" spans="1:55">
      <c r="A35" s="26">
        <f t="shared" si="4"/>
        <v>26</v>
      </c>
      <c r="B35" s="27"/>
      <c r="C35" s="27"/>
      <c r="D35" s="27"/>
      <c r="E35" s="27"/>
      <c r="F35" s="27"/>
      <c r="G35" s="27">
        <v>5</v>
      </c>
      <c r="H35" s="27"/>
      <c r="I35" s="27"/>
      <c r="J35" s="27"/>
      <c r="K35" s="27"/>
      <c r="L35" s="27" t="s">
        <v>164</v>
      </c>
      <c r="M35" s="27" t="s">
        <v>164</v>
      </c>
      <c r="N35" s="27" t="s">
        <v>165</v>
      </c>
      <c r="O35" s="38"/>
      <c r="P35" s="39" t="s">
        <v>75</v>
      </c>
      <c r="Q35" s="27" t="s">
        <v>76</v>
      </c>
      <c r="R35" s="27"/>
      <c r="S35" s="53" t="s">
        <v>77</v>
      </c>
      <c r="T35" s="27" t="s">
        <v>164</v>
      </c>
      <c r="U35" s="54"/>
      <c r="V35" s="54" t="s">
        <v>79</v>
      </c>
      <c r="W35" s="54" t="s">
        <v>78</v>
      </c>
      <c r="X35" s="54" t="s">
        <v>109</v>
      </c>
      <c r="Y35" s="54" t="s">
        <v>110</v>
      </c>
      <c r="Z35" s="54" t="s">
        <v>111</v>
      </c>
      <c r="AA35" s="39" t="s">
        <v>163</v>
      </c>
      <c r="AB35" s="80">
        <v>2.9852</v>
      </c>
      <c r="AC35" s="27" t="s">
        <v>82</v>
      </c>
      <c r="AD35" s="74" t="s">
        <v>113</v>
      </c>
      <c r="AE35" s="75"/>
      <c r="AF35" s="76">
        <v>507</v>
      </c>
      <c r="AG35" s="76">
        <v>286</v>
      </c>
      <c r="AH35" s="76">
        <v>3</v>
      </c>
      <c r="AI35" s="76">
        <f>AF35*AG35*AH35*7860/1000000000</f>
        <v>3.41914716</v>
      </c>
      <c r="AJ35" s="88">
        <f>AB35/AI35</f>
        <v>0.873083216459159</v>
      </c>
      <c r="AK35" s="75"/>
      <c r="AL35" s="75"/>
      <c r="AM35" s="90"/>
      <c r="AN35" s="91"/>
      <c r="AO35" s="27"/>
      <c r="AP35" s="27"/>
      <c r="AQ35" s="27"/>
      <c r="AR35" s="27"/>
      <c r="AS35" s="27"/>
      <c r="AT35" s="27"/>
      <c r="AU35" s="27"/>
      <c r="AV35" s="27"/>
      <c r="AW35" s="106"/>
      <c r="AX35" s="27"/>
      <c r="AY35" s="27"/>
      <c r="AZ35" s="108">
        <v>1</v>
      </c>
      <c r="BA35" s="108">
        <v>1</v>
      </c>
      <c r="BB35" s="108">
        <v>1</v>
      </c>
      <c r="BC35" s="109"/>
    </row>
    <row r="36" s="7" customFormat="1" ht="39.95" customHeight="1" spans="1:55">
      <c r="A36" s="26">
        <f t="shared" si="4"/>
        <v>27</v>
      </c>
      <c r="B36" s="27"/>
      <c r="C36" s="27"/>
      <c r="D36" s="27"/>
      <c r="E36" s="27"/>
      <c r="F36" s="27"/>
      <c r="G36" s="27">
        <v>5</v>
      </c>
      <c r="H36" s="27"/>
      <c r="I36" s="27"/>
      <c r="J36" s="27"/>
      <c r="K36" s="27"/>
      <c r="L36" s="27" t="s">
        <v>166</v>
      </c>
      <c r="M36" s="27" t="s">
        <v>166</v>
      </c>
      <c r="N36" s="27" t="s">
        <v>167</v>
      </c>
      <c r="O36" s="27" t="s">
        <v>168</v>
      </c>
      <c r="P36" s="39" t="s">
        <v>75</v>
      </c>
      <c r="Q36" s="27" t="s">
        <v>76</v>
      </c>
      <c r="R36" s="27"/>
      <c r="S36" s="53" t="s">
        <v>75</v>
      </c>
      <c r="T36" s="27" t="s">
        <v>166</v>
      </c>
      <c r="U36" s="54"/>
      <c r="V36" s="54" t="s">
        <v>79</v>
      </c>
      <c r="W36" s="54" t="s">
        <v>78</v>
      </c>
      <c r="X36" s="54" t="s">
        <v>169</v>
      </c>
      <c r="Y36" s="54" t="s">
        <v>170</v>
      </c>
      <c r="Z36" s="54" t="s">
        <v>82</v>
      </c>
      <c r="AA36" s="39" t="s">
        <v>171</v>
      </c>
      <c r="AB36" s="73">
        <v>0.0025</v>
      </c>
      <c r="AC36" s="27" t="s">
        <v>82</v>
      </c>
      <c r="AD36" s="74"/>
      <c r="AE36" s="75"/>
      <c r="AF36" s="76"/>
      <c r="AG36" s="76"/>
      <c r="AH36" s="76"/>
      <c r="AI36" s="76"/>
      <c r="AJ36" s="88"/>
      <c r="AK36" s="75"/>
      <c r="AL36" s="75"/>
      <c r="AM36" s="90"/>
      <c r="AN36" s="91"/>
      <c r="AO36" s="27"/>
      <c r="AP36" s="27"/>
      <c r="AQ36" s="27"/>
      <c r="AR36" s="27"/>
      <c r="AS36" s="27"/>
      <c r="AT36" s="27"/>
      <c r="AU36" s="27"/>
      <c r="AV36" s="27"/>
      <c r="AW36" s="106"/>
      <c r="AX36" s="27"/>
      <c r="AY36" s="27"/>
      <c r="AZ36" s="108">
        <v>4</v>
      </c>
      <c r="BA36" s="108">
        <v>4</v>
      </c>
      <c r="BB36" s="108">
        <v>4</v>
      </c>
      <c r="BC36" s="109"/>
    </row>
    <row r="37" s="7" customFormat="1" ht="39.95" customHeight="1" spans="1:55">
      <c r="A37" s="26">
        <f t="shared" si="4"/>
        <v>28</v>
      </c>
      <c r="B37" s="27"/>
      <c r="C37" s="27"/>
      <c r="D37" s="27"/>
      <c r="E37" s="27"/>
      <c r="F37" s="27">
        <v>4</v>
      </c>
      <c r="G37" s="27"/>
      <c r="H37" s="27"/>
      <c r="I37" s="27"/>
      <c r="J37" s="27"/>
      <c r="K37" s="27"/>
      <c r="L37" s="27" t="s">
        <v>116</v>
      </c>
      <c r="M37" s="27" t="s">
        <v>116</v>
      </c>
      <c r="N37" s="27" t="s">
        <v>117</v>
      </c>
      <c r="O37" s="38"/>
      <c r="P37" s="39" t="s">
        <v>75</v>
      </c>
      <c r="Q37" s="27" t="s">
        <v>76</v>
      </c>
      <c r="R37" s="27"/>
      <c r="S37" s="53" t="s">
        <v>75</v>
      </c>
      <c r="T37" s="27" t="s">
        <v>116</v>
      </c>
      <c r="U37" s="54"/>
      <c r="V37" s="54" t="s">
        <v>79</v>
      </c>
      <c r="W37" s="54" t="s">
        <v>78</v>
      </c>
      <c r="X37" s="54" t="s">
        <v>109</v>
      </c>
      <c r="Y37" s="54" t="s">
        <v>110</v>
      </c>
      <c r="Z37" s="27"/>
      <c r="AA37" s="39" t="s">
        <v>120</v>
      </c>
      <c r="AB37" s="80">
        <v>0.0357</v>
      </c>
      <c r="AC37" s="27" t="s">
        <v>82</v>
      </c>
      <c r="AD37" s="74" t="s">
        <v>113</v>
      </c>
      <c r="AE37" s="75"/>
      <c r="AF37" s="76">
        <v>88</v>
      </c>
      <c r="AG37" s="76">
        <v>33</v>
      </c>
      <c r="AH37" s="76">
        <v>3</v>
      </c>
      <c r="AI37" s="76">
        <f>AF37*AG37*AH37*7860/1000000000</f>
        <v>0.06847632</v>
      </c>
      <c r="AJ37" s="88">
        <f>AB37/AI37</f>
        <v>0.521348109828332</v>
      </c>
      <c r="AK37" s="75"/>
      <c r="AL37" s="75"/>
      <c r="AM37" s="90"/>
      <c r="AN37" s="91"/>
      <c r="AO37" s="27"/>
      <c r="AP37" s="27"/>
      <c r="AQ37" s="27"/>
      <c r="AR37" s="27"/>
      <c r="AS37" s="27"/>
      <c r="AT37" s="27"/>
      <c r="AU37" s="27"/>
      <c r="AV37" s="27"/>
      <c r="AW37" s="106"/>
      <c r="AX37" s="27"/>
      <c r="AY37" s="27"/>
      <c r="AZ37" s="108">
        <v>1</v>
      </c>
      <c r="BA37" s="108">
        <v>1</v>
      </c>
      <c r="BB37" s="108">
        <v>1</v>
      </c>
      <c r="BC37" s="109"/>
    </row>
    <row r="38" s="7" customFormat="1" ht="39.95" customHeight="1" spans="1:55">
      <c r="A38" s="26">
        <f t="shared" si="4"/>
        <v>29</v>
      </c>
      <c r="B38" s="27"/>
      <c r="C38" s="27"/>
      <c r="D38" s="27"/>
      <c r="E38" s="27"/>
      <c r="F38" s="27">
        <v>4</v>
      </c>
      <c r="G38" s="27"/>
      <c r="H38" s="27"/>
      <c r="I38" s="27"/>
      <c r="J38" s="27"/>
      <c r="K38" s="27"/>
      <c r="L38" s="27" t="s">
        <v>172</v>
      </c>
      <c r="M38" s="27" t="s">
        <v>172</v>
      </c>
      <c r="N38" s="27" t="s">
        <v>173</v>
      </c>
      <c r="O38" s="38"/>
      <c r="P38" s="39" t="s">
        <v>75</v>
      </c>
      <c r="Q38" s="27" t="s">
        <v>76</v>
      </c>
      <c r="R38" s="27"/>
      <c r="S38" s="53" t="s">
        <v>75</v>
      </c>
      <c r="T38" s="27" t="s">
        <v>172</v>
      </c>
      <c r="U38" s="54"/>
      <c r="V38" s="54" t="s">
        <v>79</v>
      </c>
      <c r="W38" s="54" t="s">
        <v>78</v>
      </c>
      <c r="X38" s="54" t="s">
        <v>109</v>
      </c>
      <c r="Y38" s="54" t="s">
        <v>118</v>
      </c>
      <c r="Z38" s="54"/>
      <c r="AA38" s="39" t="s">
        <v>174</v>
      </c>
      <c r="AB38" s="73">
        <v>0.096</v>
      </c>
      <c r="AC38" s="27" t="s">
        <v>82</v>
      </c>
      <c r="AD38" s="74" t="s">
        <v>113</v>
      </c>
      <c r="AE38" s="75"/>
      <c r="AF38" s="76">
        <v>81</v>
      </c>
      <c r="AG38" s="76">
        <v>77</v>
      </c>
      <c r="AH38" s="76">
        <v>3</v>
      </c>
      <c r="AI38" s="76">
        <f t="shared" ref="AI38:AI43" si="5">AF38*AG38*AH38*7860/1000000000</f>
        <v>0.14706846</v>
      </c>
      <c r="AJ38" s="88">
        <f>AB38/AI38</f>
        <v>0.652757226124487</v>
      </c>
      <c r="AK38" s="75"/>
      <c r="AL38" s="75"/>
      <c r="AM38" s="90"/>
      <c r="AN38" s="91"/>
      <c r="AO38" s="27"/>
      <c r="AP38" s="27"/>
      <c r="AQ38" s="27"/>
      <c r="AR38" s="27"/>
      <c r="AS38" s="27"/>
      <c r="AT38" s="27"/>
      <c r="AU38" s="27"/>
      <c r="AV38" s="27"/>
      <c r="AW38" s="106"/>
      <c r="AX38" s="27"/>
      <c r="AY38" s="27"/>
      <c r="AZ38" s="108">
        <v>2</v>
      </c>
      <c r="BA38" s="108">
        <v>2</v>
      </c>
      <c r="BB38" s="108">
        <v>2</v>
      </c>
      <c r="BC38" s="109"/>
    </row>
    <row r="39" s="7" customFormat="1" ht="39.95" customHeight="1" spans="1:55">
      <c r="A39" s="26">
        <f t="shared" si="4"/>
        <v>30</v>
      </c>
      <c r="B39" s="27"/>
      <c r="C39" s="27"/>
      <c r="D39" s="27"/>
      <c r="E39" s="27">
        <v>3</v>
      </c>
      <c r="F39" s="27"/>
      <c r="G39" s="27"/>
      <c r="H39" s="27"/>
      <c r="I39" s="27"/>
      <c r="J39" s="27"/>
      <c r="K39" s="27"/>
      <c r="L39" s="27" t="s">
        <v>175</v>
      </c>
      <c r="M39" s="27" t="s">
        <v>175</v>
      </c>
      <c r="N39" s="27" t="s">
        <v>176</v>
      </c>
      <c r="O39" s="38"/>
      <c r="P39" s="39" t="s">
        <v>75</v>
      </c>
      <c r="Q39" s="27" t="s">
        <v>76</v>
      </c>
      <c r="R39" s="27"/>
      <c r="S39" s="53" t="s">
        <v>75</v>
      </c>
      <c r="T39" s="27" t="s">
        <v>175</v>
      </c>
      <c r="U39" s="54"/>
      <c r="V39" s="54" t="s">
        <v>78</v>
      </c>
      <c r="W39" s="54" t="s">
        <v>79</v>
      </c>
      <c r="X39" s="54" t="s">
        <v>94</v>
      </c>
      <c r="Y39" s="54" t="s">
        <v>81</v>
      </c>
      <c r="Z39" s="54" t="s">
        <v>82</v>
      </c>
      <c r="AA39" s="39" t="s">
        <v>177</v>
      </c>
      <c r="AB39" s="80">
        <f>AB40+AB41*AZ41</f>
        <v>0.3641</v>
      </c>
      <c r="AC39" s="27" t="s">
        <v>82</v>
      </c>
      <c r="AD39" s="74" t="s">
        <v>96</v>
      </c>
      <c r="AE39" s="75"/>
      <c r="AF39" s="76"/>
      <c r="AG39" s="76"/>
      <c r="AH39" s="76"/>
      <c r="AI39" s="76"/>
      <c r="AJ39" s="88"/>
      <c r="AK39" s="75">
        <f>0.8*3.14*2</f>
        <v>5.024</v>
      </c>
      <c r="AL39" s="75"/>
      <c r="AM39" s="90"/>
      <c r="AN39" s="91"/>
      <c r="AO39" s="27"/>
      <c r="AP39" s="27"/>
      <c r="AQ39" s="27"/>
      <c r="AR39" s="27"/>
      <c r="AS39" s="27"/>
      <c r="AT39" s="27"/>
      <c r="AU39" s="27"/>
      <c r="AV39" s="27"/>
      <c r="AW39" s="106"/>
      <c r="AX39" s="27"/>
      <c r="AY39" s="27"/>
      <c r="AZ39" s="108">
        <v>1</v>
      </c>
      <c r="BA39" s="108">
        <v>1</v>
      </c>
      <c r="BB39" s="108">
        <v>0</v>
      </c>
      <c r="BC39" s="109"/>
    </row>
    <row r="40" s="7" customFormat="1" ht="39.95" customHeight="1" spans="1:55">
      <c r="A40" s="26">
        <f t="shared" si="4"/>
        <v>31</v>
      </c>
      <c r="B40" s="27"/>
      <c r="C40" s="27"/>
      <c r="D40" s="27"/>
      <c r="E40" s="27"/>
      <c r="F40" s="27">
        <v>4</v>
      </c>
      <c r="G40" s="27"/>
      <c r="H40" s="27"/>
      <c r="I40" s="27"/>
      <c r="J40" s="27"/>
      <c r="K40" s="27"/>
      <c r="L40" s="27" t="s">
        <v>178</v>
      </c>
      <c r="M40" s="27" t="s">
        <v>178</v>
      </c>
      <c r="N40" s="27" t="s">
        <v>179</v>
      </c>
      <c r="O40" s="38"/>
      <c r="P40" s="39" t="s">
        <v>75</v>
      </c>
      <c r="Q40" s="27" t="s">
        <v>76</v>
      </c>
      <c r="R40" s="27"/>
      <c r="S40" s="53" t="s">
        <v>77</v>
      </c>
      <c r="T40" s="27" t="s">
        <v>178</v>
      </c>
      <c r="U40" s="54"/>
      <c r="V40" s="54" t="s">
        <v>78</v>
      </c>
      <c r="W40" s="54" t="s">
        <v>79</v>
      </c>
      <c r="X40" s="54" t="s">
        <v>109</v>
      </c>
      <c r="Y40" s="54" t="s">
        <v>110</v>
      </c>
      <c r="Z40" s="54" t="s">
        <v>111</v>
      </c>
      <c r="AA40" s="39" t="s">
        <v>177</v>
      </c>
      <c r="AB40" s="80">
        <v>0.3503</v>
      </c>
      <c r="AC40" s="27" t="s">
        <v>82</v>
      </c>
      <c r="AD40" s="74" t="s">
        <v>113</v>
      </c>
      <c r="AE40" s="75"/>
      <c r="AF40" s="76">
        <v>185</v>
      </c>
      <c r="AG40" s="76">
        <v>104</v>
      </c>
      <c r="AH40" s="76">
        <v>3</v>
      </c>
      <c r="AI40" s="76">
        <f t="shared" si="5"/>
        <v>0.4536792</v>
      </c>
      <c r="AJ40" s="88">
        <f>AB40/AI40</f>
        <v>0.772131497322337</v>
      </c>
      <c r="AK40" s="75"/>
      <c r="AL40" s="75"/>
      <c r="AM40" s="90"/>
      <c r="AN40" s="91"/>
      <c r="AO40" s="27"/>
      <c r="AP40" s="27"/>
      <c r="AQ40" s="27"/>
      <c r="AR40" s="27"/>
      <c r="AS40" s="27"/>
      <c r="AT40" s="27"/>
      <c r="AU40" s="27"/>
      <c r="AV40" s="27"/>
      <c r="AW40" s="106"/>
      <c r="AX40" s="27"/>
      <c r="AY40" s="27"/>
      <c r="AZ40" s="108">
        <v>1</v>
      </c>
      <c r="BA40" s="108">
        <v>1</v>
      </c>
      <c r="BB40" s="108">
        <v>0</v>
      </c>
      <c r="BC40" s="109"/>
    </row>
    <row r="41" s="7" customFormat="1" ht="39.95" customHeight="1" spans="1:55">
      <c r="A41" s="26">
        <f t="shared" si="4"/>
        <v>32</v>
      </c>
      <c r="B41" s="27"/>
      <c r="C41" s="27"/>
      <c r="D41" s="27"/>
      <c r="E41" s="27"/>
      <c r="F41" s="27">
        <v>4</v>
      </c>
      <c r="G41" s="27"/>
      <c r="H41" s="27"/>
      <c r="I41" s="27"/>
      <c r="J41" s="27"/>
      <c r="K41" s="27"/>
      <c r="L41" s="27" t="s">
        <v>180</v>
      </c>
      <c r="M41" s="27" t="s">
        <v>181</v>
      </c>
      <c r="N41" s="27" t="s">
        <v>167</v>
      </c>
      <c r="O41" s="27" t="s">
        <v>181</v>
      </c>
      <c r="P41" s="39" t="s">
        <v>75</v>
      </c>
      <c r="Q41" s="27" t="s">
        <v>76</v>
      </c>
      <c r="R41" s="27"/>
      <c r="S41" s="53" t="s">
        <v>75</v>
      </c>
      <c r="T41" s="62" t="s">
        <v>182</v>
      </c>
      <c r="U41" s="54"/>
      <c r="V41" s="54" t="s">
        <v>79</v>
      </c>
      <c r="W41" s="54" t="s">
        <v>78</v>
      </c>
      <c r="X41" s="54" t="s">
        <v>169</v>
      </c>
      <c r="Y41" s="54" t="s">
        <v>170</v>
      </c>
      <c r="Z41" s="54"/>
      <c r="AA41" s="39" t="s">
        <v>183</v>
      </c>
      <c r="AB41" s="80">
        <v>0.0069</v>
      </c>
      <c r="AC41" s="27" t="s">
        <v>82</v>
      </c>
      <c r="AD41" s="74"/>
      <c r="AE41" s="75"/>
      <c r="AF41" s="76"/>
      <c r="AG41" s="76"/>
      <c r="AH41" s="76"/>
      <c r="AI41" s="76"/>
      <c r="AJ41" s="88"/>
      <c r="AK41" s="75"/>
      <c r="AL41" s="75"/>
      <c r="AM41" s="90"/>
      <c r="AN41" s="91"/>
      <c r="AO41" s="27"/>
      <c r="AP41" s="27"/>
      <c r="AQ41" s="27"/>
      <c r="AR41" s="27"/>
      <c r="AS41" s="27"/>
      <c r="AT41" s="27"/>
      <c r="AU41" s="27"/>
      <c r="AV41" s="27"/>
      <c r="AW41" s="106"/>
      <c r="AX41" s="27"/>
      <c r="AY41" s="27"/>
      <c r="AZ41" s="108">
        <v>2</v>
      </c>
      <c r="BA41" s="108">
        <v>2</v>
      </c>
      <c r="BB41" s="108">
        <v>0</v>
      </c>
      <c r="BC41" s="109"/>
    </row>
    <row r="42" s="7" customFormat="1" ht="39.95" customHeight="1" spans="1:55">
      <c r="A42" s="26">
        <f t="shared" ref="A42:A64" si="6">ROW()-9</f>
        <v>33</v>
      </c>
      <c r="B42" s="27"/>
      <c r="C42" s="27"/>
      <c r="D42" s="27"/>
      <c r="E42" s="27">
        <v>3</v>
      </c>
      <c r="F42" s="27"/>
      <c r="G42" s="27"/>
      <c r="H42" s="27"/>
      <c r="I42" s="27"/>
      <c r="J42" s="27"/>
      <c r="K42" s="27"/>
      <c r="L42" s="27" t="s">
        <v>184</v>
      </c>
      <c r="M42" s="27" t="s">
        <v>184</v>
      </c>
      <c r="N42" s="27" t="s">
        <v>176</v>
      </c>
      <c r="O42" s="38"/>
      <c r="P42" s="39" t="s">
        <v>75</v>
      </c>
      <c r="Q42" s="27" t="s">
        <v>76</v>
      </c>
      <c r="R42" s="27"/>
      <c r="S42" s="53" t="s">
        <v>75</v>
      </c>
      <c r="T42" s="27" t="s">
        <v>184</v>
      </c>
      <c r="U42" s="54"/>
      <c r="V42" s="54" t="s">
        <v>78</v>
      </c>
      <c r="W42" s="54" t="s">
        <v>79</v>
      </c>
      <c r="X42" s="54" t="s">
        <v>94</v>
      </c>
      <c r="Y42" s="54" t="s">
        <v>81</v>
      </c>
      <c r="Z42" s="54" t="s">
        <v>82</v>
      </c>
      <c r="AA42" s="39" t="s">
        <v>185</v>
      </c>
      <c r="AB42" s="80">
        <f>AB43+AB44*BB44</f>
        <v>0.3641</v>
      </c>
      <c r="AC42" s="27" t="s">
        <v>82</v>
      </c>
      <c r="AD42" s="74" t="s">
        <v>96</v>
      </c>
      <c r="AE42" s="75"/>
      <c r="AF42" s="76"/>
      <c r="AG42" s="76"/>
      <c r="AH42" s="76"/>
      <c r="AI42" s="76"/>
      <c r="AJ42" s="88"/>
      <c r="AK42" s="75">
        <f>0.8*3.14*2</f>
        <v>5.024</v>
      </c>
      <c r="AL42" s="75"/>
      <c r="AM42" s="90"/>
      <c r="AN42" s="91"/>
      <c r="AO42" s="27"/>
      <c r="AP42" s="27"/>
      <c r="AQ42" s="27"/>
      <c r="AR42" s="27"/>
      <c r="AS42" s="27"/>
      <c r="AT42" s="27"/>
      <c r="AU42" s="27"/>
      <c r="AV42" s="27"/>
      <c r="AW42" s="106"/>
      <c r="AX42" s="27"/>
      <c r="AY42" s="27"/>
      <c r="AZ42" s="27">
        <v>0</v>
      </c>
      <c r="BA42" s="27">
        <v>0</v>
      </c>
      <c r="BB42" s="108">
        <v>1</v>
      </c>
      <c r="BC42" s="109"/>
    </row>
    <row r="43" s="2" customFormat="1" ht="39.95" customHeight="1" spans="1:55">
      <c r="A43" s="26">
        <f t="shared" si="6"/>
        <v>34</v>
      </c>
      <c r="B43" s="27"/>
      <c r="C43" s="27"/>
      <c r="D43" s="27"/>
      <c r="E43" s="27"/>
      <c r="F43" s="27">
        <v>4</v>
      </c>
      <c r="G43" s="27"/>
      <c r="H43" s="27"/>
      <c r="I43" s="27"/>
      <c r="J43" s="27"/>
      <c r="K43" s="27"/>
      <c r="L43" s="27" t="s">
        <v>186</v>
      </c>
      <c r="M43" s="27" t="s">
        <v>186</v>
      </c>
      <c r="N43" s="27" t="s">
        <v>179</v>
      </c>
      <c r="O43" s="38"/>
      <c r="P43" s="39" t="s">
        <v>75</v>
      </c>
      <c r="Q43" s="27" t="s">
        <v>76</v>
      </c>
      <c r="R43" s="27"/>
      <c r="S43" s="53" t="s">
        <v>75</v>
      </c>
      <c r="T43" s="27" t="s">
        <v>186</v>
      </c>
      <c r="U43" s="54"/>
      <c r="V43" s="54" t="s">
        <v>78</v>
      </c>
      <c r="W43" s="54" t="s">
        <v>79</v>
      </c>
      <c r="X43" s="54" t="s">
        <v>109</v>
      </c>
      <c r="Y43" s="54" t="s">
        <v>110</v>
      </c>
      <c r="Z43" s="54" t="s">
        <v>111</v>
      </c>
      <c r="AA43" s="39" t="s">
        <v>185</v>
      </c>
      <c r="AB43" s="80">
        <v>0.3503</v>
      </c>
      <c r="AC43" s="27" t="s">
        <v>82</v>
      </c>
      <c r="AD43" s="74" t="s">
        <v>113</v>
      </c>
      <c r="AE43" s="75" t="s">
        <v>187</v>
      </c>
      <c r="AF43" s="76">
        <v>230</v>
      </c>
      <c r="AG43" s="76">
        <v>96</v>
      </c>
      <c r="AH43" s="76">
        <v>3</v>
      </c>
      <c r="AI43" s="76">
        <f t="shared" si="5"/>
        <v>0.5206464</v>
      </c>
      <c r="AJ43" s="88">
        <f>AB43/AI43</f>
        <v>0.672817482268196</v>
      </c>
      <c r="AK43" s="75"/>
      <c r="AL43" s="75"/>
      <c r="AM43" s="90"/>
      <c r="AN43" s="91"/>
      <c r="AO43" s="27"/>
      <c r="AP43" s="27"/>
      <c r="AQ43" s="27"/>
      <c r="AR43" s="27"/>
      <c r="AS43" s="27"/>
      <c r="AT43" s="27"/>
      <c r="AU43" s="27"/>
      <c r="AV43" s="27"/>
      <c r="AW43" s="106"/>
      <c r="AX43" s="27"/>
      <c r="AY43" s="27"/>
      <c r="AZ43" s="27">
        <v>0</v>
      </c>
      <c r="BA43" s="27">
        <v>0</v>
      </c>
      <c r="BB43" s="108">
        <v>1</v>
      </c>
      <c r="BC43" s="109"/>
    </row>
    <row r="44" s="7" customFormat="1" ht="39.95" customHeight="1" spans="1:55">
      <c r="A44" s="26">
        <f t="shared" si="6"/>
        <v>35</v>
      </c>
      <c r="B44" s="27"/>
      <c r="C44" s="27"/>
      <c r="D44" s="27"/>
      <c r="E44" s="27"/>
      <c r="F44" s="27">
        <v>4</v>
      </c>
      <c r="G44" s="27"/>
      <c r="H44" s="27"/>
      <c r="I44" s="27"/>
      <c r="J44" s="27"/>
      <c r="K44" s="27"/>
      <c r="L44" s="27" t="s">
        <v>180</v>
      </c>
      <c r="M44" s="27" t="s">
        <v>180</v>
      </c>
      <c r="N44" s="27" t="s">
        <v>167</v>
      </c>
      <c r="O44" s="27" t="s">
        <v>181</v>
      </c>
      <c r="P44" s="39" t="s">
        <v>75</v>
      </c>
      <c r="Q44" s="27" t="s">
        <v>76</v>
      </c>
      <c r="R44" s="27"/>
      <c r="S44" s="53" t="s">
        <v>75</v>
      </c>
      <c r="T44" s="27" t="s">
        <v>180</v>
      </c>
      <c r="U44" s="54"/>
      <c r="V44" s="54" t="s">
        <v>79</v>
      </c>
      <c r="W44" s="54" t="s">
        <v>78</v>
      </c>
      <c r="X44" s="54" t="s">
        <v>169</v>
      </c>
      <c r="Y44" s="54" t="s">
        <v>170</v>
      </c>
      <c r="Z44" s="54"/>
      <c r="AA44" s="39" t="s">
        <v>183</v>
      </c>
      <c r="AB44" s="80">
        <v>0.0069</v>
      </c>
      <c r="AC44" s="27" t="s">
        <v>82</v>
      </c>
      <c r="AD44" s="74"/>
      <c r="AE44" s="75"/>
      <c r="AF44" s="76"/>
      <c r="AG44" s="76"/>
      <c r="AH44" s="76"/>
      <c r="AI44" s="76"/>
      <c r="AJ44" s="88"/>
      <c r="AK44" s="75"/>
      <c r="AL44" s="75"/>
      <c r="AM44" s="90"/>
      <c r="AN44" s="91"/>
      <c r="AO44" s="27"/>
      <c r="AP44" s="27"/>
      <c r="AQ44" s="27"/>
      <c r="AR44" s="27"/>
      <c r="AS44" s="27"/>
      <c r="AT44" s="27"/>
      <c r="AU44" s="27"/>
      <c r="AV44" s="27"/>
      <c r="AW44" s="106"/>
      <c r="AX44" s="27"/>
      <c r="AY44" s="27"/>
      <c r="AZ44" s="27">
        <v>0</v>
      </c>
      <c r="BA44" s="27">
        <v>0</v>
      </c>
      <c r="BB44" s="108">
        <v>2</v>
      </c>
      <c r="BC44" s="109"/>
    </row>
    <row r="45" s="7" customFormat="1" ht="39.95" customHeight="1" spans="1:55">
      <c r="A45" s="26">
        <f t="shared" si="6"/>
        <v>36</v>
      </c>
      <c r="B45" s="27"/>
      <c r="C45" s="27"/>
      <c r="D45" s="27"/>
      <c r="E45" s="27">
        <v>3</v>
      </c>
      <c r="F45" s="27"/>
      <c r="G45" s="27"/>
      <c r="H45" s="27"/>
      <c r="I45" s="27"/>
      <c r="J45" s="27"/>
      <c r="K45" s="27"/>
      <c r="L45" s="27" t="s">
        <v>188</v>
      </c>
      <c r="M45" s="27" t="s">
        <v>188</v>
      </c>
      <c r="N45" s="27" t="s">
        <v>189</v>
      </c>
      <c r="O45" s="38"/>
      <c r="P45" s="39" t="s">
        <v>75</v>
      </c>
      <c r="Q45" s="27" t="s">
        <v>76</v>
      </c>
      <c r="R45" s="27"/>
      <c r="S45" s="53" t="s">
        <v>75</v>
      </c>
      <c r="T45" s="27" t="s">
        <v>188</v>
      </c>
      <c r="U45" s="54"/>
      <c r="V45" s="54" t="s">
        <v>78</v>
      </c>
      <c r="W45" s="54" t="s">
        <v>79</v>
      </c>
      <c r="X45" s="54" t="s">
        <v>94</v>
      </c>
      <c r="Y45" s="54" t="s">
        <v>81</v>
      </c>
      <c r="Z45" s="54"/>
      <c r="AA45" s="39" t="s">
        <v>190</v>
      </c>
      <c r="AB45" s="80">
        <f>AB46+AB47*AZ47</f>
        <v>0.8253</v>
      </c>
      <c r="AC45" s="27" t="s">
        <v>82</v>
      </c>
      <c r="AD45" s="74" t="s">
        <v>96</v>
      </c>
      <c r="AE45" s="75"/>
      <c r="AF45" s="76"/>
      <c r="AG45" s="76"/>
      <c r="AH45" s="76"/>
      <c r="AI45" s="76"/>
      <c r="AJ45" s="88"/>
      <c r="AK45" s="75">
        <f>0.8*3.14*2</f>
        <v>5.024</v>
      </c>
      <c r="AL45" s="75"/>
      <c r="AM45" s="90"/>
      <c r="AN45" s="91"/>
      <c r="AO45" s="27"/>
      <c r="AP45" s="27"/>
      <c r="AQ45" s="27"/>
      <c r="AR45" s="27"/>
      <c r="AS45" s="27"/>
      <c r="AT45" s="27"/>
      <c r="AU45" s="27"/>
      <c r="AV45" s="27"/>
      <c r="AW45" s="106"/>
      <c r="AX45" s="27"/>
      <c r="AY45" s="27"/>
      <c r="AZ45" s="108">
        <v>1</v>
      </c>
      <c r="BA45" s="108">
        <v>1</v>
      </c>
      <c r="BB45" s="108">
        <v>0</v>
      </c>
      <c r="BC45" s="109"/>
    </row>
    <row r="46" s="7" customFormat="1" ht="39.95" customHeight="1" spans="1:55">
      <c r="A46" s="26">
        <f t="shared" si="6"/>
        <v>37</v>
      </c>
      <c r="B46" s="27"/>
      <c r="C46" s="27"/>
      <c r="D46" s="27"/>
      <c r="E46" s="27"/>
      <c r="F46" s="27">
        <v>4</v>
      </c>
      <c r="G46" s="27"/>
      <c r="H46" s="27"/>
      <c r="I46" s="27"/>
      <c r="J46" s="27"/>
      <c r="K46" s="27"/>
      <c r="L46" s="27" t="s">
        <v>191</v>
      </c>
      <c r="M46" s="27" t="s">
        <v>191</v>
      </c>
      <c r="N46" s="27" t="s">
        <v>192</v>
      </c>
      <c r="O46" s="38"/>
      <c r="P46" s="39" t="s">
        <v>75</v>
      </c>
      <c r="Q46" s="27" t="s">
        <v>76</v>
      </c>
      <c r="R46" s="27"/>
      <c r="S46" s="53" t="s">
        <v>77</v>
      </c>
      <c r="T46" s="27" t="s">
        <v>191</v>
      </c>
      <c r="U46" s="54"/>
      <c r="V46" s="54" t="s">
        <v>78</v>
      </c>
      <c r="W46" s="54" t="s">
        <v>79</v>
      </c>
      <c r="X46" s="54" t="s">
        <v>109</v>
      </c>
      <c r="Y46" s="54" t="s">
        <v>110</v>
      </c>
      <c r="Z46" s="54" t="s">
        <v>111</v>
      </c>
      <c r="AA46" s="39" t="s">
        <v>190</v>
      </c>
      <c r="AB46" s="73">
        <v>0.8115</v>
      </c>
      <c r="AC46" s="27" t="s">
        <v>82</v>
      </c>
      <c r="AD46" s="74" t="s">
        <v>113</v>
      </c>
      <c r="AE46" s="75"/>
      <c r="AF46" s="76">
        <v>207</v>
      </c>
      <c r="AG46" s="76">
        <v>194</v>
      </c>
      <c r="AH46" s="76">
        <v>3</v>
      </c>
      <c r="AI46" s="76">
        <f>AF46*AG46*AH46*7860/1000000000</f>
        <v>0.94692564</v>
      </c>
      <c r="AJ46" s="88">
        <f>AB46/AI46</f>
        <v>0.856983870454706</v>
      </c>
      <c r="AK46" s="75"/>
      <c r="AL46" s="75"/>
      <c r="AM46" s="90"/>
      <c r="AN46" s="91"/>
      <c r="AO46" s="27"/>
      <c r="AP46" s="27"/>
      <c r="AQ46" s="27"/>
      <c r="AR46" s="27"/>
      <c r="AS46" s="27"/>
      <c r="AT46" s="27"/>
      <c r="AU46" s="27"/>
      <c r="AV46" s="27"/>
      <c r="AW46" s="106"/>
      <c r="AX46" s="27"/>
      <c r="AY46" s="27"/>
      <c r="AZ46" s="108">
        <v>1</v>
      </c>
      <c r="BA46" s="108">
        <v>1</v>
      </c>
      <c r="BB46" s="108">
        <v>0</v>
      </c>
      <c r="BC46" s="109"/>
    </row>
    <row r="47" s="7" customFormat="1" ht="39.95" customHeight="1" spans="1:55">
      <c r="A47" s="26">
        <f t="shared" si="6"/>
        <v>38</v>
      </c>
      <c r="B47" s="27"/>
      <c r="C47" s="27"/>
      <c r="D47" s="27"/>
      <c r="E47" s="27"/>
      <c r="F47" s="27">
        <v>4</v>
      </c>
      <c r="G47" s="27"/>
      <c r="H47" s="27"/>
      <c r="I47" s="27"/>
      <c r="J47" s="27"/>
      <c r="K47" s="27"/>
      <c r="L47" s="27" t="s">
        <v>180</v>
      </c>
      <c r="M47" s="27" t="s">
        <v>181</v>
      </c>
      <c r="N47" s="27" t="s">
        <v>167</v>
      </c>
      <c r="O47" s="27" t="s">
        <v>181</v>
      </c>
      <c r="P47" s="39" t="s">
        <v>75</v>
      </c>
      <c r="Q47" s="27" t="s">
        <v>76</v>
      </c>
      <c r="R47" s="27"/>
      <c r="S47" s="53" t="s">
        <v>75</v>
      </c>
      <c r="T47" s="62" t="s">
        <v>182</v>
      </c>
      <c r="U47" s="54"/>
      <c r="V47" s="54" t="s">
        <v>79</v>
      </c>
      <c r="W47" s="54" t="s">
        <v>78</v>
      </c>
      <c r="X47" s="54" t="s">
        <v>169</v>
      </c>
      <c r="Y47" s="54" t="s">
        <v>170</v>
      </c>
      <c r="Z47" s="54"/>
      <c r="AA47" s="39" t="s">
        <v>183</v>
      </c>
      <c r="AB47" s="80">
        <v>0.0069</v>
      </c>
      <c r="AC47" s="27" t="s">
        <v>82</v>
      </c>
      <c r="AD47" s="74"/>
      <c r="AE47" s="75"/>
      <c r="AF47" s="76"/>
      <c r="AG47" s="76"/>
      <c r="AH47" s="76"/>
      <c r="AI47" s="76"/>
      <c r="AJ47" s="88"/>
      <c r="AK47" s="75"/>
      <c r="AL47" s="75"/>
      <c r="AM47" s="90"/>
      <c r="AN47" s="91"/>
      <c r="AO47" s="27"/>
      <c r="AP47" s="27"/>
      <c r="AQ47" s="27"/>
      <c r="AR47" s="27"/>
      <c r="AS47" s="27"/>
      <c r="AT47" s="27"/>
      <c r="AU47" s="27"/>
      <c r="AV47" s="27"/>
      <c r="AW47" s="106"/>
      <c r="AX47" s="27"/>
      <c r="AY47" s="27"/>
      <c r="AZ47" s="108">
        <v>2</v>
      </c>
      <c r="BA47" s="108">
        <v>2</v>
      </c>
      <c r="BB47" s="108">
        <v>0</v>
      </c>
      <c r="BC47" s="109"/>
    </row>
    <row r="48" s="7" customFormat="1" ht="39.95" customHeight="1" spans="1:55">
      <c r="A48" s="26">
        <f t="shared" si="6"/>
        <v>39</v>
      </c>
      <c r="B48" s="27"/>
      <c r="C48" s="27"/>
      <c r="D48" s="27"/>
      <c r="E48" s="27">
        <v>3</v>
      </c>
      <c r="F48" s="27"/>
      <c r="G48" s="27"/>
      <c r="H48" s="27"/>
      <c r="I48" s="27"/>
      <c r="J48" s="27"/>
      <c r="K48" s="27"/>
      <c r="L48" s="27" t="s">
        <v>193</v>
      </c>
      <c r="M48" s="27" t="s">
        <v>193</v>
      </c>
      <c r="N48" s="27" t="s">
        <v>189</v>
      </c>
      <c r="O48" s="38"/>
      <c r="P48" s="39" t="s">
        <v>75</v>
      </c>
      <c r="Q48" s="27" t="s">
        <v>76</v>
      </c>
      <c r="R48" s="27"/>
      <c r="S48" s="53" t="s">
        <v>75</v>
      </c>
      <c r="T48" s="27" t="s">
        <v>193</v>
      </c>
      <c r="U48" s="54"/>
      <c r="V48" s="54" t="s">
        <v>78</v>
      </c>
      <c r="W48" s="54" t="s">
        <v>79</v>
      </c>
      <c r="X48" s="54" t="s">
        <v>94</v>
      </c>
      <c r="Y48" s="54" t="s">
        <v>81</v>
      </c>
      <c r="Z48" s="54"/>
      <c r="AA48" s="39" t="s">
        <v>194</v>
      </c>
      <c r="AB48" s="80">
        <f>AB49+AB50*BB50</f>
        <v>0.8253</v>
      </c>
      <c r="AC48" s="27" t="s">
        <v>82</v>
      </c>
      <c r="AD48" s="74" t="s">
        <v>96</v>
      </c>
      <c r="AE48" s="75"/>
      <c r="AF48" s="76"/>
      <c r="AG48" s="76"/>
      <c r="AH48" s="76"/>
      <c r="AI48" s="76"/>
      <c r="AJ48" s="88"/>
      <c r="AK48" s="75">
        <f>0.8*3.14*2</f>
        <v>5.024</v>
      </c>
      <c r="AL48" s="75"/>
      <c r="AM48" s="90"/>
      <c r="AN48" s="91"/>
      <c r="AO48" s="27"/>
      <c r="AP48" s="27"/>
      <c r="AQ48" s="27"/>
      <c r="AR48" s="27"/>
      <c r="AS48" s="27"/>
      <c r="AT48" s="27"/>
      <c r="AU48" s="27"/>
      <c r="AV48" s="27"/>
      <c r="AW48" s="106"/>
      <c r="AX48" s="27"/>
      <c r="AY48" s="27"/>
      <c r="AZ48" s="27">
        <v>0</v>
      </c>
      <c r="BA48" s="27">
        <v>0</v>
      </c>
      <c r="BB48" s="108">
        <v>1</v>
      </c>
      <c r="BC48" s="109"/>
    </row>
    <row r="49" s="2" customFormat="1" ht="39.95" customHeight="1" spans="1:55">
      <c r="A49" s="26">
        <f t="shared" si="6"/>
        <v>40</v>
      </c>
      <c r="B49" s="27"/>
      <c r="C49" s="27"/>
      <c r="D49" s="27"/>
      <c r="E49" s="27"/>
      <c r="F49" s="27">
        <v>4</v>
      </c>
      <c r="G49" s="27"/>
      <c r="H49" s="27"/>
      <c r="I49" s="27"/>
      <c r="J49" s="27"/>
      <c r="K49" s="27"/>
      <c r="L49" s="27" t="s">
        <v>195</v>
      </c>
      <c r="M49" s="27" t="s">
        <v>195</v>
      </c>
      <c r="N49" s="27" t="s">
        <v>192</v>
      </c>
      <c r="O49" s="38"/>
      <c r="P49" s="39" t="s">
        <v>75</v>
      </c>
      <c r="Q49" s="27" t="s">
        <v>76</v>
      </c>
      <c r="R49" s="27"/>
      <c r="S49" s="53" t="s">
        <v>75</v>
      </c>
      <c r="T49" s="27" t="s">
        <v>195</v>
      </c>
      <c r="U49" s="54"/>
      <c r="V49" s="54" t="s">
        <v>78</v>
      </c>
      <c r="W49" s="54" t="s">
        <v>79</v>
      </c>
      <c r="X49" s="54" t="s">
        <v>109</v>
      </c>
      <c r="Y49" s="54" t="s">
        <v>110</v>
      </c>
      <c r="Z49" s="54" t="s">
        <v>111</v>
      </c>
      <c r="AA49" s="39" t="s">
        <v>194</v>
      </c>
      <c r="AB49" s="73">
        <v>0.8115</v>
      </c>
      <c r="AC49" s="27" t="s">
        <v>82</v>
      </c>
      <c r="AD49" s="74" t="s">
        <v>113</v>
      </c>
      <c r="AE49" s="75"/>
      <c r="AF49" s="76">
        <v>236</v>
      </c>
      <c r="AG49" s="76">
        <v>176.5</v>
      </c>
      <c r="AH49" s="76">
        <v>3</v>
      </c>
      <c r="AI49" s="76">
        <f>AF49*AG49*AH49*7860/1000000000</f>
        <v>0.98220132</v>
      </c>
      <c r="AJ49" s="88">
        <f>AB49/AI49</f>
        <v>0.826205364904213</v>
      </c>
      <c r="AK49" s="75"/>
      <c r="AL49" s="75"/>
      <c r="AM49" s="90"/>
      <c r="AN49" s="91"/>
      <c r="AO49" s="27"/>
      <c r="AP49" s="27"/>
      <c r="AQ49" s="27"/>
      <c r="AR49" s="27"/>
      <c r="AS49" s="27"/>
      <c r="AT49" s="27"/>
      <c r="AU49" s="27"/>
      <c r="AV49" s="27"/>
      <c r="AW49" s="106"/>
      <c r="AX49" s="27"/>
      <c r="AY49" s="27"/>
      <c r="AZ49" s="27">
        <v>0</v>
      </c>
      <c r="BA49" s="27">
        <v>0</v>
      </c>
      <c r="BB49" s="108">
        <v>1</v>
      </c>
      <c r="BC49" s="109"/>
    </row>
    <row r="50" s="7" customFormat="1" ht="39.95" customHeight="1" spans="1:55">
      <c r="A50" s="26">
        <f t="shared" si="6"/>
        <v>41</v>
      </c>
      <c r="B50" s="27"/>
      <c r="C50" s="27"/>
      <c r="D50" s="27"/>
      <c r="E50" s="27"/>
      <c r="F50" s="27">
        <v>4</v>
      </c>
      <c r="G50" s="27"/>
      <c r="H50" s="27"/>
      <c r="I50" s="27"/>
      <c r="J50" s="27"/>
      <c r="K50" s="27"/>
      <c r="L50" s="27" t="s">
        <v>180</v>
      </c>
      <c r="M50" s="27" t="s">
        <v>180</v>
      </c>
      <c r="N50" s="27" t="s">
        <v>167</v>
      </c>
      <c r="O50" s="27" t="s">
        <v>181</v>
      </c>
      <c r="P50" s="39" t="s">
        <v>75</v>
      </c>
      <c r="Q50" s="27" t="s">
        <v>76</v>
      </c>
      <c r="R50" s="27"/>
      <c r="S50" s="53" t="s">
        <v>75</v>
      </c>
      <c r="T50" s="27" t="s">
        <v>180</v>
      </c>
      <c r="U50" s="54"/>
      <c r="V50" s="54" t="s">
        <v>79</v>
      </c>
      <c r="W50" s="54" t="s">
        <v>78</v>
      </c>
      <c r="X50" s="54" t="s">
        <v>169</v>
      </c>
      <c r="Y50" s="54" t="s">
        <v>170</v>
      </c>
      <c r="Z50" s="54"/>
      <c r="AA50" s="39" t="s">
        <v>183</v>
      </c>
      <c r="AB50" s="80">
        <v>0.0069</v>
      </c>
      <c r="AC50" s="27" t="s">
        <v>82</v>
      </c>
      <c r="AD50" s="74"/>
      <c r="AE50" s="75"/>
      <c r="AF50" s="76"/>
      <c r="AG50" s="76"/>
      <c r="AH50" s="76"/>
      <c r="AI50" s="76"/>
      <c r="AJ50" s="88"/>
      <c r="AK50" s="75"/>
      <c r="AL50" s="75"/>
      <c r="AM50" s="90"/>
      <c r="AN50" s="91"/>
      <c r="AO50" s="27"/>
      <c r="AP50" s="27"/>
      <c r="AQ50" s="27"/>
      <c r="AR50" s="27"/>
      <c r="AS50" s="27"/>
      <c r="AT50" s="27"/>
      <c r="AU50" s="27"/>
      <c r="AV50" s="27"/>
      <c r="AW50" s="106"/>
      <c r="AX50" s="27"/>
      <c r="AY50" s="27"/>
      <c r="AZ50" s="27">
        <v>0</v>
      </c>
      <c r="BA50" s="27">
        <v>0</v>
      </c>
      <c r="BB50" s="108">
        <v>2</v>
      </c>
      <c r="BC50" s="109"/>
    </row>
    <row r="51" s="7" customFormat="1" ht="39.95" customHeight="1" spans="1:55">
      <c r="A51" s="26">
        <f t="shared" si="6"/>
        <v>42</v>
      </c>
      <c r="B51" s="27"/>
      <c r="C51" s="27"/>
      <c r="D51" s="27"/>
      <c r="E51" s="27">
        <v>3</v>
      </c>
      <c r="F51" s="27"/>
      <c r="G51" s="27"/>
      <c r="H51" s="27"/>
      <c r="I51" s="27"/>
      <c r="J51" s="27"/>
      <c r="K51" s="27"/>
      <c r="L51" s="27" t="s">
        <v>196</v>
      </c>
      <c r="M51" s="27" t="s">
        <v>196</v>
      </c>
      <c r="N51" s="27" t="s">
        <v>197</v>
      </c>
      <c r="O51" s="38"/>
      <c r="P51" s="39" t="s">
        <v>75</v>
      </c>
      <c r="Q51" s="27" t="s">
        <v>76</v>
      </c>
      <c r="R51" s="27"/>
      <c r="S51" s="53" t="s">
        <v>75</v>
      </c>
      <c r="T51" s="27" t="s">
        <v>196</v>
      </c>
      <c r="U51" s="54"/>
      <c r="V51" s="54" t="s">
        <v>78</v>
      </c>
      <c r="W51" s="54" t="s">
        <v>79</v>
      </c>
      <c r="X51" s="54" t="s">
        <v>94</v>
      </c>
      <c r="Y51" s="54" t="s">
        <v>81</v>
      </c>
      <c r="Z51" s="54"/>
      <c r="AA51" s="39" t="s">
        <v>198</v>
      </c>
      <c r="AB51" s="80">
        <f>AB52+AB53+AB54</f>
        <v>0.124</v>
      </c>
      <c r="AC51" s="27" t="s">
        <v>82</v>
      </c>
      <c r="AD51" s="74" t="s">
        <v>96</v>
      </c>
      <c r="AE51" s="75"/>
      <c r="AF51" s="76"/>
      <c r="AG51" s="76"/>
      <c r="AH51" s="76"/>
      <c r="AI51" s="76"/>
      <c r="AJ51" s="88"/>
      <c r="AK51" s="75">
        <v>3</v>
      </c>
      <c r="AL51" s="75"/>
      <c r="AM51" s="90"/>
      <c r="AN51" s="91"/>
      <c r="AO51" s="27"/>
      <c r="AP51" s="27"/>
      <c r="AQ51" s="27"/>
      <c r="AR51" s="27"/>
      <c r="AS51" s="27"/>
      <c r="AT51" s="27"/>
      <c r="AU51" s="27"/>
      <c r="AV51" s="27"/>
      <c r="AW51" s="106"/>
      <c r="AX51" s="27"/>
      <c r="AY51" s="27"/>
      <c r="AZ51" s="108">
        <v>1</v>
      </c>
      <c r="BA51" s="108">
        <v>1</v>
      </c>
      <c r="BB51" s="108">
        <v>0</v>
      </c>
      <c r="BC51" s="109"/>
    </row>
    <row r="52" s="7" customFormat="1" ht="39.95" customHeight="1" spans="1:55">
      <c r="A52" s="26">
        <f t="shared" si="6"/>
        <v>43</v>
      </c>
      <c r="B52" s="27"/>
      <c r="C52" s="27"/>
      <c r="D52" s="27"/>
      <c r="E52" s="27"/>
      <c r="F52" s="27">
        <v>4</v>
      </c>
      <c r="G52" s="27"/>
      <c r="H52" s="27"/>
      <c r="I52" s="27"/>
      <c r="J52" s="27"/>
      <c r="K52" s="27"/>
      <c r="L52" s="27" t="s">
        <v>199</v>
      </c>
      <c r="M52" s="27" t="s">
        <v>199</v>
      </c>
      <c r="N52" s="27" t="s">
        <v>200</v>
      </c>
      <c r="O52" s="38"/>
      <c r="P52" s="39" t="s">
        <v>75</v>
      </c>
      <c r="Q52" s="27" t="s">
        <v>76</v>
      </c>
      <c r="R52" s="27"/>
      <c r="S52" s="53" t="s">
        <v>75</v>
      </c>
      <c r="T52" s="27" t="s">
        <v>199</v>
      </c>
      <c r="U52" s="54"/>
      <c r="V52" s="54" t="s">
        <v>78</v>
      </c>
      <c r="W52" s="54" t="s">
        <v>79</v>
      </c>
      <c r="X52" s="54" t="s">
        <v>201</v>
      </c>
      <c r="Y52" s="54" t="s">
        <v>202</v>
      </c>
      <c r="Z52" s="54"/>
      <c r="AA52" s="39" t="s">
        <v>203</v>
      </c>
      <c r="AB52" s="80">
        <v>0.015</v>
      </c>
      <c r="AC52" s="27" t="s">
        <v>82</v>
      </c>
      <c r="AD52" s="74" t="s">
        <v>204</v>
      </c>
      <c r="AE52" s="75"/>
      <c r="AF52" s="76">
        <f t="shared" ref="AF52:AF55" si="7">AB52/0.2219*1000</f>
        <v>67.598017124831</v>
      </c>
      <c r="AG52" s="76">
        <v>6</v>
      </c>
      <c r="AH52" s="76"/>
      <c r="AI52" s="76">
        <f t="shared" ref="AI52:AI55" si="8">AF52*0.2219/1000</f>
        <v>0.015</v>
      </c>
      <c r="AJ52" s="88">
        <f t="shared" ref="AJ52:AJ56" si="9">AB52/AI52</f>
        <v>1</v>
      </c>
      <c r="AK52" s="75"/>
      <c r="AL52" s="75"/>
      <c r="AM52" s="90"/>
      <c r="AN52" s="91"/>
      <c r="AO52" s="27"/>
      <c r="AP52" s="27"/>
      <c r="AQ52" s="27"/>
      <c r="AR52" s="27"/>
      <c r="AS52" s="27"/>
      <c r="AT52" s="27"/>
      <c r="AU52" s="27"/>
      <c r="AV52" s="27"/>
      <c r="AW52" s="106"/>
      <c r="AX52" s="27"/>
      <c r="AY52" s="27"/>
      <c r="AZ52" s="108">
        <v>1</v>
      </c>
      <c r="BA52" s="108">
        <v>1</v>
      </c>
      <c r="BB52" s="108">
        <v>0</v>
      </c>
      <c r="BC52" s="109"/>
    </row>
    <row r="53" s="7" customFormat="1" ht="39.95" customHeight="1" spans="1:55">
      <c r="A53" s="26">
        <f t="shared" si="6"/>
        <v>44</v>
      </c>
      <c r="B53" s="27"/>
      <c r="C53" s="27"/>
      <c r="D53" s="27"/>
      <c r="E53" s="27"/>
      <c r="F53" s="27">
        <v>4</v>
      </c>
      <c r="G53" s="27"/>
      <c r="H53" s="27"/>
      <c r="I53" s="27"/>
      <c r="J53" s="27"/>
      <c r="K53" s="27"/>
      <c r="L53" s="27" t="s">
        <v>205</v>
      </c>
      <c r="M53" s="27" t="s">
        <v>205</v>
      </c>
      <c r="N53" s="27" t="s">
        <v>206</v>
      </c>
      <c r="O53" s="38"/>
      <c r="P53" s="39" t="s">
        <v>75</v>
      </c>
      <c r="Q53" s="27" t="s">
        <v>76</v>
      </c>
      <c r="R53" s="27"/>
      <c r="S53" s="53" t="s">
        <v>75</v>
      </c>
      <c r="T53" s="27" t="s">
        <v>205</v>
      </c>
      <c r="U53" s="54"/>
      <c r="V53" s="54" t="s">
        <v>78</v>
      </c>
      <c r="W53" s="54" t="s">
        <v>79</v>
      </c>
      <c r="X53" s="54" t="s">
        <v>201</v>
      </c>
      <c r="Y53" s="54" t="s">
        <v>202</v>
      </c>
      <c r="Z53" s="54"/>
      <c r="AA53" s="39" t="s">
        <v>207</v>
      </c>
      <c r="AB53" s="80">
        <v>0.015</v>
      </c>
      <c r="AC53" s="27"/>
      <c r="AD53" s="74" t="s">
        <v>204</v>
      </c>
      <c r="AE53" s="75"/>
      <c r="AF53" s="76">
        <f t="shared" si="7"/>
        <v>67.598017124831</v>
      </c>
      <c r="AG53" s="76">
        <v>6</v>
      </c>
      <c r="AH53" s="76"/>
      <c r="AI53" s="76">
        <f t="shared" si="8"/>
        <v>0.015</v>
      </c>
      <c r="AJ53" s="88">
        <f t="shared" si="9"/>
        <v>1</v>
      </c>
      <c r="AK53" s="75"/>
      <c r="AL53" s="75"/>
      <c r="AM53" s="90"/>
      <c r="AN53" s="91"/>
      <c r="AO53" s="27"/>
      <c r="AP53" s="27"/>
      <c r="AQ53" s="27"/>
      <c r="AR53" s="27"/>
      <c r="AS53" s="27"/>
      <c r="AT53" s="27"/>
      <c r="AU53" s="27"/>
      <c r="AV53" s="27"/>
      <c r="AW53" s="106"/>
      <c r="AX53" s="27"/>
      <c r="AY53" s="27"/>
      <c r="AZ53" s="108">
        <v>1</v>
      </c>
      <c r="BA53" s="108">
        <v>1</v>
      </c>
      <c r="BB53" s="108">
        <v>0</v>
      </c>
      <c r="BC53" s="109"/>
    </row>
    <row r="54" s="7" customFormat="1" ht="39.95" customHeight="1" spans="1:55">
      <c r="A54" s="26">
        <f t="shared" si="6"/>
        <v>45</v>
      </c>
      <c r="B54" s="27"/>
      <c r="C54" s="27"/>
      <c r="D54" s="27"/>
      <c r="E54" s="27"/>
      <c r="F54" s="27">
        <v>4</v>
      </c>
      <c r="G54" s="27"/>
      <c r="H54" s="27"/>
      <c r="I54" s="27"/>
      <c r="J54" s="27"/>
      <c r="K54" s="27"/>
      <c r="L54" s="27" t="s">
        <v>208</v>
      </c>
      <c r="M54" s="27" t="s">
        <v>208</v>
      </c>
      <c r="N54" s="27" t="s">
        <v>209</v>
      </c>
      <c r="O54" s="38"/>
      <c r="P54" s="39" t="s">
        <v>75</v>
      </c>
      <c r="Q54" s="27" t="s">
        <v>76</v>
      </c>
      <c r="R54" s="27"/>
      <c r="S54" s="53" t="s">
        <v>75</v>
      </c>
      <c r="T54" s="27" t="s">
        <v>208</v>
      </c>
      <c r="U54" s="54"/>
      <c r="V54" s="54" t="s">
        <v>78</v>
      </c>
      <c r="W54" s="54" t="s">
        <v>79</v>
      </c>
      <c r="X54" s="54" t="s">
        <v>201</v>
      </c>
      <c r="Y54" s="54" t="s">
        <v>202</v>
      </c>
      <c r="Z54" s="54"/>
      <c r="AA54" s="39" t="s">
        <v>210</v>
      </c>
      <c r="AB54" s="80">
        <v>0.094</v>
      </c>
      <c r="AC54" s="27" t="s">
        <v>82</v>
      </c>
      <c r="AD54" s="74" t="s">
        <v>204</v>
      </c>
      <c r="AE54" s="75"/>
      <c r="AF54" s="76">
        <f t="shared" si="7"/>
        <v>423.614240648941</v>
      </c>
      <c r="AG54" s="76">
        <v>6</v>
      </c>
      <c r="AH54" s="76"/>
      <c r="AI54" s="76">
        <f t="shared" si="8"/>
        <v>0.094</v>
      </c>
      <c r="AJ54" s="88">
        <f t="shared" si="9"/>
        <v>1</v>
      </c>
      <c r="AK54" s="75"/>
      <c r="AL54" s="75"/>
      <c r="AM54" s="90"/>
      <c r="AN54" s="91"/>
      <c r="AO54" s="27"/>
      <c r="AP54" s="27"/>
      <c r="AQ54" s="27"/>
      <c r="AR54" s="27"/>
      <c r="AS54" s="27"/>
      <c r="AT54" s="27"/>
      <c r="AU54" s="27"/>
      <c r="AV54" s="27"/>
      <c r="AW54" s="106"/>
      <c r="AX54" s="27"/>
      <c r="AY54" s="27"/>
      <c r="AZ54" s="108">
        <v>1</v>
      </c>
      <c r="BA54" s="108">
        <v>1</v>
      </c>
      <c r="BB54" s="108">
        <v>0</v>
      </c>
      <c r="BC54" s="109"/>
    </row>
    <row r="55" s="7" customFormat="1" ht="39.95" customHeight="1" spans="1:55">
      <c r="A55" s="26">
        <f t="shared" si="6"/>
        <v>46</v>
      </c>
      <c r="B55" s="27"/>
      <c r="C55" s="27"/>
      <c r="D55" s="27"/>
      <c r="E55" s="27">
        <v>3</v>
      </c>
      <c r="F55" s="27"/>
      <c r="G55" s="27"/>
      <c r="H55" s="27"/>
      <c r="I55" s="27"/>
      <c r="J55" s="27"/>
      <c r="K55" s="27"/>
      <c r="L55" s="27" t="s">
        <v>211</v>
      </c>
      <c r="M55" s="27" t="s">
        <v>211</v>
      </c>
      <c r="N55" s="27" t="s">
        <v>212</v>
      </c>
      <c r="O55" s="38"/>
      <c r="P55" s="39" t="s">
        <v>75</v>
      </c>
      <c r="Q55" s="27" t="s">
        <v>76</v>
      </c>
      <c r="R55" s="27"/>
      <c r="S55" s="53" t="s">
        <v>75</v>
      </c>
      <c r="T55" s="27" t="s">
        <v>211</v>
      </c>
      <c r="U55" s="54"/>
      <c r="V55" s="54" t="s">
        <v>78</v>
      </c>
      <c r="W55" s="54" t="s">
        <v>79</v>
      </c>
      <c r="X55" s="54" t="s">
        <v>201</v>
      </c>
      <c r="Y55" s="54" t="s">
        <v>202</v>
      </c>
      <c r="Z55" s="54"/>
      <c r="AA55" s="39" t="s">
        <v>213</v>
      </c>
      <c r="AB55" s="80">
        <v>0.067</v>
      </c>
      <c r="AC55" s="27" t="s">
        <v>82</v>
      </c>
      <c r="AD55" s="74" t="s">
        <v>204</v>
      </c>
      <c r="AE55" s="75"/>
      <c r="AF55" s="76">
        <f t="shared" si="7"/>
        <v>301.937809824245</v>
      </c>
      <c r="AG55" s="76">
        <v>6</v>
      </c>
      <c r="AH55" s="76"/>
      <c r="AI55" s="76">
        <f t="shared" si="8"/>
        <v>0.067</v>
      </c>
      <c r="AJ55" s="88">
        <f t="shared" si="9"/>
        <v>1</v>
      </c>
      <c r="AK55" s="75"/>
      <c r="AL55" s="75"/>
      <c r="AM55" s="90"/>
      <c r="AN55" s="91"/>
      <c r="AO55" s="27"/>
      <c r="AP55" s="27"/>
      <c r="AQ55" s="27"/>
      <c r="AR55" s="27"/>
      <c r="AS55" s="27"/>
      <c r="AT55" s="27"/>
      <c r="AU55" s="27"/>
      <c r="AV55" s="27"/>
      <c r="AW55" s="106"/>
      <c r="AX55" s="27"/>
      <c r="AY55" s="27"/>
      <c r="AZ55" s="108">
        <v>1</v>
      </c>
      <c r="BA55" s="108">
        <v>1</v>
      </c>
      <c r="BB55" s="108">
        <v>0</v>
      </c>
      <c r="BC55" s="109"/>
    </row>
    <row r="56" s="7" customFormat="1" ht="39.95" customHeight="1" spans="1:55">
      <c r="A56" s="26">
        <f t="shared" si="6"/>
        <v>47</v>
      </c>
      <c r="B56" s="27"/>
      <c r="C56" s="27"/>
      <c r="D56" s="27"/>
      <c r="E56" s="27">
        <v>3</v>
      </c>
      <c r="F56" s="27"/>
      <c r="G56" s="27"/>
      <c r="H56" s="27"/>
      <c r="I56" s="27"/>
      <c r="J56" s="27"/>
      <c r="K56" s="27"/>
      <c r="L56" s="27" t="s">
        <v>214</v>
      </c>
      <c r="M56" s="27" t="s">
        <v>214</v>
      </c>
      <c r="N56" s="27" t="s">
        <v>215</v>
      </c>
      <c r="O56" s="38"/>
      <c r="P56" s="39" t="s">
        <v>75</v>
      </c>
      <c r="Q56" s="27" t="s">
        <v>76</v>
      </c>
      <c r="R56" s="27"/>
      <c r="S56" s="53" t="s">
        <v>75</v>
      </c>
      <c r="T56" s="27" t="s">
        <v>214</v>
      </c>
      <c r="U56" s="54"/>
      <c r="V56" s="54" t="s">
        <v>78</v>
      </c>
      <c r="W56" s="54" t="s">
        <v>79</v>
      </c>
      <c r="X56" s="54" t="s">
        <v>109</v>
      </c>
      <c r="Y56" s="54" t="s">
        <v>216</v>
      </c>
      <c r="Z56" s="54"/>
      <c r="AA56" s="39" t="s">
        <v>217</v>
      </c>
      <c r="AB56" s="80">
        <v>0.067</v>
      </c>
      <c r="AC56" s="27" t="s">
        <v>82</v>
      </c>
      <c r="AD56" s="74" t="s">
        <v>113</v>
      </c>
      <c r="AE56" s="75"/>
      <c r="AF56" s="76">
        <v>148</v>
      </c>
      <c r="AG56" s="76">
        <v>35</v>
      </c>
      <c r="AH56" s="76">
        <v>2</v>
      </c>
      <c r="AI56" s="76">
        <f>AF56*AG56*AH56*7860/1000000000</f>
        <v>0.0814296</v>
      </c>
      <c r="AJ56" s="88">
        <f t="shared" si="9"/>
        <v>0.822796624323342</v>
      </c>
      <c r="AK56" s="75"/>
      <c r="AL56" s="75"/>
      <c r="AM56" s="90"/>
      <c r="AN56" s="91"/>
      <c r="AO56" s="27"/>
      <c r="AP56" s="27"/>
      <c r="AQ56" s="27"/>
      <c r="AR56" s="27"/>
      <c r="AS56" s="27"/>
      <c r="AT56" s="27"/>
      <c r="AU56" s="27"/>
      <c r="AV56" s="27"/>
      <c r="AW56" s="106"/>
      <c r="AX56" s="27"/>
      <c r="AY56" s="27"/>
      <c r="AZ56" s="108">
        <v>1</v>
      </c>
      <c r="BA56" s="108">
        <v>1</v>
      </c>
      <c r="BB56" s="108">
        <v>0</v>
      </c>
      <c r="BC56" s="109"/>
    </row>
    <row r="57" s="7" customFormat="1" ht="39.95" customHeight="1" spans="1:55">
      <c r="A57" s="26">
        <f t="shared" si="6"/>
        <v>48</v>
      </c>
      <c r="B57" s="27"/>
      <c r="C57" s="27"/>
      <c r="D57" s="27"/>
      <c r="E57" s="27">
        <v>3</v>
      </c>
      <c r="F57" s="27"/>
      <c r="G57" s="27"/>
      <c r="H57" s="27"/>
      <c r="I57" s="27"/>
      <c r="J57" s="27"/>
      <c r="K57" s="27"/>
      <c r="L57" s="49" t="s">
        <v>218</v>
      </c>
      <c r="M57" s="49" t="s">
        <v>218</v>
      </c>
      <c r="N57" s="27" t="s">
        <v>197</v>
      </c>
      <c r="O57" s="38"/>
      <c r="P57" s="39" t="s">
        <v>75</v>
      </c>
      <c r="Q57" s="27" t="s">
        <v>76</v>
      </c>
      <c r="R57" s="27"/>
      <c r="S57" s="53" t="s">
        <v>75</v>
      </c>
      <c r="T57" s="49" t="s">
        <v>218</v>
      </c>
      <c r="U57" s="54"/>
      <c r="V57" s="54" t="s">
        <v>78</v>
      </c>
      <c r="W57" s="54" t="s">
        <v>79</v>
      </c>
      <c r="X57" s="54" t="s">
        <v>94</v>
      </c>
      <c r="Y57" s="54" t="s">
        <v>81</v>
      </c>
      <c r="Z57" s="54"/>
      <c r="AA57" s="39" t="s">
        <v>219</v>
      </c>
      <c r="AB57" s="80">
        <f>AB63+AB58+AB59</f>
        <v>0.124</v>
      </c>
      <c r="AC57" s="27" t="s">
        <v>82</v>
      </c>
      <c r="AD57" s="74" t="s">
        <v>96</v>
      </c>
      <c r="AE57" s="75"/>
      <c r="AF57" s="76"/>
      <c r="AG57" s="76"/>
      <c r="AH57" s="76"/>
      <c r="AI57" s="76"/>
      <c r="AJ57" s="88"/>
      <c r="AK57" s="75">
        <v>6</v>
      </c>
      <c r="AL57" s="75"/>
      <c r="AM57" s="90"/>
      <c r="AN57" s="91"/>
      <c r="AO57" s="27"/>
      <c r="AP57" s="27"/>
      <c r="AQ57" s="27"/>
      <c r="AR57" s="27"/>
      <c r="AS57" s="27"/>
      <c r="AT57" s="27"/>
      <c r="AU57" s="27"/>
      <c r="AV57" s="27"/>
      <c r="AW57" s="106"/>
      <c r="AX57" s="27"/>
      <c r="AY57" s="27"/>
      <c r="AZ57" s="27">
        <v>0</v>
      </c>
      <c r="BA57" s="27">
        <v>0</v>
      </c>
      <c r="BB57" s="108">
        <v>1</v>
      </c>
      <c r="BC57" s="109"/>
    </row>
    <row r="58" s="7" customFormat="1" ht="39.95" customHeight="1" spans="1:55">
      <c r="A58" s="26">
        <f t="shared" si="6"/>
        <v>49</v>
      </c>
      <c r="B58" s="27"/>
      <c r="C58" s="27"/>
      <c r="D58" s="27"/>
      <c r="E58" s="27"/>
      <c r="F58" s="27">
        <v>4</v>
      </c>
      <c r="G58" s="27"/>
      <c r="H58" s="27"/>
      <c r="I58" s="27"/>
      <c r="J58" s="27"/>
      <c r="K58" s="27"/>
      <c r="L58" s="27" t="s">
        <v>220</v>
      </c>
      <c r="M58" s="27" t="s">
        <v>220</v>
      </c>
      <c r="N58" s="27" t="s">
        <v>221</v>
      </c>
      <c r="O58" s="38"/>
      <c r="P58" s="39" t="s">
        <v>75</v>
      </c>
      <c r="Q58" s="27" t="s">
        <v>76</v>
      </c>
      <c r="R58" s="27"/>
      <c r="S58" s="53" t="s">
        <v>75</v>
      </c>
      <c r="T58" s="27" t="s">
        <v>220</v>
      </c>
      <c r="U58" s="54"/>
      <c r="V58" s="54" t="s">
        <v>78</v>
      </c>
      <c r="W58" s="54" t="s">
        <v>79</v>
      </c>
      <c r="X58" s="54" t="s">
        <v>201</v>
      </c>
      <c r="Y58" s="54" t="s">
        <v>202</v>
      </c>
      <c r="Z58" s="54"/>
      <c r="AA58" s="39" t="s">
        <v>222</v>
      </c>
      <c r="AB58" s="80">
        <v>0.015</v>
      </c>
      <c r="AC58" s="27" t="s">
        <v>82</v>
      </c>
      <c r="AD58" s="74" t="s">
        <v>204</v>
      </c>
      <c r="AE58" s="75"/>
      <c r="AF58" s="76">
        <f t="shared" ref="AF58:AF60" si="10">AB58/0.2219*1000</f>
        <v>67.598017124831</v>
      </c>
      <c r="AG58" s="76">
        <v>6</v>
      </c>
      <c r="AH58" s="76"/>
      <c r="AI58" s="76">
        <f t="shared" ref="AI58:AI60" si="11">AF58*0.2219/1000</f>
        <v>0.015</v>
      </c>
      <c r="AJ58" s="88">
        <f t="shared" ref="AJ58:AJ62" si="12">AB58/AI58</f>
        <v>1</v>
      </c>
      <c r="AK58" s="75"/>
      <c r="AL58" s="75"/>
      <c r="AM58" s="90"/>
      <c r="AN58" s="91"/>
      <c r="AO58" s="27"/>
      <c r="AP58" s="27"/>
      <c r="AQ58" s="27"/>
      <c r="AR58" s="27"/>
      <c r="AS58" s="27"/>
      <c r="AT58" s="27"/>
      <c r="AU58" s="27"/>
      <c r="AV58" s="27"/>
      <c r="AW58" s="106"/>
      <c r="AX58" s="27"/>
      <c r="AY58" s="27"/>
      <c r="AZ58" s="27">
        <v>0</v>
      </c>
      <c r="BA58" s="27">
        <v>0</v>
      </c>
      <c r="BB58" s="108">
        <v>2</v>
      </c>
      <c r="BC58" s="109"/>
    </row>
    <row r="59" s="7" customFormat="1" ht="39.95" customHeight="1" spans="1:55">
      <c r="A59" s="26">
        <f t="shared" si="6"/>
        <v>50</v>
      </c>
      <c r="B59" s="27"/>
      <c r="C59" s="27"/>
      <c r="D59" s="27"/>
      <c r="E59" s="27"/>
      <c r="F59" s="27">
        <v>4</v>
      </c>
      <c r="G59" s="27"/>
      <c r="H59" s="27"/>
      <c r="I59" s="27"/>
      <c r="J59" s="27"/>
      <c r="K59" s="27"/>
      <c r="L59" s="27" t="s">
        <v>223</v>
      </c>
      <c r="M59" s="27" t="s">
        <v>223</v>
      </c>
      <c r="N59" s="27" t="s">
        <v>224</v>
      </c>
      <c r="O59" s="38"/>
      <c r="P59" s="39" t="s">
        <v>75</v>
      </c>
      <c r="Q59" s="27" t="s">
        <v>76</v>
      </c>
      <c r="R59" s="27"/>
      <c r="S59" s="53" t="s">
        <v>75</v>
      </c>
      <c r="T59" s="27" t="s">
        <v>223</v>
      </c>
      <c r="U59" s="54"/>
      <c r="V59" s="54" t="s">
        <v>78</v>
      </c>
      <c r="W59" s="54" t="s">
        <v>79</v>
      </c>
      <c r="X59" s="54" t="s">
        <v>201</v>
      </c>
      <c r="Y59" s="54" t="s">
        <v>202</v>
      </c>
      <c r="Z59" s="54"/>
      <c r="AA59" s="39" t="s">
        <v>225</v>
      </c>
      <c r="AB59" s="80">
        <v>0.094</v>
      </c>
      <c r="AC59" s="27" t="s">
        <v>82</v>
      </c>
      <c r="AD59" s="74" t="s">
        <v>204</v>
      </c>
      <c r="AE59" s="75"/>
      <c r="AF59" s="76">
        <f t="shared" si="10"/>
        <v>423.614240648941</v>
      </c>
      <c r="AG59" s="76">
        <v>6</v>
      </c>
      <c r="AH59" s="76"/>
      <c r="AI59" s="76">
        <f t="shared" si="11"/>
        <v>0.094</v>
      </c>
      <c r="AJ59" s="88">
        <f t="shared" si="12"/>
        <v>1</v>
      </c>
      <c r="AK59" s="75"/>
      <c r="AL59" s="75"/>
      <c r="AM59" s="90"/>
      <c r="AN59" s="91"/>
      <c r="AO59" s="27"/>
      <c r="AP59" s="27"/>
      <c r="AQ59" s="27"/>
      <c r="AR59" s="27"/>
      <c r="AS59" s="27"/>
      <c r="AT59" s="27"/>
      <c r="AU59" s="27"/>
      <c r="AV59" s="27"/>
      <c r="AW59" s="106"/>
      <c r="AX59" s="27"/>
      <c r="AY59" s="27"/>
      <c r="AZ59" s="27">
        <v>0</v>
      </c>
      <c r="BA59" s="27">
        <v>0</v>
      </c>
      <c r="BB59" s="108">
        <v>1</v>
      </c>
      <c r="BC59" s="109"/>
    </row>
    <row r="60" s="7" customFormat="1" ht="39.95" customHeight="1" spans="1:55">
      <c r="A60" s="26">
        <f t="shared" si="6"/>
        <v>51</v>
      </c>
      <c r="B60" s="27"/>
      <c r="C60" s="27"/>
      <c r="D60" s="27"/>
      <c r="E60" s="27">
        <v>3</v>
      </c>
      <c r="F60" s="27"/>
      <c r="G60" s="27"/>
      <c r="H60" s="27"/>
      <c r="I60" s="27"/>
      <c r="J60" s="27"/>
      <c r="K60" s="27"/>
      <c r="L60" s="27" t="s">
        <v>226</v>
      </c>
      <c r="M60" s="27" t="s">
        <v>226</v>
      </c>
      <c r="N60" s="27" t="s">
        <v>227</v>
      </c>
      <c r="O60" s="38"/>
      <c r="P60" s="39" t="s">
        <v>75</v>
      </c>
      <c r="Q60" s="27" t="s">
        <v>76</v>
      </c>
      <c r="R60" s="27"/>
      <c r="S60" s="53" t="s">
        <v>75</v>
      </c>
      <c r="T60" s="27" t="s">
        <v>226</v>
      </c>
      <c r="U60" s="54"/>
      <c r="V60" s="54" t="s">
        <v>78</v>
      </c>
      <c r="W60" s="54" t="s">
        <v>79</v>
      </c>
      <c r="X60" s="54" t="s">
        <v>201</v>
      </c>
      <c r="Y60" s="54" t="s">
        <v>202</v>
      </c>
      <c r="Z60" s="54"/>
      <c r="AA60" s="39" t="s">
        <v>228</v>
      </c>
      <c r="AB60" s="80">
        <v>0.067</v>
      </c>
      <c r="AC60" s="27" t="s">
        <v>82</v>
      </c>
      <c r="AD60" s="74" t="s">
        <v>204</v>
      </c>
      <c r="AE60" s="75"/>
      <c r="AF60" s="76">
        <f t="shared" si="10"/>
        <v>301.937809824245</v>
      </c>
      <c r="AG60" s="76">
        <v>6</v>
      </c>
      <c r="AH60" s="76"/>
      <c r="AI60" s="76">
        <f t="shared" si="11"/>
        <v>0.067</v>
      </c>
      <c r="AJ60" s="88">
        <f t="shared" si="12"/>
        <v>1</v>
      </c>
      <c r="AK60" s="75"/>
      <c r="AL60" s="75"/>
      <c r="AM60" s="90"/>
      <c r="AN60" s="91"/>
      <c r="AO60" s="27"/>
      <c r="AP60" s="27"/>
      <c r="AQ60" s="27"/>
      <c r="AR60" s="27"/>
      <c r="AS60" s="27"/>
      <c r="AT60" s="27"/>
      <c r="AU60" s="27"/>
      <c r="AV60" s="27"/>
      <c r="AW60" s="106"/>
      <c r="AX60" s="27"/>
      <c r="AY60" s="27"/>
      <c r="AZ60" s="27">
        <v>0</v>
      </c>
      <c r="BA60" s="27">
        <v>0</v>
      </c>
      <c r="BB60" s="108">
        <v>1</v>
      </c>
      <c r="BC60" s="109"/>
    </row>
    <row r="61" s="7" customFormat="1" ht="39.95" customHeight="1" spans="1:55">
      <c r="A61" s="26">
        <f t="shared" si="6"/>
        <v>52</v>
      </c>
      <c r="B61" s="27"/>
      <c r="C61" s="27"/>
      <c r="D61" s="27"/>
      <c r="E61" s="27">
        <v>3</v>
      </c>
      <c r="F61" s="27"/>
      <c r="G61" s="27"/>
      <c r="H61" s="27"/>
      <c r="I61" s="27"/>
      <c r="J61" s="27"/>
      <c r="K61" s="27"/>
      <c r="L61" s="27" t="s">
        <v>229</v>
      </c>
      <c r="M61" s="27" t="s">
        <v>229</v>
      </c>
      <c r="N61" s="27" t="s">
        <v>230</v>
      </c>
      <c r="O61" s="38"/>
      <c r="P61" s="39" t="s">
        <v>75</v>
      </c>
      <c r="Q61" s="27" t="s">
        <v>76</v>
      </c>
      <c r="R61" s="27"/>
      <c r="S61" s="53" t="s">
        <v>75</v>
      </c>
      <c r="T61" s="27" t="s">
        <v>229</v>
      </c>
      <c r="U61" s="54"/>
      <c r="V61" s="54" t="s">
        <v>78</v>
      </c>
      <c r="W61" s="54" t="s">
        <v>79</v>
      </c>
      <c r="X61" s="54" t="s">
        <v>109</v>
      </c>
      <c r="Y61" s="54" t="s">
        <v>216</v>
      </c>
      <c r="Z61" s="54"/>
      <c r="AA61" s="39" t="s">
        <v>231</v>
      </c>
      <c r="AB61" s="80">
        <v>0.067</v>
      </c>
      <c r="AC61" s="27" t="s">
        <v>82</v>
      </c>
      <c r="AD61" s="74" t="s">
        <v>113</v>
      </c>
      <c r="AE61" s="75" t="s">
        <v>232</v>
      </c>
      <c r="AF61" s="76">
        <v>140</v>
      </c>
      <c r="AG61" s="76">
        <v>39</v>
      </c>
      <c r="AH61" s="76">
        <v>2</v>
      </c>
      <c r="AI61" s="76">
        <f>AF61*AG61*AH61*7860/1000000000</f>
        <v>0.0858312</v>
      </c>
      <c r="AJ61" s="88">
        <f t="shared" si="12"/>
        <v>0.780601925640094</v>
      </c>
      <c r="AK61" s="75"/>
      <c r="AL61" s="75"/>
      <c r="AM61" s="90"/>
      <c r="AN61" s="91"/>
      <c r="AO61" s="27"/>
      <c r="AP61" s="27"/>
      <c r="AQ61" s="27"/>
      <c r="AR61" s="27"/>
      <c r="AS61" s="27"/>
      <c r="AT61" s="27"/>
      <c r="AU61" s="27"/>
      <c r="AV61" s="27"/>
      <c r="AW61" s="106"/>
      <c r="AX61" s="27"/>
      <c r="AY61" s="27"/>
      <c r="AZ61" s="27">
        <v>0</v>
      </c>
      <c r="BA61" s="27">
        <v>0</v>
      </c>
      <c r="BB61" s="108">
        <v>1</v>
      </c>
      <c r="BC61" s="109"/>
    </row>
    <row r="62" s="7" customFormat="1" ht="39.95" customHeight="1" spans="1:55">
      <c r="A62" s="26">
        <f t="shared" si="6"/>
        <v>53</v>
      </c>
      <c r="B62" s="27"/>
      <c r="C62" s="27"/>
      <c r="D62" s="27"/>
      <c r="E62" s="27">
        <v>3</v>
      </c>
      <c r="F62" s="27"/>
      <c r="G62" s="27"/>
      <c r="H62" s="27"/>
      <c r="I62" s="27"/>
      <c r="J62" s="27"/>
      <c r="K62" s="27"/>
      <c r="L62" s="50" t="s">
        <v>233</v>
      </c>
      <c r="M62" s="50" t="s">
        <v>233</v>
      </c>
      <c r="N62" s="50" t="s">
        <v>234</v>
      </c>
      <c r="O62" s="38"/>
      <c r="P62" s="39" t="s">
        <v>75</v>
      </c>
      <c r="Q62" s="27" t="s">
        <v>76</v>
      </c>
      <c r="R62" s="27"/>
      <c r="S62" s="53"/>
      <c r="T62" s="50" t="s">
        <v>233</v>
      </c>
      <c r="U62" s="54"/>
      <c r="V62" s="54" t="s">
        <v>78</v>
      </c>
      <c r="W62" s="54" t="s">
        <v>79</v>
      </c>
      <c r="X62" s="54" t="s">
        <v>109</v>
      </c>
      <c r="Y62" s="54" t="s">
        <v>235</v>
      </c>
      <c r="Z62" s="54"/>
      <c r="AA62" s="39" t="s">
        <v>236</v>
      </c>
      <c r="AB62" s="73">
        <v>0.015</v>
      </c>
      <c r="AC62" s="27" t="s">
        <v>82</v>
      </c>
      <c r="AD62" s="74" t="s">
        <v>113</v>
      </c>
      <c r="AE62" s="75" t="s">
        <v>237</v>
      </c>
      <c r="AF62" s="76">
        <v>42</v>
      </c>
      <c r="AG62" s="76">
        <v>24.5</v>
      </c>
      <c r="AH62" s="76">
        <v>2.5</v>
      </c>
      <c r="AI62" s="76">
        <f>AF62*AG62*AH62*7860/1000000000</f>
        <v>0.02021985</v>
      </c>
      <c r="AJ62" s="88">
        <f t="shared" si="12"/>
        <v>0.741845265914435</v>
      </c>
      <c r="AK62" s="75"/>
      <c r="AL62" s="75"/>
      <c r="AM62" s="90"/>
      <c r="AN62" s="91"/>
      <c r="AO62" s="27"/>
      <c r="AP62" s="27"/>
      <c r="AQ62" s="27"/>
      <c r="AR62" s="27"/>
      <c r="AS62" s="27"/>
      <c r="AT62" s="27"/>
      <c r="AU62" s="27"/>
      <c r="AV62" s="27"/>
      <c r="AW62" s="106"/>
      <c r="AX62" s="27"/>
      <c r="AY62" s="27"/>
      <c r="AZ62" s="27">
        <v>0</v>
      </c>
      <c r="BA62" s="27">
        <v>0</v>
      </c>
      <c r="BB62" s="108">
        <v>2</v>
      </c>
      <c r="BC62" s="109"/>
    </row>
    <row r="63" s="7" customFormat="1" ht="39.95" customHeight="1" spans="1:55">
      <c r="A63" s="26">
        <f t="shared" si="6"/>
        <v>54</v>
      </c>
      <c r="B63" s="27"/>
      <c r="C63" s="27"/>
      <c r="D63" s="27"/>
      <c r="E63" s="27">
        <v>3</v>
      </c>
      <c r="F63" s="27"/>
      <c r="G63" s="27"/>
      <c r="H63" s="27"/>
      <c r="I63" s="27"/>
      <c r="J63" s="27"/>
      <c r="K63" s="27"/>
      <c r="L63" s="27" t="s">
        <v>238</v>
      </c>
      <c r="M63" s="27" t="s">
        <v>238</v>
      </c>
      <c r="N63" s="27" t="s">
        <v>239</v>
      </c>
      <c r="O63" s="38"/>
      <c r="P63" s="39" t="s">
        <v>75</v>
      </c>
      <c r="Q63" s="27" t="s">
        <v>76</v>
      </c>
      <c r="R63" s="27"/>
      <c r="S63" s="53" t="s">
        <v>75</v>
      </c>
      <c r="T63" s="27" t="s">
        <v>238</v>
      </c>
      <c r="U63" s="54"/>
      <c r="V63" s="54" t="s">
        <v>78</v>
      </c>
      <c r="W63" s="54" t="s">
        <v>79</v>
      </c>
      <c r="X63" s="54" t="s">
        <v>201</v>
      </c>
      <c r="Y63" s="54" t="s">
        <v>240</v>
      </c>
      <c r="Z63" s="54"/>
      <c r="AA63" s="39" t="s">
        <v>241</v>
      </c>
      <c r="AB63" s="80">
        <v>0.015</v>
      </c>
      <c r="AC63" s="27" t="s">
        <v>82</v>
      </c>
      <c r="AD63" s="74" t="s">
        <v>204</v>
      </c>
      <c r="AE63" s="75"/>
      <c r="AF63" s="76">
        <f>AB63/0.154*1000</f>
        <v>97.4025974025974</v>
      </c>
      <c r="AG63" s="76"/>
      <c r="AH63" s="76"/>
      <c r="AI63" s="76">
        <f>AF63*0.154/1000</f>
        <v>0.015</v>
      </c>
      <c r="AJ63" s="88">
        <f>AB63/AI63</f>
        <v>1</v>
      </c>
      <c r="AK63" s="75"/>
      <c r="AL63" s="75"/>
      <c r="AM63" s="90"/>
      <c r="AN63" s="91"/>
      <c r="AO63" s="27"/>
      <c r="AP63" s="27"/>
      <c r="AQ63" s="27"/>
      <c r="AR63" s="27"/>
      <c r="AS63" s="27"/>
      <c r="AT63" s="27"/>
      <c r="AU63" s="27"/>
      <c r="AV63" s="27"/>
      <c r="AW63" s="106"/>
      <c r="AX63" s="27"/>
      <c r="AY63" s="27"/>
      <c r="AZ63" s="27">
        <v>0</v>
      </c>
      <c r="BA63" s="27">
        <v>0</v>
      </c>
      <c r="BB63" s="108">
        <v>1</v>
      </c>
      <c r="BC63" s="109"/>
    </row>
    <row r="64" s="7" customFormat="1" ht="39.95" customHeight="1" spans="1:55">
      <c r="A64" s="26">
        <f t="shared" si="6"/>
        <v>55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 t="s">
        <v>242</v>
      </c>
      <c r="M64" s="27" t="s">
        <v>242</v>
      </c>
      <c r="N64" s="51" t="s">
        <v>243</v>
      </c>
      <c r="O64" s="38"/>
      <c r="P64" s="39"/>
      <c r="Q64" s="27"/>
      <c r="R64" s="27"/>
      <c r="S64" s="53"/>
      <c r="T64" s="27"/>
      <c r="U64" s="54"/>
      <c r="V64" s="54"/>
      <c r="W64" s="54"/>
      <c r="X64" s="54"/>
      <c r="Y64" s="54"/>
      <c r="Z64" s="54"/>
      <c r="AA64" s="39"/>
      <c r="AB64" s="80"/>
      <c r="AC64" s="27"/>
      <c r="AD64" s="74" t="s">
        <v>90</v>
      </c>
      <c r="AE64" s="75"/>
      <c r="AF64" s="76"/>
      <c r="AG64" s="76"/>
      <c r="AH64" s="76"/>
      <c r="AI64" s="76"/>
      <c r="AJ64" s="88"/>
      <c r="AK64" s="75"/>
      <c r="AL64" s="75">
        <v>0.1709</v>
      </c>
      <c r="AM64" s="75" t="s">
        <v>85</v>
      </c>
      <c r="AN64" s="89" t="s">
        <v>91</v>
      </c>
      <c r="AO64" s="27"/>
      <c r="AP64" s="27"/>
      <c r="AQ64" s="27"/>
      <c r="AR64" s="27"/>
      <c r="AS64" s="27"/>
      <c r="AT64" s="27"/>
      <c r="AU64" s="27"/>
      <c r="AV64" s="27"/>
      <c r="AW64" s="106"/>
      <c r="AX64" s="27"/>
      <c r="AY64" s="27"/>
      <c r="AZ64" s="34">
        <v>1</v>
      </c>
      <c r="BA64" s="34">
        <v>1</v>
      </c>
      <c r="BB64" s="122">
        <v>1</v>
      </c>
      <c r="BC64" s="109"/>
    </row>
    <row r="65" s="9" customFormat="1" ht="39.95" customHeight="1" spans="1:55">
      <c r="A65" s="33">
        <f t="shared" ref="A65:A70" si="13">ROW()-9</f>
        <v>56</v>
      </c>
      <c r="B65" s="34"/>
      <c r="C65" s="34"/>
      <c r="D65" s="34">
        <v>2</v>
      </c>
      <c r="E65" s="34"/>
      <c r="F65" s="34"/>
      <c r="G65" s="34"/>
      <c r="H65" s="34"/>
      <c r="I65" s="34"/>
      <c r="J65" s="34"/>
      <c r="K65" s="34"/>
      <c r="L65" s="34" t="s">
        <v>244</v>
      </c>
      <c r="M65" s="34" t="s">
        <v>244</v>
      </c>
      <c r="N65" s="51" t="s">
        <v>245</v>
      </c>
      <c r="O65" s="47"/>
      <c r="P65" s="48" t="s">
        <v>75</v>
      </c>
      <c r="Q65" s="34" t="s">
        <v>76</v>
      </c>
      <c r="R65" s="34"/>
      <c r="S65" s="61" t="s">
        <v>75</v>
      </c>
      <c r="T65" s="34" t="s">
        <v>244</v>
      </c>
      <c r="U65" s="58"/>
      <c r="V65" s="58" t="s">
        <v>79</v>
      </c>
      <c r="W65" s="58" t="s">
        <v>78</v>
      </c>
      <c r="X65" s="58" t="s">
        <v>94</v>
      </c>
      <c r="Y65" s="58" t="s">
        <v>81</v>
      </c>
      <c r="Z65" s="58"/>
      <c r="AA65" s="48" t="s">
        <v>246</v>
      </c>
      <c r="AB65" s="78">
        <f>AB66*2+AB71*2+AB72+AB73+AB74+AB81*2</f>
        <v>3.3577</v>
      </c>
      <c r="AC65" s="34" t="s">
        <v>82</v>
      </c>
      <c r="AD65" s="74" t="s">
        <v>96</v>
      </c>
      <c r="AE65" s="75"/>
      <c r="AF65" s="76"/>
      <c r="AG65" s="76"/>
      <c r="AH65" s="76"/>
      <c r="AI65" s="76"/>
      <c r="AJ65" s="88"/>
      <c r="AK65" s="75">
        <v>18</v>
      </c>
      <c r="AL65" s="75"/>
      <c r="AM65" s="75" t="s">
        <v>85</v>
      </c>
      <c r="AN65" s="89" t="s">
        <v>247</v>
      </c>
      <c r="AO65" s="34"/>
      <c r="AP65" s="34"/>
      <c r="AQ65" s="34"/>
      <c r="AR65" s="34"/>
      <c r="AS65" s="34"/>
      <c r="AT65" s="34"/>
      <c r="AU65" s="34"/>
      <c r="AV65" s="34"/>
      <c r="AW65" s="114"/>
      <c r="AX65" s="34"/>
      <c r="AY65" s="34" t="s">
        <v>248</v>
      </c>
      <c r="AZ65" s="34">
        <v>1</v>
      </c>
      <c r="BA65" s="34">
        <v>1</v>
      </c>
      <c r="BB65" s="122">
        <v>1</v>
      </c>
      <c r="BC65" s="123"/>
    </row>
    <row r="66" s="7" customFormat="1" ht="39.95" customHeight="1" spans="1:55">
      <c r="A66" s="26">
        <f t="shared" si="13"/>
        <v>57</v>
      </c>
      <c r="B66" s="27"/>
      <c r="C66" s="27"/>
      <c r="D66" s="27"/>
      <c r="E66" s="27">
        <v>3</v>
      </c>
      <c r="F66" s="27"/>
      <c r="G66" s="27"/>
      <c r="H66" s="27"/>
      <c r="I66" s="27"/>
      <c r="J66" s="27"/>
      <c r="K66" s="27"/>
      <c r="L66" s="27" t="s">
        <v>249</v>
      </c>
      <c r="M66" s="27" t="s">
        <v>249</v>
      </c>
      <c r="N66" s="124" t="s">
        <v>250</v>
      </c>
      <c r="O66" s="38"/>
      <c r="P66" s="39" t="s">
        <v>75</v>
      </c>
      <c r="Q66" s="27" t="s">
        <v>76</v>
      </c>
      <c r="R66" s="27"/>
      <c r="S66" s="53" t="s">
        <v>75</v>
      </c>
      <c r="T66" s="27" t="s">
        <v>249</v>
      </c>
      <c r="U66" s="54"/>
      <c r="V66" s="54" t="s">
        <v>79</v>
      </c>
      <c r="W66" s="54" t="s">
        <v>78</v>
      </c>
      <c r="X66" s="54" t="s">
        <v>94</v>
      </c>
      <c r="Y66" s="54" t="s">
        <v>81</v>
      </c>
      <c r="Z66" s="54"/>
      <c r="AA66" s="39" t="s">
        <v>251</v>
      </c>
      <c r="AB66" s="73">
        <f>AB67*BB67+AB68*BB68</f>
        <v>0.5366</v>
      </c>
      <c r="AC66" s="27" t="s">
        <v>82</v>
      </c>
      <c r="AD66" s="74" t="s">
        <v>96</v>
      </c>
      <c r="AE66" s="75"/>
      <c r="AF66" s="76"/>
      <c r="AG66" s="76"/>
      <c r="AH66" s="76"/>
      <c r="AI66" s="76"/>
      <c r="AJ66" s="88"/>
      <c r="AK66" s="75">
        <v>20</v>
      </c>
      <c r="AL66" s="75"/>
      <c r="AM66" s="75" t="s">
        <v>97</v>
      </c>
      <c r="AN66" s="89" t="s">
        <v>252</v>
      </c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108">
        <v>2</v>
      </c>
      <c r="BA66" s="108">
        <v>2</v>
      </c>
      <c r="BB66" s="108">
        <v>2</v>
      </c>
      <c r="BC66" s="109"/>
    </row>
    <row r="67" s="2" customFormat="1" ht="39.95" customHeight="1" spans="1:55">
      <c r="A67" s="26">
        <f t="shared" si="13"/>
        <v>58</v>
      </c>
      <c r="B67" s="27"/>
      <c r="C67" s="27"/>
      <c r="D67" s="27"/>
      <c r="E67" s="27"/>
      <c r="F67" s="27">
        <v>4</v>
      </c>
      <c r="G67" s="27"/>
      <c r="H67" s="27"/>
      <c r="I67" s="27"/>
      <c r="J67" s="27"/>
      <c r="K67" s="27"/>
      <c r="L67" s="27" t="s">
        <v>253</v>
      </c>
      <c r="M67" s="27" t="s">
        <v>253</v>
      </c>
      <c r="N67" s="124" t="s">
        <v>254</v>
      </c>
      <c r="O67" s="38"/>
      <c r="P67" s="39" t="s">
        <v>75</v>
      </c>
      <c r="Q67" s="27" t="s">
        <v>76</v>
      </c>
      <c r="R67" s="27"/>
      <c r="S67" s="53" t="s">
        <v>77</v>
      </c>
      <c r="T67" s="27" t="s">
        <v>253</v>
      </c>
      <c r="U67" s="54"/>
      <c r="V67" s="54" t="s">
        <v>79</v>
      </c>
      <c r="W67" s="54" t="s">
        <v>78</v>
      </c>
      <c r="X67" s="54" t="s">
        <v>109</v>
      </c>
      <c r="Y67" s="54" t="s">
        <v>255</v>
      </c>
      <c r="Z67" s="54" t="s">
        <v>256</v>
      </c>
      <c r="AA67" s="39" t="s">
        <v>251</v>
      </c>
      <c r="AB67" s="73">
        <v>0.498</v>
      </c>
      <c r="AC67" s="27" t="s">
        <v>82</v>
      </c>
      <c r="AD67" s="74" t="s">
        <v>113</v>
      </c>
      <c r="AE67" s="75"/>
      <c r="AF67" s="76">
        <v>352</v>
      </c>
      <c r="AG67" s="76">
        <v>47</v>
      </c>
      <c r="AH67" s="76">
        <v>6</v>
      </c>
      <c r="AI67" s="76">
        <f>AF67*AG67*AH67*7860/1000000000</f>
        <v>0.78021504</v>
      </c>
      <c r="AJ67" s="88">
        <f>AB67/AI67</f>
        <v>0.638285568040319</v>
      </c>
      <c r="AK67" s="75"/>
      <c r="AL67" s="75"/>
      <c r="AM67" s="90"/>
      <c r="AN67" s="91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108">
        <v>1</v>
      </c>
      <c r="BA67" s="108">
        <v>1</v>
      </c>
      <c r="BB67" s="108">
        <v>1</v>
      </c>
      <c r="BC67" s="109"/>
    </row>
    <row r="68" s="7" customFormat="1" ht="39.95" customHeight="1" spans="1:55">
      <c r="A68" s="26">
        <f t="shared" si="13"/>
        <v>59</v>
      </c>
      <c r="B68" s="27"/>
      <c r="C68" s="27"/>
      <c r="D68" s="27"/>
      <c r="E68" s="27"/>
      <c r="F68" s="27">
        <v>4</v>
      </c>
      <c r="G68" s="27"/>
      <c r="H68" s="27"/>
      <c r="I68" s="27"/>
      <c r="J68" s="27"/>
      <c r="K68" s="27"/>
      <c r="L68" s="27" t="s">
        <v>257</v>
      </c>
      <c r="M68" s="27" t="s">
        <v>257</v>
      </c>
      <c r="N68" s="124" t="s">
        <v>258</v>
      </c>
      <c r="O68" s="38"/>
      <c r="P68" s="39" t="s">
        <v>75</v>
      </c>
      <c r="Q68" s="27" t="s">
        <v>76</v>
      </c>
      <c r="R68" s="27"/>
      <c r="S68" s="53" t="s">
        <v>75</v>
      </c>
      <c r="T68" s="27" t="s">
        <v>257</v>
      </c>
      <c r="U68" s="54"/>
      <c r="V68" s="54" t="s">
        <v>79</v>
      </c>
      <c r="W68" s="54" t="s">
        <v>78</v>
      </c>
      <c r="X68" s="54" t="s">
        <v>80</v>
      </c>
      <c r="Y68" s="54" t="s">
        <v>81</v>
      </c>
      <c r="Z68" s="54"/>
      <c r="AA68" s="39" t="s">
        <v>259</v>
      </c>
      <c r="AB68" s="73">
        <f>AB69*BB69+AB70*BB70</f>
        <v>0.0386</v>
      </c>
      <c r="AC68" s="27" t="s">
        <v>82</v>
      </c>
      <c r="AD68" s="74" t="s">
        <v>84</v>
      </c>
      <c r="AE68" s="75"/>
      <c r="AF68" s="76"/>
      <c r="AG68" s="76"/>
      <c r="AH68" s="76"/>
      <c r="AI68" s="76"/>
      <c r="AJ68" s="88"/>
      <c r="AK68" s="75"/>
      <c r="AL68" s="75"/>
      <c r="AM68" s="90"/>
      <c r="AN68" s="91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108">
        <v>1</v>
      </c>
      <c r="BA68" s="108">
        <v>1</v>
      </c>
      <c r="BB68" s="108">
        <v>1</v>
      </c>
      <c r="BC68" s="109"/>
    </row>
    <row r="69" s="7" customFormat="1" ht="39.95" customHeight="1" spans="1:55">
      <c r="A69" s="26">
        <f t="shared" si="13"/>
        <v>60</v>
      </c>
      <c r="B69" s="27"/>
      <c r="C69" s="27"/>
      <c r="D69" s="27"/>
      <c r="E69" s="27"/>
      <c r="F69" s="27"/>
      <c r="G69" s="27">
        <v>5</v>
      </c>
      <c r="H69" s="27"/>
      <c r="I69" s="27"/>
      <c r="J69" s="27"/>
      <c r="K69" s="27"/>
      <c r="L69" s="27" t="s">
        <v>260</v>
      </c>
      <c r="M69" s="27" t="s">
        <v>260</v>
      </c>
      <c r="N69" s="124" t="s">
        <v>261</v>
      </c>
      <c r="O69" s="38"/>
      <c r="P69" s="39" t="s">
        <v>75</v>
      </c>
      <c r="Q69" s="27" t="s">
        <v>76</v>
      </c>
      <c r="R69" s="27"/>
      <c r="S69" s="53" t="s">
        <v>75</v>
      </c>
      <c r="T69" s="27" t="s">
        <v>260</v>
      </c>
      <c r="U69" s="54"/>
      <c r="V69" s="54" t="s">
        <v>79</v>
      </c>
      <c r="W69" s="54" t="s">
        <v>78</v>
      </c>
      <c r="X69" s="54" t="s">
        <v>262</v>
      </c>
      <c r="Y69" s="54" t="s">
        <v>263</v>
      </c>
      <c r="Z69" s="54" t="s">
        <v>264</v>
      </c>
      <c r="AA69" s="39" t="s">
        <v>265</v>
      </c>
      <c r="AB69" s="80">
        <v>0.0374</v>
      </c>
      <c r="AC69" s="27" t="s">
        <v>82</v>
      </c>
      <c r="AD69" s="74" t="s">
        <v>266</v>
      </c>
      <c r="AE69" s="75"/>
      <c r="AF69" s="76">
        <v>12</v>
      </c>
      <c r="AG69" s="76">
        <v>24</v>
      </c>
      <c r="AH69" s="76"/>
      <c r="AI69" s="76">
        <f>3.14*15*15*13*7860/1000000000</f>
        <v>0.07219017</v>
      </c>
      <c r="AJ69" s="88">
        <f t="shared" ref="AJ69:AJ73" si="14">AB69/AI69</f>
        <v>0.518076076008687</v>
      </c>
      <c r="AK69" s="75"/>
      <c r="AL69" s="75"/>
      <c r="AM69" s="90"/>
      <c r="AN69" s="91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108">
        <v>1</v>
      </c>
      <c r="BA69" s="108">
        <v>1</v>
      </c>
      <c r="BB69" s="108">
        <v>1</v>
      </c>
      <c r="BC69" s="109"/>
    </row>
    <row r="70" s="7" customFormat="1" ht="39.95" customHeight="1" spans="1:55">
      <c r="A70" s="26">
        <f t="shared" si="13"/>
        <v>61</v>
      </c>
      <c r="B70" s="27"/>
      <c r="C70" s="27"/>
      <c r="D70" s="27"/>
      <c r="E70" s="27"/>
      <c r="F70" s="27"/>
      <c r="G70" s="27">
        <v>5</v>
      </c>
      <c r="H70" s="27"/>
      <c r="I70" s="27"/>
      <c r="J70" s="27"/>
      <c r="K70" s="27"/>
      <c r="L70" s="27" t="s">
        <v>267</v>
      </c>
      <c r="M70" s="27" t="s">
        <v>267</v>
      </c>
      <c r="N70" s="124" t="s">
        <v>268</v>
      </c>
      <c r="O70" s="38"/>
      <c r="P70" s="39" t="s">
        <v>77</v>
      </c>
      <c r="Q70" s="27" t="s">
        <v>76</v>
      </c>
      <c r="R70" s="27"/>
      <c r="S70" s="53" t="s">
        <v>75</v>
      </c>
      <c r="T70" s="27" t="s">
        <v>267</v>
      </c>
      <c r="U70" s="54"/>
      <c r="V70" s="54" t="s">
        <v>79</v>
      </c>
      <c r="W70" s="54" t="s">
        <v>78</v>
      </c>
      <c r="X70" s="54" t="s">
        <v>169</v>
      </c>
      <c r="Y70" s="54" t="s">
        <v>269</v>
      </c>
      <c r="Z70" s="54" t="s">
        <v>82</v>
      </c>
      <c r="AA70" s="138" t="s">
        <v>270</v>
      </c>
      <c r="AB70" s="80">
        <v>0.0006</v>
      </c>
      <c r="AC70" s="27" t="s">
        <v>82</v>
      </c>
      <c r="AD70" s="74"/>
      <c r="AE70" s="75"/>
      <c r="AF70" s="76"/>
      <c r="AG70" s="76"/>
      <c r="AH70" s="76"/>
      <c r="AI70" s="76"/>
      <c r="AJ70" s="88"/>
      <c r="AK70" s="75"/>
      <c r="AL70" s="75"/>
      <c r="AM70" s="90"/>
      <c r="AN70" s="91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108">
        <v>2</v>
      </c>
      <c r="BA70" s="108">
        <v>2</v>
      </c>
      <c r="BB70" s="108">
        <v>2</v>
      </c>
      <c r="BC70" s="109"/>
    </row>
    <row r="71" s="7" customFormat="1" ht="39.95" customHeight="1" spans="1:55">
      <c r="A71" s="26">
        <f t="shared" ref="A71:A79" si="15">ROW()-9</f>
        <v>62</v>
      </c>
      <c r="B71" s="27"/>
      <c r="C71" s="27"/>
      <c r="D71" s="27"/>
      <c r="E71" s="27">
        <v>3</v>
      </c>
      <c r="F71" s="27"/>
      <c r="G71" s="27"/>
      <c r="H71" s="27"/>
      <c r="I71" s="27"/>
      <c r="J71" s="27"/>
      <c r="K71" s="27"/>
      <c r="L71" s="27" t="s">
        <v>271</v>
      </c>
      <c r="M71" s="27" t="s">
        <v>271</v>
      </c>
      <c r="N71" s="124" t="s">
        <v>272</v>
      </c>
      <c r="O71" s="38"/>
      <c r="P71" s="39" t="s">
        <v>75</v>
      </c>
      <c r="Q71" s="27" t="s">
        <v>76</v>
      </c>
      <c r="R71" s="27"/>
      <c r="S71" s="53" t="s">
        <v>75</v>
      </c>
      <c r="T71" s="27" t="s">
        <v>271</v>
      </c>
      <c r="U71" s="54"/>
      <c r="V71" s="54" t="s">
        <v>79</v>
      </c>
      <c r="W71" s="54" t="s">
        <v>78</v>
      </c>
      <c r="X71" s="54" t="s">
        <v>273</v>
      </c>
      <c r="Y71" s="54" t="s">
        <v>263</v>
      </c>
      <c r="Z71" s="54" t="s">
        <v>264</v>
      </c>
      <c r="AA71" s="39" t="s">
        <v>274</v>
      </c>
      <c r="AB71" s="73">
        <v>0.0396</v>
      </c>
      <c r="AC71" s="27" t="s">
        <v>82</v>
      </c>
      <c r="AD71" s="74" t="s">
        <v>266</v>
      </c>
      <c r="AE71" s="75"/>
      <c r="AF71" s="76">
        <v>49</v>
      </c>
      <c r="AG71" s="76">
        <v>12</v>
      </c>
      <c r="AH71" s="76"/>
      <c r="AI71" s="76">
        <f>3.14*11*11*34*7860/1000000000</f>
        <v>0.1015351656</v>
      </c>
      <c r="AJ71" s="88">
        <f t="shared" si="14"/>
        <v>0.390012659810938</v>
      </c>
      <c r="AK71" s="75"/>
      <c r="AL71" s="75"/>
      <c r="AM71" s="75" t="s">
        <v>97</v>
      </c>
      <c r="AN71" s="89" t="s">
        <v>275</v>
      </c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108">
        <v>2</v>
      </c>
      <c r="BA71" s="108">
        <v>2</v>
      </c>
      <c r="BB71" s="108">
        <v>2</v>
      </c>
      <c r="BC71" s="109"/>
    </row>
    <row r="72" s="2" customFormat="1" ht="39.95" customHeight="1" spans="1:55">
      <c r="A72" s="26">
        <f t="shared" si="15"/>
        <v>63</v>
      </c>
      <c r="B72" s="27"/>
      <c r="C72" s="27"/>
      <c r="D72" s="27"/>
      <c r="E72" s="27">
        <v>3</v>
      </c>
      <c r="F72" s="27"/>
      <c r="G72" s="27"/>
      <c r="H72" s="27"/>
      <c r="I72" s="27"/>
      <c r="J72" s="27"/>
      <c r="K72" s="27"/>
      <c r="L72" s="27" t="s">
        <v>276</v>
      </c>
      <c r="M72" s="27" t="s">
        <v>276</v>
      </c>
      <c r="N72" s="124" t="s">
        <v>277</v>
      </c>
      <c r="O72" s="38"/>
      <c r="P72" s="39" t="s">
        <v>75</v>
      </c>
      <c r="Q72" s="27" t="s">
        <v>76</v>
      </c>
      <c r="R72" s="27"/>
      <c r="S72" s="53" t="s">
        <v>77</v>
      </c>
      <c r="T72" s="27" t="s">
        <v>276</v>
      </c>
      <c r="U72" s="54"/>
      <c r="V72" s="54" t="s">
        <v>79</v>
      </c>
      <c r="W72" s="54" t="s">
        <v>78</v>
      </c>
      <c r="X72" s="54" t="s">
        <v>273</v>
      </c>
      <c r="Y72" s="54" t="s">
        <v>130</v>
      </c>
      <c r="Z72" s="54" t="s">
        <v>278</v>
      </c>
      <c r="AA72" s="138" t="s">
        <v>279</v>
      </c>
      <c r="AB72" s="73">
        <v>0.3152</v>
      </c>
      <c r="AC72" s="27" t="s">
        <v>82</v>
      </c>
      <c r="AD72" s="74" t="s">
        <v>266</v>
      </c>
      <c r="AE72" s="75"/>
      <c r="AF72" s="76">
        <v>207</v>
      </c>
      <c r="AG72" s="76">
        <v>17</v>
      </c>
      <c r="AH72" s="76"/>
      <c r="AI72" s="76">
        <f>3.14*8.5*8.5*196*7860/1000000000</f>
        <v>0.3494991444</v>
      </c>
      <c r="AJ72" s="88">
        <f t="shared" si="14"/>
        <v>0.901862007534002</v>
      </c>
      <c r="AK72" s="75"/>
      <c r="AL72" s="75"/>
      <c r="AM72" s="75" t="s">
        <v>97</v>
      </c>
      <c r="AN72" s="89" t="s">
        <v>280</v>
      </c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108">
        <v>1</v>
      </c>
      <c r="BA72" s="108">
        <v>1</v>
      </c>
      <c r="BB72" s="108">
        <v>1</v>
      </c>
      <c r="BC72" s="109"/>
    </row>
    <row r="73" s="7" customFormat="1" ht="39.95" customHeight="1" spans="1:55">
      <c r="A73" s="26">
        <f t="shared" si="15"/>
        <v>64</v>
      </c>
      <c r="B73" s="27"/>
      <c r="C73" s="27"/>
      <c r="D73" s="27"/>
      <c r="E73" s="27">
        <v>3</v>
      </c>
      <c r="F73" s="27"/>
      <c r="G73" s="27"/>
      <c r="H73" s="27"/>
      <c r="I73" s="27"/>
      <c r="J73" s="27"/>
      <c r="K73" s="27"/>
      <c r="L73" s="27" t="s">
        <v>281</v>
      </c>
      <c r="M73" s="27" t="s">
        <v>281</v>
      </c>
      <c r="N73" s="124" t="s">
        <v>282</v>
      </c>
      <c r="O73" s="38"/>
      <c r="P73" s="39" t="s">
        <v>75</v>
      </c>
      <c r="Q73" s="27" t="s">
        <v>76</v>
      </c>
      <c r="R73" s="27"/>
      <c r="S73" s="53" t="s">
        <v>75</v>
      </c>
      <c r="T73" s="27" t="s">
        <v>281</v>
      </c>
      <c r="U73" s="54"/>
      <c r="V73" s="54" t="s">
        <v>79</v>
      </c>
      <c r="W73" s="54" t="s">
        <v>78</v>
      </c>
      <c r="X73" s="54" t="s">
        <v>109</v>
      </c>
      <c r="Y73" s="54" t="s">
        <v>283</v>
      </c>
      <c r="Z73" s="54" t="s">
        <v>256</v>
      </c>
      <c r="AA73" s="39" t="s">
        <v>284</v>
      </c>
      <c r="AB73" s="80">
        <v>0.1934</v>
      </c>
      <c r="AC73" s="27" t="s">
        <v>82</v>
      </c>
      <c r="AD73" s="74" t="s">
        <v>113</v>
      </c>
      <c r="AE73" s="75"/>
      <c r="AF73" s="76">
        <v>170</v>
      </c>
      <c r="AG73" s="76">
        <v>25</v>
      </c>
      <c r="AH73" s="76">
        <v>6</v>
      </c>
      <c r="AI73" s="76">
        <f>AF73*AG73*AH73*7860/1000000000</f>
        <v>0.20043</v>
      </c>
      <c r="AJ73" s="88">
        <f t="shared" si="14"/>
        <v>0.964925410367709</v>
      </c>
      <c r="AK73" s="75"/>
      <c r="AL73" s="75"/>
      <c r="AM73" s="75" t="s">
        <v>97</v>
      </c>
      <c r="AN73" s="89" t="s">
        <v>285</v>
      </c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108">
        <v>1</v>
      </c>
      <c r="BA73" s="108">
        <v>1</v>
      </c>
      <c r="BB73" s="108">
        <v>1</v>
      </c>
      <c r="BC73" s="109"/>
    </row>
    <row r="74" s="9" customFormat="1" ht="39.95" customHeight="1" spans="1:55">
      <c r="A74" s="33">
        <f t="shared" si="15"/>
        <v>65</v>
      </c>
      <c r="B74" s="34"/>
      <c r="C74" s="34"/>
      <c r="D74" s="34"/>
      <c r="E74" s="34">
        <v>3</v>
      </c>
      <c r="F74" s="34"/>
      <c r="G74" s="34"/>
      <c r="H74" s="34"/>
      <c r="I74" s="34"/>
      <c r="J74" s="34"/>
      <c r="K74" s="34"/>
      <c r="L74" s="34" t="s">
        <v>286</v>
      </c>
      <c r="M74" s="34" t="s">
        <v>286</v>
      </c>
      <c r="N74" s="51" t="s">
        <v>287</v>
      </c>
      <c r="O74" s="47"/>
      <c r="P74" s="48" t="s">
        <v>75</v>
      </c>
      <c r="Q74" s="34" t="s">
        <v>76</v>
      </c>
      <c r="R74" s="34"/>
      <c r="S74" s="61" t="s">
        <v>75</v>
      </c>
      <c r="T74" s="34" t="s">
        <v>286</v>
      </c>
      <c r="U74" s="58"/>
      <c r="V74" s="58" t="s">
        <v>79</v>
      </c>
      <c r="W74" s="58" t="s">
        <v>78</v>
      </c>
      <c r="X74" s="58" t="s">
        <v>94</v>
      </c>
      <c r="Y74" s="58" t="s">
        <v>81</v>
      </c>
      <c r="Z74" s="58" t="s">
        <v>82</v>
      </c>
      <c r="AA74" s="48" t="s">
        <v>288</v>
      </c>
      <c r="AB74" s="78">
        <f>AB75*2+AB78+AB79+AB80</f>
        <v>1.5827</v>
      </c>
      <c r="AC74" s="34" t="s">
        <v>82</v>
      </c>
      <c r="AD74" s="74" t="s">
        <v>96</v>
      </c>
      <c r="AE74" s="75"/>
      <c r="AF74" s="76"/>
      <c r="AG74" s="76"/>
      <c r="AH74" s="76"/>
      <c r="AI74" s="76"/>
      <c r="AJ74" s="88"/>
      <c r="AK74" s="75">
        <v>20</v>
      </c>
      <c r="AL74" s="75"/>
      <c r="AM74" s="75" t="s">
        <v>85</v>
      </c>
      <c r="AN74" s="89" t="s">
        <v>247</v>
      </c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122">
        <v>1</v>
      </c>
      <c r="BA74" s="122">
        <v>1</v>
      </c>
      <c r="BB74" s="122">
        <v>1</v>
      </c>
      <c r="BC74" s="123"/>
    </row>
    <row r="75" s="7" customFormat="1" ht="39.95" customHeight="1" spans="1:55">
      <c r="A75" s="26">
        <f t="shared" si="15"/>
        <v>66</v>
      </c>
      <c r="B75" s="27"/>
      <c r="C75" s="27"/>
      <c r="D75" s="27"/>
      <c r="E75" s="27"/>
      <c r="F75" s="27">
        <v>4</v>
      </c>
      <c r="G75" s="27"/>
      <c r="H75" s="27"/>
      <c r="I75" s="27"/>
      <c r="J75" s="27"/>
      <c r="K75" s="27"/>
      <c r="L75" s="27" t="s">
        <v>289</v>
      </c>
      <c r="M75" s="27" t="s">
        <v>289</v>
      </c>
      <c r="N75" s="124" t="s">
        <v>290</v>
      </c>
      <c r="O75" s="38"/>
      <c r="P75" s="39" t="s">
        <v>75</v>
      </c>
      <c r="Q75" s="27" t="s">
        <v>76</v>
      </c>
      <c r="R75" s="27"/>
      <c r="S75" s="53" t="s">
        <v>75</v>
      </c>
      <c r="T75" s="27" t="s">
        <v>289</v>
      </c>
      <c r="U75" s="54"/>
      <c r="V75" s="54" t="s">
        <v>79</v>
      </c>
      <c r="W75" s="54" t="s">
        <v>78</v>
      </c>
      <c r="X75" s="54" t="s">
        <v>94</v>
      </c>
      <c r="Y75" s="54" t="s">
        <v>81</v>
      </c>
      <c r="Z75" s="54" t="s">
        <v>82</v>
      </c>
      <c r="AA75" s="39" t="s">
        <v>291</v>
      </c>
      <c r="AB75" s="73">
        <f>AB76+AB77</f>
        <v>0.5264</v>
      </c>
      <c r="AC75" s="27" t="s">
        <v>82</v>
      </c>
      <c r="AD75" s="74" t="s">
        <v>96</v>
      </c>
      <c r="AE75" s="75"/>
      <c r="AF75" s="76"/>
      <c r="AG75" s="76"/>
      <c r="AH75" s="76"/>
      <c r="AI75" s="76"/>
      <c r="AJ75" s="88"/>
      <c r="AK75" s="75">
        <v>12</v>
      </c>
      <c r="AL75" s="75"/>
      <c r="AM75" s="75" t="s">
        <v>97</v>
      </c>
      <c r="AN75" s="89" t="s">
        <v>252</v>
      </c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108">
        <v>2</v>
      </c>
      <c r="BA75" s="108">
        <v>2</v>
      </c>
      <c r="BB75" s="108">
        <v>2</v>
      </c>
      <c r="BC75" s="109"/>
    </row>
    <row r="76" s="7" customFormat="1" ht="39.95" customHeight="1" spans="1:55">
      <c r="A76" s="26">
        <f t="shared" si="15"/>
        <v>67</v>
      </c>
      <c r="B76" s="27"/>
      <c r="C76" s="27"/>
      <c r="D76" s="27"/>
      <c r="E76" s="27"/>
      <c r="F76" s="27"/>
      <c r="G76" s="27">
        <v>5</v>
      </c>
      <c r="H76" s="27"/>
      <c r="I76" s="27"/>
      <c r="J76" s="27"/>
      <c r="K76" s="27"/>
      <c r="L76" s="27" t="s">
        <v>292</v>
      </c>
      <c r="M76" s="27" t="s">
        <v>292</v>
      </c>
      <c r="N76" s="124" t="s">
        <v>293</v>
      </c>
      <c r="O76" s="106"/>
      <c r="P76" s="39" t="s">
        <v>75</v>
      </c>
      <c r="Q76" s="27" t="s">
        <v>76</v>
      </c>
      <c r="R76" s="39"/>
      <c r="S76" s="53" t="s">
        <v>75</v>
      </c>
      <c r="T76" s="27" t="s">
        <v>292</v>
      </c>
      <c r="U76" s="133"/>
      <c r="V76" s="54" t="s">
        <v>79</v>
      </c>
      <c r="W76" s="54" t="s">
        <v>78</v>
      </c>
      <c r="X76" s="54" t="s">
        <v>109</v>
      </c>
      <c r="Y76" s="54" t="s">
        <v>255</v>
      </c>
      <c r="Z76" s="54" t="s">
        <v>256</v>
      </c>
      <c r="AA76" s="39" t="s">
        <v>291</v>
      </c>
      <c r="AB76" s="80">
        <v>0.462</v>
      </c>
      <c r="AC76" s="27" t="s">
        <v>82</v>
      </c>
      <c r="AD76" s="74" t="s">
        <v>113</v>
      </c>
      <c r="AE76" s="75"/>
      <c r="AF76" s="76">
        <v>334</v>
      </c>
      <c r="AG76" s="76">
        <v>45</v>
      </c>
      <c r="AH76" s="76">
        <v>6</v>
      </c>
      <c r="AI76" s="76">
        <f>AF76*AG76*AH76*7860/1000000000</f>
        <v>0.7088148</v>
      </c>
      <c r="AJ76" s="88">
        <f>AB76/AI76</f>
        <v>0.651792259416705</v>
      </c>
      <c r="AK76" s="75"/>
      <c r="AL76" s="75"/>
      <c r="AM76" s="90"/>
      <c r="AN76" s="91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39"/>
      <c r="AZ76" s="108">
        <v>1</v>
      </c>
      <c r="BA76" s="108">
        <v>1</v>
      </c>
      <c r="BB76" s="108">
        <v>1</v>
      </c>
      <c r="BC76" s="109"/>
    </row>
    <row r="77" s="7" customFormat="1" ht="39.95" customHeight="1" spans="1:55">
      <c r="A77" s="26">
        <f t="shared" si="15"/>
        <v>68</v>
      </c>
      <c r="B77" s="27"/>
      <c r="C77" s="27"/>
      <c r="D77" s="27"/>
      <c r="E77" s="27"/>
      <c r="F77" s="27"/>
      <c r="G77" s="27">
        <v>5</v>
      </c>
      <c r="H77" s="27"/>
      <c r="I77" s="27"/>
      <c r="J77" s="27"/>
      <c r="K77" s="27"/>
      <c r="L77" s="27" t="s">
        <v>294</v>
      </c>
      <c r="M77" s="27" t="s">
        <v>294</v>
      </c>
      <c r="N77" s="124" t="s">
        <v>295</v>
      </c>
      <c r="O77" s="38"/>
      <c r="P77" s="39" t="s">
        <v>75</v>
      </c>
      <c r="Q77" s="27" t="s">
        <v>76</v>
      </c>
      <c r="R77" s="27"/>
      <c r="S77" s="53" t="s">
        <v>75</v>
      </c>
      <c r="T77" s="27" t="s">
        <v>294</v>
      </c>
      <c r="U77" s="54"/>
      <c r="V77" s="54" t="s">
        <v>79</v>
      </c>
      <c r="W77" s="54" t="s">
        <v>78</v>
      </c>
      <c r="X77" s="54" t="s">
        <v>262</v>
      </c>
      <c r="Y77" s="54" t="s">
        <v>263</v>
      </c>
      <c r="Z77" s="54" t="s">
        <v>264</v>
      </c>
      <c r="AA77" s="39" t="s">
        <v>296</v>
      </c>
      <c r="AB77" s="73">
        <v>0.0644</v>
      </c>
      <c r="AC77" s="27" t="s">
        <v>82</v>
      </c>
      <c r="AD77" s="74" t="s">
        <v>266</v>
      </c>
      <c r="AE77" s="75"/>
      <c r="AF77" s="76">
        <v>13</v>
      </c>
      <c r="AG77" s="76">
        <v>30</v>
      </c>
      <c r="AH77" s="76"/>
      <c r="AI77" s="76">
        <f>3.14*15*15*17*7860/1000000000</f>
        <v>0.09440253</v>
      </c>
      <c r="AJ77" s="88">
        <f t="shared" ref="AJ77:AJ79" si="16">AB77/AI77</f>
        <v>0.682185106691526</v>
      </c>
      <c r="AK77" s="75"/>
      <c r="AL77" s="75"/>
      <c r="AM77" s="90"/>
      <c r="AN77" s="91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108">
        <v>1</v>
      </c>
      <c r="BA77" s="108">
        <v>1</v>
      </c>
      <c r="BB77" s="108">
        <v>1</v>
      </c>
      <c r="BC77" s="109"/>
    </row>
    <row r="78" s="2" customFormat="1" ht="39.95" customHeight="1" spans="1:55">
      <c r="A78" s="26">
        <f t="shared" si="15"/>
        <v>69</v>
      </c>
      <c r="B78" s="27"/>
      <c r="C78" s="27"/>
      <c r="D78" s="27"/>
      <c r="E78" s="27"/>
      <c r="F78" s="27">
        <v>4</v>
      </c>
      <c r="G78" s="27"/>
      <c r="H78" s="27"/>
      <c r="I78" s="27"/>
      <c r="J78" s="27"/>
      <c r="K78" s="27"/>
      <c r="L78" s="27" t="s">
        <v>297</v>
      </c>
      <c r="M78" s="27" t="s">
        <v>297</v>
      </c>
      <c r="N78" s="124" t="s">
        <v>298</v>
      </c>
      <c r="O78" s="38"/>
      <c r="P78" s="39" t="s">
        <v>75</v>
      </c>
      <c r="Q78" s="27" t="s">
        <v>76</v>
      </c>
      <c r="R78" s="27"/>
      <c r="S78" s="53" t="s">
        <v>77</v>
      </c>
      <c r="T78" s="27" t="s">
        <v>297</v>
      </c>
      <c r="U78" s="54"/>
      <c r="V78" s="54" t="s">
        <v>79</v>
      </c>
      <c r="W78" s="54" t="s">
        <v>78</v>
      </c>
      <c r="X78" s="54" t="s">
        <v>273</v>
      </c>
      <c r="Y78" s="54" t="s">
        <v>130</v>
      </c>
      <c r="Z78" s="54" t="s">
        <v>278</v>
      </c>
      <c r="AA78" s="39" t="s">
        <v>299</v>
      </c>
      <c r="AB78" s="80">
        <v>0.2279</v>
      </c>
      <c r="AC78" s="27" t="s">
        <v>82</v>
      </c>
      <c r="AD78" s="74" t="s">
        <v>266</v>
      </c>
      <c r="AE78" s="75"/>
      <c r="AF78" s="76">
        <v>157</v>
      </c>
      <c r="AG78" s="76">
        <v>17</v>
      </c>
      <c r="AH78" s="76"/>
      <c r="AI78" s="76">
        <f>3.14*8.5*8.5*147*7860/1000000000</f>
        <v>0.2621243583</v>
      </c>
      <c r="AJ78" s="88">
        <f t="shared" si="16"/>
        <v>0.869434651087136</v>
      </c>
      <c r="AK78" s="75"/>
      <c r="AL78" s="75"/>
      <c r="AM78" s="75" t="s">
        <v>97</v>
      </c>
      <c r="AN78" s="89" t="s">
        <v>275</v>
      </c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108">
        <v>1</v>
      </c>
      <c r="BA78" s="108">
        <v>1</v>
      </c>
      <c r="BB78" s="108">
        <v>1</v>
      </c>
      <c r="BC78" s="109"/>
    </row>
    <row r="79" s="7" customFormat="1" ht="39.95" customHeight="1" spans="1:55">
      <c r="A79" s="26">
        <f t="shared" si="15"/>
        <v>70</v>
      </c>
      <c r="B79" s="27"/>
      <c r="C79" s="27"/>
      <c r="D79" s="27"/>
      <c r="E79" s="27"/>
      <c r="F79" s="27">
        <v>4</v>
      </c>
      <c r="G79" s="27"/>
      <c r="H79" s="27"/>
      <c r="I79" s="27"/>
      <c r="J79" s="27"/>
      <c r="K79" s="27"/>
      <c r="L79" s="27" t="s">
        <v>300</v>
      </c>
      <c r="M79" s="27" t="s">
        <v>300</v>
      </c>
      <c r="N79" s="124" t="s">
        <v>301</v>
      </c>
      <c r="O79" s="38"/>
      <c r="P79" s="39" t="s">
        <v>75</v>
      </c>
      <c r="Q79" s="27" t="s">
        <v>76</v>
      </c>
      <c r="R79" s="27"/>
      <c r="S79" s="53" t="s">
        <v>75</v>
      </c>
      <c r="T79" s="27" t="s">
        <v>300</v>
      </c>
      <c r="U79" s="54"/>
      <c r="V79" s="54" t="s">
        <v>79</v>
      </c>
      <c r="W79" s="54" t="s">
        <v>78</v>
      </c>
      <c r="X79" s="54" t="s">
        <v>273</v>
      </c>
      <c r="Y79" s="54" t="s">
        <v>130</v>
      </c>
      <c r="Z79" s="54" t="s">
        <v>278</v>
      </c>
      <c r="AA79" s="39" t="s">
        <v>302</v>
      </c>
      <c r="AB79" s="73">
        <v>0.292</v>
      </c>
      <c r="AC79" s="27" t="s">
        <v>82</v>
      </c>
      <c r="AD79" s="74" t="s">
        <v>266</v>
      </c>
      <c r="AE79" s="75"/>
      <c r="AF79" s="76">
        <v>207</v>
      </c>
      <c r="AG79" s="76">
        <v>17</v>
      </c>
      <c r="AH79" s="76"/>
      <c r="AI79" s="76">
        <f>3.14*8.5*8.5*197*7860/1000000000</f>
        <v>0.3512823033</v>
      </c>
      <c r="AJ79" s="88">
        <f t="shared" si="16"/>
        <v>0.831240279561216</v>
      </c>
      <c r="AK79" s="75"/>
      <c r="AL79" s="75"/>
      <c r="AM79" s="75" t="s">
        <v>97</v>
      </c>
      <c r="AN79" s="89" t="s">
        <v>280</v>
      </c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108">
        <v>1</v>
      </c>
      <c r="BA79" s="108">
        <v>1</v>
      </c>
      <c r="BB79" s="108">
        <v>1</v>
      </c>
      <c r="BC79" s="109"/>
    </row>
    <row r="80" s="7" customFormat="1" ht="39.95" customHeight="1" spans="1:55">
      <c r="A80" s="26">
        <f t="shared" ref="A80:A88" si="17">ROW()-9</f>
        <v>71</v>
      </c>
      <c r="B80" s="27"/>
      <c r="C80" s="27"/>
      <c r="D80" s="27"/>
      <c r="E80" s="27"/>
      <c r="F80" s="27">
        <v>4</v>
      </c>
      <c r="G80" s="27"/>
      <c r="H80" s="27"/>
      <c r="I80" s="27"/>
      <c r="J80" s="27"/>
      <c r="K80" s="27"/>
      <c r="L80" s="27" t="s">
        <v>128</v>
      </c>
      <c r="M80" s="27" t="s">
        <v>128</v>
      </c>
      <c r="N80" s="27" t="s">
        <v>129</v>
      </c>
      <c r="O80" s="38"/>
      <c r="P80" s="39" t="s">
        <v>75</v>
      </c>
      <c r="Q80" s="27" t="s">
        <v>76</v>
      </c>
      <c r="R80" s="27"/>
      <c r="S80" s="53" t="s">
        <v>75</v>
      </c>
      <c r="T80" s="27" t="s">
        <v>128</v>
      </c>
      <c r="U80" s="54"/>
      <c r="V80" s="54" t="s">
        <v>79</v>
      </c>
      <c r="W80" s="54" t="s">
        <v>78</v>
      </c>
      <c r="X80" s="54" t="s">
        <v>109</v>
      </c>
      <c r="Y80" s="54" t="s">
        <v>130</v>
      </c>
      <c r="Z80" s="54" t="s">
        <v>131</v>
      </c>
      <c r="AA80" s="39" t="s">
        <v>303</v>
      </c>
      <c r="AB80" s="73">
        <v>0.01</v>
      </c>
      <c r="AC80" s="27" t="s">
        <v>82</v>
      </c>
      <c r="AD80" s="74" t="s">
        <v>113</v>
      </c>
      <c r="AE80" s="75"/>
      <c r="AF80" s="76">
        <v>55</v>
      </c>
      <c r="AG80" s="76">
        <v>34</v>
      </c>
      <c r="AH80" s="76">
        <v>2.5</v>
      </c>
      <c r="AI80" s="76">
        <f>AF80*AG80*AH80*7860/1000000000</f>
        <v>0.0367455</v>
      </c>
      <c r="AJ80" s="88">
        <f>AB80/AI80</f>
        <v>0.272142167068076</v>
      </c>
      <c r="AK80" s="75"/>
      <c r="AL80" s="75"/>
      <c r="AM80" s="75" t="s">
        <v>97</v>
      </c>
      <c r="AN80" s="89" t="s">
        <v>275</v>
      </c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108">
        <v>1</v>
      </c>
      <c r="BA80" s="108">
        <v>1</v>
      </c>
      <c r="BB80" s="108">
        <v>1</v>
      </c>
      <c r="BC80" s="109"/>
    </row>
    <row r="81" s="2" customFormat="1" ht="39.95" customHeight="1" spans="1:55">
      <c r="A81" s="26">
        <f t="shared" si="17"/>
        <v>72</v>
      </c>
      <c r="B81" s="27" t="s">
        <v>304</v>
      </c>
      <c r="C81" s="27"/>
      <c r="D81" s="27"/>
      <c r="E81" s="27">
        <v>3</v>
      </c>
      <c r="F81" s="27"/>
      <c r="G81" s="27"/>
      <c r="H81" s="27"/>
      <c r="I81" s="27"/>
      <c r="J81" s="27"/>
      <c r="K81" s="27"/>
      <c r="L81" s="27" t="s">
        <v>305</v>
      </c>
      <c r="M81" s="27" t="s">
        <v>305</v>
      </c>
      <c r="N81" s="124" t="s">
        <v>306</v>
      </c>
      <c r="O81" s="38"/>
      <c r="P81" s="39" t="s">
        <v>75</v>
      </c>
      <c r="Q81" s="27" t="s">
        <v>76</v>
      </c>
      <c r="R81" s="27"/>
      <c r="S81" s="53" t="s">
        <v>77</v>
      </c>
      <c r="T81" s="27" t="s">
        <v>305</v>
      </c>
      <c r="U81" s="54"/>
      <c r="V81" s="54" t="s">
        <v>79</v>
      </c>
      <c r="W81" s="54" t="s">
        <v>78</v>
      </c>
      <c r="X81" s="54" t="s">
        <v>262</v>
      </c>
      <c r="Y81" s="54" t="s">
        <v>263</v>
      </c>
      <c r="Z81" s="54" t="s">
        <v>264</v>
      </c>
      <c r="AA81" s="39" t="s">
        <v>307</v>
      </c>
      <c r="AB81" s="80">
        <v>0.057</v>
      </c>
      <c r="AC81" s="27" t="s">
        <v>82</v>
      </c>
      <c r="AD81" s="74" t="s">
        <v>266</v>
      </c>
      <c r="AE81" s="75"/>
      <c r="AF81" s="76">
        <v>50</v>
      </c>
      <c r="AG81" s="76">
        <v>14</v>
      </c>
      <c r="AH81" s="76"/>
      <c r="AI81" s="76">
        <f>3.14*14*14*40*7860/1000000000</f>
        <v>0.193494336</v>
      </c>
      <c r="AJ81" s="88">
        <f>AB81/AI81</f>
        <v>0.294582266221994</v>
      </c>
      <c r="AK81" s="75"/>
      <c r="AL81" s="75"/>
      <c r="AM81" s="75" t="s">
        <v>97</v>
      </c>
      <c r="AN81" s="89" t="s">
        <v>280</v>
      </c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108">
        <v>2</v>
      </c>
      <c r="BA81" s="108">
        <v>2</v>
      </c>
      <c r="BB81" s="108">
        <v>2</v>
      </c>
      <c r="BC81" s="109"/>
    </row>
    <row r="82" s="7" customFormat="1" ht="39.95" customHeight="1" spans="1:55">
      <c r="A82" s="26">
        <f t="shared" si="17"/>
        <v>73</v>
      </c>
      <c r="B82" s="27" t="s">
        <v>308</v>
      </c>
      <c r="C82" s="27"/>
      <c r="D82" s="27">
        <v>2</v>
      </c>
      <c r="E82" s="27"/>
      <c r="F82" s="27"/>
      <c r="G82" s="27"/>
      <c r="H82" s="27"/>
      <c r="I82" s="27"/>
      <c r="J82" s="27"/>
      <c r="K82" s="27"/>
      <c r="L82" s="27" t="s">
        <v>309</v>
      </c>
      <c r="M82" s="27" t="s">
        <v>309</v>
      </c>
      <c r="N82" s="124" t="s">
        <v>310</v>
      </c>
      <c r="O82" s="38"/>
      <c r="P82" s="39" t="s">
        <v>75</v>
      </c>
      <c r="Q82" s="27" t="s">
        <v>76</v>
      </c>
      <c r="R82" s="27" t="s">
        <v>311</v>
      </c>
      <c r="S82" s="53" t="s">
        <v>75</v>
      </c>
      <c r="T82" s="27" t="s">
        <v>309</v>
      </c>
      <c r="U82" s="54"/>
      <c r="V82" s="54" t="s">
        <v>79</v>
      </c>
      <c r="W82" s="54" t="s">
        <v>78</v>
      </c>
      <c r="X82" s="54" t="s">
        <v>80</v>
      </c>
      <c r="Y82" s="54" t="s">
        <v>81</v>
      </c>
      <c r="Z82" s="54" t="s">
        <v>82</v>
      </c>
      <c r="AA82" s="39" t="s">
        <v>82</v>
      </c>
      <c r="AB82" s="80">
        <v>0.1</v>
      </c>
      <c r="AC82" s="27" t="s">
        <v>82</v>
      </c>
      <c r="AD82" s="74" t="s">
        <v>84</v>
      </c>
      <c r="AE82" s="75"/>
      <c r="AF82" s="76"/>
      <c r="AG82" s="76"/>
      <c r="AH82" s="76"/>
      <c r="AI82" s="76"/>
      <c r="AJ82" s="88"/>
      <c r="AK82" s="75"/>
      <c r="AL82" s="75"/>
      <c r="AM82" s="75" t="s">
        <v>97</v>
      </c>
      <c r="AN82" s="89" t="s">
        <v>312</v>
      </c>
      <c r="AO82" s="27"/>
      <c r="AP82" s="27"/>
      <c r="AQ82" s="27"/>
      <c r="AR82" s="27"/>
      <c r="AS82" s="27"/>
      <c r="AT82" s="27"/>
      <c r="AU82" s="27"/>
      <c r="AV82" s="27"/>
      <c r="AW82" s="106"/>
      <c r="AX82" s="27"/>
      <c r="AY82" s="27"/>
      <c r="AZ82" s="27">
        <v>1</v>
      </c>
      <c r="BA82" s="27">
        <v>0</v>
      </c>
      <c r="BB82" s="108">
        <v>1</v>
      </c>
      <c r="BC82" s="109"/>
    </row>
    <row r="83" s="7" customFormat="1" ht="39.95" customHeight="1" spans="1:55">
      <c r="A83" s="26">
        <f t="shared" si="17"/>
        <v>74</v>
      </c>
      <c r="B83" s="27"/>
      <c r="C83" s="27"/>
      <c r="D83" s="27">
        <v>2</v>
      </c>
      <c r="E83" s="27"/>
      <c r="F83" s="27"/>
      <c r="G83" s="27"/>
      <c r="H83" s="27"/>
      <c r="I83" s="27"/>
      <c r="J83" s="27"/>
      <c r="K83" s="27"/>
      <c r="L83" s="27" t="s">
        <v>313</v>
      </c>
      <c r="M83" s="27" t="s">
        <v>309</v>
      </c>
      <c r="N83" s="124" t="s">
        <v>314</v>
      </c>
      <c r="O83" s="38"/>
      <c r="P83" s="39" t="s">
        <v>75</v>
      </c>
      <c r="Q83" s="27" t="s">
        <v>76</v>
      </c>
      <c r="R83" s="27" t="s">
        <v>311</v>
      </c>
      <c r="S83" s="53" t="s">
        <v>75</v>
      </c>
      <c r="T83" s="27" t="s">
        <v>313</v>
      </c>
      <c r="U83" s="54"/>
      <c r="V83" s="54" t="s">
        <v>78</v>
      </c>
      <c r="W83" s="54" t="s">
        <v>79</v>
      </c>
      <c r="X83" s="54" t="s">
        <v>80</v>
      </c>
      <c r="Y83" s="54" t="s">
        <v>81</v>
      </c>
      <c r="Z83" s="54" t="s">
        <v>82</v>
      </c>
      <c r="AA83" s="39" t="s">
        <v>82</v>
      </c>
      <c r="AB83" s="80">
        <v>0.1</v>
      </c>
      <c r="AC83" s="27" t="s">
        <v>82</v>
      </c>
      <c r="AD83" s="74" t="s">
        <v>84</v>
      </c>
      <c r="AE83" s="75"/>
      <c r="AF83" s="76"/>
      <c r="AG83" s="76"/>
      <c r="AH83" s="76"/>
      <c r="AI83" s="76"/>
      <c r="AJ83" s="88"/>
      <c r="AK83" s="75"/>
      <c r="AL83" s="75"/>
      <c r="AM83" s="75" t="s">
        <v>97</v>
      </c>
      <c r="AN83" s="89" t="s">
        <v>312</v>
      </c>
      <c r="AO83" s="27"/>
      <c r="AP83" s="27"/>
      <c r="AQ83" s="27"/>
      <c r="AR83" s="27"/>
      <c r="AS83" s="27"/>
      <c r="AT83" s="27"/>
      <c r="AU83" s="27"/>
      <c r="AV83" s="27"/>
      <c r="AW83" s="106"/>
      <c r="AX83" s="27"/>
      <c r="AY83" s="27"/>
      <c r="AZ83" s="27">
        <v>0</v>
      </c>
      <c r="BA83" s="27">
        <v>1</v>
      </c>
      <c r="BB83" s="108">
        <v>0</v>
      </c>
      <c r="BC83" s="109"/>
    </row>
    <row r="84" s="7" customFormat="1" ht="39.95" customHeight="1" spans="1:55">
      <c r="A84" s="26">
        <f t="shared" si="17"/>
        <v>75</v>
      </c>
      <c r="B84" s="27"/>
      <c r="C84" s="27"/>
      <c r="D84" s="27">
        <v>2</v>
      </c>
      <c r="E84" s="27"/>
      <c r="F84" s="27"/>
      <c r="G84" s="27"/>
      <c r="H84" s="27"/>
      <c r="I84" s="27"/>
      <c r="J84" s="27"/>
      <c r="K84" s="27"/>
      <c r="L84" s="50" t="s">
        <v>315</v>
      </c>
      <c r="M84" s="50" t="s">
        <v>315</v>
      </c>
      <c r="N84" s="50" t="s">
        <v>316</v>
      </c>
      <c r="O84" s="125"/>
      <c r="P84" s="39" t="s">
        <v>75</v>
      </c>
      <c r="Q84" s="27" t="s">
        <v>76</v>
      </c>
      <c r="R84" s="134"/>
      <c r="S84" s="53" t="s">
        <v>75</v>
      </c>
      <c r="T84" s="50" t="s">
        <v>315</v>
      </c>
      <c r="U84" s="27"/>
      <c r="V84" s="54" t="s">
        <v>79</v>
      </c>
      <c r="W84" s="54" t="s">
        <v>78</v>
      </c>
      <c r="X84" s="54" t="s">
        <v>317</v>
      </c>
      <c r="Y84" s="54" t="s">
        <v>318</v>
      </c>
      <c r="Z84" s="54" t="s">
        <v>82</v>
      </c>
      <c r="AA84" s="39" t="s">
        <v>319</v>
      </c>
      <c r="AB84" s="80">
        <v>0.0007</v>
      </c>
      <c r="AC84" s="27" t="s">
        <v>82</v>
      </c>
      <c r="AD84" s="74" t="s">
        <v>320</v>
      </c>
      <c r="AE84" s="75"/>
      <c r="AF84" s="76"/>
      <c r="AG84" s="76"/>
      <c r="AH84" s="76"/>
      <c r="AI84" s="76"/>
      <c r="AJ84" s="88"/>
      <c r="AK84" s="75"/>
      <c r="AL84" s="75"/>
      <c r="AM84" s="75" t="s">
        <v>97</v>
      </c>
      <c r="AN84" s="89" t="s">
        <v>321</v>
      </c>
      <c r="AO84" s="27"/>
      <c r="AP84" s="27"/>
      <c r="AQ84" s="27"/>
      <c r="AR84" s="27"/>
      <c r="AS84" s="27"/>
      <c r="AT84" s="27"/>
      <c r="AU84" s="27"/>
      <c r="AV84" s="27"/>
      <c r="AW84" s="136"/>
      <c r="AX84" s="27"/>
      <c r="AY84" s="106"/>
      <c r="AZ84" s="108">
        <v>1</v>
      </c>
      <c r="BA84" s="108">
        <v>1</v>
      </c>
      <c r="BB84" s="108">
        <v>1</v>
      </c>
      <c r="BC84" s="109"/>
    </row>
    <row r="85" s="7" customFormat="1" ht="39.95" customHeight="1" spans="1:55">
      <c r="A85" s="26">
        <f t="shared" si="17"/>
        <v>76</v>
      </c>
      <c r="B85" s="27"/>
      <c r="C85" s="27" t="s">
        <v>322</v>
      </c>
      <c r="D85" s="27">
        <v>2</v>
      </c>
      <c r="E85" s="27"/>
      <c r="F85" s="27"/>
      <c r="G85" s="27"/>
      <c r="H85" s="27"/>
      <c r="I85" s="27" t="s">
        <v>323</v>
      </c>
      <c r="J85" s="27"/>
      <c r="K85" s="27"/>
      <c r="L85" s="27" t="s">
        <v>324</v>
      </c>
      <c r="M85" s="27" t="s">
        <v>324</v>
      </c>
      <c r="N85" s="124" t="s">
        <v>325</v>
      </c>
      <c r="O85" s="38"/>
      <c r="P85" s="39" t="s">
        <v>75</v>
      </c>
      <c r="Q85" s="27" t="s">
        <v>76</v>
      </c>
      <c r="R85" s="27"/>
      <c r="S85" s="53" t="s">
        <v>75</v>
      </c>
      <c r="T85" s="27" t="s">
        <v>324</v>
      </c>
      <c r="U85" s="54"/>
      <c r="V85" s="54" t="s">
        <v>79</v>
      </c>
      <c r="W85" s="54" t="s">
        <v>78</v>
      </c>
      <c r="X85" s="54" t="s">
        <v>80</v>
      </c>
      <c r="Y85" s="54" t="s">
        <v>81</v>
      </c>
      <c r="Z85" s="54" t="s">
        <v>82</v>
      </c>
      <c r="AA85" s="39"/>
      <c r="AB85" s="133">
        <v>0.7</v>
      </c>
      <c r="AC85" s="27" t="s">
        <v>82</v>
      </c>
      <c r="AD85" s="74" t="s">
        <v>84</v>
      </c>
      <c r="AE85" s="75"/>
      <c r="AF85" s="76"/>
      <c r="AG85" s="76"/>
      <c r="AH85" s="76"/>
      <c r="AI85" s="76"/>
      <c r="AJ85" s="88"/>
      <c r="AK85" s="75"/>
      <c r="AL85" s="75"/>
      <c r="AM85" s="75" t="s">
        <v>97</v>
      </c>
      <c r="AN85" s="89" t="s">
        <v>312</v>
      </c>
      <c r="AO85" s="27"/>
      <c r="AP85" s="27"/>
      <c r="AQ85" s="27"/>
      <c r="AR85" s="27"/>
      <c r="AS85" s="27"/>
      <c r="AT85" s="27"/>
      <c r="AU85" s="27"/>
      <c r="AV85" s="27"/>
      <c r="AW85" s="106"/>
      <c r="AX85" s="27"/>
      <c r="AY85" s="27"/>
      <c r="AZ85" s="108">
        <v>1</v>
      </c>
      <c r="BA85" s="108">
        <v>1</v>
      </c>
      <c r="BB85" s="108">
        <v>1</v>
      </c>
      <c r="BC85" s="109"/>
    </row>
    <row r="86" s="7" customFormat="1" ht="39.95" customHeight="1" spans="1:55">
      <c r="A86" s="26">
        <f t="shared" si="17"/>
        <v>77</v>
      </c>
      <c r="B86" s="27"/>
      <c r="C86" s="27"/>
      <c r="D86" s="27">
        <v>2</v>
      </c>
      <c r="E86" s="27"/>
      <c r="F86" s="27"/>
      <c r="G86" s="27"/>
      <c r="H86" s="27"/>
      <c r="I86" s="27"/>
      <c r="J86" s="27"/>
      <c r="K86" s="27"/>
      <c r="L86" s="124" t="s">
        <v>326</v>
      </c>
      <c r="M86" s="124" t="s">
        <v>326</v>
      </c>
      <c r="N86" s="124" t="s">
        <v>327</v>
      </c>
      <c r="O86" s="27" t="s">
        <v>328</v>
      </c>
      <c r="P86" s="26" t="s">
        <v>75</v>
      </c>
      <c r="Q86" s="27" t="s">
        <v>76</v>
      </c>
      <c r="R86" s="135"/>
      <c r="S86" s="53" t="s">
        <v>75</v>
      </c>
      <c r="T86" s="124" t="s">
        <v>326</v>
      </c>
      <c r="U86" s="50" t="s">
        <v>311</v>
      </c>
      <c r="V86" s="54" t="s">
        <v>79</v>
      </c>
      <c r="W86" s="54" t="s">
        <v>78</v>
      </c>
      <c r="X86" s="136" t="s">
        <v>169</v>
      </c>
      <c r="Y86" s="136" t="s">
        <v>329</v>
      </c>
      <c r="Z86" s="54" t="s">
        <v>82</v>
      </c>
      <c r="AA86" s="54" t="s">
        <v>330</v>
      </c>
      <c r="AB86" s="54" t="s">
        <v>331</v>
      </c>
      <c r="AC86" s="62" t="s">
        <v>82</v>
      </c>
      <c r="AD86" s="74"/>
      <c r="AE86" s="75"/>
      <c r="AF86" s="76"/>
      <c r="AG86" s="76"/>
      <c r="AH86" s="76"/>
      <c r="AI86" s="76"/>
      <c r="AJ86" s="88"/>
      <c r="AK86" s="75"/>
      <c r="AL86" s="75"/>
      <c r="AM86" s="75" t="s">
        <v>97</v>
      </c>
      <c r="AN86" s="89" t="s">
        <v>332</v>
      </c>
      <c r="AO86" s="62"/>
      <c r="AP86" s="62"/>
      <c r="AQ86" s="62"/>
      <c r="AR86" s="62"/>
      <c r="AS86" s="62"/>
      <c r="AT86" s="62"/>
      <c r="AU86" s="62"/>
      <c r="AV86" s="62"/>
      <c r="AW86" s="136"/>
      <c r="AX86" s="27"/>
      <c r="AY86" s="27"/>
      <c r="AZ86" s="108">
        <v>1</v>
      </c>
      <c r="BA86" s="108">
        <v>1</v>
      </c>
      <c r="BB86" s="108">
        <v>1</v>
      </c>
      <c r="BC86" s="109"/>
    </row>
    <row r="87" s="10" customFormat="1" ht="39.95" customHeight="1" spans="1:55">
      <c r="A87" s="26">
        <f t="shared" si="17"/>
        <v>78</v>
      </c>
      <c r="B87" s="62"/>
      <c r="C87" s="62"/>
      <c r="D87" s="27">
        <v>2</v>
      </c>
      <c r="E87" s="62"/>
      <c r="F87" s="62"/>
      <c r="G87" s="62"/>
      <c r="H87" s="62"/>
      <c r="I87" s="62"/>
      <c r="J87" s="62"/>
      <c r="K87" s="62"/>
      <c r="L87" s="62" t="s">
        <v>333</v>
      </c>
      <c r="M87" s="62" t="s">
        <v>333</v>
      </c>
      <c r="N87" s="126" t="s">
        <v>327</v>
      </c>
      <c r="O87" s="62" t="s">
        <v>334</v>
      </c>
      <c r="P87" s="127" t="s">
        <v>75</v>
      </c>
      <c r="Q87" s="62" t="s">
        <v>76</v>
      </c>
      <c r="R87" s="62"/>
      <c r="S87" s="137" t="s">
        <v>75</v>
      </c>
      <c r="T87" s="62" t="s">
        <v>333</v>
      </c>
      <c r="U87" s="136"/>
      <c r="V87" s="54" t="s">
        <v>79</v>
      </c>
      <c r="W87" s="54" t="s">
        <v>78</v>
      </c>
      <c r="X87" s="136" t="s">
        <v>169</v>
      </c>
      <c r="Y87" s="136" t="s">
        <v>329</v>
      </c>
      <c r="Z87" s="54" t="s">
        <v>82</v>
      </c>
      <c r="AA87" s="38" t="s">
        <v>335</v>
      </c>
      <c r="AB87" s="136">
        <v>0.0069</v>
      </c>
      <c r="AC87" s="62" t="s">
        <v>82</v>
      </c>
      <c r="AD87" s="74"/>
      <c r="AE87" s="75"/>
      <c r="AF87" s="76"/>
      <c r="AG87" s="76"/>
      <c r="AH87" s="76"/>
      <c r="AI87" s="76"/>
      <c r="AJ87" s="88"/>
      <c r="AK87" s="75"/>
      <c r="AL87" s="75"/>
      <c r="AM87" s="75" t="s">
        <v>97</v>
      </c>
      <c r="AN87" s="89" t="s">
        <v>336</v>
      </c>
      <c r="AO87" s="62"/>
      <c r="AP87" s="62"/>
      <c r="AQ87" s="62"/>
      <c r="AR87" s="62"/>
      <c r="AS87" s="62"/>
      <c r="AT87" s="62"/>
      <c r="AU87" s="62"/>
      <c r="AV87" s="62"/>
      <c r="AW87" s="136"/>
      <c r="AX87" s="27"/>
      <c r="AY87" s="62"/>
      <c r="AZ87" s="108">
        <v>1</v>
      </c>
      <c r="BA87" s="108">
        <v>1</v>
      </c>
      <c r="BB87" s="108">
        <v>1</v>
      </c>
      <c r="BC87" s="141"/>
    </row>
    <row r="88" s="7" customFormat="1" ht="39.95" customHeight="1" spans="1:55">
      <c r="A88" s="26">
        <f t="shared" si="17"/>
        <v>79</v>
      </c>
      <c r="B88" s="27"/>
      <c r="C88" s="27"/>
      <c r="D88" s="27">
        <v>2</v>
      </c>
      <c r="E88" s="27"/>
      <c r="F88" s="27"/>
      <c r="G88" s="27"/>
      <c r="H88" s="27"/>
      <c r="I88" s="27"/>
      <c r="J88" s="27"/>
      <c r="K88" s="27"/>
      <c r="L88" s="27" t="s">
        <v>337</v>
      </c>
      <c r="M88" s="27" t="s">
        <v>337</v>
      </c>
      <c r="N88" s="124" t="s">
        <v>338</v>
      </c>
      <c r="O88" s="38"/>
      <c r="P88" s="39" t="s">
        <v>77</v>
      </c>
      <c r="Q88" s="27" t="s">
        <v>76</v>
      </c>
      <c r="R88" s="27"/>
      <c r="S88" s="53" t="s">
        <v>75</v>
      </c>
      <c r="T88" s="27" t="s">
        <v>337</v>
      </c>
      <c r="U88" s="54"/>
      <c r="V88" s="54" t="s">
        <v>79</v>
      </c>
      <c r="W88" s="54" t="s">
        <v>78</v>
      </c>
      <c r="X88" s="54" t="s">
        <v>317</v>
      </c>
      <c r="Y88" s="54" t="s">
        <v>339</v>
      </c>
      <c r="Z88" s="54" t="s">
        <v>82</v>
      </c>
      <c r="AA88" s="39" t="s">
        <v>340</v>
      </c>
      <c r="AB88" s="73">
        <v>0.0093</v>
      </c>
      <c r="AC88" s="27" t="s">
        <v>82</v>
      </c>
      <c r="AD88" s="74" t="s">
        <v>320</v>
      </c>
      <c r="AE88" s="75"/>
      <c r="AF88" s="76" t="s">
        <v>341</v>
      </c>
      <c r="AG88" s="76"/>
      <c r="AH88" s="76"/>
      <c r="AI88" s="76">
        <f>AB88*1.05</f>
        <v>0.009765</v>
      </c>
      <c r="AJ88" s="88">
        <f>AB88/AI88</f>
        <v>0.952380952380952</v>
      </c>
      <c r="AK88" s="75"/>
      <c r="AL88" s="75"/>
      <c r="AM88" s="75" t="s">
        <v>97</v>
      </c>
      <c r="AN88" s="89" t="s">
        <v>342</v>
      </c>
      <c r="AO88" s="27"/>
      <c r="AP88" s="27"/>
      <c r="AQ88" s="27"/>
      <c r="AR88" s="27"/>
      <c r="AS88" s="27"/>
      <c r="AT88" s="27"/>
      <c r="AU88" s="27"/>
      <c r="AV88" s="27"/>
      <c r="AW88" s="136"/>
      <c r="AX88" s="27"/>
      <c r="AY88" s="27"/>
      <c r="AZ88" s="108">
        <v>2</v>
      </c>
      <c r="BA88" s="108">
        <v>2</v>
      </c>
      <c r="BB88" s="108">
        <v>2</v>
      </c>
      <c r="BC88" s="109"/>
    </row>
    <row r="89" s="7" customFormat="1" ht="39.95" customHeight="1" spans="1:55">
      <c r="A89" s="26">
        <f t="shared" ref="A89:A104" si="18">ROW()-9</f>
        <v>80</v>
      </c>
      <c r="B89" s="27"/>
      <c r="C89" s="27"/>
      <c r="D89" s="27">
        <v>2</v>
      </c>
      <c r="E89" s="27"/>
      <c r="F89" s="27"/>
      <c r="G89" s="27"/>
      <c r="H89" s="27"/>
      <c r="I89" s="27"/>
      <c r="J89" s="27"/>
      <c r="K89" s="27"/>
      <c r="L89" s="27" t="s">
        <v>343</v>
      </c>
      <c r="M89" s="27" t="s">
        <v>343</v>
      </c>
      <c r="N89" s="124" t="s">
        <v>344</v>
      </c>
      <c r="O89" s="38"/>
      <c r="P89" s="39" t="s">
        <v>77</v>
      </c>
      <c r="Q89" s="27" t="s">
        <v>76</v>
      </c>
      <c r="R89" s="27"/>
      <c r="S89" s="53" t="s">
        <v>75</v>
      </c>
      <c r="T89" s="27" t="s">
        <v>343</v>
      </c>
      <c r="U89" s="54"/>
      <c r="V89" s="54" t="s">
        <v>79</v>
      </c>
      <c r="W89" s="54" t="s">
        <v>78</v>
      </c>
      <c r="X89" s="54" t="s">
        <v>317</v>
      </c>
      <c r="Y89" s="54" t="s">
        <v>339</v>
      </c>
      <c r="Z89" s="54" t="s">
        <v>82</v>
      </c>
      <c r="AA89" s="39" t="s">
        <v>345</v>
      </c>
      <c r="AB89" s="73">
        <v>0.0153</v>
      </c>
      <c r="AC89" s="27" t="s">
        <v>82</v>
      </c>
      <c r="AD89" s="74" t="s">
        <v>320</v>
      </c>
      <c r="AE89" s="75"/>
      <c r="AF89" s="76" t="s">
        <v>341</v>
      </c>
      <c r="AG89" s="76"/>
      <c r="AH89" s="76"/>
      <c r="AI89" s="76">
        <f>AB89*1.05</f>
        <v>0.016065</v>
      </c>
      <c r="AJ89" s="88">
        <f>AB89/AI89</f>
        <v>0.952380952380952</v>
      </c>
      <c r="AK89" s="75"/>
      <c r="AL89" s="75"/>
      <c r="AM89" s="75" t="s">
        <v>97</v>
      </c>
      <c r="AN89" s="89" t="s">
        <v>342</v>
      </c>
      <c r="AO89" s="27"/>
      <c r="AP89" s="27"/>
      <c r="AQ89" s="27"/>
      <c r="AR89" s="27"/>
      <c r="AS89" s="27"/>
      <c r="AT89" s="27"/>
      <c r="AU89" s="27"/>
      <c r="AV89" s="27"/>
      <c r="AW89" s="136"/>
      <c r="AX89" s="27"/>
      <c r="AY89" s="27"/>
      <c r="AZ89" s="108">
        <v>2</v>
      </c>
      <c r="BA89" s="108">
        <v>2</v>
      </c>
      <c r="BB89" s="108">
        <v>2</v>
      </c>
      <c r="BC89" s="109"/>
    </row>
    <row r="90" s="7" customFormat="1" ht="39.95" customHeight="1" spans="1:55">
      <c r="A90" s="26">
        <f t="shared" si="18"/>
        <v>81</v>
      </c>
      <c r="B90" s="27"/>
      <c r="C90" s="27"/>
      <c r="D90" s="27">
        <v>2</v>
      </c>
      <c r="E90" s="27"/>
      <c r="F90" s="27"/>
      <c r="G90" s="27"/>
      <c r="H90" s="27"/>
      <c r="I90" s="27"/>
      <c r="J90" s="27"/>
      <c r="K90" s="27"/>
      <c r="L90" s="27" t="s">
        <v>346</v>
      </c>
      <c r="M90" s="27" t="s">
        <v>347</v>
      </c>
      <c r="N90" s="124" t="s">
        <v>348</v>
      </c>
      <c r="O90" s="106"/>
      <c r="P90" s="39" t="s">
        <v>75</v>
      </c>
      <c r="Q90" s="27" t="s">
        <v>76</v>
      </c>
      <c r="R90" s="39"/>
      <c r="S90" s="53" t="s">
        <v>349</v>
      </c>
      <c r="T90" s="27" t="s">
        <v>347</v>
      </c>
      <c r="U90" s="133"/>
      <c r="V90" s="54" t="s">
        <v>79</v>
      </c>
      <c r="W90" s="54" t="s">
        <v>78</v>
      </c>
      <c r="X90" s="54" t="s">
        <v>317</v>
      </c>
      <c r="Y90" s="39" t="s">
        <v>318</v>
      </c>
      <c r="Z90" s="54" t="s">
        <v>82</v>
      </c>
      <c r="AA90" s="106" t="s">
        <v>350</v>
      </c>
      <c r="AB90" s="80">
        <v>0.006</v>
      </c>
      <c r="AC90" s="27" t="s">
        <v>82</v>
      </c>
      <c r="AD90" s="74" t="s">
        <v>320</v>
      </c>
      <c r="AE90" s="75"/>
      <c r="AF90" s="76"/>
      <c r="AG90" s="76"/>
      <c r="AH90" s="76"/>
      <c r="AI90" s="76"/>
      <c r="AJ90" s="88"/>
      <c r="AK90" s="75"/>
      <c r="AL90" s="75"/>
      <c r="AM90" s="75" t="s">
        <v>97</v>
      </c>
      <c r="AN90" s="89" t="s">
        <v>351</v>
      </c>
      <c r="AO90" s="27"/>
      <c r="AP90" s="27"/>
      <c r="AQ90" s="27"/>
      <c r="AR90" s="27"/>
      <c r="AS90" s="27"/>
      <c r="AT90" s="27"/>
      <c r="AU90" s="27"/>
      <c r="AV90" s="27"/>
      <c r="AW90" s="136"/>
      <c r="AX90" s="27"/>
      <c r="AY90" s="27"/>
      <c r="AZ90" s="108">
        <v>4</v>
      </c>
      <c r="BA90" s="108">
        <v>4</v>
      </c>
      <c r="BB90" s="108">
        <v>4</v>
      </c>
      <c r="BC90" s="109"/>
    </row>
    <row r="91" s="8" customFormat="1" ht="39.95" customHeight="1" spans="1:55">
      <c r="A91" s="28">
        <f t="shared" si="18"/>
        <v>82</v>
      </c>
      <c r="B91" s="29"/>
      <c r="C91" s="29"/>
      <c r="D91" s="29">
        <v>2</v>
      </c>
      <c r="E91" s="29"/>
      <c r="F91" s="29"/>
      <c r="G91" s="29"/>
      <c r="H91" s="29"/>
      <c r="I91" s="29"/>
      <c r="J91" s="29"/>
      <c r="K91" s="29"/>
      <c r="L91" s="128" t="s">
        <v>352</v>
      </c>
      <c r="M91" s="128" t="s">
        <v>352</v>
      </c>
      <c r="N91" s="129" t="s">
        <v>353</v>
      </c>
      <c r="O91" s="130"/>
      <c r="P91" s="41" t="s">
        <v>75</v>
      </c>
      <c r="Q91" s="29" t="s">
        <v>76</v>
      </c>
      <c r="R91" s="41"/>
      <c r="S91" s="55" t="s">
        <v>75</v>
      </c>
      <c r="T91" s="128" t="s">
        <v>352</v>
      </c>
      <c r="U91" s="56"/>
      <c r="V91" s="56" t="s">
        <v>79</v>
      </c>
      <c r="W91" s="56" t="s">
        <v>78</v>
      </c>
      <c r="X91" s="56" t="s">
        <v>80</v>
      </c>
      <c r="Y91" s="56" t="s">
        <v>81</v>
      </c>
      <c r="Z91" s="56" t="s">
        <v>82</v>
      </c>
      <c r="AA91" s="41"/>
      <c r="AB91" s="139">
        <v>0.175</v>
      </c>
      <c r="AC91" s="29" t="s">
        <v>82</v>
      </c>
      <c r="AD91" s="74" t="s">
        <v>84</v>
      </c>
      <c r="AE91" s="75"/>
      <c r="AF91" s="76"/>
      <c r="AG91" s="76"/>
      <c r="AH91" s="76"/>
      <c r="AI91" s="76"/>
      <c r="AJ91" s="88"/>
      <c r="AK91" s="75"/>
      <c r="AL91" s="75"/>
      <c r="AM91" s="75" t="s">
        <v>97</v>
      </c>
      <c r="AN91" s="89" t="s">
        <v>354</v>
      </c>
      <c r="AO91" s="29"/>
      <c r="AP91" s="29"/>
      <c r="AQ91" s="29"/>
      <c r="AR91" s="29"/>
      <c r="AS91" s="29"/>
      <c r="AT91" s="29"/>
      <c r="AU91" s="29"/>
      <c r="AV91" s="29"/>
      <c r="AW91" s="142"/>
      <c r="AX91" s="29"/>
      <c r="AY91" s="29"/>
      <c r="AZ91" s="110">
        <v>1</v>
      </c>
      <c r="BA91" s="110">
        <v>1</v>
      </c>
      <c r="BB91" s="110">
        <v>0</v>
      </c>
      <c r="BC91" s="113"/>
    </row>
    <row r="92" s="6" customFormat="1" ht="39.95" customHeight="1" spans="1:55">
      <c r="A92" s="31">
        <f t="shared" si="18"/>
        <v>83</v>
      </c>
      <c r="B92" s="32"/>
      <c r="C92" s="32"/>
      <c r="D92" s="32">
        <v>2</v>
      </c>
      <c r="E92" s="32"/>
      <c r="F92" s="32"/>
      <c r="G92" s="32"/>
      <c r="H92" s="32"/>
      <c r="I92" s="32"/>
      <c r="J92" s="32"/>
      <c r="K92" s="32"/>
      <c r="L92" s="32" t="s">
        <v>355</v>
      </c>
      <c r="M92" s="32" t="s">
        <v>355</v>
      </c>
      <c r="N92" s="131" t="s">
        <v>353</v>
      </c>
      <c r="O92" s="44"/>
      <c r="P92" s="45" t="s">
        <v>75</v>
      </c>
      <c r="Q92" s="32" t="s">
        <v>76</v>
      </c>
      <c r="R92" s="32"/>
      <c r="S92" s="59" t="s">
        <v>75</v>
      </c>
      <c r="T92" s="32" t="s">
        <v>355</v>
      </c>
      <c r="U92" s="60"/>
      <c r="V92" s="60" t="s">
        <v>78</v>
      </c>
      <c r="W92" s="60" t="s">
        <v>79</v>
      </c>
      <c r="X92" s="60" t="s">
        <v>80</v>
      </c>
      <c r="Y92" s="60" t="s">
        <v>81</v>
      </c>
      <c r="Z92" s="60" t="s">
        <v>82</v>
      </c>
      <c r="AA92" s="45"/>
      <c r="AB92" s="140">
        <v>0.175</v>
      </c>
      <c r="AC92" s="32" t="s">
        <v>82</v>
      </c>
      <c r="AD92" s="74"/>
      <c r="AE92" s="75"/>
      <c r="AF92" s="76"/>
      <c r="AG92" s="76"/>
      <c r="AH92" s="76"/>
      <c r="AI92" s="76"/>
      <c r="AJ92" s="88"/>
      <c r="AK92" s="75"/>
      <c r="AL92" s="75"/>
      <c r="AM92" s="75" t="s">
        <v>97</v>
      </c>
      <c r="AN92" s="89" t="s">
        <v>354</v>
      </c>
      <c r="AO92" s="32"/>
      <c r="AP92" s="32"/>
      <c r="AQ92" s="32"/>
      <c r="AR92" s="32"/>
      <c r="AS92" s="32"/>
      <c r="AT92" s="32"/>
      <c r="AU92" s="32"/>
      <c r="AV92" s="32"/>
      <c r="AW92" s="143"/>
      <c r="AX92" s="32"/>
      <c r="AY92" s="32"/>
      <c r="AZ92" s="120">
        <v>0</v>
      </c>
      <c r="BA92" s="120">
        <v>0</v>
      </c>
      <c r="BB92" s="120">
        <v>1</v>
      </c>
      <c r="BC92" s="121"/>
    </row>
    <row r="93" s="7" customFormat="1" ht="39.95" customHeight="1" spans="1:55">
      <c r="A93" s="26">
        <f t="shared" si="18"/>
        <v>84</v>
      </c>
      <c r="B93" s="27"/>
      <c r="C93" s="27"/>
      <c r="D93" s="27">
        <v>2</v>
      </c>
      <c r="E93" s="27"/>
      <c r="F93" s="27"/>
      <c r="G93" s="27"/>
      <c r="H93" s="27"/>
      <c r="I93" s="27"/>
      <c r="J93" s="27"/>
      <c r="K93" s="27"/>
      <c r="L93" s="27" t="s">
        <v>356</v>
      </c>
      <c r="M93" s="27" t="s">
        <v>356</v>
      </c>
      <c r="N93" s="124" t="s">
        <v>327</v>
      </c>
      <c r="O93" s="27" t="s">
        <v>357</v>
      </c>
      <c r="P93" s="39" t="s">
        <v>75</v>
      </c>
      <c r="Q93" s="27" t="s">
        <v>76</v>
      </c>
      <c r="R93" s="27"/>
      <c r="S93" s="53" t="s">
        <v>75</v>
      </c>
      <c r="T93" s="27" t="s">
        <v>356</v>
      </c>
      <c r="U93" s="54"/>
      <c r="V93" s="54" t="s">
        <v>79</v>
      </c>
      <c r="W93" s="54" t="s">
        <v>78</v>
      </c>
      <c r="X93" s="54" t="s">
        <v>169</v>
      </c>
      <c r="Y93" s="136" t="s">
        <v>329</v>
      </c>
      <c r="Z93" s="54" t="s">
        <v>82</v>
      </c>
      <c r="AA93" s="54" t="s">
        <v>358</v>
      </c>
      <c r="AB93" s="73">
        <v>0.0002</v>
      </c>
      <c r="AC93" s="27" t="s">
        <v>82</v>
      </c>
      <c r="AD93" s="74"/>
      <c r="AE93" s="75"/>
      <c r="AF93" s="76"/>
      <c r="AG93" s="76"/>
      <c r="AH93" s="76"/>
      <c r="AI93" s="76"/>
      <c r="AJ93" s="88"/>
      <c r="AK93" s="75"/>
      <c r="AL93" s="75"/>
      <c r="AM93" s="75" t="s">
        <v>97</v>
      </c>
      <c r="AN93" s="89" t="s">
        <v>336</v>
      </c>
      <c r="AO93" s="27"/>
      <c r="AP93" s="27"/>
      <c r="AQ93" s="27"/>
      <c r="AR93" s="27"/>
      <c r="AS93" s="27"/>
      <c r="AT93" s="27"/>
      <c r="AU93" s="27"/>
      <c r="AV93" s="27"/>
      <c r="AW93" s="136"/>
      <c r="AX93" s="27"/>
      <c r="AY93" s="27"/>
      <c r="AZ93" s="108">
        <v>2</v>
      </c>
      <c r="BA93" s="108">
        <v>2</v>
      </c>
      <c r="BB93" s="108">
        <v>2</v>
      </c>
      <c r="BC93" s="109"/>
    </row>
    <row r="94" s="7" customFormat="1" ht="39.95" customHeight="1" spans="1:55">
      <c r="A94" s="26">
        <f t="shared" si="18"/>
        <v>85</v>
      </c>
      <c r="B94" s="27"/>
      <c r="C94" s="27"/>
      <c r="D94" s="27">
        <v>2</v>
      </c>
      <c r="E94" s="27"/>
      <c r="F94" s="27"/>
      <c r="G94" s="27"/>
      <c r="H94" s="27"/>
      <c r="I94" s="27"/>
      <c r="J94" s="27"/>
      <c r="K94" s="27"/>
      <c r="L94" s="27" t="s">
        <v>359</v>
      </c>
      <c r="M94" s="27" t="s">
        <v>359</v>
      </c>
      <c r="N94" s="124" t="s">
        <v>360</v>
      </c>
      <c r="O94" s="38"/>
      <c r="P94" s="39" t="s">
        <v>75</v>
      </c>
      <c r="Q94" s="27" t="s">
        <v>76</v>
      </c>
      <c r="R94" s="39"/>
      <c r="S94" s="53" t="s">
        <v>75</v>
      </c>
      <c r="T94" s="27" t="s">
        <v>359</v>
      </c>
      <c r="U94" s="54"/>
      <c r="V94" s="54" t="s">
        <v>79</v>
      </c>
      <c r="W94" s="54" t="s">
        <v>78</v>
      </c>
      <c r="X94" s="54" t="s">
        <v>273</v>
      </c>
      <c r="Y94" s="54" t="s">
        <v>130</v>
      </c>
      <c r="Z94" s="54" t="s">
        <v>131</v>
      </c>
      <c r="AA94" s="39" t="s">
        <v>361</v>
      </c>
      <c r="AB94" s="80">
        <v>0.0242</v>
      </c>
      <c r="AC94" s="27" t="s">
        <v>82</v>
      </c>
      <c r="AD94" s="74" t="s">
        <v>266</v>
      </c>
      <c r="AE94" s="75"/>
      <c r="AF94" s="76">
        <v>43</v>
      </c>
      <c r="AG94" s="76">
        <v>10</v>
      </c>
      <c r="AH94" s="76"/>
      <c r="AI94" s="76">
        <f>3.14*8*8*35*7860/1000000000</f>
        <v>0.055284096</v>
      </c>
      <c r="AJ94" s="88">
        <f>AB94/AI94</f>
        <v>0.437738911386016</v>
      </c>
      <c r="AK94" s="75"/>
      <c r="AL94" s="75">
        <v>0.0027004</v>
      </c>
      <c r="AM94" s="75" t="s">
        <v>97</v>
      </c>
      <c r="AN94" s="89" t="s">
        <v>275</v>
      </c>
      <c r="AO94" s="27"/>
      <c r="AP94" s="27"/>
      <c r="AQ94" s="27"/>
      <c r="AR94" s="27"/>
      <c r="AS94" s="27"/>
      <c r="AT94" s="27"/>
      <c r="AU94" s="27"/>
      <c r="AV94" s="27"/>
      <c r="AW94" s="136"/>
      <c r="AX94" s="27"/>
      <c r="AY94" s="27"/>
      <c r="AZ94" s="108">
        <v>2</v>
      </c>
      <c r="BA94" s="108">
        <v>2</v>
      </c>
      <c r="BB94" s="108">
        <v>2</v>
      </c>
      <c r="BC94" s="109"/>
    </row>
    <row r="95" s="8" customFormat="1" ht="39.95" customHeight="1" spans="1:55">
      <c r="A95" s="28">
        <f t="shared" si="18"/>
        <v>86</v>
      </c>
      <c r="B95" s="29"/>
      <c r="C95" s="29"/>
      <c r="D95" s="29">
        <v>2</v>
      </c>
      <c r="E95" s="29"/>
      <c r="F95" s="29"/>
      <c r="G95" s="29"/>
      <c r="H95" s="29"/>
      <c r="I95" s="29"/>
      <c r="J95" s="29"/>
      <c r="K95" s="29"/>
      <c r="L95" s="128" t="s">
        <v>362</v>
      </c>
      <c r="M95" s="128" t="s">
        <v>362</v>
      </c>
      <c r="N95" s="129" t="s">
        <v>363</v>
      </c>
      <c r="O95" s="130"/>
      <c r="P95" s="41" t="s">
        <v>75</v>
      </c>
      <c r="Q95" s="29" t="s">
        <v>76</v>
      </c>
      <c r="R95" s="41"/>
      <c r="S95" s="55" t="s">
        <v>75</v>
      </c>
      <c r="T95" s="128" t="s">
        <v>362</v>
      </c>
      <c r="U95" s="56"/>
      <c r="V95" s="56" t="s">
        <v>79</v>
      </c>
      <c r="W95" s="56" t="s">
        <v>78</v>
      </c>
      <c r="X95" s="56" t="s">
        <v>273</v>
      </c>
      <c r="Y95" s="56" t="s">
        <v>130</v>
      </c>
      <c r="Z95" s="56" t="s">
        <v>131</v>
      </c>
      <c r="AA95" s="41" t="s">
        <v>132</v>
      </c>
      <c r="AB95" s="139">
        <v>0.006</v>
      </c>
      <c r="AC95" s="29" t="s">
        <v>82</v>
      </c>
      <c r="AD95" s="74" t="s">
        <v>266</v>
      </c>
      <c r="AE95" s="75"/>
      <c r="AF95" s="76">
        <v>17</v>
      </c>
      <c r="AG95" s="76">
        <v>8</v>
      </c>
      <c r="AH95" s="76"/>
      <c r="AI95" s="76">
        <f>3.14*4*4*25*7860/1000000000</f>
        <v>0.00987216</v>
      </c>
      <c r="AJ95" s="88">
        <f>AB95/AI95</f>
        <v>0.607769728205378</v>
      </c>
      <c r="AK95" s="75"/>
      <c r="AL95" s="75">
        <v>0.00042704</v>
      </c>
      <c r="AM95" s="75" t="s">
        <v>97</v>
      </c>
      <c r="AN95" s="89" t="s">
        <v>275</v>
      </c>
      <c r="AO95" s="29"/>
      <c r="AP95" s="29"/>
      <c r="AQ95" s="29"/>
      <c r="AR95" s="29"/>
      <c r="AS95" s="29"/>
      <c r="AT95" s="29"/>
      <c r="AU95" s="29"/>
      <c r="AV95" s="29"/>
      <c r="AW95" s="142"/>
      <c r="AX95" s="29"/>
      <c r="AY95" s="29"/>
      <c r="AZ95" s="110">
        <v>1</v>
      </c>
      <c r="BA95" s="110">
        <v>1</v>
      </c>
      <c r="BB95" s="110">
        <v>0</v>
      </c>
      <c r="BC95" s="113"/>
    </row>
    <row r="96" s="7" customFormat="1" ht="39.95" customHeight="1" spans="1:55">
      <c r="A96" s="26">
        <f t="shared" si="18"/>
        <v>87</v>
      </c>
      <c r="B96" s="27"/>
      <c r="C96" s="27"/>
      <c r="D96" s="27">
        <v>2</v>
      </c>
      <c r="E96" s="27"/>
      <c r="F96" s="27"/>
      <c r="G96" s="27"/>
      <c r="H96" s="27"/>
      <c r="I96" s="27"/>
      <c r="J96" s="27"/>
      <c r="K96" s="27"/>
      <c r="L96" s="27" t="s">
        <v>364</v>
      </c>
      <c r="M96" s="27" t="s">
        <v>364</v>
      </c>
      <c r="N96" s="124" t="s">
        <v>327</v>
      </c>
      <c r="O96" s="27" t="s">
        <v>365</v>
      </c>
      <c r="P96" s="39" t="s">
        <v>75</v>
      </c>
      <c r="Q96" s="27" t="s">
        <v>76</v>
      </c>
      <c r="R96" s="27"/>
      <c r="S96" s="53" t="s">
        <v>75</v>
      </c>
      <c r="T96" s="27" t="s">
        <v>364</v>
      </c>
      <c r="U96" s="54"/>
      <c r="V96" s="54" t="s">
        <v>79</v>
      </c>
      <c r="W96" s="54" t="s">
        <v>78</v>
      </c>
      <c r="X96" s="54" t="s">
        <v>169</v>
      </c>
      <c r="Y96" s="136" t="s">
        <v>329</v>
      </c>
      <c r="Z96" s="54" t="s">
        <v>82</v>
      </c>
      <c r="AA96" s="39" t="s">
        <v>366</v>
      </c>
      <c r="AB96" s="73">
        <v>0.0007</v>
      </c>
      <c r="AC96" s="27" t="s">
        <v>82</v>
      </c>
      <c r="AD96" s="74"/>
      <c r="AE96" s="75"/>
      <c r="AF96" s="76"/>
      <c r="AG96" s="76"/>
      <c r="AH96" s="76"/>
      <c r="AI96" s="76"/>
      <c r="AJ96" s="88"/>
      <c r="AK96" s="75"/>
      <c r="AL96" s="75"/>
      <c r="AM96" s="75" t="s">
        <v>97</v>
      </c>
      <c r="AN96" s="89" t="s">
        <v>332</v>
      </c>
      <c r="AO96" s="27"/>
      <c r="AP96" s="27"/>
      <c r="AQ96" s="27"/>
      <c r="AR96" s="27"/>
      <c r="AS96" s="27"/>
      <c r="AT96" s="27"/>
      <c r="AU96" s="27"/>
      <c r="AV96" s="27"/>
      <c r="AW96" s="136"/>
      <c r="AX96" s="27"/>
      <c r="AY96" s="27"/>
      <c r="AZ96" s="108">
        <v>2</v>
      </c>
      <c r="BA96" s="108">
        <v>2</v>
      </c>
      <c r="BB96" s="108">
        <v>2</v>
      </c>
      <c r="BC96" s="109"/>
    </row>
    <row r="97" s="7" customFormat="1" ht="39.95" customHeight="1" spans="1:55">
      <c r="A97" s="26">
        <f t="shared" si="18"/>
        <v>88</v>
      </c>
      <c r="B97" s="27"/>
      <c r="C97" s="27"/>
      <c r="D97" s="27">
        <v>2</v>
      </c>
      <c r="E97" s="27"/>
      <c r="F97" s="27"/>
      <c r="G97" s="27"/>
      <c r="H97" s="27"/>
      <c r="I97" s="27"/>
      <c r="J97" s="27"/>
      <c r="K97" s="27"/>
      <c r="L97" s="27" t="s">
        <v>367</v>
      </c>
      <c r="M97" s="27" t="s">
        <v>367</v>
      </c>
      <c r="N97" s="124" t="s">
        <v>368</v>
      </c>
      <c r="O97" s="38"/>
      <c r="P97" s="39" t="s">
        <v>75</v>
      </c>
      <c r="Q97" s="27" t="s">
        <v>76</v>
      </c>
      <c r="R97" s="39"/>
      <c r="S97" s="53" t="s">
        <v>75</v>
      </c>
      <c r="T97" s="27" t="s">
        <v>367</v>
      </c>
      <c r="U97" s="54"/>
      <c r="V97" s="54" t="s">
        <v>79</v>
      </c>
      <c r="W97" s="54" t="s">
        <v>78</v>
      </c>
      <c r="X97" s="54" t="s">
        <v>80</v>
      </c>
      <c r="Y97" s="54" t="s">
        <v>81</v>
      </c>
      <c r="Z97" s="54" t="s">
        <v>82</v>
      </c>
      <c r="AA97" s="39" t="s">
        <v>369</v>
      </c>
      <c r="AB97" s="73">
        <f>AB98+AB99</f>
        <v>0.1263</v>
      </c>
      <c r="AC97" s="27" t="s">
        <v>82</v>
      </c>
      <c r="AD97" s="74" t="s">
        <v>84</v>
      </c>
      <c r="AE97" s="75"/>
      <c r="AF97" s="76"/>
      <c r="AG97" s="76"/>
      <c r="AH97" s="76"/>
      <c r="AI97" s="76"/>
      <c r="AJ97" s="88"/>
      <c r="AK97" s="75"/>
      <c r="AL97" s="75"/>
      <c r="AM97" s="75" t="s">
        <v>97</v>
      </c>
      <c r="AN97" s="89" t="s">
        <v>370</v>
      </c>
      <c r="AO97" s="27"/>
      <c r="AP97" s="27"/>
      <c r="AQ97" s="27"/>
      <c r="AR97" s="27"/>
      <c r="AS97" s="27"/>
      <c r="AT97" s="27"/>
      <c r="AU97" s="27"/>
      <c r="AV97" s="27"/>
      <c r="AW97" s="136"/>
      <c r="AX97" s="27"/>
      <c r="AY97" s="27"/>
      <c r="AZ97" s="108">
        <v>2</v>
      </c>
      <c r="BA97" s="108">
        <v>2</v>
      </c>
      <c r="BB97" s="108">
        <v>2</v>
      </c>
      <c r="BC97" s="109"/>
    </row>
    <row r="98" s="7" customFormat="1" ht="39.95" customHeight="1" spans="1:55">
      <c r="A98" s="26">
        <f t="shared" si="18"/>
        <v>89</v>
      </c>
      <c r="B98" s="27"/>
      <c r="C98" s="27"/>
      <c r="D98" s="27"/>
      <c r="E98" s="27">
        <v>3</v>
      </c>
      <c r="F98" s="27"/>
      <c r="G98" s="27"/>
      <c r="H98" s="27"/>
      <c r="I98" s="27"/>
      <c r="J98" s="27"/>
      <c r="K98" s="27"/>
      <c r="L98" s="27" t="s">
        <v>371</v>
      </c>
      <c r="M98" s="27" t="s">
        <v>371</v>
      </c>
      <c r="N98" s="124" t="s">
        <v>372</v>
      </c>
      <c r="O98" s="38"/>
      <c r="P98" s="39" t="s">
        <v>75</v>
      </c>
      <c r="Q98" s="27" t="s">
        <v>76</v>
      </c>
      <c r="R98" s="39"/>
      <c r="S98" s="53" t="s">
        <v>75</v>
      </c>
      <c r="T98" s="27" t="s">
        <v>371</v>
      </c>
      <c r="U98" s="54"/>
      <c r="V98" s="54" t="s">
        <v>79</v>
      </c>
      <c r="W98" s="54" t="s">
        <v>78</v>
      </c>
      <c r="X98" s="54" t="s">
        <v>273</v>
      </c>
      <c r="Y98" s="54" t="s">
        <v>130</v>
      </c>
      <c r="Z98" s="54" t="s">
        <v>82</v>
      </c>
      <c r="AA98" s="39" t="s">
        <v>373</v>
      </c>
      <c r="AB98" s="73">
        <v>0.125</v>
      </c>
      <c r="AC98" s="27" t="s">
        <v>82</v>
      </c>
      <c r="AD98" s="74" t="s">
        <v>266</v>
      </c>
      <c r="AE98" s="75"/>
      <c r="AF98" s="76">
        <v>40</v>
      </c>
      <c r="AG98" s="76">
        <v>24</v>
      </c>
      <c r="AH98" s="76">
        <v>29</v>
      </c>
      <c r="AI98" s="76">
        <f>AF98*AG98*AH98*7860/1000000000</f>
        <v>0.2188224</v>
      </c>
      <c r="AJ98" s="88">
        <f>AB98/AI98</f>
        <v>0.571239507472727</v>
      </c>
      <c r="AK98" s="75"/>
      <c r="AL98" s="75">
        <v>0.00192</v>
      </c>
      <c r="AM98" s="90"/>
      <c r="AN98" s="91"/>
      <c r="AO98" s="27"/>
      <c r="AP98" s="27"/>
      <c r="AQ98" s="27"/>
      <c r="AR98" s="27"/>
      <c r="AS98" s="27"/>
      <c r="AT98" s="27"/>
      <c r="AU98" s="27"/>
      <c r="AV98" s="27"/>
      <c r="AW98" s="136"/>
      <c r="AX98" s="27"/>
      <c r="AY98" s="27"/>
      <c r="AZ98" s="108">
        <v>1</v>
      </c>
      <c r="BA98" s="108">
        <v>1</v>
      </c>
      <c r="BB98" s="108">
        <v>1</v>
      </c>
      <c r="BC98" s="109"/>
    </row>
    <row r="99" s="7" customFormat="1" ht="39.95" customHeight="1" spans="1:55">
      <c r="A99" s="26">
        <f t="shared" si="18"/>
        <v>90</v>
      </c>
      <c r="B99" s="27"/>
      <c r="C99" s="27"/>
      <c r="D99" s="27"/>
      <c r="E99" s="27">
        <v>3</v>
      </c>
      <c r="F99" s="27"/>
      <c r="G99" s="27"/>
      <c r="H99" s="27"/>
      <c r="I99" s="27"/>
      <c r="J99" s="27"/>
      <c r="K99" s="27"/>
      <c r="L99" s="27" t="s">
        <v>374</v>
      </c>
      <c r="M99" s="27" t="s">
        <v>374</v>
      </c>
      <c r="N99" s="124" t="s">
        <v>375</v>
      </c>
      <c r="O99" s="38"/>
      <c r="P99" s="39" t="s">
        <v>75</v>
      </c>
      <c r="Q99" s="27" t="s">
        <v>76</v>
      </c>
      <c r="R99" s="27"/>
      <c r="S99" s="53" t="s">
        <v>75</v>
      </c>
      <c r="T99" s="27" t="s">
        <v>374</v>
      </c>
      <c r="U99" s="54"/>
      <c r="V99" s="54" t="s">
        <v>79</v>
      </c>
      <c r="W99" s="54" t="s">
        <v>78</v>
      </c>
      <c r="X99" s="54" t="s">
        <v>169</v>
      </c>
      <c r="Y99" s="54" t="s">
        <v>269</v>
      </c>
      <c r="Z99" s="54" t="s">
        <v>82</v>
      </c>
      <c r="AA99" s="39" t="s">
        <v>376</v>
      </c>
      <c r="AB99" s="73">
        <v>0.0013</v>
      </c>
      <c r="AC99" s="27" t="s">
        <v>82</v>
      </c>
      <c r="AD99" s="74"/>
      <c r="AE99" s="75"/>
      <c r="AF99" s="76"/>
      <c r="AG99" s="76"/>
      <c r="AH99" s="76"/>
      <c r="AI99" s="76"/>
      <c r="AJ99" s="88"/>
      <c r="AK99" s="75"/>
      <c r="AL99" s="75"/>
      <c r="AM99" s="90"/>
      <c r="AN99" s="91"/>
      <c r="AO99" s="27"/>
      <c r="AP99" s="27"/>
      <c r="AQ99" s="27"/>
      <c r="AR99" s="27"/>
      <c r="AS99" s="27"/>
      <c r="AT99" s="27"/>
      <c r="AU99" s="27"/>
      <c r="AV99" s="27"/>
      <c r="AW99" s="136"/>
      <c r="AX99" s="27"/>
      <c r="AY99" s="27"/>
      <c r="AZ99" s="108">
        <v>1</v>
      </c>
      <c r="BA99" s="108">
        <v>1</v>
      </c>
      <c r="BB99" s="108">
        <v>1</v>
      </c>
      <c r="BC99" s="109"/>
    </row>
    <row r="100" s="7" customFormat="1" ht="39.95" customHeight="1" spans="1:55">
      <c r="A100" s="26">
        <f t="shared" si="18"/>
        <v>91</v>
      </c>
      <c r="B100" s="27"/>
      <c r="C100" s="27"/>
      <c r="D100" s="27">
        <v>2</v>
      </c>
      <c r="E100" s="27"/>
      <c r="F100" s="27"/>
      <c r="G100" s="27"/>
      <c r="H100" s="27"/>
      <c r="I100" s="27"/>
      <c r="J100" s="27"/>
      <c r="K100" s="27"/>
      <c r="L100" s="27" t="s">
        <v>377</v>
      </c>
      <c r="M100" s="27" t="s">
        <v>377</v>
      </c>
      <c r="N100" s="124" t="s">
        <v>378</v>
      </c>
      <c r="O100" s="38"/>
      <c r="P100" s="39" t="s">
        <v>75</v>
      </c>
      <c r="Q100" s="27" t="s">
        <v>76</v>
      </c>
      <c r="R100" s="27"/>
      <c r="S100" s="53" t="s">
        <v>75</v>
      </c>
      <c r="T100" s="27" t="s">
        <v>377</v>
      </c>
      <c r="U100" s="54"/>
      <c r="V100" s="54" t="s">
        <v>79</v>
      </c>
      <c r="W100" s="54" t="s">
        <v>78</v>
      </c>
      <c r="X100" s="54" t="s">
        <v>80</v>
      </c>
      <c r="Y100" s="54" t="s">
        <v>81</v>
      </c>
      <c r="Z100" s="54" t="s">
        <v>82</v>
      </c>
      <c r="AA100" s="39" t="s">
        <v>379</v>
      </c>
      <c r="AB100" s="73">
        <f>AB101+AB102</f>
        <v>0.207</v>
      </c>
      <c r="AC100" s="27" t="s">
        <v>82</v>
      </c>
      <c r="AD100" s="74" t="s">
        <v>84</v>
      </c>
      <c r="AE100" s="75"/>
      <c r="AF100" s="76"/>
      <c r="AG100" s="76"/>
      <c r="AH100" s="76"/>
      <c r="AI100" s="76"/>
      <c r="AJ100" s="88"/>
      <c r="AK100" s="75"/>
      <c r="AL100" s="75"/>
      <c r="AM100" s="75" t="s">
        <v>97</v>
      </c>
      <c r="AN100" s="89" t="s">
        <v>370</v>
      </c>
      <c r="AO100" s="27"/>
      <c r="AP100" s="27"/>
      <c r="AQ100" s="27"/>
      <c r="AR100" s="27"/>
      <c r="AS100" s="27"/>
      <c r="AT100" s="27"/>
      <c r="AU100" s="27"/>
      <c r="AV100" s="27"/>
      <c r="AW100" s="136"/>
      <c r="AX100" s="27"/>
      <c r="AY100" s="27"/>
      <c r="AZ100" s="108">
        <v>2</v>
      </c>
      <c r="BA100" s="108">
        <v>2</v>
      </c>
      <c r="BB100" s="108">
        <v>2</v>
      </c>
      <c r="BC100" s="109"/>
    </row>
    <row r="101" s="7" customFormat="1" ht="39.95" customHeight="1" spans="1:55">
      <c r="A101" s="26">
        <f t="shared" si="18"/>
        <v>92</v>
      </c>
      <c r="B101" s="27"/>
      <c r="C101" s="27"/>
      <c r="D101" s="27"/>
      <c r="E101" s="27">
        <v>3</v>
      </c>
      <c r="F101" s="27"/>
      <c r="G101" s="27"/>
      <c r="H101" s="27"/>
      <c r="I101" s="27"/>
      <c r="J101" s="27"/>
      <c r="K101" s="27"/>
      <c r="L101" s="27" t="s">
        <v>380</v>
      </c>
      <c r="M101" s="27" t="s">
        <v>380</v>
      </c>
      <c r="N101" s="124" t="s">
        <v>381</v>
      </c>
      <c r="O101" s="38"/>
      <c r="P101" s="39" t="s">
        <v>75</v>
      </c>
      <c r="Q101" s="27" t="s">
        <v>76</v>
      </c>
      <c r="R101" s="27"/>
      <c r="S101" s="53" t="s">
        <v>75</v>
      </c>
      <c r="T101" s="27" t="s">
        <v>380</v>
      </c>
      <c r="U101" s="54"/>
      <c r="V101" s="54" t="s">
        <v>79</v>
      </c>
      <c r="W101" s="54" t="s">
        <v>78</v>
      </c>
      <c r="X101" s="54" t="s">
        <v>273</v>
      </c>
      <c r="Y101" s="54" t="s">
        <v>130</v>
      </c>
      <c r="Z101" s="54" t="s">
        <v>82</v>
      </c>
      <c r="AA101" s="39" t="s">
        <v>382</v>
      </c>
      <c r="AB101" s="73">
        <v>0.203</v>
      </c>
      <c r="AC101" s="27" t="s">
        <v>82</v>
      </c>
      <c r="AD101" s="74" t="s">
        <v>266</v>
      </c>
      <c r="AE101" s="75"/>
      <c r="AF101" s="76">
        <v>40</v>
      </c>
      <c r="AG101" s="76">
        <v>24</v>
      </c>
      <c r="AH101" s="76">
        <v>37</v>
      </c>
      <c r="AI101" s="76">
        <f>AF101*AG101*AH101*7860/1000000000</f>
        <v>0.2791872</v>
      </c>
      <c r="AJ101" s="88">
        <f>AB101/AI101</f>
        <v>0.727110698484744</v>
      </c>
      <c r="AK101" s="75"/>
      <c r="AL101" s="75">
        <v>0.00384</v>
      </c>
      <c r="AM101" s="90"/>
      <c r="AN101" s="91"/>
      <c r="AO101" s="27"/>
      <c r="AP101" s="27"/>
      <c r="AQ101" s="27"/>
      <c r="AR101" s="27"/>
      <c r="AS101" s="27"/>
      <c r="AT101" s="27"/>
      <c r="AU101" s="27"/>
      <c r="AV101" s="27"/>
      <c r="AW101" s="136"/>
      <c r="AX101" s="27"/>
      <c r="AY101" s="27"/>
      <c r="AZ101" s="108">
        <v>1</v>
      </c>
      <c r="BA101" s="108">
        <v>1</v>
      </c>
      <c r="BB101" s="108">
        <v>1</v>
      </c>
      <c r="BC101" s="109"/>
    </row>
    <row r="102" s="7" customFormat="1" ht="39.95" customHeight="1" spans="1:55">
      <c r="A102" s="26">
        <f t="shared" si="18"/>
        <v>93</v>
      </c>
      <c r="B102" s="27"/>
      <c r="C102" s="27"/>
      <c r="D102" s="27"/>
      <c r="E102" s="27">
        <v>3</v>
      </c>
      <c r="F102" s="27"/>
      <c r="G102" s="27"/>
      <c r="H102" s="27"/>
      <c r="I102" s="27"/>
      <c r="J102" s="27"/>
      <c r="K102" s="27"/>
      <c r="L102" s="27" t="s">
        <v>374</v>
      </c>
      <c r="M102" s="27" t="s">
        <v>374</v>
      </c>
      <c r="N102" s="124" t="s">
        <v>375</v>
      </c>
      <c r="O102" s="38"/>
      <c r="P102" s="39" t="s">
        <v>75</v>
      </c>
      <c r="Q102" s="27" t="s">
        <v>76</v>
      </c>
      <c r="R102" s="27"/>
      <c r="S102" s="53" t="s">
        <v>75</v>
      </c>
      <c r="T102" s="27" t="s">
        <v>374</v>
      </c>
      <c r="U102" s="54"/>
      <c r="V102" s="54" t="s">
        <v>79</v>
      </c>
      <c r="W102" s="54" t="s">
        <v>78</v>
      </c>
      <c r="X102" s="54" t="s">
        <v>169</v>
      </c>
      <c r="Y102" s="54" t="s">
        <v>269</v>
      </c>
      <c r="Z102" s="54" t="s">
        <v>82</v>
      </c>
      <c r="AA102" s="39" t="s">
        <v>376</v>
      </c>
      <c r="AB102" s="73">
        <v>0.004</v>
      </c>
      <c r="AC102" s="27" t="s">
        <v>82</v>
      </c>
      <c r="AD102" s="74"/>
      <c r="AE102" s="75"/>
      <c r="AF102" s="76"/>
      <c r="AG102" s="76"/>
      <c r="AH102" s="76"/>
      <c r="AI102" s="76"/>
      <c r="AJ102" s="88"/>
      <c r="AK102" s="75"/>
      <c r="AL102" s="75"/>
      <c r="AM102" s="90"/>
      <c r="AN102" s="91"/>
      <c r="AO102" s="27"/>
      <c r="AP102" s="27"/>
      <c r="AQ102" s="27"/>
      <c r="AR102" s="27"/>
      <c r="AS102" s="27"/>
      <c r="AT102" s="27"/>
      <c r="AU102" s="27"/>
      <c r="AV102" s="27"/>
      <c r="AW102" s="136"/>
      <c r="AX102" s="27"/>
      <c r="AY102" s="27"/>
      <c r="AZ102" s="108">
        <v>1</v>
      </c>
      <c r="BA102" s="108">
        <v>1</v>
      </c>
      <c r="BB102" s="108">
        <v>1</v>
      </c>
      <c r="BC102" s="109"/>
    </row>
    <row r="103" s="7" customFormat="1" ht="30.95" customHeight="1" spans="1:55">
      <c r="A103" s="26">
        <f t="shared" si="18"/>
        <v>94</v>
      </c>
      <c r="B103" s="27"/>
      <c r="C103" s="27"/>
      <c r="D103" s="27">
        <v>2</v>
      </c>
      <c r="E103" s="27"/>
      <c r="F103" s="27"/>
      <c r="G103" s="27"/>
      <c r="H103" s="27"/>
      <c r="I103" s="27"/>
      <c r="J103" s="27"/>
      <c r="K103" s="27"/>
      <c r="L103" s="27" t="s">
        <v>383</v>
      </c>
      <c r="M103" s="27" t="s">
        <v>383</v>
      </c>
      <c r="N103" s="124" t="s">
        <v>384</v>
      </c>
      <c r="O103" s="132" t="s">
        <v>385</v>
      </c>
      <c r="P103" s="39" t="s">
        <v>75</v>
      </c>
      <c r="Q103" s="27" t="s">
        <v>76</v>
      </c>
      <c r="R103" s="27"/>
      <c r="S103" s="53" t="s">
        <v>75</v>
      </c>
      <c r="T103" s="27" t="s">
        <v>383</v>
      </c>
      <c r="U103" s="54"/>
      <c r="V103" s="54" t="s">
        <v>79</v>
      </c>
      <c r="W103" s="54" t="s">
        <v>78</v>
      </c>
      <c r="X103" s="54" t="s">
        <v>169</v>
      </c>
      <c r="Y103" s="54" t="s">
        <v>170</v>
      </c>
      <c r="Z103" s="54" t="s">
        <v>82</v>
      </c>
      <c r="AA103" s="39" t="s">
        <v>386</v>
      </c>
      <c r="AB103" s="80">
        <v>0.0057</v>
      </c>
      <c r="AC103" s="27" t="s">
        <v>387</v>
      </c>
      <c r="AD103" s="74"/>
      <c r="AE103" s="75"/>
      <c r="AF103" s="76"/>
      <c r="AG103" s="76"/>
      <c r="AH103" s="76"/>
      <c r="AI103" s="76"/>
      <c r="AJ103" s="88"/>
      <c r="AK103" s="75"/>
      <c r="AL103" s="75"/>
      <c r="AM103" s="75" t="s">
        <v>97</v>
      </c>
      <c r="AN103" s="89" t="s">
        <v>388</v>
      </c>
      <c r="AO103" s="27"/>
      <c r="AP103" s="27"/>
      <c r="AQ103" s="27"/>
      <c r="AR103" s="27"/>
      <c r="AS103" s="27"/>
      <c r="AT103" s="27"/>
      <c r="AU103" s="27"/>
      <c r="AV103" s="27"/>
      <c r="AW103" s="106"/>
      <c r="AX103" s="27"/>
      <c r="AY103" s="27"/>
      <c r="AZ103" s="108">
        <v>8</v>
      </c>
      <c r="BA103" s="108">
        <v>8</v>
      </c>
      <c r="BB103" s="108">
        <v>8</v>
      </c>
      <c r="BC103" s="109"/>
    </row>
    <row r="104" s="7" customFormat="1" ht="47" customHeight="1" spans="1:55">
      <c r="A104" s="26">
        <f t="shared" si="18"/>
        <v>95</v>
      </c>
      <c r="B104" s="27"/>
      <c r="C104" s="27"/>
      <c r="D104" s="27">
        <v>2</v>
      </c>
      <c r="E104" s="27"/>
      <c r="F104" s="27"/>
      <c r="G104" s="27"/>
      <c r="H104" s="27"/>
      <c r="I104" s="27"/>
      <c r="J104" s="27"/>
      <c r="K104" s="27"/>
      <c r="L104" s="50" t="s">
        <v>389</v>
      </c>
      <c r="M104" s="50" t="s">
        <v>389</v>
      </c>
      <c r="N104" s="50" t="s">
        <v>390</v>
      </c>
      <c r="O104" s="38"/>
      <c r="P104" s="39" t="s">
        <v>75</v>
      </c>
      <c r="Q104" s="27" t="s">
        <v>76</v>
      </c>
      <c r="R104" s="27"/>
      <c r="S104" s="53" t="s">
        <v>75</v>
      </c>
      <c r="T104" s="50" t="s">
        <v>389</v>
      </c>
      <c r="U104" s="54"/>
      <c r="V104" s="54" t="s">
        <v>79</v>
      </c>
      <c r="W104" s="54" t="s">
        <v>78</v>
      </c>
      <c r="X104" s="54" t="s">
        <v>317</v>
      </c>
      <c r="Y104" s="54" t="s">
        <v>339</v>
      </c>
      <c r="Z104" s="54" t="s">
        <v>82</v>
      </c>
      <c r="AA104" s="39" t="s">
        <v>391</v>
      </c>
      <c r="AB104" s="73">
        <v>0.01</v>
      </c>
      <c r="AC104" s="27" t="s">
        <v>82</v>
      </c>
      <c r="AD104" s="74" t="s">
        <v>320</v>
      </c>
      <c r="AE104" s="75"/>
      <c r="AF104" s="76"/>
      <c r="AG104" s="76"/>
      <c r="AH104" s="76"/>
      <c r="AI104" s="76"/>
      <c r="AJ104" s="88"/>
      <c r="AK104" s="75"/>
      <c r="AL104" s="75"/>
      <c r="AM104" s="75" t="s">
        <v>97</v>
      </c>
      <c r="AN104" s="89" t="s">
        <v>392</v>
      </c>
      <c r="AO104" s="27"/>
      <c r="AP104" s="27"/>
      <c r="AQ104" s="27"/>
      <c r="AR104" s="27"/>
      <c r="AS104" s="27"/>
      <c r="AT104" s="27"/>
      <c r="AU104" s="27"/>
      <c r="AV104" s="27"/>
      <c r="AW104" s="106"/>
      <c r="AX104" s="27"/>
      <c r="AY104" s="27"/>
      <c r="AZ104" s="108">
        <v>1</v>
      </c>
      <c r="BA104" s="108">
        <v>1</v>
      </c>
      <c r="BB104" s="108">
        <v>1</v>
      </c>
      <c r="BC104" s="109"/>
    </row>
    <row r="105" spans="21:21">
      <c r="U105" s="11"/>
    </row>
    <row r="106" spans="21:21">
      <c r="U106" s="11"/>
    </row>
    <row r="107" spans="21:21">
      <c r="U107" s="11"/>
    </row>
    <row r="108" spans="21:21">
      <c r="U108" s="11"/>
    </row>
    <row r="109" spans="21:21">
      <c r="U109" s="11"/>
    </row>
    <row r="110" spans="21:21">
      <c r="U110" s="11"/>
    </row>
    <row r="111" spans="21:21">
      <c r="U111" s="11"/>
    </row>
    <row r="112" spans="21:21">
      <c r="U112" s="11"/>
    </row>
    <row r="113" spans="21:21">
      <c r="U113" s="11"/>
    </row>
    <row r="114" spans="21:21">
      <c r="U114" s="11"/>
    </row>
    <row r="115" spans="21:21">
      <c r="U115" s="11"/>
    </row>
    <row r="116" spans="21:21">
      <c r="U116" s="11"/>
    </row>
    <row r="117" spans="21:21">
      <c r="U117" s="11"/>
    </row>
    <row r="118" spans="21:21">
      <c r="U118" s="11"/>
    </row>
    <row r="119" spans="21:21">
      <c r="U119" s="11"/>
    </row>
    <row r="120" spans="21:21">
      <c r="U120" s="11"/>
    </row>
    <row r="121" spans="21:21">
      <c r="U121" s="11"/>
    </row>
    <row r="122" spans="21:21">
      <c r="U122" s="11"/>
    </row>
    <row r="123" spans="21:21">
      <c r="U123" s="11"/>
    </row>
    <row r="124" spans="21:21">
      <c r="U124" s="11"/>
    </row>
    <row r="125" spans="21:21">
      <c r="U125" s="11"/>
    </row>
    <row r="126" spans="21:21">
      <c r="U126" s="11"/>
    </row>
    <row r="127" spans="21:21">
      <c r="U127" s="11"/>
    </row>
    <row r="128" spans="21:21">
      <c r="U128" s="11"/>
    </row>
    <row r="129" spans="21:21">
      <c r="U129" s="11"/>
    </row>
    <row r="130" spans="21:21">
      <c r="U130" s="11"/>
    </row>
    <row r="131" spans="21:21">
      <c r="U131" s="11"/>
    </row>
    <row r="132" spans="21:21">
      <c r="U132" s="11"/>
    </row>
    <row r="133" spans="21:21">
      <c r="U133" s="11"/>
    </row>
    <row r="134" spans="21:21">
      <c r="U134" s="11"/>
    </row>
    <row r="135" spans="21:21">
      <c r="U135" s="11"/>
    </row>
    <row r="136" spans="21:21">
      <c r="U136" s="11"/>
    </row>
    <row r="137" spans="21:21">
      <c r="U137" s="11"/>
    </row>
    <row r="138" spans="21:21">
      <c r="U138" s="11"/>
    </row>
    <row r="139" spans="21:21">
      <c r="U139" s="11"/>
    </row>
    <row r="140" spans="21:21">
      <c r="U140" s="11"/>
    </row>
    <row r="141" spans="21:21">
      <c r="U141" s="11"/>
    </row>
    <row r="142" spans="21:21">
      <c r="U142" s="11"/>
    </row>
    <row r="143" spans="21:21">
      <c r="U143" s="11"/>
    </row>
    <row r="144" spans="21:21">
      <c r="U144" s="11"/>
    </row>
    <row r="145" spans="21:21">
      <c r="U145" s="11"/>
    </row>
    <row r="146" spans="21:21">
      <c r="U146" s="11"/>
    </row>
    <row r="147" spans="21:21">
      <c r="U147" s="11"/>
    </row>
    <row r="148" spans="21:21">
      <c r="U148" s="11"/>
    </row>
    <row r="149" spans="21:21">
      <c r="U149" s="11"/>
    </row>
    <row r="150" spans="21:21">
      <c r="U150" s="11"/>
    </row>
    <row r="151" spans="21:21">
      <c r="U151" s="11"/>
    </row>
    <row r="152" spans="21:21">
      <c r="U152" s="11"/>
    </row>
    <row r="153" spans="21:21">
      <c r="U153" s="11"/>
    </row>
    <row r="154" spans="21:21">
      <c r="U154" s="11"/>
    </row>
    <row r="155" spans="21:21">
      <c r="U155" s="11"/>
    </row>
    <row r="156" spans="21:21">
      <c r="U156" s="11"/>
    </row>
    <row r="157" spans="21:21">
      <c r="U157" s="11"/>
    </row>
    <row r="158" spans="21:21">
      <c r="U158" s="11"/>
    </row>
    <row r="159" spans="21:21">
      <c r="U159" s="11"/>
    </row>
    <row r="160" spans="21:21">
      <c r="U160" s="11"/>
    </row>
    <row r="161" spans="21:21">
      <c r="U161" s="11"/>
    </row>
    <row r="162" spans="21:21">
      <c r="U162" s="11"/>
    </row>
    <row r="163" spans="21:21">
      <c r="U163" s="11"/>
    </row>
    <row r="164" spans="21:21">
      <c r="U164" s="11"/>
    </row>
    <row r="165" spans="21:21">
      <c r="U165" s="11"/>
    </row>
    <row r="166" spans="21:21">
      <c r="U166" s="11"/>
    </row>
    <row r="167" spans="21:21">
      <c r="U167" s="11"/>
    </row>
    <row r="168" spans="21:21">
      <c r="U168" s="11"/>
    </row>
    <row r="169" spans="21:21">
      <c r="U169" s="11"/>
    </row>
    <row r="170" spans="21:21">
      <c r="U170" s="11"/>
    </row>
    <row r="171" spans="21:21">
      <c r="U171" s="11"/>
    </row>
    <row r="172" spans="21:21">
      <c r="U172" s="11"/>
    </row>
    <row r="173" spans="21:21">
      <c r="U173" s="11"/>
    </row>
    <row r="174" spans="21:21">
      <c r="U174" s="11"/>
    </row>
    <row r="175" spans="21:21">
      <c r="U175" s="11"/>
    </row>
    <row r="176" spans="21:21">
      <c r="U176" s="11"/>
    </row>
    <row r="177" spans="21:21">
      <c r="U177" s="11"/>
    </row>
    <row r="178" spans="21:21">
      <c r="U178" s="11"/>
    </row>
    <row r="179" spans="21:21">
      <c r="U179" s="11"/>
    </row>
    <row r="180" spans="21:21">
      <c r="U180" s="11"/>
    </row>
    <row r="181" spans="21:21">
      <c r="U181" s="11"/>
    </row>
    <row r="182" spans="21:21">
      <c r="U182" s="11"/>
    </row>
    <row r="183" spans="21:21">
      <c r="U183" s="11"/>
    </row>
    <row r="184" spans="21:21">
      <c r="U184" s="11"/>
    </row>
    <row r="185" spans="21:21">
      <c r="U185" s="11"/>
    </row>
    <row r="186" spans="21:21">
      <c r="U186" s="11"/>
    </row>
    <row r="187" spans="21:21">
      <c r="U187" s="11"/>
    </row>
    <row r="188" spans="21:21">
      <c r="U188" s="11"/>
    </row>
    <row r="189" spans="21:21">
      <c r="U189" s="11"/>
    </row>
    <row r="190" spans="21:21">
      <c r="U190" s="11"/>
    </row>
    <row r="191" spans="21:21">
      <c r="U191" s="11"/>
    </row>
    <row r="192" spans="21:21">
      <c r="U192" s="11"/>
    </row>
    <row r="193" spans="21:21">
      <c r="U193" s="11"/>
    </row>
    <row r="194" spans="21:21">
      <c r="U194" s="11"/>
    </row>
    <row r="195" spans="21:21">
      <c r="U195" s="11"/>
    </row>
    <row r="196" spans="21:21">
      <c r="U196" s="11"/>
    </row>
    <row r="197" spans="21:21">
      <c r="U197" s="11"/>
    </row>
    <row r="198" spans="21:21">
      <c r="U198" s="11"/>
    </row>
    <row r="199" spans="21:21">
      <c r="U199" s="11"/>
    </row>
    <row r="200" spans="21:21">
      <c r="U200" s="11"/>
    </row>
    <row r="201" spans="21:21">
      <c r="U201" s="11"/>
    </row>
    <row r="202" spans="21:21">
      <c r="U202" s="11"/>
    </row>
    <row r="203" spans="21:21">
      <c r="U203" s="11"/>
    </row>
    <row r="204" spans="21:21">
      <c r="U204" s="11"/>
    </row>
    <row r="205" spans="21:21">
      <c r="U205" s="11"/>
    </row>
    <row r="206" spans="21:21">
      <c r="U206" s="11"/>
    </row>
    <row r="207" spans="21:21">
      <c r="U207" s="11"/>
    </row>
    <row r="208" spans="21:21">
      <c r="U208" s="11"/>
    </row>
    <row r="209" spans="21:21">
      <c r="U209" s="11"/>
    </row>
    <row r="210" spans="21:21">
      <c r="U210" s="11"/>
    </row>
    <row r="211" spans="21:21">
      <c r="U211" s="11"/>
    </row>
    <row r="212" spans="21:21">
      <c r="U212" s="11"/>
    </row>
    <row r="213" spans="21:21">
      <c r="U213" s="11"/>
    </row>
    <row r="214" spans="21:21">
      <c r="U214" s="11"/>
    </row>
    <row r="215" spans="21:21">
      <c r="U215" s="11"/>
    </row>
    <row r="216" spans="21:21">
      <c r="U216" s="11"/>
    </row>
    <row r="217" spans="21:21">
      <c r="U217" s="11"/>
    </row>
    <row r="218" spans="21:21">
      <c r="U218" s="11"/>
    </row>
    <row r="219" spans="21:21">
      <c r="U219" s="11"/>
    </row>
    <row r="220" spans="21:21">
      <c r="U220" s="11"/>
    </row>
    <row r="221" spans="21:21">
      <c r="U221" s="11"/>
    </row>
    <row r="222" spans="21:21">
      <c r="U222" s="11"/>
    </row>
    <row r="223" spans="21:21">
      <c r="U223" s="11"/>
    </row>
    <row r="224" spans="21:21">
      <c r="U224" s="11"/>
    </row>
    <row r="225" spans="21:21">
      <c r="U225" s="11"/>
    </row>
    <row r="226" spans="21:21">
      <c r="U226" s="11"/>
    </row>
    <row r="227" spans="21:21">
      <c r="U227" s="11"/>
    </row>
    <row r="228" spans="21:21">
      <c r="U228" s="11"/>
    </row>
  </sheetData>
  <autoFilter ref="A9:BC105">
    <extLst/>
  </autoFilter>
  <mergeCells count="53">
    <mergeCell ref="A1:BB1"/>
    <mergeCell ref="A2:E2"/>
    <mergeCell ref="F2:K2"/>
    <mergeCell ref="M2:N2"/>
    <mergeCell ref="A3:N3"/>
    <mergeCell ref="A4:K4"/>
    <mergeCell ref="M4:N4"/>
    <mergeCell ref="A5:N5"/>
    <mergeCell ref="B8:K8"/>
    <mergeCell ref="AF8:AH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BB8:BB9"/>
    <mergeCell ref="A6:N7"/>
    <mergeCell ref="O2:AX7"/>
  </mergeCells>
  <dataValidations count="3">
    <dataValidation type="list" allowBlank="1" showInputMessage="1" showErrorMessage="1" sqref="AC13 AO13:AV13 AC14 AO14:AV14 AC15 AO15:AV15 AW24 AC29 AO29:AV29 AC30 AO30:AV30 AC31 AO31:AV31 AC64 AO64:AV64 Z91:Z92 AC10:AC12 AC16:AC28 AC32:AC63 AC65:AC104 AW66:AW81 AO10:AV12 AO58:AV63 AO16:AV28 AO36:AV57 AO32:AV35 AO65:AV80 AO81:AV102 AO103:AV104">
      <formula1>"镀白锌,发黑,氧化铁皮膜,电泳（ED),——,镀黑锌,热处理（调质处理）,喷漆,"</formula1>
    </dataValidation>
    <dataValidation type="list" allowBlank="1" showInputMessage="1" showErrorMessage="1" sqref="V13:W13 V14:W14 V15:W15 V29:W29 V30:W30 V31:W31 V64:W64 V16:W28 V10:W12 V32:W63 V65:W104">
      <formula1>"Y,N"</formula1>
    </dataValidation>
    <dataValidation type="list" allowBlank="1" showInputMessage="1" showErrorMessage="1" sqref="X13 X14 X15 X29 X30 X31 X64 X10:X12 X16:X28 X32:X63 X65:X104">
      <formula1>"装配总成件,焊接总成件,面料,塑料件,钣金件,机加工件,标准件,非标件,线材件,管材件,圆钢"</formula1>
    </dataValidation>
  </dataValidations>
  <pageMargins left="0.75" right="0.75" top="1" bottom="1" header="0.5" footer="0.5"/>
  <pageSetup paperSize="8" scale="7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KING</vt:lpstr>
      <vt:lpstr>变更记录</vt:lpstr>
      <vt:lpstr>减震模块bom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2023-06-05T01:10:00Z</cp:lastPrinted>
  <dcterms:modified xsi:type="dcterms:W3CDTF">2023-06-07T06:54:43Z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0919AF2AEF124FB690B977A48AF382BC</vt:lpwstr>
  </property>
</Properties>
</file>