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479" firstSheet="1" activeTab="1"/>
  </bookViews>
  <sheets>
    <sheet name="KING" sheetId="14" state="veryHidden" r:id="rId1"/>
    <sheet name="转盘总成BOM" sheetId="5" r:id="rId2"/>
    <sheet name="图纸清单" sheetId="15" r:id="rId3"/>
  </sheets>
  <definedNames>
    <definedName name="_xlnm._FilterDatabase" localSheetId="1" hidden="1">转盘总成BOM!$A$9:$BD$74</definedName>
    <definedName name="_xlnm.Print_Area" localSheetId="1">转盘总成BOM!$A$1:$BC$74</definedName>
    <definedName name="_xlnm.Print_Titles" localSheetId="1">转盘总成BOM!$8:$9</definedName>
  </definedNames>
  <calcPr calcId="144525"/>
</workbook>
</file>

<file path=xl/sharedStrings.xml><?xml version="1.0" encoding="utf-8"?>
<sst xmlns="http://schemas.openxmlformats.org/spreadsheetml/2006/main" count="829" uniqueCount="227">
  <si>
    <r>
      <t>设计</t>
    </r>
    <r>
      <rPr>
        <b/>
        <sz val="14"/>
        <rFont val="Arial"/>
        <charset val="134"/>
      </rPr>
      <t>:</t>
    </r>
  </si>
  <si>
    <t>校核：</t>
  </si>
  <si>
    <t>标准化：</t>
  </si>
  <si>
    <t>转盘总成EBOM</t>
  </si>
  <si>
    <t>SHT0016140</t>
  </si>
  <si>
    <t>会签：</t>
  </si>
  <si>
    <t>批准：</t>
  </si>
  <si>
    <t>日期：</t>
  </si>
  <si>
    <t>左旋气动转盘总成</t>
  </si>
  <si>
    <t>版本：B</t>
  </si>
  <si>
    <t>说明：1.新增副驾转盘图号  2.更改下滑芯滚珠使用数量（129个更改为135）   3.解锁钣金安装螺栓使用开口挡圈固定</t>
  </si>
  <si>
    <t>序号</t>
  </si>
  <si>
    <t>装配等级</t>
  </si>
  <si>
    <t>来源</t>
  </si>
  <si>
    <t>QAD</t>
  </si>
  <si>
    <t>零件号</t>
  </si>
  <si>
    <t>名称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</si>
  <si>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</si>
  <si>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</si>
  <si>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</si>
  <si>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</si>
  <si>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</si>
  <si>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</si>
  <si>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</si>
  <si>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</si>
  <si>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r>
      <t>沿用件</t>
    </r>
    <r>
      <rPr>
        <sz val="14"/>
        <rFont val="Arial"/>
        <charset val="134"/>
      </rPr>
      <t xml:space="preserve">            Y/N</t>
    </r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</si>
  <si>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</si>
  <si>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</si>
  <si>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</si>
  <si>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</si>
  <si>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</si>
  <si>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</si>
  <si>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</si>
  <si>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净重尺寸</t>
  </si>
  <si>
    <t>工艺规格</t>
  </si>
  <si>
    <t>工艺重量
（Kg）</t>
  </si>
  <si>
    <t>材料利用率</t>
  </si>
  <si>
    <t>焊接长度
（cm）</t>
  </si>
  <si>
    <r>
      <t>涂装面积
（m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</rPr>
      <t>）</t>
    </r>
  </si>
  <si>
    <t>外购/自制</t>
  </si>
  <si>
    <t>供应商</t>
  </si>
  <si>
    <t>实物重量</t>
  </si>
  <si>
    <t>原材料价格</t>
  </si>
  <si>
    <t>材料成本</t>
  </si>
  <si>
    <t>系数</t>
  </si>
  <si>
    <t>目标价</t>
  </si>
  <si>
    <t>采购每公斤单价</t>
  </si>
  <si>
    <t>采购价格</t>
  </si>
  <si>
    <t>差异价格</t>
  </si>
  <si>
    <t>差价比率</t>
  </si>
  <si>
    <t>备注</t>
  </si>
  <si>
    <t>用量</t>
  </si>
  <si>
    <t>长</t>
  </si>
  <si>
    <t>宽</t>
  </si>
  <si>
    <t>高</t>
  </si>
  <si>
    <t>SHT0015112</t>
  </si>
  <si>
    <t>气动转盘总成</t>
  </si>
  <si>
    <t>主驾使用</t>
  </si>
  <si>
    <t>Y</t>
  </si>
  <si>
    <t>N</t>
  </si>
  <si>
    <t>总成件</t>
  </si>
  <si>
    <t>ASSY</t>
  </si>
  <si>
    <t>——</t>
  </si>
  <si>
    <t>组装</t>
  </si>
  <si>
    <t>河北自制</t>
  </si>
  <si>
    <t>金属件组装车间</t>
  </si>
  <si>
    <t>SHT0015620</t>
  </si>
  <si>
    <t>副驾使用</t>
  </si>
  <si>
    <t>J6G</t>
  </si>
  <si>
    <t>J6G副驾使用</t>
  </si>
  <si>
    <t>SHT0015113</t>
  </si>
  <si>
    <t>电动转盘总成</t>
  </si>
  <si>
    <t>SHT0015114</t>
  </si>
  <si>
    <t>转盘下板螺接总成</t>
  </si>
  <si>
    <t>分总成</t>
  </si>
  <si>
    <t>SHT0015115</t>
  </si>
  <si>
    <t>转盘后防刮擦塑料件</t>
  </si>
  <si>
    <t>塑料件</t>
  </si>
  <si>
    <t>ABS</t>
  </si>
  <si>
    <t>注塑</t>
  </si>
  <si>
    <t>2%损耗</t>
  </si>
  <si>
    <t>注塑车间</t>
  </si>
  <si>
    <t>表面涂抹润滑脂</t>
  </si>
  <si>
    <t>SHT0015116</t>
  </si>
  <si>
    <t>转盘前防刮擦塑料件</t>
  </si>
  <si>
    <t>SHT0015359</t>
  </si>
  <si>
    <t>转盘下板加强钣金电泳</t>
  </si>
  <si>
    <t>电泳件</t>
  </si>
  <si>
    <t>电泳</t>
  </si>
  <si>
    <t>0.134m2</t>
  </si>
  <si>
    <t>电泳车间</t>
  </si>
  <si>
    <t>SHT0015117</t>
  </si>
  <si>
    <t>转盘下板加强钣金</t>
  </si>
  <si>
    <t>钣金件</t>
  </si>
  <si>
    <t>SPFH590</t>
  </si>
  <si>
    <t>冲压</t>
  </si>
  <si>
    <t>河北外购</t>
  </si>
  <si>
    <t>BFA0010107</t>
  </si>
  <si>
    <t>十字槽盘头自攻螺钉</t>
  </si>
  <si>
    <t>ST4.2*8，GB/T 845-1985，机械性能满足GB 3098.5要求</t>
  </si>
  <si>
    <t>标准件</t>
  </si>
  <si>
    <t>/</t>
  </si>
  <si>
    <t>黑锌</t>
  </si>
  <si>
    <t>SHT0015360</t>
  </si>
  <si>
    <t>转盘下盖板电泳</t>
  </si>
  <si>
    <t>0.239m2</t>
  </si>
  <si>
    <t>SHT0015118</t>
  </si>
  <si>
    <t>转盘下盖板</t>
  </si>
  <si>
    <t>BFA0010108</t>
  </si>
  <si>
    <t>外六角法兰螺栓</t>
  </si>
  <si>
    <t>M8*10，GB/T 5787-1986,机械性能8.8级</t>
  </si>
  <si>
    <t>黑锌/达克罗</t>
  </si>
  <si>
    <t>SHT0015119</t>
  </si>
  <si>
    <t>限位块</t>
  </si>
  <si>
    <t>机加件</t>
  </si>
  <si>
    <t>45#</t>
  </si>
  <si>
    <t>机加</t>
  </si>
  <si>
    <t>SHT0015120</t>
  </si>
  <si>
    <t>气动中转盘总成</t>
  </si>
  <si>
    <t>SHT0015121</t>
  </si>
  <si>
    <t>电动中转盘总成</t>
  </si>
  <si>
    <t>SHT0015361</t>
  </si>
  <si>
    <t>气动齿板电泳</t>
  </si>
  <si>
    <t>0.07m2</t>
  </si>
  <si>
    <t>SHT0015122</t>
  </si>
  <si>
    <t>气动齿板</t>
  </si>
  <si>
    <t>SHT0015362</t>
  </si>
  <si>
    <t>电动齿板电泳</t>
  </si>
  <si>
    <t>SHT0015123</t>
  </si>
  <si>
    <t>电动齿板</t>
  </si>
  <si>
    <t>SHT0015124</t>
  </si>
  <si>
    <t>转盘下滑芯总成</t>
  </si>
  <si>
    <t>SHT0015125</t>
  </si>
  <si>
    <t>转盘下滑芯塑料件</t>
  </si>
  <si>
    <t>PBT</t>
  </si>
  <si>
    <t>SHT0015126</t>
  </si>
  <si>
    <t>滚珠</t>
  </si>
  <si>
    <t>Φ4</t>
  </si>
  <si>
    <t>SHT0015127</t>
  </si>
  <si>
    <t>异形台阶螺栓</t>
  </si>
  <si>
    <t>M8，两头螺纹涂防松胶</t>
  </si>
  <si>
    <t>SHT0015128</t>
  </si>
  <si>
    <t>气动转盘上板螺接总成</t>
  </si>
  <si>
    <t>SHT0015129</t>
  </si>
  <si>
    <t>电动转盘上板螺接总成</t>
  </si>
  <si>
    <t>SHT0015363</t>
  </si>
  <si>
    <t>气动转盘上板加强钣金焊接分总成电泳</t>
  </si>
  <si>
    <t>0.169m2</t>
  </si>
  <si>
    <t>SHT0015130</t>
  </si>
  <si>
    <t>气动转盘上板加强钣金焊接分总成</t>
  </si>
  <si>
    <t>焊接</t>
  </si>
  <si>
    <t>电泳/局部涂抹润滑脂</t>
  </si>
  <si>
    <t>SHT0015131</t>
  </si>
  <si>
    <t>转盘上加强钣金</t>
  </si>
  <si>
    <t>SHT0015132</t>
  </si>
  <si>
    <t>气动转盘解锁安装钣金</t>
  </si>
  <si>
    <t>SAPH440</t>
  </si>
  <si>
    <t>SHT0015133</t>
  </si>
  <si>
    <t>塑料件安装支架</t>
  </si>
  <si>
    <t>SHT0015364</t>
  </si>
  <si>
    <t>电动转盘上板加强钣金焊接分总成电泳</t>
  </si>
  <si>
    <t>SHT0015134</t>
  </si>
  <si>
    <t>电动转盘上板加强钣金焊接分总成</t>
  </si>
  <si>
    <t>BFA0000316</t>
  </si>
  <si>
    <t>焊接方螺母</t>
  </si>
  <si>
    <t>M6</t>
  </si>
  <si>
    <t>北京浦东三浦标准件有限公司</t>
  </si>
  <si>
    <t>SHT0015365</t>
  </si>
  <si>
    <t>气动转盘解锁钣金电泳</t>
  </si>
  <si>
    <t>0.005m2</t>
  </si>
  <si>
    <t>SHT0015135</t>
  </si>
  <si>
    <t>气动转盘解锁钣金</t>
  </si>
  <si>
    <t>SHT0015136</t>
  </si>
  <si>
    <t>扭力弹簧</t>
  </si>
  <si>
    <t>弹簧</t>
  </si>
  <si>
    <t>SWPB</t>
  </si>
  <si>
    <t>SHT0015137</t>
  </si>
  <si>
    <t>轴套</t>
  </si>
  <si>
    <t>SHT0015138</t>
  </si>
  <si>
    <t>解锁钣金安装螺栓</t>
  </si>
  <si>
    <t>BFA0000285</t>
  </si>
  <si>
    <t>开口挡圈</t>
  </si>
  <si>
    <t>上锐(常州)供应链管理有限公司</t>
  </si>
  <si>
    <t xml:space="preserve">亮光黑色达克罗 </t>
  </si>
  <si>
    <t>SHT0015139</t>
  </si>
  <si>
    <t>转盘上滑芯总成</t>
  </si>
  <si>
    <t>SHT0015140</t>
  </si>
  <si>
    <t>转盘上滑芯塑料件</t>
  </si>
  <si>
    <t>SHT0015366</t>
  </si>
  <si>
    <t>滑芯安装钣金电泳</t>
  </si>
  <si>
    <t>0.036m2</t>
  </si>
  <si>
    <t>SHT0015141</t>
  </si>
  <si>
    <t>滑芯安装钣金</t>
  </si>
  <si>
    <t>BFA0000110</t>
  </si>
  <si>
    <t>Q33008F31</t>
  </si>
  <si>
    <t>全金属六角法兰面锁紧螺母</t>
  </si>
  <si>
    <t>M8(固定滑芯安装钣金)</t>
  </si>
  <si>
    <t>镀黑锌</t>
  </si>
  <si>
    <t>SHT0015142</t>
  </si>
  <si>
    <t>上盖板分总成</t>
  </si>
  <si>
    <t>SHT0015367</t>
  </si>
  <si>
    <t>上盖板钣金电泳</t>
  </si>
  <si>
    <t>0.228m2</t>
  </si>
  <si>
    <t>SHT0015143</t>
  </si>
  <si>
    <t>上盖板钣金</t>
  </si>
  <si>
    <t>M8螺母</t>
  </si>
  <si>
    <t>M8（固定下盖板）</t>
  </si>
  <si>
    <t>BFA0000130</t>
  </si>
  <si>
    <t>外六角盘头螺钉</t>
  </si>
  <si>
    <t>M8*20（Q2150820转盘角度限位使用）</t>
  </si>
  <si>
    <t>SHT0015144</t>
  </si>
  <si>
    <t>电机总成</t>
  </si>
  <si>
    <t>电动转盘驱动</t>
  </si>
  <si>
    <t xml:space="preserve"> </t>
  </si>
  <si>
    <t>BFA0010021</t>
  </si>
  <si>
    <t>内梅花盘头螺钉</t>
  </si>
  <si>
    <t>M6*12.电机安装使用</t>
  </si>
  <si>
    <t>SHT0015146</t>
  </si>
  <si>
    <t>转盘解锁气缸总成</t>
  </si>
  <si>
    <t>气动转盘解锁使用</t>
  </si>
  <si>
    <t>BFA0010037</t>
  </si>
  <si>
    <t>内梅花盘头三角牙自攻螺钉</t>
  </si>
  <si>
    <t>M5*10，气缸安装使用</t>
  </si>
  <si>
    <t>装配总成类</t>
  </si>
  <si>
    <t>零件名称</t>
  </si>
  <si>
    <t>金属件</t>
  </si>
  <si>
    <t>标记黄色的优先出图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</si>
</sst>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"/>
    <numFmt numFmtId="178" formatCode="0.0000_ "/>
    <numFmt numFmtId="179" formatCode="&quot;√&quot;"/>
    <numFmt numFmtId="180" formatCode="0.00_ "/>
    <numFmt numFmtId="181" formatCode="0.0_);[Red]\(0.0\)"/>
    <numFmt numFmtId="182" formatCode="0.0000_);[Red]\(0.0000\)"/>
    <numFmt numFmtId="183" formatCode="0.000_ "/>
  </numFmts>
  <fonts count="8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4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name val="Arial"/>
      <charset val="134"/>
    </font>
    <font>
      <sz val="14"/>
      <name val="宋体"/>
      <charset val="134"/>
    </font>
    <font>
      <sz val="11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4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  <scheme val="minor"/>
    </font>
    <font>
      <sz val="12"/>
      <name val="微软雅黑"/>
      <charset val="134"/>
    </font>
    <font>
      <sz val="14"/>
      <name val="微软雅黑"/>
      <charset val="134"/>
    </font>
    <font>
      <sz val="14"/>
      <name val="宋体"/>
      <charset val="134"/>
    </font>
    <font>
      <strike/>
      <sz val="14"/>
      <name val="宋体"/>
      <charset val="134"/>
    </font>
    <font>
      <strike/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name val="Arial"/>
      <charset val="134"/>
    </font>
    <font>
      <sz val="16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60"/>
      <name val="Tahoma"/>
      <charset val="134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Tahoma"/>
      <charset val="134"/>
    </font>
    <font>
      <sz val="11"/>
      <color indexed="10"/>
      <name val="Tahoma"/>
      <charset val="134"/>
    </font>
    <font>
      <b/>
      <sz val="10"/>
      <name val="Arial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sz val="10"/>
      <name val="Tahoma"/>
      <charset val="134"/>
    </font>
    <font>
      <b/>
      <sz val="11"/>
      <color indexed="56"/>
      <name val="Tahoma"/>
      <charset val="134"/>
    </font>
    <font>
      <b/>
      <sz val="15"/>
      <color indexed="56"/>
      <name val="宋体"/>
      <charset val="134"/>
    </font>
    <font>
      <b/>
      <sz val="15"/>
      <color indexed="56"/>
      <name val="Tahoma"/>
      <charset val="134"/>
    </font>
    <font>
      <i/>
      <sz val="11"/>
      <color indexed="23"/>
      <name val="Tahoma"/>
      <charset val="134"/>
    </font>
    <font>
      <sz val="11"/>
      <color indexed="20"/>
      <name val="Tahoma"/>
      <charset val="134"/>
    </font>
    <font>
      <sz val="11"/>
      <color rgb="FF9C0006"/>
      <name val="宋体"/>
      <charset val="134"/>
      <scheme val="minor"/>
    </font>
    <font>
      <sz val="11"/>
      <color indexed="62"/>
      <name val="Tahoma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  <font>
      <vertAlign val="superscript"/>
      <sz val="14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1018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0" fontId="26" fillId="4" borderId="0" applyNumberFormat="0" applyBorder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33" fillId="8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4" fillId="0" borderId="0"/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0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5" fillId="0" borderId="0">
      <alignment vertical="center"/>
    </xf>
    <xf numFmtId="0" fontId="48" fillId="25" borderId="24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9" fillId="25" borderId="16" applyNumberFormat="0" applyAlignment="0" applyProtection="0">
      <alignment vertical="center"/>
    </xf>
    <xf numFmtId="0" fontId="50" fillId="26" borderId="25" applyNumberFormat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4" fillId="0" borderId="28" applyNumberFormat="0" applyFill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8" borderId="19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5" fillId="0" borderId="0"/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64" fillId="0" borderId="0" applyNumberFormat="0" applyBorder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25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1" fillId="1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0" fillId="5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0" fillId="5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1" fillId="5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7" fillId="52" borderId="30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60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71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71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0" borderId="0"/>
    <xf numFmtId="0" fontId="30" fillId="31" borderId="0" applyNumberFormat="0" applyBorder="0" applyAlignment="0" applyProtection="0">
      <alignment vertical="center"/>
    </xf>
    <xf numFmtId="0" fontId="25" fillId="0" borderId="0"/>
    <xf numFmtId="0" fontId="30" fillId="31" borderId="0" applyNumberFormat="0" applyBorder="0" applyAlignment="0" applyProtection="0">
      <alignment vertical="center"/>
    </xf>
    <xf numFmtId="0" fontId="25" fillId="0" borderId="0"/>
    <xf numFmtId="0" fontId="31" fillId="31" borderId="0" applyNumberFormat="0" applyBorder="0" applyAlignment="0" applyProtection="0">
      <alignment vertical="center"/>
    </xf>
    <xf numFmtId="0" fontId="25" fillId="0" borderId="0"/>
    <xf numFmtId="0" fontId="33" fillId="8" borderId="19" applyNumberForma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1" fillId="19" borderId="21" applyNumberFormat="0" applyFon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1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0" borderId="0"/>
    <xf numFmtId="0" fontId="33" fillId="8" borderId="19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73" fillId="0" borderId="0"/>
    <xf numFmtId="43" fontId="25" fillId="0" borderId="0" applyFont="0" applyFill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26" fillId="51" borderId="0" applyNumberFormat="0" applyBorder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25" fillId="0" borderId="0">
      <alignment vertical="center"/>
    </xf>
    <xf numFmtId="0" fontId="26" fillId="51" borderId="0" applyNumberFormat="0" applyBorder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>
      <alignment vertical="center"/>
    </xf>
    <xf numFmtId="0" fontId="61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0" fontId="76" fillId="0" borderId="32" applyNumberFormat="0" applyFill="0" applyAlignment="0" applyProtection="0">
      <alignment vertical="center"/>
    </xf>
    <xf numFmtId="0" fontId="25" fillId="0" borderId="0"/>
    <xf numFmtId="0" fontId="75" fillId="0" borderId="32" applyNumberFormat="0" applyFill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0" fontId="30" fillId="0" borderId="0">
      <alignment vertical="center"/>
    </xf>
    <xf numFmtId="0" fontId="76" fillId="0" borderId="32" applyNumberFormat="0" applyFill="0" applyAlignment="0" applyProtection="0">
      <alignment vertical="center"/>
    </xf>
    <xf numFmtId="0" fontId="30" fillId="0" borderId="0">
      <alignment vertical="center"/>
    </xf>
    <xf numFmtId="0" fontId="25" fillId="0" borderId="0"/>
    <xf numFmtId="0" fontId="75" fillId="0" borderId="32" applyNumberFormat="0" applyFill="0" applyAlignment="0" applyProtection="0">
      <alignment vertical="center"/>
    </xf>
    <xf numFmtId="0" fontId="25" fillId="0" borderId="0"/>
    <xf numFmtId="0" fontId="75" fillId="0" borderId="32" applyNumberFormat="0" applyFill="0" applyAlignment="0" applyProtection="0">
      <alignment vertical="center"/>
    </xf>
    <xf numFmtId="0" fontId="25" fillId="0" borderId="0"/>
    <xf numFmtId="0" fontId="75" fillId="0" borderId="32" applyNumberFormat="0" applyFill="0" applyAlignment="0" applyProtection="0">
      <alignment vertical="center"/>
    </xf>
    <xf numFmtId="0" fontId="25" fillId="0" borderId="0">
      <alignment vertical="center"/>
    </xf>
    <xf numFmtId="0" fontId="75" fillId="0" borderId="32" applyNumberFormat="0" applyFill="0" applyAlignment="0" applyProtection="0">
      <alignment vertical="center"/>
    </xf>
    <xf numFmtId="0" fontId="25" fillId="0" borderId="0">
      <alignment vertical="center"/>
    </xf>
    <xf numFmtId="0" fontId="75" fillId="0" borderId="32" applyNumberFormat="0" applyFill="0" applyAlignment="0" applyProtection="0">
      <alignment vertical="center"/>
    </xf>
    <xf numFmtId="0" fontId="25" fillId="0" borderId="0">
      <alignment vertical="center"/>
    </xf>
    <xf numFmtId="0" fontId="75" fillId="0" borderId="32" applyNumberFormat="0" applyFill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0" fontId="30" fillId="0" borderId="0">
      <alignment vertical="center"/>
    </xf>
    <xf numFmtId="0" fontId="51" fillId="27" borderId="1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2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30" fillId="0" borderId="0">
      <alignment vertical="center"/>
    </xf>
    <xf numFmtId="0" fontId="30" fillId="19" borderId="21" applyNumberFormat="0" applyFon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0" borderId="0"/>
    <xf numFmtId="0" fontId="74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32" fillId="0" borderId="18" applyNumberFormat="0" applyFill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32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32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32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32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32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32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30" fillId="0" borderId="0">
      <alignment vertical="center"/>
    </xf>
    <xf numFmtId="0" fontId="32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51" fillId="27" borderId="1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2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1" fillId="19" borderId="21" applyNumberFormat="0" applyFon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4" fillId="0" borderId="0" applyNumberFormat="0" applyBorder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66" fillId="0" borderId="3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5" fillId="0" borderId="0"/>
    <xf numFmtId="0" fontId="30" fillId="0" borderId="0">
      <alignment vertical="center"/>
    </xf>
    <xf numFmtId="0" fontId="25" fillId="0" borderId="0"/>
    <xf numFmtId="0" fontId="30" fillId="0" borderId="0">
      <alignment vertical="center"/>
    </xf>
    <xf numFmtId="0" fontId="25" fillId="0" borderId="0"/>
    <xf numFmtId="0" fontId="30" fillId="0" borderId="0">
      <alignment vertical="center"/>
    </xf>
    <xf numFmtId="0" fontId="25" fillId="0" borderId="0"/>
    <xf numFmtId="0" fontId="63" fillId="0" borderId="0" applyNumberFormat="0" applyFill="0" applyBorder="0" applyAlignment="0" applyProtection="0">
      <alignment vertical="center"/>
    </xf>
    <xf numFmtId="0" fontId="25" fillId="0" borderId="0"/>
    <xf numFmtId="0" fontId="3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0" fillId="8" borderId="19" applyNumberFormat="0" applyAlignment="0" applyProtection="0">
      <alignment vertical="center"/>
    </xf>
    <xf numFmtId="0" fontId="25" fillId="0" borderId="0">
      <alignment vertical="center"/>
    </xf>
    <xf numFmtId="0" fontId="33" fillId="8" borderId="19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51" fillId="27" borderId="19" applyNumberFormat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51" fillId="27" borderId="19" applyNumberFormat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51" fillId="27" borderId="19" applyNumberFormat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6" fillId="0" borderId="31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3" fillId="8" borderId="19" applyNumberFormat="0" applyAlignment="0" applyProtection="0">
      <alignment vertical="center"/>
    </xf>
    <xf numFmtId="0" fontId="25" fillId="0" borderId="0">
      <alignment vertical="center"/>
    </xf>
    <xf numFmtId="0" fontId="33" fillId="8" borderId="19" applyNumberFormat="0" applyAlignment="0" applyProtection="0">
      <alignment vertical="center"/>
    </xf>
    <xf numFmtId="0" fontId="25" fillId="0" borderId="0">
      <alignment vertical="center"/>
    </xf>
    <xf numFmtId="0" fontId="80" fillId="8" borderId="19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71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1" fillId="19" borderId="21" applyNumberFormat="0" applyFon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8" borderId="19" applyNumberFormat="0" applyAlignment="0" applyProtection="0">
      <alignment vertical="center"/>
    </xf>
    <xf numFmtId="0" fontId="71" fillId="19" borderId="21" applyNumberFormat="0" applyFont="0" applyAlignment="0" applyProtection="0">
      <alignment vertical="center"/>
    </xf>
    <xf numFmtId="0" fontId="30" fillId="0" borderId="0">
      <alignment vertical="center"/>
    </xf>
    <xf numFmtId="0" fontId="62" fillId="27" borderId="29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7" fillId="52" borderId="30" applyNumberFormat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83" fillId="27" borderId="19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83" fillId="27" borderId="19" applyNumberFormat="0" applyAlignment="0" applyProtection="0">
      <alignment vertical="center"/>
    </xf>
    <xf numFmtId="0" fontId="83" fillId="27" borderId="19" applyNumberFormat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1" fillId="27" borderId="19" applyNumberFormat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65" fillId="52" borderId="30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84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85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85" fillId="27" borderId="29" applyNumberFormat="0" applyAlignment="0" applyProtection="0">
      <alignment vertical="center"/>
    </xf>
    <xf numFmtId="0" fontId="85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62" fillId="27" borderId="29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80" fillId="8" borderId="19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71" fillId="19" borderId="21" applyNumberFormat="0" applyFont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30" fillId="19" borderId="21" applyNumberFormat="0" applyFont="0" applyAlignment="0" applyProtection="0">
      <alignment vertical="center"/>
    </xf>
    <xf numFmtId="0" fontId="30" fillId="19" borderId="21" applyNumberFormat="0" applyFont="0" applyAlignment="0" applyProtection="0">
      <alignment vertical="center"/>
    </xf>
  </cellStyleXfs>
  <cellXfs count="191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0" fillId="0" borderId="2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1" fillId="2" borderId="1" xfId="499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7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5" applyFont="1" applyFill="1" applyBorder="1" applyAlignment="1" applyProtection="1">
      <alignment horizontal="center" vertical="center" wrapText="1"/>
      <protection locked="0"/>
    </xf>
    <xf numFmtId="0" fontId="6" fillId="0" borderId="0" xfId="175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75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17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75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75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75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75" applyFont="1" applyFill="1" applyBorder="1" applyAlignment="1" applyProtection="1">
      <alignment horizontal="center" vertical="center" wrapText="1"/>
      <protection locked="0"/>
    </xf>
    <xf numFmtId="49" fontId="7" fillId="0" borderId="0" xfId="175" applyNumberFormat="1" applyFont="1" applyFill="1" applyBorder="1" applyAlignment="1" applyProtection="1">
      <alignment horizontal="center" vertical="center" wrapText="1"/>
      <protection locked="0"/>
    </xf>
    <xf numFmtId="177" fontId="7" fillId="0" borderId="0" xfId="175" applyNumberFormat="1" applyFont="1" applyFill="1" applyBorder="1" applyAlignment="1" applyProtection="1">
      <alignment horizontal="center" vertical="center" wrapText="1"/>
      <protection locked="0"/>
    </xf>
    <xf numFmtId="178" fontId="7" fillId="0" borderId="0" xfId="175" applyNumberFormat="1" applyFont="1" applyFill="1" applyBorder="1" applyAlignment="1" applyProtection="1">
      <alignment horizontal="center" vertical="center" wrapText="1"/>
      <protection locked="0"/>
    </xf>
    <xf numFmtId="10" fontId="7" fillId="0" borderId="0" xfId="175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175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75" applyNumberFormat="1" applyFont="1" applyFill="1" applyBorder="1" applyAlignment="1" applyProtection="1">
      <alignment horizontal="right" vertical="center" wrapText="1"/>
      <protection locked="0"/>
    </xf>
    <xf numFmtId="0" fontId="8" fillId="0" borderId="3" xfId="175" applyFont="1" applyFill="1" applyBorder="1" applyAlignment="1" applyProtection="1">
      <alignment horizontal="left" vertical="center"/>
      <protection locked="0"/>
    </xf>
    <xf numFmtId="0" fontId="9" fillId="0" borderId="4" xfId="175" applyFont="1" applyFill="1" applyBorder="1" applyAlignment="1" applyProtection="1">
      <alignment horizontal="left" vertical="center"/>
      <protection locked="0"/>
    </xf>
    <xf numFmtId="0" fontId="9" fillId="0" borderId="5" xfId="175" applyFont="1" applyFill="1" applyBorder="1" applyAlignment="1" applyProtection="1">
      <alignment horizontal="left" vertical="center"/>
      <protection locked="0"/>
    </xf>
    <xf numFmtId="0" fontId="8" fillId="0" borderId="4" xfId="175" applyFont="1" applyFill="1" applyBorder="1" applyAlignment="1" applyProtection="1">
      <alignment horizontal="left" vertical="center"/>
      <protection locked="0"/>
    </xf>
    <xf numFmtId="0" fontId="9" fillId="0" borderId="8" xfId="175" applyFont="1" applyFill="1" applyBorder="1" applyAlignment="1" applyProtection="1">
      <alignment horizontal="left" vertical="center"/>
      <protection locked="0"/>
    </xf>
    <xf numFmtId="0" fontId="9" fillId="0" borderId="9" xfId="175" applyFont="1" applyFill="1" applyBorder="1" applyAlignment="1" applyProtection="1">
      <alignment horizontal="left" vertical="center"/>
      <protection locked="0"/>
    </xf>
    <xf numFmtId="0" fontId="9" fillId="0" borderId="10" xfId="175" applyFont="1" applyFill="1" applyBorder="1" applyAlignment="1" applyProtection="1">
      <alignment horizontal="left" vertical="center"/>
      <protection locked="0"/>
    </xf>
    <xf numFmtId="0" fontId="8" fillId="0" borderId="8" xfId="175" applyFont="1" applyFill="1" applyBorder="1" applyAlignment="1" applyProtection="1">
      <alignment horizontal="left" vertical="center"/>
      <protection locked="0"/>
    </xf>
    <xf numFmtId="0" fontId="8" fillId="0" borderId="9" xfId="175" applyFont="1" applyFill="1" applyBorder="1" applyAlignment="1" applyProtection="1">
      <alignment horizontal="left" vertical="center"/>
      <protection locked="0"/>
    </xf>
    <xf numFmtId="0" fontId="8" fillId="0" borderId="1" xfId="175" applyFont="1" applyFill="1" applyBorder="1" applyAlignment="1" applyProtection="1">
      <alignment horizontal="left" vertical="center"/>
      <protection locked="0"/>
    </xf>
    <xf numFmtId="0" fontId="8" fillId="0" borderId="1" xfId="175" applyFont="1" applyFill="1" applyBorder="1" applyAlignment="1" applyProtection="1">
      <alignment horizontal="left" vertical="center" wrapText="1"/>
      <protection locked="0"/>
    </xf>
    <xf numFmtId="0" fontId="8" fillId="0" borderId="1" xfId="175" applyFont="1" applyFill="1" applyBorder="1" applyAlignment="1" applyProtection="1">
      <alignment horizontal="center" vertical="center" wrapText="1"/>
      <protection locked="0"/>
    </xf>
    <xf numFmtId="0" fontId="8" fillId="0" borderId="1" xfId="175" applyFont="1" applyFill="1" applyBorder="1" applyAlignment="1" applyProtection="1">
      <alignment horizontal="center" vertical="top" wrapText="1"/>
      <protection locked="0"/>
    </xf>
    <xf numFmtId="0" fontId="6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75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25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175" applyFont="1" applyFill="1" applyBorder="1" applyAlignment="1" applyProtection="1">
      <alignment horizontal="center" vertical="center" wrapText="1"/>
      <protection locked="0"/>
    </xf>
    <xf numFmtId="0" fontId="10" fillId="0" borderId="1" xfId="175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3" borderId="1" xfId="175" applyFont="1" applyFill="1" applyBorder="1" applyAlignment="1" applyProtection="1">
      <alignment horizontal="center" vertical="center" wrapText="1"/>
      <protection locked="0"/>
    </xf>
    <xf numFmtId="0" fontId="10" fillId="3" borderId="1" xfId="0" applyNumberFormat="1" applyFont="1" applyFill="1" applyBorder="1" applyAlignment="1">
      <alignment horizontal="center" vertical="center" wrapText="1"/>
    </xf>
    <xf numFmtId="179" fontId="10" fillId="0" borderId="1" xfId="1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7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75" applyFont="1" applyFill="1" applyBorder="1" applyAlignment="1" applyProtection="1">
      <alignment horizontal="center" vertical="center" wrapText="1"/>
      <protection locked="0"/>
    </xf>
    <xf numFmtId="0" fontId="5" fillId="0" borderId="1" xfId="175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175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75" applyFont="1" applyFill="1" applyBorder="1" applyAlignment="1" applyProtection="1">
      <alignment horizontal="left" vertical="center"/>
      <protection locked="0"/>
    </xf>
    <xf numFmtId="0" fontId="8" fillId="0" borderId="3" xfId="175" applyFont="1" applyFill="1" applyBorder="1" applyAlignment="1" applyProtection="1">
      <alignment horizontal="left" vertical="center" wrapText="1"/>
      <protection locked="0"/>
    </xf>
    <xf numFmtId="0" fontId="8" fillId="0" borderId="4" xfId="175" applyFont="1" applyFill="1" applyBorder="1" applyAlignment="1" applyProtection="1">
      <alignment horizontal="left" vertical="center" wrapText="1"/>
      <protection locked="0"/>
    </xf>
    <xf numFmtId="0" fontId="8" fillId="0" borderId="5" xfId="175" applyFont="1" applyFill="1" applyBorder="1" applyAlignment="1" applyProtection="1">
      <alignment horizontal="left" vertical="center" wrapText="1"/>
      <protection locked="0"/>
    </xf>
    <xf numFmtId="0" fontId="11" fillId="0" borderId="1" xfId="175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75" applyFont="1" applyFill="1" applyBorder="1" applyAlignment="1" applyProtection="1">
      <alignment horizontal="left" vertical="center"/>
      <protection locked="0"/>
    </xf>
    <xf numFmtId="0" fontId="8" fillId="0" borderId="8" xfId="175" applyFont="1" applyFill="1" applyBorder="1" applyAlignment="1" applyProtection="1">
      <alignment horizontal="left" vertical="center" wrapText="1"/>
      <protection locked="0"/>
    </xf>
    <xf numFmtId="0" fontId="8" fillId="0" borderId="9" xfId="175" applyFont="1" applyFill="1" applyBorder="1" applyAlignment="1" applyProtection="1">
      <alignment horizontal="left" vertical="center" wrapText="1"/>
      <protection locked="0"/>
    </xf>
    <xf numFmtId="0" fontId="8" fillId="0" borderId="10" xfId="175" applyFont="1" applyFill="1" applyBorder="1" applyAlignment="1" applyProtection="1">
      <alignment horizontal="left" vertical="center" wrapText="1"/>
      <protection locked="0"/>
    </xf>
    <xf numFmtId="0" fontId="9" fillId="0" borderId="1" xfId="175" applyFont="1" applyFill="1" applyBorder="1" applyAlignment="1" applyProtection="1">
      <alignment horizontal="left" vertical="center" wrapText="1"/>
      <protection locked="0"/>
    </xf>
    <xf numFmtId="49" fontId="6" fillId="0" borderId="1" xfId="175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25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75" applyNumberFormat="1" applyFont="1" applyFill="1" applyBorder="1" applyAlignment="1" applyProtection="1">
      <alignment horizontal="center" vertical="center" wrapText="1"/>
      <protection locked="0"/>
    </xf>
    <xf numFmtId="49" fontId="6" fillId="0" borderId="11" xfId="175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175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634" applyFont="1" applyFill="1" applyBorder="1" applyAlignment="1">
      <alignment horizontal="center" vertical="center"/>
    </xf>
    <xf numFmtId="0" fontId="6" fillId="0" borderId="1" xfId="63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0" fillId="0" borderId="1" xfId="499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49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273" applyNumberFormat="1" applyFont="1" applyFill="1" applyBorder="1" applyAlignment="1" applyProtection="1">
      <alignment horizontal="center" vertical="center" wrapText="1"/>
    </xf>
    <xf numFmtId="49" fontId="6" fillId="0" borderId="1" xfId="175" applyNumberFormat="1" applyFont="1" applyFill="1" applyBorder="1" applyAlignment="1" applyProtection="1">
      <alignment horizontal="center" vertical="top" wrapText="1"/>
      <protection locked="0"/>
    </xf>
    <xf numFmtId="0" fontId="6" fillId="0" borderId="1" xfId="175" applyNumberFormat="1" applyFont="1" applyFill="1" applyBorder="1" applyAlignment="1" applyProtection="1">
      <alignment horizontal="center" vertical="top" wrapText="1"/>
      <protection locked="0"/>
    </xf>
    <xf numFmtId="49" fontId="6" fillId="0" borderId="1" xfId="25" applyNumberFormat="1" applyFont="1" applyFill="1" applyBorder="1" applyAlignment="1" applyProtection="1">
      <alignment horizontal="center" vertical="top" wrapText="1"/>
      <protection locked="0"/>
    </xf>
    <xf numFmtId="0" fontId="5" fillId="0" borderId="12" xfId="175" applyNumberFormat="1" applyFont="1" applyFill="1" applyBorder="1" applyAlignment="1" applyProtection="1">
      <alignment horizontal="center" vertical="center" wrapText="1"/>
      <protection locked="0"/>
    </xf>
    <xf numFmtId="49" fontId="6" fillId="0" borderId="11" xfId="175" applyNumberFormat="1" applyFont="1" applyFill="1" applyBorder="1" applyAlignment="1" applyProtection="1">
      <alignment horizontal="center" vertical="top" wrapText="1"/>
      <protection locked="0"/>
    </xf>
    <xf numFmtId="0" fontId="5" fillId="0" borderId="11" xfId="175" applyNumberFormat="1" applyFont="1" applyFill="1" applyBorder="1" applyAlignment="1" applyProtection="1">
      <alignment horizontal="center" vertical="top" wrapText="1"/>
      <protection locked="0"/>
    </xf>
    <xf numFmtId="49" fontId="5" fillId="0" borderId="11" xfId="175" applyNumberFormat="1" applyFont="1" applyFill="1" applyBorder="1" applyAlignment="1" applyProtection="1">
      <alignment horizontal="center" vertical="top" wrapText="1"/>
      <protection locked="0"/>
    </xf>
    <xf numFmtId="49" fontId="5" fillId="0" borderId="11" xfId="25" applyNumberFormat="1" applyFont="1" applyFill="1" applyBorder="1" applyAlignment="1" applyProtection="1">
      <alignment horizontal="center" vertical="top" wrapText="1"/>
      <protection locked="0"/>
    </xf>
    <xf numFmtId="0" fontId="10" fillId="0" borderId="1" xfId="49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9" applyFont="1" applyFill="1" applyBorder="1" applyAlignment="1" applyProtection="1">
      <alignment horizontal="center" vertical="center" wrapText="1"/>
      <protection locked="0"/>
    </xf>
    <xf numFmtId="49" fontId="10" fillId="0" borderId="1" xfId="49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9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9" applyFont="1" applyFill="1" applyBorder="1" applyAlignment="1" applyProtection="1">
      <alignment horizontal="center" vertical="center" wrapText="1"/>
      <protection locked="0"/>
    </xf>
    <xf numFmtId="49" fontId="10" fillId="0" borderId="1" xfId="499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499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175" applyFont="1" applyFill="1" applyBorder="1" applyAlignment="1" applyProtection="1">
      <alignment horizontal="center" vertical="center" wrapText="1"/>
      <protection locked="0"/>
    </xf>
    <xf numFmtId="0" fontId="15" fillId="3" borderId="1" xfId="499" applyFont="1" applyFill="1" applyBorder="1" applyAlignment="1" applyProtection="1">
      <alignment horizontal="center" vertical="center" wrapText="1"/>
      <protection locked="0"/>
    </xf>
    <xf numFmtId="49" fontId="12" fillId="3" borderId="1" xfId="499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499" applyFont="1" applyFill="1" applyBorder="1" applyAlignment="1" applyProtection="1">
      <alignment horizontal="center" vertical="center" wrapText="1"/>
      <protection locked="0"/>
    </xf>
    <xf numFmtId="0" fontId="17" fillId="0" borderId="1" xfId="17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0" applyFont="1" applyFill="1" applyBorder="1" applyAlignment="1" applyProtection="1">
      <alignment horizontal="center" vertical="center" wrapText="1"/>
      <protection locked="0"/>
    </xf>
    <xf numFmtId="177" fontId="6" fillId="0" borderId="1" xfId="175" applyNumberFormat="1" applyFont="1" applyFill="1" applyBorder="1" applyAlignment="1" applyProtection="1">
      <alignment horizontal="center" vertical="top" wrapText="1"/>
      <protection locked="0"/>
    </xf>
    <xf numFmtId="49" fontId="6" fillId="0" borderId="11" xfId="25" applyNumberFormat="1" applyFont="1" applyFill="1" applyBorder="1" applyAlignment="1" applyProtection="1">
      <alignment horizontal="center" vertical="top" wrapText="1"/>
      <protection locked="0"/>
    </xf>
    <xf numFmtId="0" fontId="6" fillId="0" borderId="11" xfId="175" applyNumberFormat="1" applyFont="1" applyFill="1" applyBorder="1" applyAlignment="1" applyProtection="1">
      <alignment horizontal="center" vertical="top" wrapText="1"/>
      <protection locked="0"/>
    </xf>
    <xf numFmtId="177" fontId="6" fillId="0" borderId="11" xfId="175" applyNumberFormat="1" applyFont="1" applyFill="1" applyBorder="1" applyAlignment="1" applyProtection="1">
      <alignment horizontal="center" vertical="top" wrapText="1"/>
      <protection locked="0"/>
    </xf>
    <xf numFmtId="0" fontId="6" fillId="0" borderId="1" xfId="49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9" applyNumberFormat="1" applyFont="1" applyFill="1" applyBorder="1" applyAlignment="1" applyProtection="1">
      <alignment horizontal="center" vertical="center" wrapText="1"/>
      <protection locked="0"/>
    </xf>
    <xf numFmtId="176" fontId="12" fillId="3" borderId="1" xfId="499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49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98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175" applyFont="1" applyFill="1" applyBorder="1" applyAlignment="1" applyProtection="1">
      <alignment horizontal="center" vertical="center" wrapText="1"/>
      <protection locked="0"/>
    </xf>
    <xf numFmtId="0" fontId="6" fillId="0" borderId="1" xfId="175" applyFont="1" applyFill="1" applyBorder="1" applyAlignment="1" applyProtection="1">
      <alignment horizontal="center" vertical="center" wrapText="1"/>
      <protection locked="0"/>
    </xf>
    <xf numFmtId="0" fontId="10" fillId="0" borderId="1" xfId="50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25" applyFont="1" applyFill="1" applyBorder="1" applyAlignment="1">
      <alignment horizontal="center" vertical="center" wrapText="1"/>
    </xf>
    <xf numFmtId="176" fontId="18" fillId="0" borderId="1" xfId="25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5" applyNumberFormat="1" applyFont="1" applyFill="1" applyBorder="1" applyAlignment="1" applyProtection="1">
      <alignment horizontal="center" vertical="center" wrapText="1"/>
      <protection locked="0"/>
    </xf>
    <xf numFmtId="178" fontId="7" fillId="0" borderId="0" xfId="175" applyNumberFormat="1" applyFont="1" applyFill="1" applyBorder="1" applyAlignment="1" applyProtection="1">
      <alignment horizontal="right" vertical="center" wrapText="1"/>
      <protection locked="0"/>
    </xf>
    <xf numFmtId="10" fontId="7" fillId="0" borderId="0" xfId="175" applyNumberFormat="1" applyFont="1" applyFill="1" applyBorder="1" applyAlignment="1" applyProtection="1">
      <alignment horizontal="right" vertical="center" wrapText="1"/>
      <protection locked="0"/>
    </xf>
    <xf numFmtId="180" fontId="6" fillId="0" borderId="13" xfId="0" applyNumberFormat="1" applyFont="1" applyFill="1" applyBorder="1" applyAlignment="1">
      <alignment horizontal="center" vertical="center" wrapText="1"/>
    </xf>
    <xf numFmtId="181" fontId="6" fillId="0" borderId="14" xfId="0" applyNumberFormat="1" applyFont="1" applyFill="1" applyBorder="1" applyAlignment="1">
      <alignment horizontal="center" vertical="center" wrapText="1"/>
    </xf>
    <xf numFmtId="181" fontId="6" fillId="0" borderId="15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0" fontId="6" fillId="0" borderId="11" xfId="175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Fill="1" applyBorder="1" applyAlignment="1">
      <alignment horizontal="center" vertical="center" wrapText="1"/>
    </xf>
    <xf numFmtId="0" fontId="6" fillId="0" borderId="12" xfId="175" applyFont="1" applyFill="1" applyBorder="1" applyAlignment="1" applyProtection="1">
      <alignment horizontal="center" vertical="center" wrapText="1"/>
      <protection locked="0"/>
    </xf>
    <xf numFmtId="10" fontId="6" fillId="0" borderId="1" xfId="499" applyNumberFormat="1" applyFont="1" applyFill="1" applyBorder="1" applyAlignment="1" applyProtection="1">
      <alignment horizontal="center" vertical="center" wrapText="1"/>
      <protection locked="0"/>
    </xf>
    <xf numFmtId="182" fontId="6" fillId="0" borderId="1" xfId="499" applyNumberFormat="1" applyFont="1" applyFill="1" applyBorder="1" applyAlignment="1" applyProtection="1">
      <alignment horizontal="center" vertical="center" wrapText="1"/>
      <protection locked="0"/>
    </xf>
    <xf numFmtId="10" fontId="6" fillId="0" borderId="1" xfId="499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499" applyNumberFormat="1" applyFont="1" applyFill="1" applyBorder="1" applyAlignment="1" applyProtection="1">
      <alignment horizontal="center" vertical="center" wrapText="1"/>
      <protection locked="0"/>
    </xf>
    <xf numFmtId="183" fontId="6" fillId="0" borderId="1" xfId="499" applyNumberFormat="1" applyFont="1" applyFill="1" applyBorder="1" applyAlignment="1" applyProtection="1">
      <alignment horizontal="center" vertical="center" wrapText="1"/>
      <protection locked="0"/>
    </xf>
    <xf numFmtId="182" fontId="6" fillId="0" borderId="11" xfId="175" applyNumberFormat="1" applyFont="1" applyFill="1" applyBorder="1" applyAlignment="1" applyProtection="1">
      <alignment horizontal="center" vertical="center" wrapText="1"/>
      <protection locked="0"/>
    </xf>
    <xf numFmtId="176" fontId="6" fillId="0" borderId="11" xfId="175" applyNumberFormat="1" applyFont="1" applyFill="1" applyBorder="1" applyAlignment="1" applyProtection="1">
      <alignment horizontal="center" vertical="center" wrapText="1"/>
      <protection locked="0"/>
    </xf>
    <xf numFmtId="182" fontId="6" fillId="0" borderId="12" xfId="175" applyNumberFormat="1" applyFont="1" applyFill="1" applyBorder="1" applyAlignment="1" applyProtection="1">
      <alignment horizontal="center" vertical="center" wrapText="1"/>
      <protection locked="0"/>
    </xf>
    <xf numFmtId="176" fontId="6" fillId="0" borderId="12" xfId="175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75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175" applyNumberFormat="1" applyFont="1" applyFill="1" applyBorder="1" applyAlignment="1" applyProtection="1">
      <alignment horizontal="right" vertical="center" wrapText="1"/>
      <protection locked="0"/>
    </xf>
    <xf numFmtId="0" fontId="19" fillId="0" borderId="1" xfId="175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2" fillId="0" borderId="11" xfId="175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0" borderId="2" xfId="175" applyNumberFormat="1" applyFont="1" applyFill="1" applyBorder="1" applyAlignment="1" applyProtection="1">
      <alignment horizontal="center" vertical="center" wrapText="1"/>
      <protection locked="0"/>
    </xf>
    <xf numFmtId="0" fontId="20" fillId="0" borderId="12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2" fillId="0" borderId="12" xfId="175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175" applyNumberFormat="1" applyFont="1" applyFill="1" applyBorder="1" applyAlignment="1" applyProtection="1">
      <alignment horizontal="center" vertical="center" wrapText="1"/>
      <protection locked="0"/>
    </xf>
    <xf numFmtId="49" fontId="23" fillId="0" borderId="11" xfId="175" applyNumberFormat="1" applyFont="1" applyFill="1" applyBorder="1" applyAlignment="1" applyProtection="1">
      <alignment horizontal="center" vertical="center" wrapText="1"/>
      <protection locked="0"/>
    </xf>
    <xf numFmtId="49" fontId="24" fillId="3" borderId="11" xfId="175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75" applyNumberFormat="1" applyFont="1" applyFill="1" applyBorder="1" applyAlignment="1" applyProtection="1">
      <alignment horizontal="center" vertical="center" wrapText="1"/>
      <protection locked="0"/>
    </xf>
    <xf numFmtId="49" fontId="23" fillId="0" borderId="2" xfId="175" applyNumberFormat="1" applyFont="1" applyFill="1" applyBorder="1" applyAlignment="1" applyProtection="1">
      <alignment horizontal="center" vertical="center" wrapText="1"/>
      <protection locked="0"/>
    </xf>
    <xf numFmtId="49" fontId="24" fillId="3" borderId="2" xfId="175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175" applyFont="1" applyFill="1" applyBorder="1" applyAlignment="1" applyProtection="1">
      <alignment horizontal="center" vertical="center" wrapText="1"/>
      <protection locked="0"/>
    </xf>
    <xf numFmtId="49" fontId="23" fillId="0" borderId="12" xfId="175" applyNumberFormat="1" applyFont="1" applyFill="1" applyBorder="1" applyAlignment="1" applyProtection="1">
      <alignment horizontal="center" vertical="center" wrapText="1"/>
      <protection locked="0"/>
    </xf>
    <xf numFmtId="49" fontId="24" fillId="3" borderId="12" xfId="17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5" applyFont="1" applyFill="1" applyBorder="1" applyAlignment="1" applyProtection="1">
      <alignment horizontal="center" vertical="top" wrapText="1" shrinkToFit="1"/>
      <protection locked="0"/>
    </xf>
    <xf numFmtId="0" fontId="15" fillId="3" borderId="1" xfId="175" applyFont="1" applyFill="1" applyBorder="1" applyAlignment="1" applyProtection="1">
      <alignment horizontal="center" vertical="top" wrapText="1"/>
      <protection locked="0"/>
    </xf>
    <xf numFmtId="0" fontId="5" fillId="0" borderId="11" xfId="25" applyFont="1" applyFill="1" applyBorder="1" applyAlignment="1" applyProtection="1">
      <alignment horizontal="center" vertical="top" wrapText="1" shrinkToFi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75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175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175" applyFont="1" applyFill="1" applyBorder="1" applyAlignment="1" applyProtection="1">
      <alignment horizontal="center" vertical="center" wrapText="1"/>
      <protection locked="0"/>
    </xf>
    <xf numFmtId="0" fontId="6" fillId="3" borderId="1" xfId="175" applyNumberFormat="1" applyFont="1" applyFill="1" applyBorder="1" applyAlignment="1" applyProtection="1">
      <alignment horizontal="center" vertical="center" wrapText="1"/>
      <protection locked="0"/>
    </xf>
    <xf numFmtId="179" fontId="10" fillId="3" borderId="1" xfId="17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3" borderId="1" xfId="499" applyNumberFormat="1" applyFont="1" applyFill="1" applyBorder="1" applyAlignment="1" applyProtection="1">
      <alignment horizontal="center" vertical="center" wrapText="1"/>
      <protection locked="0"/>
    </xf>
    <xf numFmtId="177" fontId="15" fillId="3" borderId="1" xfId="0" applyNumberFormat="1" applyFont="1" applyFill="1" applyBorder="1" applyAlignment="1">
      <alignment horizontal="center" vertical="center" wrapText="1"/>
    </xf>
    <xf numFmtId="0" fontId="15" fillId="3" borderId="1" xfId="634" applyFont="1" applyFill="1" applyBorder="1" applyAlignment="1">
      <alignment horizontal="center" vertical="center" wrapText="1"/>
    </xf>
    <xf numFmtId="176" fontId="12" fillId="3" borderId="1" xfId="25" applyNumberFormat="1" applyFont="1" applyFill="1" applyBorder="1" applyAlignment="1" applyProtection="1">
      <alignment horizontal="center" vertical="center" wrapText="1"/>
      <protection locked="0"/>
    </xf>
    <xf numFmtId="176" fontId="10" fillId="3" borderId="1" xfId="499" applyNumberFormat="1" applyFont="1" applyFill="1" applyBorder="1" applyAlignment="1" applyProtection="1">
      <alignment horizontal="center" vertical="center" wrapText="1"/>
      <protection locked="0"/>
    </xf>
  </cellXfs>
  <cellStyles count="1018">
    <cellStyle name="常规" xfId="0" builtinId="0"/>
    <cellStyle name="常规 3 27" xfId="1"/>
    <cellStyle name="货币[0]" xfId="2" builtinId="7"/>
    <cellStyle name="常规 39" xfId="3"/>
    <cellStyle name="货币" xfId="4" builtinId="4"/>
    <cellStyle name="常规 2 2 4" xfId="5"/>
    <cellStyle name="60% - 强调文字颜色 1 11" xfId="6"/>
    <cellStyle name="输入" xfId="7" builtinId="20"/>
    <cellStyle name="链接单元格 5" xfId="8"/>
    <cellStyle name="20% - 强调文字颜色 3" xfId="9" builtinId="38"/>
    <cellStyle name="常规 2 2 2 20" xfId="10"/>
    <cellStyle name="常规 2 2 2 15" xfId="11"/>
    <cellStyle name="20% - 强调文字颜色 1 2" xfId="12"/>
    <cellStyle name="标题 3 11" xfId="13"/>
    <cellStyle name="常规 3 14" xfId="14"/>
    <cellStyle name="常规 2 26" xfId="15"/>
    <cellStyle name="千位分隔[0]" xfId="16" builtinId="6"/>
    <cellStyle name="常规 7 3" xfId="17"/>
    <cellStyle name="输入 8 2" xfId="18"/>
    <cellStyle name="千位分隔" xfId="19" builtinId="3"/>
    <cellStyle name="强调文字颜色 3 11" xfId="20"/>
    <cellStyle name="差" xfId="21" builtinId="27"/>
    <cellStyle name="40% - 强调文字颜色 3" xfId="22" builtinId="39"/>
    <cellStyle name="常规 4 13" xfId="23"/>
    <cellStyle name="60% - 强调文字颜色 3" xfId="24" builtinId="40"/>
    <cellStyle name="BOM_Level_Below3" xfId="25"/>
    <cellStyle name="超链接" xfId="26" builtinId="8"/>
    <cellStyle name="百分比" xfId="27" builtinId="5"/>
    <cellStyle name="20% - 强调文字颜色 1 11" xfId="28"/>
    <cellStyle name="已访问的超链接" xfId="29" builtinId="9"/>
    <cellStyle name="20% - 强调文字颜色 4 5" xfId="30"/>
    <cellStyle name="注释" xfId="31" builtinId="10"/>
    <cellStyle name="常规 6 13" xfId="32"/>
    <cellStyle name="常规 6" xfId="33"/>
    <cellStyle name="60% - 强调文字颜色 2 3" xfId="34"/>
    <cellStyle name="60% - 强调文字颜色 2" xfId="35" builtinId="36"/>
    <cellStyle name="常规 4 12" xfId="36"/>
    <cellStyle name="40% - 强调文字颜色 3 9" xfId="37"/>
    <cellStyle name="标题 4" xfId="38" builtinId="19"/>
    <cellStyle name="解释性文本 2 2" xfId="39"/>
    <cellStyle name="差 9" xfId="40"/>
    <cellStyle name="警告文本" xfId="41" builtinId="11"/>
    <cellStyle name="注释 5" xfId="42"/>
    <cellStyle name="常规 6 5" xfId="43"/>
    <cellStyle name="常规 4 2 2 3" xfId="44"/>
    <cellStyle name="标题" xfId="45" builtinId="15"/>
    <cellStyle name="强调文字颜色 1 2 3" xfId="46"/>
    <cellStyle name="40% - 强调文字颜色 3 10" xfId="47"/>
    <cellStyle name="60% - 强调文字颜色 4 11" xfId="48"/>
    <cellStyle name="常规 5 2" xfId="49"/>
    <cellStyle name="60% - 强调文字颜色 2 2 2" xfId="50"/>
    <cellStyle name="60% - 强调文字颜色 6 8" xfId="51"/>
    <cellStyle name="解释性文本" xfId="52" builtinId="53"/>
    <cellStyle name="解释性文本 9" xfId="53"/>
    <cellStyle name="差 6" xfId="54"/>
    <cellStyle name="标题 1" xfId="55" builtinId="16"/>
    <cellStyle name="常规 5 2 2" xfId="56"/>
    <cellStyle name="差 7" xfId="57"/>
    <cellStyle name="标题 2" xfId="58" builtinId="17"/>
    <cellStyle name="60% - 强调文字颜色 1" xfId="59" builtinId="32"/>
    <cellStyle name="常规 4 11" xfId="60"/>
    <cellStyle name="40% - 强调文字颜色 3 8" xfId="61"/>
    <cellStyle name="差 8" xfId="62"/>
    <cellStyle name="标题 3" xfId="63" builtinId="18"/>
    <cellStyle name="60% - 强调文字颜色 4" xfId="64" builtinId="44"/>
    <cellStyle name="常规 4 14" xfId="65"/>
    <cellStyle name="输出" xfId="66" builtinId="21"/>
    <cellStyle name="常规 31" xfId="67"/>
    <cellStyle name="常规 26" xfId="68"/>
    <cellStyle name="计算" xfId="69" builtinId="22"/>
    <cellStyle name="检查单元格" xfId="70" builtinId="23"/>
    <cellStyle name="计算 3 2" xfId="71"/>
    <cellStyle name="40% - 强调文字颜色 4 2" xfId="72"/>
    <cellStyle name="20% - 强调文字颜色 6" xfId="73" builtinId="50"/>
    <cellStyle name="输入 9 2" xfId="74"/>
    <cellStyle name="链接单元格 8" xfId="75"/>
    <cellStyle name="强调文字颜色 2" xfId="76" builtinId="33"/>
    <cellStyle name="常规 2 2 2 5" xfId="77"/>
    <cellStyle name="注释 2 3" xfId="78"/>
    <cellStyle name="常规 6 2 3" xfId="79"/>
    <cellStyle name="40% - 强调文字颜色 5 7" xfId="80"/>
    <cellStyle name="链接单元格" xfId="81" builtinId="24"/>
    <cellStyle name="标题 2 11" xfId="82"/>
    <cellStyle name="汇总" xfId="83" builtinId="25"/>
    <cellStyle name="适中 2 5" xfId="84"/>
    <cellStyle name="强调文字颜色 3 2 4" xfId="85"/>
    <cellStyle name="40% - 强调文字颜色 6 5" xfId="86"/>
    <cellStyle name="60% - 强调文字颜色 4 2 3" xfId="87"/>
    <cellStyle name="好" xfId="88" builtinId="26"/>
    <cellStyle name="适中 8" xfId="89"/>
    <cellStyle name="常规 3 2 6" xfId="90"/>
    <cellStyle name="20% - 强调文字颜色 3 3" xfId="91"/>
    <cellStyle name="适中" xfId="92" builtinId="28"/>
    <cellStyle name="20% - 强调文字颜色 5" xfId="93" builtinId="46"/>
    <cellStyle name="链接单元格 7" xfId="94"/>
    <cellStyle name="强调文字颜色 1" xfId="95" builtinId="29"/>
    <cellStyle name="常规 2 2 2 4" xfId="96"/>
    <cellStyle name="20% - 强调文字颜色 1" xfId="97" builtinId="30"/>
    <cellStyle name="链接单元格 3" xfId="98"/>
    <cellStyle name="40% - 强调文字颜色 1" xfId="99" builtinId="31"/>
    <cellStyle name="标题 5 4" xfId="100"/>
    <cellStyle name="20% - 强调文字颜色 2" xfId="101" builtinId="34"/>
    <cellStyle name="链接单元格 4" xfId="102"/>
    <cellStyle name="40% - 强调文字颜色 2" xfId="103" builtinId="35"/>
    <cellStyle name="强调文字颜色 3" xfId="104" builtinId="37"/>
    <cellStyle name="常规 2 2 2 6" xfId="105"/>
    <cellStyle name="强调文字颜色 4" xfId="106" builtinId="41"/>
    <cellStyle name="常规 2 2 2 7" xfId="107"/>
    <cellStyle name="20% - 强调文字颜色 4" xfId="108" builtinId="42"/>
    <cellStyle name="链接单元格 6" xfId="109"/>
    <cellStyle name="40% - 强调文字颜色 4" xfId="110" builtinId="43"/>
    <cellStyle name="强调文字颜色 5" xfId="111" builtinId="45"/>
    <cellStyle name="常规 2 2 2 8" xfId="112"/>
    <cellStyle name="40% - 强调文字颜色 5" xfId="113" builtinId="47"/>
    <cellStyle name="60% - 强调文字颜色 5" xfId="114" builtinId="48"/>
    <cellStyle name="常规 4 20" xfId="115"/>
    <cellStyle name="常规 4 15" xfId="116"/>
    <cellStyle name="强调文字颜色 6" xfId="117" builtinId="49"/>
    <cellStyle name="常规 2 2 2 9" xfId="118"/>
    <cellStyle name="40% - 强调文字颜色 6" xfId="119" builtinId="51"/>
    <cellStyle name="60% - 强调文字颜色 6" xfId="120" builtinId="52"/>
    <cellStyle name="常规 4 21" xfId="121"/>
    <cellStyle name="常规 4 16" xfId="122"/>
    <cellStyle name="输入 11 2" xfId="123"/>
    <cellStyle name="强调文字颜色 1 2 4" xfId="124"/>
    <cellStyle name="20% - 强调文字颜色 2 10" xfId="125"/>
    <cellStyle name="40% - 强调文字颜色 3 11" xfId="126"/>
    <cellStyle name="输入 6 2" xfId="127"/>
    <cellStyle name="60% - 强调文字颜色 2 2 3" xfId="128"/>
    <cellStyle name="60% - 强调文字颜色 6 9" xfId="129"/>
    <cellStyle name="20% - 强调文字颜色 1 5" xfId="130"/>
    <cellStyle name="常规 2 2 2 18" xfId="131"/>
    <cellStyle name="40% - 强调文字颜色 2 2" xfId="132"/>
    <cellStyle name="20% - 强调文字颜色 1 2 3" xfId="133"/>
    <cellStyle name="60% - 强调文字颜色 5 10" xfId="134"/>
    <cellStyle name="20% - 强调文字颜色 1 4" xfId="135"/>
    <cellStyle name="常规 2 2 2 17" xfId="136"/>
    <cellStyle name="常规 2 2 2 22" xfId="137"/>
    <cellStyle name="20% - 强调文字颜色 1 6" xfId="138"/>
    <cellStyle name="常规 2 2 2 19" xfId="139"/>
    <cellStyle name="20% - 强调文字颜色 1 7" xfId="140"/>
    <cellStyle name="20% - 强调文字颜色 1 3" xfId="141"/>
    <cellStyle name="常规 2 2 2 16" xfId="142"/>
    <cellStyle name="常规 2 2 2 21" xfId="143"/>
    <cellStyle name="20% - 强调文字颜色 1 8" xfId="144"/>
    <cellStyle name="好 5" xfId="145"/>
    <cellStyle name="标题 3 2 2" xfId="146"/>
    <cellStyle name="20% - 强调文字颜色 1 9" xfId="147"/>
    <cellStyle name="好 6" xfId="148"/>
    <cellStyle name="标题 3 2 3" xfId="149"/>
    <cellStyle name="20% - 强调文字颜色 1 10" xfId="150"/>
    <cellStyle name="40% - 强调文字颜色 2 11" xfId="151"/>
    <cellStyle name="60% - 强调文字颜色 1 9" xfId="152"/>
    <cellStyle name="20% - 强调文字颜色 1 2 2" xfId="153"/>
    <cellStyle name="40% - 强调文字颜色 2 3" xfId="154"/>
    <cellStyle name="20% - 强调文字颜色 1 2 4" xfId="155"/>
    <cellStyle name="40% - 强调文字颜色 4 10" xfId="156"/>
    <cellStyle name="60% - 强调文字颜色 5 11" xfId="157"/>
    <cellStyle name="40% - 强调文字颜色 2 4" xfId="158"/>
    <cellStyle name="20% - 强调文字颜色 1 2 5" xfId="159"/>
    <cellStyle name="20% - 强调文字颜色 3 10" xfId="160"/>
    <cellStyle name="40% - 强调文字颜色 4 11" xfId="161"/>
    <cellStyle name="强调文字颜色 1 2 5" xfId="162"/>
    <cellStyle name="20% - 强调文字颜色 2 11" xfId="163"/>
    <cellStyle name="60% - 强调文字颜色 2 2 4" xfId="164"/>
    <cellStyle name="20% - 强调文字颜色 2 2" xfId="165"/>
    <cellStyle name="20% - 强调文字颜色 2 2 2" xfId="166"/>
    <cellStyle name="20% - 强调文字颜色 2 2 3" xfId="167"/>
    <cellStyle name="20% - 强调文字颜色 2 2 4" xfId="168"/>
    <cellStyle name="20% - 强调文字颜色 2 2 5" xfId="169"/>
    <cellStyle name="20% - 强调文字颜色 2 3" xfId="170"/>
    <cellStyle name="20% - 强调文字颜色 2 4" xfId="171"/>
    <cellStyle name="20% - 强调文字颜色 2 5" xfId="172"/>
    <cellStyle name="20% - 强调文字颜色 2 6" xfId="173"/>
    <cellStyle name="20% - 强调文字颜色 2 7" xfId="174"/>
    <cellStyle name="样式 1" xfId="175"/>
    <cellStyle name="20% - 强调文字颜色 2 8" xfId="176"/>
    <cellStyle name="20% - 强调文字颜色 2 9" xfId="177"/>
    <cellStyle name="输出 10" xfId="178"/>
    <cellStyle name="20% - 强调文字颜色 3 11" xfId="179"/>
    <cellStyle name="40% - 强调文字颜色 2 5" xfId="180"/>
    <cellStyle name="适中 7" xfId="181"/>
    <cellStyle name="常规 3 2 5" xfId="182"/>
    <cellStyle name="20% - 强调文字颜色 3 2" xfId="183"/>
    <cellStyle name="20% - 强调文字颜色 3 2 2" xfId="184"/>
    <cellStyle name="标题 4 9" xfId="185"/>
    <cellStyle name="20% - 强调文字颜色 3 2 3" xfId="186"/>
    <cellStyle name="20% - 强调文字颜色 3 2 4" xfId="187"/>
    <cellStyle name="20% - 强调文字颜色 3 2 5" xfId="188"/>
    <cellStyle name="适中 9" xfId="189"/>
    <cellStyle name="常规 3 2 7" xfId="190"/>
    <cellStyle name="20% - 强调文字颜色 3 4" xfId="191"/>
    <cellStyle name="60% - 强调文字颜色 1 2" xfId="192"/>
    <cellStyle name="常规 3 2 8" xfId="193"/>
    <cellStyle name="20% - 强调文字颜色 3 5" xfId="194"/>
    <cellStyle name="60% - 强调文字颜色 1 3" xfId="195"/>
    <cellStyle name="常规 3 2 9" xfId="196"/>
    <cellStyle name="20% - 强调文字颜色 3 6" xfId="197"/>
    <cellStyle name="60% - 强调文字颜色 1 4" xfId="198"/>
    <cellStyle name="警告文本 2 2" xfId="199"/>
    <cellStyle name="20% - 强调文字颜色 3 7" xfId="200"/>
    <cellStyle name="60% - 强调文字颜色 1 5" xfId="201"/>
    <cellStyle name="警告文本 2 3" xfId="202"/>
    <cellStyle name="20% - 强调文字颜色 3 8" xfId="203"/>
    <cellStyle name="60% - 强调文字颜色 1 6" xfId="204"/>
    <cellStyle name="60% - 强调文字颜色 1 7" xfId="205"/>
    <cellStyle name="警告文本 2 4" xfId="206"/>
    <cellStyle name="20% - 强调文字颜色 3 9" xfId="207"/>
    <cellStyle name="60% - 强调文字颜色 3 10" xfId="208"/>
    <cellStyle name="20% - 强调文字颜色 4 10" xfId="209"/>
    <cellStyle name="40% - 强调文字颜色 5 11" xfId="210"/>
    <cellStyle name="常规 15" xfId="211"/>
    <cellStyle name="常规 20" xfId="212"/>
    <cellStyle name="20% - 强调文字颜色 4 11" xfId="213"/>
    <cellStyle name="常规 16" xfId="214"/>
    <cellStyle name="常规 21" xfId="215"/>
    <cellStyle name="20% - 强调文字颜色 4 2" xfId="216"/>
    <cellStyle name="注释 10" xfId="217"/>
    <cellStyle name="输出 4 2" xfId="218"/>
    <cellStyle name="好 11" xfId="219"/>
    <cellStyle name="常规 6 10" xfId="220"/>
    <cellStyle name="常规 3" xfId="221"/>
    <cellStyle name="20% - 强调文字颜色 4 2 2" xfId="222"/>
    <cellStyle name="注释 10 2" xfId="223"/>
    <cellStyle name="常规 3 2" xfId="224"/>
    <cellStyle name="60% - 强调文字颜色 4 8" xfId="225"/>
    <cellStyle name="检查单元格 10" xfId="226"/>
    <cellStyle name="20% - 强调文字颜色 4 2 3" xfId="227"/>
    <cellStyle name="输入 4 2" xfId="228"/>
    <cellStyle name="常规 3 3" xfId="229"/>
    <cellStyle name="60% - 强调文字颜色 4 9" xfId="230"/>
    <cellStyle name="检查单元格 11" xfId="231"/>
    <cellStyle name="20% - 强调文字颜色 4 2 4" xfId="232"/>
    <cellStyle name="强调文字颜色 5 2" xfId="233"/>
    <cellStyle name="20% - 强调文字颜色 4 2 5" xfId="234"/>
    <cellStyle name="20% - 强调文字颜色 4 3" xfId="235"/>
    <cellStyle name="20% - 强调文字颜色 4 4" xfId="236"/>
    <cellStyle name="常规 6 12" xfId="237"/>
    <cellStyle name="常规 5" xfId="238"/>
    <cellStyle name="60% - 强调文字颜色 2 2" xfId="239"/>
    <cellStyle name="20% - 强调文字颜色 4 6" xfId="240"/>
    <cellStyle name="常规 7" xfId="241"/>
    <cellStyle name="常规 6 14" xfId="242"/>
    <cellStyle name="60% - 强调文字颜色 2 4" xfId="243"/>
    <cellStyle name="20% - 强调文字颜色 4 7" xfId="244"/>
    <cellStyle name="常规 8" xfId="245"/>
    <cellStyle name="常规 6 20" xfId="246"/>
    <cellStyle name="常规 6 15" xfId="247"/>
    <cellStyle name="60% - 强调文字颜色 2 5" xfId="248"/>
    <cellStyle name="20% - 强调文字颜色 4 8" xfId="249"/>
    <cellStyle name="常规 9" xfId="250"/>
    <cellStyle name="常规 6 21" xfId="251"/>
    <cellStyle name="常规 6 16" xfId="252"/>
    <cellStyle name="60% - 强调文字颜色 2 6" xfId="253"/>
    <cellStyle name="20% - 强调文字颜色 4 9" xfId="254"/>
    <cellStyle name="常规 6 22" xfId="255"/>
    <cellStyle name="常规 6 17" xfId="256"/>
    <cellStyle name="60% - 强调文字颜色 2 7" xfId="257"/>
    <cellStyle name="20% - 强调文字颜色 5 10" xfId="258"/>
    <cellStyle name="40% - 强调文字颜色 6 11" xfId="259"/>
    <cellStyle name="20% - 强调文字颜色 5 11" xfId="260"/>
    <cellStyle name="20% - 强调文字颜色 5 2" xfId="261"/>
    <cellStyle name="常规 2 28" xfId="262"/>
    <cellStyle name="20% - 强调文字颜色 5 2 2" xfId="263"/>
    <cellStyle name="常规 2 2 15" xfId="264"/>
    <cellStyle name="常规 2 2 20" xfId="265"/>
    <cellStyle name="20% - 强调文字颜色 5 2 3" xfId="266"/>
    <cellStyle name="常规 2 2 16" xfId="267"/>
    <cellStyle name="常规 2 2 21" xfId="268"/>
    <cellStyle name="20% - 强调文字颜色 5 2 4" xfId="269"/>
    <cellStyle name="常规 2 2 17" xfId="270"/>
    <cellStyle name="常规 2 2 22" xfId="271"/>
    <cellStyle name="20% - 强调文字颜色 5 2 5" xfId="272"/>
    <cellStyle name="常规_正司机座椅 _28" xfId="273"/>
    <cellStyle name="常规 2 2 18" xfId="274"/>
    <cellStyle name="常规 2 2 23" xfId="275"/>
    <cellStyle name="20% - 强调文字颜色 5 3" xfId="276"/>
    <cellStyle name="20% - 强调文字颜色 5 4" xfId="277"/>
    <cellStyle name="强调文字颜色 4 10" xfId="278"/>
    <cellStyle name="60% - 强调文字颜色 3 2" xfId="279"/>
    <cellStyle name="20% - 强调文字颜色 5 5" xfId="280"/>
    <cellStyle name="强调文字颜色 4 11" xfId="281"/>
    <cellStyle name="汇总 10" xfId="282"/>
    <cellStyle name="60% - 强调文字颜色 3 3" xfId="283"/>
    <cellStyle name="20% - 强调文字颜色 5 6" xfId="284"/>
    <cellStyle name="汇总 11" xfId="285"/>
    <cellStyle name="60% - 强调文字颜色 3 4" xfId="286"/>
    <cellStyle name="20% - 强调文字颜色 5 7" xfId="287"/>
    <cellStyle name="60% - 强调文字颜色 3 5" xfId="288"/>
    <cellStyle name="20% - 强调文字颜色 5 8" xfId="289"/>
    <cellStyle name="60% - 强调文字颜色 3 6" xfId="290"/>
    <cellStyle name="20% - 强调文字颜色 5 9" xfId="291"/>
    <cellStyle name="60% - 强调文字颜色 3 7" xfId="292"/>
    <cellStyle name="检查单元格 2 5" xfId="293"/>
    <cellStyle name="20% - 强调文字颜色 6 10" xfId="294"/>
    <cellStyle name="20% - 强调文字颜色 6 11" xfId="295"/>
    <cellStyle name="20% - 强调文字颜色 6 2" xfId="296"/>
    <cellStyle name="60% - 强调文字颜色 6 2 4" xfId="297"/>
    <cellStyle name="输出 6 2" xfId="298"/>
    <cellStyle name="强调文字颜色 5 2 5" xfId="299"/>
    <cellStyle name="标题 4 11" xfId="300"/>
    <cellStyle name="20% - 强调文字颜色 6 2 2" xfId="301"/>
    <cellStyle name="40% - 强调文字颜色 4 4" xfId="302"/>
    <cellStyle name="解释性文本 10" xfId="303"/>
    <cellStyle name="20% - 强调文字颜色 6 2 3" xfId="304"/>
    <cellStyle name="40% - 强调文字颜色 4 5" xfId="305"/>
    <cellStyle name="解释性文本 11" xfId="306"/>
    <cellStyle name="20% - 强调文字颜色 6 2 4" xfId="307"/>
    <cellStyle name="40% - 强调文字颜色 4 6" xfId="308"/>
    <cellStyle name="20% - 强调文字颜色 6 2 5" xfId="309"/>
    <cellStyle name="40% - 强调文字颜色 4 7" xfId="310"/>
    <cellStyle name="20% - 强调文字颜色 6 3" xfId="311"/>
    <cellStyle name="60% - 强调文字颜色 6 2 5" xfId="312"/>
    <cellStyle name="20% - 强调文字颜色 6 4" xfId="313"/>
    <cellStyle name="60% - 强调文字颜色 4 2" xfId="314"/>
    <cellStyle name="20% - 强调文字颜色 6 5" xfId="315"/>
    <cellStyle name="40% - 强调文字颜色 5 2 2" xfId="316"/>
    <cellStyle name="60% - 强调文字颜色 4 3" xfId="317"/>
    <cellStyle name="20% - 强调文字颜色 6 6" xfId="318"/>
    <cellStyle name="40% - 强调文字颜色 5 2 3" xfId="319"/>
    <cellStyle name="60% - 强调文字颜色 4 4" xfId="320"/>
    <cellStyle name="20% - 强调文字颜色 6 7" xfId="321"/>
    <cellStyle name="40% - 强调文字颜色 5 2 4" xfId="322"/>
    <cellStyle name="60% - 强调文字颜色 4 5" xfId="323"/>
    <cellStyle name="20% - 强调文字颜色 6 8" xfId="324"/>
    <cellStyle name="40% - 强调文字颜色 5 2 5" xfId="325"/>
    <cellStyle name="60% - 强调文字颜色 4 6" xfId="326"/>
    <cellStyle name="20% - 强调文字颜色 6 9" xfId="327"/>
    <cellStyle name="60% - 强调文字颜色 4 7" xfId="328"/>
    <cellStyle name="常规 41" xfId="329"/>
    <cellStyle name="常规 36" xfId="330"/>
    <cellStyle name="40% - 强调文字颜色 1 10" xfId="331"/>
    <cellStyle name="60% - 强调文字颜色 2 11" xfId="332"/>
    <cellStyle name="常规 37" xfId="333"/>
    <cellStyle name="40% - 强调文字颜色 1 11" xfId="334"/>
    <cellStyle name="常规 2 2 2" xfId="335"/>
    <cellStyle name="40% - 强调文字颜色 1 2" xfId="336"/>
    <cellStyle name="40% - 强调文字颜色 1 2 2" xfId="337"/>
    <cellStyle name="40% - 强调文字颜色 1 2 3" xfId="338"/>
    <cellStyle name="40% - 强调文字颜色 1 2 4" xfId="339"/>
    <cellStyle name="40% - 强调文字颜色 1 2 5" xfId="340"/>
    <cellStyle name="40% - 强调文字颜色 1 3" xfId="341"/>
    <cellStyle name="40% - 强调文字颜色 1 4" xfId="342"/>
    <cellStyle name="40% - 强调文字颜色 1 5" xfId="343"/>
    <cellStyle name="40% - 强调文字颜色 1 6" xfId="344"/>
    <cellStyle name="40% - 强调文字颜色 1 7" xfId="345"/>
    <cellStyle name="40% - 强调文字颜色 1 8" xfId="346"/>
    <cellStyle name="40% - 强调文字颜色 1 9" xfId="347"/>
    <cellStyle name="60% - 强调文字颜色 1 8" xfId="348"/>
    <cellStyle name="警告文本 2 5" xfId="349"/>
    <cellStyle name="40% - 强调文字颜色 2 10" xfId="350"/>
    <cellStyle name="60% - 强调文字颜色 3 11" xfId="351"/>
    <cellStyle name="常规 3 2 22" xfId="352"/>
    <cellStyle name="常规 3 2 17" xfId="353"/>
    <cellStyle name="40% - 强调文字颜色 2 2 2" xfId="354"/>
    <cellStyle name="常规 3 2 18" xfId="355"/>
    <cellStyle name="40% - 强调文字颜色 2 2 3" xfId="356"/>
    <cellStyle name="常规 3 2 19" xfId="357"/>
    <cellStyle name="40% - 强调文字颜色 2 2 4" xfId="358"/>
    <cellStyle name="40% - 强调文字颜色 2 2 5" xfId="359"/>
    <cellStyle name="40% - 强调文字颜色 2 6" xfId="360"/>
    <cellStyle name="40% - 强调文字颜色 2 7" xfId="361"/>
    <cellStyle name="40% - 强调文字颜色 2 8" xfId="362"/>
    <cellStyle name="40% - 强调文字颜色 2 9" xfId="363"/>
    <cellStyle name="40% - 强调文字颜色 3 2" xfId="364"/>
    <cellStyle name="40% - 强调文字颜色 3 2 2" xfId="365"/>
    <cellStyle name="40% - 强调文字颜色 6 9" xfId="366"/>
    <cellStyle name="40% - 强调文字颜色 3 2 3" xfId="367"/>
    <cellStyle name="40% - 强调文字颜色 3 2 4" xfId="368"/>
    <cellStyle name="40% - 强调文字颜色 3 2 5" xfId="369"/>
    <cellStyle name="40% - 强调文字颜色 3 3" xfId="370"/>
    <cellStyle name="计算 2 3" xfId="371"/>
    <cellStyle name="BOM_Level_1" xfId="372"/>
    <cellStyle name="40% - 强调文字颜色 3 4" xfId="373"/>
    <cellStyle name="40% - 强调文字颜色 3 5" xfId="374"/>
    <cellStyle name="40% - 强调文字颜色 3 6" xfId="375"/>
    <cellStyle name="40% - 强调文字颜色 3 7" xfId="376"/>
    <cellStyle name="40% - 强调文字颜色 4 2 2" xfId="377"/>
    <cellStyle name="标题 4 4" xfId="378"/>
    <cellStyle name="40% - 强调文字颜色 4 2 3" xfId="379"/>
    <cellStyle name="标题 4 5" xfId="380"/>
    <cellStyle name="40% - 强调文字颜色 4 2 4" xfId="381"/>
    <cellStyle name="标题 4 6" xfId="382"/>
    <cellStyle name="40% - 强调文字颜色 4 2 5" xfId="383"/>
    <cellStyle name="标题 4 7" xfId="384"/>
    <cellStyle name="输入 2 2 2" xfId="385"/>
    <cellStyle name="40% - 强调文字颜色 4 3" xfId="386"/>
    <cellStyle name="40% - 强调文字颜色 4 8" xfId="387"/>
    <cellStyle name="40% - 强调文字颜色 4 9" xfId="388"/>
    <cellStyle name="40% - 强调文字颜色 5 10" xfId="389"/>
    <cellStyle name="60% - 强调文字颜色 6 11" xfId="390"/>
    <cellStyle name="常规 14" xfId="391"/>
    <cellStyle name="好 2 3" xfId="392"/>
    <cellStyle name="40% - 强调文字颜色 5 2" xfId="393"/>
    <cellStyle name="输入 2 3 2" xfId="394"/>
    <cellStyle name="好 2 4" xfId="395"/>
    <cellStyle name="40% - 强调文字颜色 5 3" xfId="396"/>
    <cellStyle name="好 2 5" xfId="397"/>
    <cellStyle name="40% - 强调文字颜色 5 4" xfId="398"/>
    <cellStyle name="40% - 强调文字颜色 5 5" xfId="399"/>
    <cellStyle name="注释 2 2" xfId="400"/>
    <cellStyle name="常规 6 2 2" xfId="401"/>
    <cellStyle name="40% - 强调文字颜色 5 6" xfId="402"/>
    <cellStyle name="标题 2 10" xfId="403"/>
    <cellStyle name="注释 2 4" xfId="404"/>
    <cellStyle name="常规 6 2 4" xfId="405"/>
    <cellStyle name="40% - 强调文字颜色 5 8" xfId="406"/>
    <cellStyle name="注释 2 5" xfId="407"/>
    <cellStyle name="常规 6 2 5" xfId="408"/>
    <cellStyle name="40% - 强调文字颜色 5 9" xfId="409"/>
    <cellStyle name="40% - 强调文字颜色 6 10" xfId="410"/>
    <cellStyle name="40% - 强调文字颜色 6 2" xfId="411"/>
    <cellStyle name="标题 2 2 4" xfId="412"/>
    <cellStyle name="40% - 强调文字颜色 6 2 2" xfId="413"/>
    <cellStyle name="常规 2 2 10" xfId="414"/>
    <cellStyle name="40% - 强调文字颜色 6 2 3" xfId="415"/>
    <cellStyle name="常规 2 2 11" xfId="416"/>
    <cellStyle name="40% - 强调文字颜色 6 2 4" xfId="417"/>
    <cellStyle name="常规 2 2 12" xfId="418"/>
    <cellStyle name="40% - 强调文字颜色 6 2 5" xfId="419"/>
    <cellStyle name="常规 2 2 13" xfId="420"/>
    <cellStyle name="输入 2 4 2" xfId="421"/>
    <cellStyle name="40% - 强调文字颜色 6 3" xfId="422"/>
    <cellStyle name="标题 2 2 5" xfId="423"/>
    <cellStyle name="40% - 强调文字颜色 6 4" xfId="424"/>
    <cellStyle name="60% - 强调文字颜色 4 2 2" xfId="425"/>
    <cellStyle name="注释 3 2" xfId="426"/>
    <cellStyle name="40% - 强调文字颜色 6 6" xfId="427"/>
    <cellStyle name="60% - 强调文字颜色 4 2 4" xfId="428"/>
    <cellStyle name="40% - 强调文字颜色 6 7" xfId="429"/>
    <cellStyle name="60% - 强调文字颜色 4 2 5" xfId="430"/>
    <cellStyle name="40% - 强调文字颜色 6 8" xfId="431"/>
    <cellStyle name="60% - 强调文字颜色 1 10" xfId="432"/>
    <cellStyle name="60% - 强调文字颜色 1 2 2" xfId="433"/>
    <cellStyle name="60% - 强调文字颜色 1 2 3" xfId="434"/>
    <cellStyle name="60% - 强调文字颜色 1 2 4" xfId="435"/>
    <cellStyle name="60% - 强调文字颜色 1 2 5" xfId="436"/>
    <cellStyle name="常规 40" xfId="437"/>
    <cellStyle name="常规 35" xfId="438"/>
    <cellStyle name="60% - 强调文字颜色 2 10" xfId="439"/>
    <cellStyle name="60% - 强调文字颜色 2 2 5" xfId="440"/>
    <cellStyle name="常规 6 23" xfId="441"/>
    <cellStyle name="常规 6 18" xfId="442"/>
    <cellStyle name="60% - 强调文字颜色 2 8" xfId="443"/>
    <cellStyle name="输入 2 2" xfId="444"/>
    <cellStyle name="常规 6 24" xfId="445"/>
    <cellStyle name="常规 6 19" xfId="446"/>
    <cellStyle name="60% - 强调文字颜色 2 9" xfId="447"/>
    <cellStyle name="常规 3 2 12" xfId="448"/>
    <cellStyle name="60% - 强调文字颜色 3 2 2" xfId="449"/>
    <cellStyle name="常规 3 2 13" xfId="450"/>
    <cellStyle name="60% - 强调文字颜色 3 2 3" xfId="451"/>
    <cellStyle name="常规 3 2 14" xfId="452"/>
    <cellStyle name="60% - 强调文字颜色 3 2 4" xfId="453"/>
    <cellStyle name="常规 3 2 20" xfId="454"/>
    <cellStyle name="常规 3 2 15" xfId="455"/>
    <cellStyle name="60% - 强调文字颜色 3 2 5" xfId="456"/>
    <cellStyle name="60% - 强调文字颜色 3 8" xfId="457"/>
    <cellStyle name="常规 2 2" xfId="458"/>
    <cellStyle name="输入 3 2" xfId="459"/>
    <cellStyle name="60% - 强调文字颜色 3 9" xfId="460"/>
    <cellStyle name="常规 2 3" xfId="461"/>
    <cellStyle name="强调文字颜色 1 2 2" xfId="462"/>
    <cellStyle name="60% - 强调文字颜色 4 10" xfId="463"/>
    <cellStyle name="60% - 强调文字颜色 6 7" xfId="464"/>
    <cellStyle name="60% - 强调文字颜色 5 2" xfId="465"/>
    <cellStyle name="好 9" xfId="466"/>
    <cellStyle name="60% - 强调文字颜色 5 2 2" xfId="467"/>
    <cellStyle name="60% - 强调文字颜色 5 2 3" xfId="468"/>
    <cellStyle name="千位分隔 2" xfId="469"/>
    <cellStyle name="60% - 强调文字颜色 5 2 4" xfId="470"/>
    <cellStyle name="Normal_Rag6Idx" xfId="471"/>
    <cellStyle name="千位分隔 3" xfId="472"/>
    <cellStyle name="60% - 强调文字颜色 5 2 5" xfId="473"/>
    <cellStyle name="标题 4 2" xfId="474"/>
    <cellStyle name="60% - 强调文字颜色 5 3" xfId="475"/>
    <cellStyle name="60% - 强调文字颜色 5 4" xfId="476"/>
    <cellStyle name="60% - 强调文字颜色 5 5" xfId="477"/>
    <cellStyle name="60% - 强调文字颜色 5 6" xfId="478"/>
    <cellStyle name="60% - 强调文字颜色 5 7" xfId="479"/>
    <cellStyle name="注释 11 2" xfId="480"/>
    <cellStyle name="常规 4 2" xfId="481"/>
    <cellStyle name="60% - 强调文字颜色 5 8" xfId="482"/>
    <cellStyle name="输入 5 2" xfId="483"/>
    <cellStyle name="常规 4 3" xfId="484"/>
    <cellStyle name="60% - 强调文字颜色 5 9" xfId="485"/>
    <cellStyle name="计算 6 2" xfId="486"/>
    <cellStyle name="60% - 强调文字颜色 6 10" xfId="487"/>
    <cellStyle name="常规 13" xfId="488"/>
    <cellStyle name="60% - 强调文字颜色 6 2" xfId="489"/>
    <cellStyle name="60% - 强调文字颜色 6 2 2" xfId="490"/>
    <cellStyle name="60% - 强调文字颜色 6 2 3" xfId="491"/>
    <cellStyle name="强调文字颜色 5 2 4" xfId="492"/>
    <cellStyle name="标题 4 10" xfId="493"/>
    <cellStyle name="60% - 强调文字颜色 6 3" xfId="494"/>
    <cellStyle name="60% - 强调文字颜色 6 4" xfId="495"/>
    <cellStyle name="60% - 强调文字颜色 6 5" xfId="496"/>
    <cellStyle name="60% - 强调文字颜色 6 6" xfId="497"/>
    <cellStyle name="BOM_Level_Below3 3" xfId="498"/>
    <cellStyle name="BOM_Level_Below3 4" xfId="499"/>
    <cellStyle name="BOM_Level_Below3 5" xfId="500"/>
    <cellStyle name="百分比 2" xfId="501"/>
    <cellStyle name="解释性文本 7" xfId="502"/>
    <cellStyle name="计算 11" xfId="503"/>
    <cellStyle name="差 4" xfId="504"/>
    <cellStyle name="输出 8" xfId="505"/>
    <cellStyle name="标题 1 10" xfId="506"/>
    <cellStyle name="输出 9" xfId="507"/>
    <cellStyle name="标题 1 11" xfId="508"/>
    <cellStyle name="标题 1 2" xfId="509"/>
    <cellStyle name="常规 2 2 6" xfId="510"/>
    <cellStyle name="标题 1 2 2" xfId="511"/>
    <cellStyle name="标题 1 2 3" xfId="512"/>
    <cellStyle name="标题 1 2 4" xfId="513"/>
    <cellStyle name="常规 3 2 10" xfId="514"/>
    <cellStyle name="标题 1 2 5" xfId="515"/>
    <cellStyle name="常规 3 2 11" xfId="516"/>
    <cellStyle name="常规 2 2 7" xfId="517"/>
    <cellStyle name="标题 1 3" xfId="518"/>
    <cellStyle name="常规 2 2 8" xfId="519"/>
    <cellStyle name="标题 1 4" xfId="520"/>
    <cellStyle name="常规 2 2 9" xfId="521"/>
    <cellStyle name="标题 1 5" xfId="522"/>
    <cellStyle name="常规 6 2 10" xfId="523"/>
    <cellStyle name="标题 1 6" xfId="524"/>
    <cellStyle name="常规 6 2 11" xfId="525"/>
    <cellStyle name="标题 1 7" xfId="526"/>
    <cellStyle name="常规 6 2 12" xfId="527"/>
    <cellStyle name="标题 1 8" xfId="528"/>
    <cellStyle name="标题 1 9" xfId="529"/>
    <cellStyle name="常规 3 2 2 2" xfId="530"/>
    <cellStyle name="计算 7 2" xfId="531"/>
    <cellStyle name="标题 10" xfId="532"/>
    <cellStyle name="计算 11 2" xfId="533"/>
    <cellStyle name="标题 11" xfId="534"/>
    <cellStyle name="输出 11 2" xfId="535"/>
    <cellStyle name="标题 12" xfId="536"/>
    <cellStyle name="标题 13" xfId="537"/>
    <cellStyle name="标题 14" xfId="538"/>
    <cellStyle name="标题 2 2" xfId="539"/>
    <cellStyle name="标题 2 2 2" xfId="540"/>
    <cellStyle name="标题 2 2 3" xfId="541"/>
    <cellStyle name="标题 2 3" xfId="542"/>
    <cellStyle name="标题 2 4" xfId="543"/>
    <cellStyle name="标题 2 5" xfId="544"/>
    <cellStyle name="标题 2 6" xfId="545"/>
    <cellStyle name="标题 2 7" xfId="546"/>
    <cellStyle name="标题 2 8" xfId="547"/>
    <cellStyle name="标题 2 9" xfId="548"/>
    <cellStyle name="计算 8 2" xfId="549"/>
    <cellStyle name="常规 2 2 2 14" xfId="550"/>
    <cellStyle name="注释 7 2" xfId="551"/>
    <cellStyle name="标题 3 10" xfId="552"/>
    <cellStyle name="常规 2 2 2 2 4" xfId="553"/>
    <cellStyle name="标题 3 2" xfId="554"/>
    <cellStyle name="常规 7 2 3" xfId="555"/>
    <cellStyle name="标题 3 2 4" xfId="556"/>
    <cellStyle name="好 7" xfId="557"/>
    <cellStyle name="标题 3 2 5" xfId="558"/>
    <cellStyle name="好 8" xfId="559"/>
    <cellStyle name="常规 2 2 2 2 5" xfId="560"/>
    <cellStyle name="常规 2 2 2 2 10" xfId="561"/>
    <cellStyle name="标题 3 3" xfId="562"/>
    <cellStyle name="常规 7 2 4" xfId="563"/>
    <cellStyle name="常规 2 2 2 2 6" xfId="564"/>
    <cellStyle name="常规 2 2 2 2 11" xfId="565"/>
    <cellStyle name="标题 3 4" xfId="566"/>
    <cellStyle name="常规 7 2 5" xfId="567"/>
    <cellStyle name="常规 2 2 2 2 7" xfId="568"/>
    <cellStyle name="常规 2 2 2 2 12" xfId="569"/>
    <cellStyle name="标题 3 5" xfId="570"/>
    <cellStyle name="常规 7 2 6" xfId="571"/>
    <cellStyle name="常规 2 2 2 2 8" xfId="572"/>
    <cellStyle name="常规 2 2 2 2 13" xfId="573"/>
    <cellStyle name="标题 3 6" xfId="574"/>
    <cellStyle name="常规 7 2 7" xfId="575"/>
    <cellStyle name="常规 2 2 2 2 9" xfId="576"/>
    <cellStyle name="常规 2 2 2 2 14" xfId="577"/>
    <cellStyle name="标题 3 7" xfId="578"/>
    <cellStyle name="常规 7 2 8" xfId="579"/>
    <cellStyle name="常规 2 2 2 2 20" xfId="580"/>
    <cellStyle name="常规 2 2 2 2 15" xfId="581"/>
    <cellStyle name="标题 3 8" xfId="582"/>
    <cellStyle name="常规 7 2 10" xfId="583"/>
    <cellStyle name="常规 7 2 9" xfId="584"/>
    <cellStyle name="常规 2 2 2 2 21" xfId="585"/>
    <cellStyle name="常规 2 2 2 2 16" xfId="586"/>
    <cellStyle name="常规 2 2 2 10" xfId="587"/>
    <cellStyle name="标题 3 9" xfId="588"/>
    <cellStyle name="常规 7 2 11" xfId="589"/>
    <cellStyle name="计算 9 2" xfId="590"/>
    <cellStyle name="标题 4 2 2" xfId="591"/>
    <cellStyle name="标题 4 2 3" xfId="592"/>
    <cellStyle name="标题 4 2 4" xfId="593"/>
    <cellStyle name="标题 4 2 5" xfId="594"/>
    <cellStyle name="标题 4 3" xfId="595"/>
    <cellStyle name="标题 4 8" xfId="596"/>
    <cellStyle name="标题 5" xfId="597"/>
    <cellStyle name="解释性文本 2 3" xfId="598"/>
    <cellStyle name="标题 5 2" xfId="599"/>
    <cellStyle name="标题 5 3" xfId="600"/>
    <cellStyle name="标题 6" xfId="601"/>
    <cellStyle name="解释性文本 2 4" xfId="602"/>
    <cellStyle name="标题 7" xfId="603"/>
    <cellStyle name="解释性文本 2 5" xfId="604"/>
    <cellStyle name="常规 10 2" xfId="605"/>
    <cellStyle name="标题 8" xfId="606"/>
    <cellStyle name="标题 9" xfId="607"/>
    <cellStyle name="差 10" xfId="608"/>
    <cellStyle name="差 11" xfId="609"/>
    <cellStyle name="差 2" xfId="610"/>
    <cellStyle name="解释性文本 5" xfId="611"/>
    <cellStyle name="差 2 2" xfId="612"/>
    <cellStyle name="差 2 3" xfId="613"/>
    <cellStyle name="差 2 4" xfId="614"/>
    <cellStyle name="强调文字颜色 6 10" xfId="615"/>
    <cellStyle name="差 2 5" xfId="616"/>
    <cellStyle name="强调文字颜色 6 11" xfId="617"/>
    <cellStyle name="差 3" xfId="618"/>
    <cellStyle name="计算 10" xfId="619"/>
    <cellStyle name="解释性文本 6" xfId="620"/>
    <cellStyle name="差 5" xfId="621"/>
    <cellStyle name="解释性文本 8" xfId="622"/>
    <cellStyle name="差_KING" xfId="623"/>
    <cellStyle name="常规 10" xfId="624"/>
    <cellStyle name="常规 11" xfId="625"/>
    <cellStyle name="常规 12" xfId="626"/>
    <cellStyle name="常规 22" xfId="627"/>
    <cellStyle name="常规 17" xfId="628"/>
    <cellStyle name="注释 4 2" xfId="629"/>
    <cellStyle name="常规 23" xfId="630"/>
    <cellStyle name="常规 18" xfId="631"/>
    <cellStyle name="常规 24" xfId="632"/>
    <cellStyle name="常规 19" xfId="633"/>
    <cellStyle name="常规 2" xfId="634"/>
    <cellStyle name="好 10" xfId="635"/>
    <cellStyle name="常规 2 10" xfId="636"/>
    <cellStyle name="强调文字颜色 3 3" xfId="637"/>
    <cellStyle name="常规 2 11" xfId="638"/>
    <cellStyle name="强调文字颜色 3 4" xfId="639"/>
    <cellStyle name="常规 2 12" xfId="640"/>
    <cellStyle name="汇总 5 2" xfId="641"/>
    <cellStyle name="强调文字颜色 3 5" xfId="642"/>
    <cellStyle name="常规 2 13" xfId="643"/>
    <cellStyle name="强调文字颜色 3 6" xfId="644"/>
    <cellStyle name="常规 2 14" xfId="645"/>
    <cellStyle name="强调文字颜色 3 7" xfId="646"/>
    <cellStyle name="常规 2 20" xfId="647"/>
    <cellStyle name="常规 2 15" xfId="648"/>
    <cellStyle name="强调文字颜色 3 8" xfId="649"/>
    <cellStyle name="常规 2 21" xfId="650"/>
    <cellStyle name="常规 2 16" xfId="651"/>
    <cellStyle name="强调文字颜色 3 9" xfId="652"/>
    <cellStyle name="常规 2 22" xfId="653"/>
    <cellStyle name="常规 2 17" xfId="654"/>
    <cellStyle name="千位分隔 2 2" xfId="655"/>
    <cellStyle name="常规 2 23" xfId="656"/>
    <cellStyle name="常规 2 18" xfId="657"/>
    <cellStyle name="常规 2 24" xfId="658"/>
    <cellStyle name="常规 2 19" xfId="659"/>
    <cellStyle name="常规 2 2 14" xfId="660"/>
    <cellStyle name="常规 2 2 24" xfId="661"/>
    <cellStyle name="常规 2 2 19" xfId="662"/>
    <cellStyle name="常规 2 2 2 2 22" xfId="663"/>
    <cellStyle name="常规 2 2 2 2 17" xfId="664"/>
    <cellStyle name="常规 2 2 2 11" xfId="665"/>
    <cellStyle name="常规 2 2 2 2 18" xfId="666"/>
    <cellStyle name="常规 2 2 2 12" xfId="667"/>
    <cellStyle name="常规 2 2 2 2 19" xfId="668"/>
    <cellStyle name="常规 2 2 2 13" xfId="669"/>
    <cellStyle name="常规 2 2 2 2" xfId="670"/>
    <cellStyle name="常规 2 2 2 2 2" xfId="671"/>
    <cellStyle name="常规 2 2 2 2 2 2" xfId="672"/>
    <cellStyle name="警告文本 9" xfId="673"/>
    <cellStyle name="常规 2 2 2 2 3" xfId="674"/>
    <cellStyle name="常规 2 2 2 3" xfId="675"/>
    <cellStyle name="常规 2 2 25" xfId="676"/>
    <cellStyle name="常规 2 2 26" xfId="677"/>
    <cellStyle name="常规 2 2 3" xfId="678"/>
    <cellStyle name="常规 2 2 5" xfId="679"/>
    <cellStyle name="常规 2 25" xfId="680"/>
    <cellStyle name="常规 2 27" xfId="681"/>
    <cellStyle name="常规 2 4" xfId="682"/>
    <cellStyle name="常规 2 5" xfId="683"/>
    <cellStyle name="常规 2 6" xfId="684"/>
    <cellStyle name="常规 2 7" xfId="685"/>
    <cellStyle name="常规 2 8" xfId="686"/>
    <cellStyle name="输入 2" xfId="687"/>
    <cellStyle name="常规 2 9" xfId="688"/>
    <cellStyle name="输入 3" xfId="689"/>
    <cellStyle name="常规 25" xfId="690"/>
    <cellStyle name="常规 30" xfId="691"/>
    <cellStyle name="常规 27" xfId="692"/>
    <cellStyle name="常规 32" xfId="693"/>
    <cellStyle name="常规 28" xfId="694"/>
    <cellStyle name="常规 33" xfId="695"/>
    <cellStyle name="常规 29" xfId="696"/>
    <cellStyle name="常规 34" xfId="697"/>
    <cellStyle name="常规 3 10" xfId="698"/>
    <cellStyle name="常规 3 11" xfId="699"/>
    <cellStyle name="常规 3 12" xfId="700"/>
    <cellStyle name="常规 3 13" xfId="701"/>
    <cellStyle name="常规 3 15" xfId="702"/>
    <cellStyle name="常规 3 20" xfId="703"/>
    <cellStyle name="常规 3 16" xfId="704"/>
    <cellStyle name="常规 3 21" xfId="705"/>
    <cellStyle name="常规 3 17" xfId="706"/>
    <cellStyle name="常规 3 22" xfId="707"/>
    <cellStyle name="常规 3 18" xfId="708"/>
    <cellStyle name="常规 3 23" xfId="709"/>
    <cellStyle name="常规 3 19" xfId="710"/>
    <cellStyle name="常规 3 24" xfId="711"/>
    <cellStyle name="常规 3 2 16" xfId="712"/>
    <cellStyle name="常规 3 2 21" xfId="713"/>
    <cellStyle name="常规 3 2 2" xfId="714"/>
    <cellStyle name="计算 7" xfId="715"/>
    <cellStyle name="适中 4" xfId="716"/>
    <cellStyle name="常规 3 2 3" xfId="717"/>
    <cellStyle name="计算 8" xfId="718"/>
    <cellStyle name="适中 5" xfId="719"/>
    <cellStyle name="常规 3 2 4" xfId="720"/>
    <cellStyle name="计算 9" xfId="721"/>
    <cellStyle name="适中 6" xfId="722"/>
    <cellStyle name="注释 9 2" xfId="723"/>
    <cellStyle name="常规 3 25" xfId="724"/>
    <cellStyle name="常规 3 30" xfId="725"/>
    <cellStyle name="常规 3 26" xfId="726"/>
    <cellStyle name="常规 3 28" xfId="727"/>
    <cellStyle name="常规 3 29" xfId="728"/>
    <cellStyle name="常规 3 4" xfId="729"/>
    <cellStyle name="常规 3 5" xfId="730"/>
    <cellStyle name="常规 3 6" xfId="731"/>
    <cellStyle name="常规 3 7" xfId="732"/>
    <cellStyle name="常规 3 8" xfId="733"/>
    <cellStyle name="常规 3 9" xfId="734"/>
    <cellStyle name="常规 38" xfId="735"/>
    <cellStyle name="常规 4" xfId="736"/>
    <cellStyle name="常规 6 11" xfId="737"/>
    <cellStyle name="注释 11" xfId="738"/>
    <cellStyle name="常规 4 10" xfId="739"/>
    <cellStyle name="常规 4 17" xfId="740"/>
    <cellStyle name="常规 4 22" xfId="741"/>
    <cellStyle name="样式 1 10" xfId="742"/>
    <cellStyle name="常规 4 18" xfId="743"/>
    <cellStyle name="常规 4 23" xfId="744"/>
    <cellStyle name="常规 4 19" xfId="745"/>
    <cellStyle name="常规 4 24" xfId="746"/>
    <cellStyle name="汇总 11 2" xfId="747"/>
    <cellStyle name="常规 4 2 10" xfId="748"/>
    <cellStyle name="常规 4 2 11" xfId="749"/>
    <cellStyle name="常规 4 2 12" xfId="750"/>
    <cellStyle name="常规 4 2 13" xfId="751"/>
    <cellStyle name="常规 4 2 14" xfId="752"/>
    <cellStyle name="常规 4 2 15" xfId="753"/>
    <cellStyle name="常规 4 2 20" xfId="754"/>
    <cellStyle name="常规 4 2 16" xfId="755"/>
    <cellStyle name="常规 4 2 21" xfId="756"/>
    <cellStyle name="常规 4 2 17" xfId="757"/>
    <cellStyle name="常规 4 2 22" xfId="758"/>
    <cellStyle name="常规 4 2 18" xfId="759"/>
    <cellStyle name="常规 4 2 23" xfId="760"/>
    <cellStyle name="常规 4 2 19" xfId="761"/>
    <cellStyle name="常规 4 2 24" xfId="762"/>
    <cellStyle name="常规 4 2 2" xfId="763"/>
    <cellStyle name="常规 4 4" xfId="764"/>
    <cellStyle name="常规 4 2 2 10" xfId="765"/>
    <cellStyle name="输入 2 3" xfId="766"/>
    <cellStyle name="常规 4 2 2 11" xfId="767"/>
    <cellStyle name="输入 2 4" xfId="768"/>
    <cellStyle name="常规 4 2 2 12" xfId="769"/>
    <cellStyle name="输入 2 5" xfId="770"/>
    <cellStyle name="常规 4 2 2 2" xfId="771"/>
    <cellStyle name="常规 6 4" xfId="772"/>
    <cellStyle name="注释 4" xfId="773"/>
    <cellStyle name="常规 4 2 2 4" xfId="774"/>
    <cellStyle name="常规 6 6" xfId="775"/>
    <cellStyle name="注释 6" xfId="776"/>
    <cellStyle name="常规 4 2 2 5" xfId="777"/>
    <cellStyle name="常规 6 7" xfId="778"/>
    <cellStyle name="注释 7" xfId="779"/>
    <cellStyle name="常规 4 2 2 6" xfId="780"/>
    <cellStyle name="常规 6 8" xfId="781"/>
    <cellStyle name="注释 8" xfId="782"/>
    <cellStyle name="常规 4 2 2 7" xfId="783"/>
    <cellStyle name="常规 6 9" xfId="784"/>
    <cellStyle name="注释 9" xfId="785"/>
    <cellStyle name="常规 4 2 2 8" xfId="786"/>
    <cellStyle name="常规 4 2 2 9" xfId="787"/>
    <cellStyle name="常规 4 2 3" xfId="788"/>
    <cellStyle name="常规 4 5" xfId="789"/>
    <cellStyle name="常规 4 2 4" xfId="790"/>
    <cellStyle name="常规 4 6" xfId="791"/>
    <cellStyle name="常规 4 2 5" xfId="792"/>
    <cellStyle name="常规 4 7" xfId="793"/>
    <cellStyle name="常规 4 2 6" xfId="794"/>
    <cellStyle name="常规 4 8" xfId="795"/>
    <cellStyle name="常规 4 2 7" xfId="796"/>
    <cellStyle name="常规 4 9" xfId="797"/>
    <cellStyle name="常规 4 2 8" xfId="798"/>
    <cellStyle name="常规 4 2 9" xfId="799"/>
    <cellStyle name="常规 6 2" xfId="800"/>
    <cellStyle name="常规 7 18" xfId="801"/>
    <cellStyle name="常规 7 23" xfId="802"/>
    <cellStyle name="注释 2" xfId="803"/>
    <cellStyle name="常规 6 2 6" xfId="804"/>
    <cellStyle name="常规 6 2 7" xfId="805"/>
    <cellStyle name="常规 6 2 8" xfId="806"/>
    <cellStyle name="常规 6 2 9" xfId="807"/>
    <cellStyle name="常规 6 3" xfId="808"/>
    <cellStyle name="常规 7 19" xfId="809"/>
    <cellStyle name="常规 7 24" xfId="810"/>
    <cellStyle name="输入 7 2" xfId="811"/>
    <cellStyle name="注释 3" xfId="812"/>
    <cellStyle name="常规 7 10" xfId="813"/>
    <cellStyle name="输出 9 2" xfId="814"/>
    <cellStyle name="常规 7 11" xfId="815"/>
    <cellStyle name="常规 7 12" xfId="816"/>
    <cellStyle name="样式 1 10 2" xfId="817"/>
    <cellStyle name="常规 7 13" xfId="818"/>
    <cellStyle name="常规 7 14" xfId="819"/>
    <cellStyle name="常规 7 15" xfId="820"/>
    <cellStyle name="常规 7 20" xfId="821"/>
    <cellStyle name="常规 7 16" xfId="822"/>
    <cellStyle name="常规 7 21" xfId="823"/>
    <cellStyle name="常规 7 17" xfId="824"/>
    <cellStyle name="常规 7 22" xfId="825"/>
    <cellStyle name="常规 7 2" xfId="826"/>
    <cellStyle name="常规 7 2 12" xfId="827"/>
    <cellStyle name="常规 7 2 2" xfId="828"/>
    <cellStyle name="常规 7 4" xfId="829"/>
    <cellStyle name="常规 7 5" xfId="830"/>
    <cellStyle name="常规 7 6" xfId="831"/>
    <cellStyle name="常规 7 7" xfId="832"/>
    <cellStyle name="常规 7 8" xfId="833"/>
    <cellStyle name="常规 7 9" xfId="834"/>
    <cellStyle name="好 2" xfId="835"/>
    <cellStyle name="好 2 2" xfId="836"/>
    <cellStyle name="好 3" xfId="837"/>
    <cellStyle name="好 4" xfId="838"/>
    <cellStyle name="好_KING" xfId="839"/>
    <cellStyle name="汇总 10 2" xfId="840"/>
    <cellStyle name="汇总 7" xfId="841"/>
    <cellStyle name="汇总 2" xfId="842"/>
    <cellStyle name="汇总 2 2" xfId="843"/>
    <cellStyle name="汇总 2 2 2" xfId="844"/>
    <cellStyle name="汇总 2 3" xfId="845"/>
    <cellStyle name="检查单元格 2" xfId="846"/>
    <cellStyle name="汇总 2 3 2" xfId="847"/>
    <cellStyle name="检查单元格 2 2" xfId="848"/>
    <cellStyle name="汇总 2 4" xfId="849"/>
    <cellStyle name="检查单元格 3" xfId="850"/>
    <cellStyle name="汇总 2 4 2" xfId="851"/>
    <cellStyle name="汇总 2 5" xfId="852"/>
    <cellStyle name="检查单元格 4" xfId="853"/>
    <cellStyle name="汇总 2 6" xfId="854"/>
    <cellStyle name="检查单元格 5" xfId="855"/>
    <cellStyle name="汇总 3" xfId="856"/>
    <cellStyle name="汇总 3 2" xfId="857"/>
    <cellStyle name="强调文字颜色 1 5" xfId="858"/>
    <cellStyle name="汇总 4" xfId="859"/>
    <cellStyle name="汇总 4 2" xfId="860"/>
    <cellStyle name="强调文字颜色 2 5" xfId="861"/>
    <cellStyle name="汇总 5" xfId="862"/>
    <cellStyle name="汇总 6" xfId="863"/>
    <cellStyle name="汇总 6 2" xfId="864"/>
    <cellStyle name="强调文字颜色 4 5" xfId="865"/>
    <cellStyle name="汇总 7 2" xfId="866"/>
    <cellStyle name="强调文字颜色 5 5" xfId="867"/>
    <cellStyle name="汇总 8" xfId="868"/>
    <cellStyle name="汇总 8 2" xfId="869"/>
    <cellStyle name="强调文字颜色 6 5" xfId="870"/>
    <cellStyle name="汇总 9" xfId="871"/>
    <cellStyle name="汇总 9 2" xfId="872"/>
    <cellStyle name="计算 10 2" xfId="873"/>
    <cellStyle name="计算 2" xfId="874"/>
    <cellStyle name="强调文字颜色 1 8" xfId="875"/>
    <cellStyle name="计算 2 2" xfId="876"/>
    <cellStyle name="计算 2 2 2" xfId="877"/>
    <cellStyle name="计算 2 3 2" xfId="878"/>
    <cellStyle name="计算 2 4" xfId="879"/>
    <cellStyle name="计算 2 4 2" xfId="880"/>
    <cellStyle name="计算 2 5" xfId="881"/>
    <cellStyle name="计算 2 6" xfId="882"/>
    <cellStyle name="计算 3" xfId="883"/>
    <cellStyle name="强调文字颜色 1 9" xfId="884"/>
    <cellStyle name="计算 4" xfId="885"/>
    <cellStyle name="计算 4 2" xfId="886"/>
    <cellStyle name="计算 5" xfId="887"/>
    <cellStyle name="适中 2" xfId="888"/>
    <cellStyle name="计算 5 2" xfId="889"/>
    <cellStyle name="适中 2 2" xfId="890"/>
    <cellStyle name="计算 6" xfId="891"/>
    <cellStyle name="适中 3" xfId="892"/>
    <cellStyle name="检查单元格 2 3" xfId="893"/>
    <cellStyle name="检查单元格 2 4" xfId="894"/>
    <cellStyle name="检查单元格 6" xfId="895"/>
    <cellStyle name="检查单元格 7" xfId="896"/>
    <cellStyle name="检查单元格 8" xfId="897"/>
    <cellStyle name="检查单元格 9" xfId="898"/>
    <cellStyle name="解释性文本 2" xfId="899"/>
    <cellStyle name="解释性文本 3" xfId="900"/>
    <cellStyle name="解释性文本 4" xfId="901"/>
    <cellStyle name="警告文本 10" xfId="902"/>
    <cellStyle name="警告文本 11" xfId="903"/>
    <cellStyle name="警告文本 2" xfId="904"/>
    <cellStyle name="注释 5 2" xfId="905"/>
    <cellStyle name="警告文本 3" xfId="906"/>
    <cellStyle name="警告文本 4" xfId="907"/>
    <cellStyle name="警告文本 5" xfId="908"/>
    <cellStyle name="警告文本 6" xfId="909"/>
    <cellStyle name="警告文本 7" xfId="910"/>
    <cellStyle name="警告文本 8" xfId="911"/>
    <cellStyle name="链接单元格 10" xfId="912"/>
    <cellStyle name="链接单元格 11" xfId="913"/>
    <cellStyle name="链接单元格 2" xfId="914"/>
    <cellStyle name="链接单元格 2 2" xfId="915"/>
    <cellStyle name="链接单元格 2 3" xfId="916"/>
    <cellStyle name="链接单元格 2 4" xfId="917"/>
    <cellStyle name="链接单元格 2 5" xfId="918"/>
    <cellStyle name="链接单元格 9" xfId="919"/>
    <cellStyle name="强调文字颜色 1 10" xfId="920"/>
    <cellStyle name="强调文字颜色 1 11" xfId="921"/>
    <cellStyle name="强调文字颜色 1 2" xfId="922"/>
    <cellStyle name="强调文字颜色 1 3" xfId="923"/>
    <cellStyle name="强调文字颜色 1 4" xfId="924"/>
    <cellStyle name="强调文字颜色 1 6" xfId="925"/>
    <cellStyle name="强调文字颜色 1 7" xfId="926"/>
    <cellStyle name="强调文字颜色 2 10" xfId="927"/>
    <cellStyle name="强调文字颜色 2 11" xfId="928"/>
    <cellStyle name="强调文字颜色 2 2" xfId="929"/>
    <cellStyle name="强调文字颜色 2 2 2" xfId="930"/>
    <cellStyle name="强调文字颜色 2 2 3" xfId="931"/>
    <cellStyle name="强调文字颜色 2 2 4" xfId="932"/>
    <cellStyle name="强调文字颜色 2 2 5" xfId="933"/>
    <cellStyle name="强调文字颜色 2 3" xfId="934"/>
    <cellStyle name="强调文字颜色 2 4" xfId="935"/>
    <cellStyle name="强调文字颜色 2 6" xfId="936"/>
    <cellStyle name="强调文字颜色 2 7" xfId="937"/>
    <cellStyle name="强调文字颜色 2 8" xfId="938"/>
    <cellStyle name="强调文字颜色 2 9" xfId="939"/>
    <cellStyle name="强调文字颜色 3 10" xfId="940"/>
    <cellStyle name="强调文字颜色 3 2" xfId="941"/>
    <cellStyle name="强调文字颜色 3 2 2" xfId="942"/>
    <cellStyle name="适中 2 3" xfId="943"/>
    <cellStyle name="强调文字颜色 3 2 3" xfId="944"/>
    <cellStyle name="适中 2 4" xfId="945"/>
    <cellStyle name="强调文字颜色 3 2 5" xfId="946"/>
    <cellStyle name="强调文字颜色 4 2" xfId="947"/>
    <cellStyle name="强调文字颜色 4 2 2" xfId="948"/>
    <cellStyle name="强调文字颜色 4 2 3" xfId="949"/>
    <cellStyle name="强调文字颜色 4 2 4" xfId="950"/>
    <cellStyle name="强调文字颜色 4 2 5" xfId="951"/>
    <cellStyle name="强调文字颜色 4 3" xfId="952"/>
    <cellStyle name="强调文字颜色 4 4" xfId="953"/>
    <cellStyle name="强调文字颜色 4 6" xfId="954"/>
    <cellStyle name="强调文字颜色 4 7" xfId="955"/>
    <cellStyle name="强调文字颜色 4 8" xfId="956"/>
    <cellStyle name="输入 10" xfId="957"/>
    <cellStyle name="强调文字颜色 4 9" xfId="958"/>
    <cellStyle name="输入 11" xfId="959"/>
    <cellStyle name="强调文字颜色 5 10" xfId="960"/>
    <cellStyle name="强调文字颜色 5 11" xfId="961"/>
    <cellStyle name="强调文字颜色 5 2 2" xfId="962"/>
    <cellStyle name="强调文字颜色 5 2 3" xfId="963"/>
    <cellStyle name="强调文字颜色 5 3" xfId="964"/>
    <cellStyle name="强调文字颜色 5 4" xfId="965"/>
    <cellStyle name="强调文字颜色 5 6" xfId="966"/>
    <cellStyle name="强调文字颜色 5 7" xfId="967"/>
    <cellStyle name="强调文字颜色 5 8" xfId="968"/>
    <cellStyle name="强调文字颜色 5 9" xfId="969"/>
    <cellStyle name="强调文字颜色 6 2" xfId="970"/>
    <cellStyle name="强调文字颜色 6 2 2" xfId="971"/>
    <cellStyle name="强调文字颜色 6 2 3" xfId="972"/>
    <cellStyle name="强调文字颜色 6 2 4" xfId="973"/>
    <cellStyle name="强调文字颜色 6 2 5" xfId="974"/>
    <cellStyle name="强调文字颜色 6 3" xfId="975"/>
    <cellStyle name="强调文字颜色 6 4" xfId="976"/>
    <cellStyle name="强调文字颜色 6 6" xfId="977"/>
    <cellStyle name="强调文字颜色 6 7" xfId="978"/>
    <cellStyle name="强调文字颜色 6 8" xfId="979"/>
    <cellStyle name="强调文字颜色 6 9" xfId="980"/>
    <cellStyle name="适中 10" xfId="981"/>
    <cellStyle name="适中 11" xfId="982"/>
    <cellStyle name="输出 10 2" xfId="983"/>
    <cellStyle name="输出 11" xfId="984"/>
    <cellStyle name="输出 2" xfId="985"/>
    <cellStyle name="输出 2 2" xfId="986"/>
    <cellStyle name="输出 2 2 2" xfId="987"/>
    <cellStyle name="输出 2 3" xfId="988"/>
    <cellStyle name="输出 2 3 2" xfId="989"/>
    <cellStyle name="输出 2 4" xfId="990"/>
    <cellStyle name="输出 2 4 2" xfId="991"/>
    <cellStyle name="输出 2 5" xfId="992"/>
    <cellStyle name="输出 2 6" xfId="993"/>
    <cellStyle name="输出 3" xfId="994"/>
    <cellStyle name="输出 3 2" xfId="995"/>
    <cellStyle name="输出 4" xfId="996"/>
    <cellStyle name="输出 5" xfId="997"/>
    <cellStyle name="输出 5 2" xfId="998"/>
    <cellStyle name="输出 6" xfId="999"/>
    <cellStyle name="输出 7" xfId="1000"/>
    <cellStyle name="输出 7 2" xfId="1001"/>
    <cellStyle name="输出 8 2" xfId="1002"/>
    <cellStyle name="输入 10 2" xfId="1003"/>
    <cellStyle name="输入 2 6" xfId="1004"/>
    <cellStyle name="输入 4" xfId="1005"/>
    <cellStyle name="输入 5" xfId="1006"/>
    <cellStyle name="输入 6" xfId="1007"/>
    <cellStyle name="输入 7" xfId="1008"/>
    <cellStyle name="输入 8" xfId="1009"/>
    <cellStyle name="输入 9" xfId="1010"/>
    <cellStyle name="注释 2 2 2" xfId="1011"/>
    <cellStyle name="注释 2 2 2 2" xfId="1012"/>
    <cellStyle name="注释 2 2 3" xfId="1013"/>
    <cellStyle name="注释 2 3 2" xfId="1014"/>
    <cellStyle name="注释 2 4 2" xfId="1015"/>
    <cellStyle name="注释 6 2" xfId="1016"/>
    <cellStyle name="注释 8 2" xfId="1017"/>
  </cellStyles>
  <dxfs count="1"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122465</xdr:colOff>
      <xdr:row>9</xdr:row>
      <xdr:rowOff>149679</xdr:rowOff>
    </xdr:from>
    <xdr:to>
      <xdr:col>19</xdr:col>
      <xdr:colOff>0</xdr:colOff>
      <xdr:row>9</xdr:row>
      <xdr:rowOff>381000</xdr:rowOff>
    </xdr:to>
    <xdr:pic>
      <xdr:nvPicPr>
        <xdr:cNvPr id="209" name="图片 20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7950" y="1511300"/>
          <a:ext cx="49784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40822</xdr:colOff>
      <xdr:row>13</xdr:row>
      <xdr:rowOff>122465</xdr:rowOff>
    </xdr:from>
    <xdr:to>
      <xdr:col>19</xdr:col>
      <xdr:colOff>0</xdr:colOff>
      <xdr:row>13</xdr:row>
      <xdr:rowOff>381001</xdr:rowOff>
    </xdr:to>
    <xdr:pic>
      <xdr:nvPicPr>
        <xdr:cNvPr id="235" name="图片 23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46670" y="3693795"/>
          <a:ext cx="57912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204108</xdr:colOff>
      <xdr:row>14</xdr:row>
      <xdr:rowOff>40823</xdr:rowOff>
    </xdr:from>
    <xdr:to>
      <xdr:col>18</xdr:col>
      <xdr:colOff>392994</xdr:colOff>
      <xdr:row>14</xdr:row>
      <xdr:rowOff>489859</xdr:rowOff>
    </xdr:to>
    <xdr:pic>
      <xdr:nvPicPr>
        <xdr:cNvPr id="238" name="图片 23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9865" y="4164965"/>
          <a:ext cx="188595" cy="448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35</xdr:row>
      <xdr:rowOff>40821</xdr:rowOff>
    </xdr:from>
    <xdr:to>
      <xdr:col>18</xdr:col>
      <xdr:colOff>379386</xdr:colOff>
      <xdr:row>35</xdr:row>
      <xdr:rowOff>489857</xdr:rowOff>
    </xdr:to>
    <xdr:pic>
      <xdr:nvPicPr>
        <xdr:cNvPr id="240" name="图片 239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6530" y="15956915"/>
          <a:ext cx="188595" cy="448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193820</xdr:colOff>
      <xdr:row>36</xdr:row>
      <xdr:rowOff>0</xdr:rowOff>
    </xdr:from>
    <xdr:to>
      <xdr:col>18</xdr:col>
      <xdr:colOff>457200</xdr:colOff>
      <xdr:row>36</xdr:row>
      <xdr:rowOff>530679</xdr:rowOff>
    </xdr:to>
    <xdr:pic>
      <xdr:nvPicPr>
        <xdr:cNvPr id="243" name="图片 242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99705" y="16468725"/>
          <a:ext cx="263525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204107</xdr:colOff>
      <xdr:row>15</xdr:row>
      <xdr:rowOff>13608</xdr:rowOff>
    </xdr:from>
    <xdr:to>
      <xdr:col>18</xdr:col>
      <xdr:colOff>467487</xdr:colOff>
      <xdr:row>15</xdr:row>
      <xdr:rowOff>544287</xdr:rowOff>
    </xdr:to>
    <xdr:pic>
      <xdr:nvPicPr>
        <xdr:cNvPr id="245" name="图片 24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9865" y="4690110"/>
          <a:ext cx="263525" cy="530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81644</xdr:colOff>
      <xdr:row>66</xdr:row>
      <xdr:rowOff>27215</xdr:rowOff>
    </xdr:from>
    <xdr:to>
      <xdr:col>18</xdr:col>
      <xdr:colOff>572236</xdr:colOff>
      <xdr:row>66</xdr:row>
      <xdr:rowOff>421822</xdr:rowOff>
    </xdr:to>
    <xdr:pic>
      <xdr:nvPicPr>
        <xdr:cNvPr id="247" name="图片 24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33068895"/>
          <a:ext cx="490855" cy="39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60</xdr:row>
      <xdr:rowOff>68036</xdr:rowOff>
    </xdr:from>
    <xdr:to>
      <xdr:col>18</xdr:col>
      <xdr:colOff>585842</xdr:colOff>
      <xdr:row>60</xdr:row>
      <xdr:rowOff>462643</xdr:rowOff>
    </xdr:to>
    <xdr:pic>
      <xdr:nvPicPr>
        <xdr:cNvPr id="248" name="图片 24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29795470"/>
          <a:ext cx="49022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163287</xdr:colOff>
      <xdr:row>18</xdr:row>
      <xdr:rowOff>136072</xdr:rowOff>
    </xdr:from>
    <xdr:to>
      <xdr:col>19</xdr:col>
      <xdr:colOff>0</xdr:colOff>
      <xdr:row>18</xdr:row>
      <xdr:rowOff>503464</xdr:rowOff>
    </xdr:to>
    <xdr:pic>
      <xdr:nvPicPr>
        <xdr:cNvPr id="249" name="图片 24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9225" y="6470015"/>
          <a:ext cx="45656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149678</xdr:colOff>
      <xdr:row>53</xdr:row>
      <xdr:rowOff>95250</xdr:rowOff>
    </xdr:from>
    <xdr:to>
      <xdr:col>18</xdr:col>
      <xdr:colOff>606436</xdr:colOff>
      <xdr:row>53</xdr:row>
      <xdr:rowOff>462642</xdr:rowOff>
    </xdr:to>
    <xdr:pic>
      <xdr:nvPicPr>
        <xdr:cNvPr id="250" name="图片 249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5255" y="25955625"/>
          <a:ext cx="457200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54</xdr:row>
      <xdr:rowOff>27214</xdr:rowOff>
    </xdr:from>
    <xdr:to>
      <xdr:col>18</xdr:col>
      <xdr:colOff>530679</xdr:colOff>
      <xdr:row>54</xdr:row>
      <xdr:rowOff>484064</xdr:rowOff>
    </xdr:to>
    <xdr:pic>
      <xdr:nvPicPr>
        <xdr:cNvPr id="252" name="图片 25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26439495"/>
          <a:ext cx="4349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136071</xdr:colOff>
      <xdr:row>21</xdr:row>
      <xdr:rowOff>0</xdr:rowOff>
    </xdr:from>
    <xdr:to>
      <xdr:col>18</xdr:col>
      <xdr:colOff>571500</xdr:colOff>
      <xdr:row>21</xdr:row>
      <xdr:rowOff>456850</xdr:rowOff>
    </xdr:to>
    <xdr:pic>
      <xdr:nvPicPr>
        <xdr:cNvPr id="253" name="图片 25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1920" y="8181975"/>
          <a:ext cx="435610" cy="456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136072</xdr:colOff>
      <xdr:row>65</xdr:row>
      <xdr:rowOff>27214</xdr:rowOff>
    </xdr:from>
    <xdr:to>
      <xdr:col>18</xdr:col>
      <xdr:colOff>571501</xdr:colOff>
      <xdr:row>65</xdr:row>
      <xdr:rowOff>484064</xdr:rowOff>
    </xdr:to>
    <xdr:pic>
      <xdr:nvPicPr>
        <xdr:cNvPr id="254" name="图片 25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1920" y="32516445"/>
          <a:ext cx="43561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149680</xdr:colOff>
      <xdr:row>17</xdr:row>
      <xdr:rowOff>54428</xdr:rowOff>
    </xdr:from>
    <xdr:to>
      <xdr:col>19</xdr:col>
      <xdr:colOff>0</xdr:colOff>
      <xdr:row>17</xdr:row>
      <xdr:rowOff>383619</xdr:rowOff>
    </xdr:to>
    <xdr:pic>
      <xdr:nvPicPr>
        <xdr:cNvPr id="256" name="图片 25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5255" y="5835650"/>
          <a:ext cx="470535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54429</xdr:colOff>
      <xdr:row>20</xdr:row>
      <xdr:rowOff>122464</xdr:rowOff>
    </xdr:from>
    <xdr:to>
      <xdr:col>19</xdr:col>
      <xdr:colOff>0</xdr:colOff>
      <xdr:row>20</xdr:row>
      <xdr:rowOff>476249</xdr:rowOff>
    </xdr:to>
    <xdr:pic>
      <xdr:nvPicPr>
        <xdr:cNvPr id="257" name="图片 256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60005" y="7751445"/>
          <a:ext cx="565785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108857</xdr:colOff>
      <xdr:row>22</xdr:row>
      <xdr:rowOff>27214</xdr:rowOff>
    </xdr:from>
    <xdr:to>
      <xdr:col>18</xdr:col>
      <xdr:colOff>462643</xdr:colOff>
      <xdr:row>22</xdr:row>
      <xdr:rowOff>516319</xdr:rowOff>
    </xdr:to>
    <xdr:pic>
      <xdr:nvPicPr>
        <xdr:cNvPr id="260" name="图片 259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4615" y="8761095"/>
          <a:ext cx="353695" cy="48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163285</xdr:colOff>
      <xdr:row>64</xdr:row>
      <xdr:rowOff>40822</xdr:rowOff>
    </xdr:from>
    <xdr:to>
      <xdr:col>18</xdr:col>
      <xdr:colOff>517071</xdr:colOff>
      <xdr:row>64</xdr:row>
      <xdr:rowOff>529927</xdr:rowOff>
    </xdr:to>
    <xdr:pic>
      <xdr:nvPicPr>
        <xdr:cNvPr id="261" name="图片 260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9225" y="31977965"/>
          <a:ext cx="353695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81644</xdr:colOff>
      <xdr:row>23</xdr:row>
      <xdr:rowOff>27216</xdr:rowOff>
    </xdr:from>
    <xdr:to>
      <xdr:col>18</xdr:col>
      <xdr:colOff>603516</xdr:colOff>
      <xdr:row>23</xdr:row>
      <xdr:rowOff>476252</xdr:rowOff>
    </xdr:to>
    <xdr:pic>
      <xdr:nvPicPr>
        <xdr:cNvPr id="262" name="图片 261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9313545"/>
          <a:ext cx="52197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108857</xdr:colOff>
      <xdr:row>28</xdr:row>
      <xdr:rowOff>40822</xdr:rowOff>
    </xdr:from>
    <xdr:to>
      <xdr:col>19</xdr:col>
      <xdr:colOff>0</xdr:colOff>
      <xdr:row>28</xdr:row>
      <xdr:rowOff>489858</xdr:rowOff>
    </xdr:to>
    <xdr:pic>
      <xdr:nvPicPr>
        <xdr:cNvPr id="265" name="图片 264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4615" y="12089765"/>
          <a:ext cx="511175" cy="448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81643</xdr:colOff>
      <xdr:row>32</xdr:row>
      <xdr:rowOff>68037</xdr:rowOff>
    </xdr:from>
    <xdr:to>
      <xdr:col>18</xdr:col>
      <xdr:colOff>556071</xdr:colOff>
      <xdr:row>32</xdr:row>
      <xdr:rowOff>476251</xdr:rowOff>
    </xdr:to>
    <xdr:pic>
      <xdr:nvPicPr>
        <xdr:cNvPr id="266" name="图片 265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14326870"/>
          <a:ext cx="474345" cy="40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29</xdr:row>
      <xdr:rowOff>13607</xdr:rowOff>
    </xdr:from>
    <xdr:to>
      <xdr:col>18</xdr:col>
      <xdr:colOff>601307</xdr:colOff>
      <xdr:row>29</xdr:row>
      <xdr:rowOff>449036</xdr:rowOff>
    </xdr:to>
    <xdr:pic>
      <xdr:nvPicPr>
        <xdr:cNvPr id="268" name="图片 267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12614910"/>
          <a:ext cx="505460" cy="435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30</xdr:row>
      <xdr:rowOff>27215</xdr:rowOff>
    </xdr:from>
    <xdr:to>
      <xdr:col>18</xdr:col>
      <xdr:colOff>557893</xdr:colOff>
      <xdr:row>30</xdr:row>
      <xdr:rowOff>425288</xdr:rowOff>
    </xdr:to>
    <xdr:pic>
      <xdr:nvPicPr>
        <xdr:cNvPr id="269" name="图片 268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13180695"/>
          <a:ext cx="462280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122464</xdr:colOff>
      <xdr:row>31</xdr:row>
      <xdr:rowOff>95250</xdr:rowOff>
    </xdr:from>
    <xdr:to>
      <xdr:col>18</xdr:col>
      <xdr:colOff>462643</xdr:colOff>
      <xdr:row>31</xdr:row>
      <xdr:rowOff>435717</xdr:rowOff>
    </xdr:to>
    <xdr:pic>
      <xdr:nvPicPr>
        <xdr:cNvPr id="270" name="图片 26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7950" y="13801725"/>
          <a:ext cx="340360" cy="34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136072</xdr:colOff>
      <xdr:row>57</xdr:row>
      <xdr:rowOff>122464</xdr:rowOff>
    </xdr:from>
    <xdr:to>
      <xdr:col>18</xdr:col>
      <xdr:colOff>476251</xdr:colOff>
      <xdr:row>57</xdr:row>
      <xdr:rowOff>462931</xdr:rowOff>
    </xdr:to>
    <xdr:pic>
      <xdr:nvPicPr>
        <xdr:cNvPr id="271" name="图片 27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1920" y="28192095"/>
          <a:ext cx="340360" cy="340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68036</xdr:colOff>
      <xdr:row>33</xdr:row>
      <xdr:rowOff>68036</xdr:rowOff>
    </xdr:from>
    <xdr:to>
      <xdr:col>19</xdr:col>
      <xdr:colOff>0</xdr:colOff>
      <xdr:row>33</xdr:row>
      <xdr:rowOff>408215</xdr:rowOff>
    </xdr:to>
    <xdr:pic>
      <xdr:nvPicPr>
        <xdr:cNvPr id="272" name="图片 271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3975" y="14879320"/>
          <a:ext cx="55181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13607</xdr:colOff>
      <xdr:row>38</xdr:row>
      <xdr:rowOff>272143</xdr:rowOff>
    </xdr:from>
    <xdr:to>
      <xdr:col>19</xdr:col>
      <xdr:colOff>0</xdr:colOff>
      <xdr:row>39</xdr:row>
      <xdr:rowOff>81643</xdr:rowOff>
    </xdr:to>
    <xdr:pic>
      <xdr:nvPicPr>
        <xdr:cNvPr id="273" name="图片 27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19365" y="17845405"/>
          <a:ext cx="6064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27214</xdr:colOff>
      <xdr:row>44</xdr:row>
      <xdr:rowOff>81643</xdr:rowOff>
    </xdr:from>
    <xdr:to>
      <xdr:col>19</xdr:col>
      <xdr:colOff>0</xdr:colOff>
      <xdr:row>44</xdr:row>
      <xdr:rowOff>428808</xdr:rowOff>
    </xdr:to>
    <xdr:pic>
      <xdr:nvPicPr>
        <xdr:cNvPr id="277" name="图片 276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2700" y="20969605"/>
          <a:ext cx="59309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68035</xdr:colOff>
      <xdr:row>45</xdr:row>
      <xdr:rowOff>149679</xdr:rowOff>
    </xdr:from>
    <xdr:to>
      <xdr:col>19</xdr:col>
      <xdr:colOff>0</xdr:colOff>
      <xdr:row>45</xdr:row>
      <xdr:rowOff>476251</xdr:rowOff>
    </xdr:to>
    <xdr:pic>
      <xdr:nvPicPr>
        <xdr:cNvPr id="278" name="图片 277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3975" y="21590000"/>
          <a:ext cx="551815" cy="32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81643</xdr:colOff>
      <xdr:row>48</xdr:row>
      <xdr:rowOff>27214</xdr:rowOff>
    </xdr:from>
    <xdr:to>
      <xdr:col>18</xdr:col>
      <xdr:colOff>578545</xdr:colOff>
      <xdr:row>48</xdr:row>
      <xdr:rowOff>449035</xdr:rowOff>
    </xdr:to>
    <xdr:pic>
      <xdr:nvPicPr>
        <xdr:cNvPr id="280" name="图片 27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23124795"/>
          <a:ext cx="497205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49</xdr:row>
      <xdr:rowOff>13607</xdr:rowOff>
    </xdr:from>
    <xdr:to>
      <xdr:col>18</xdr:col>
      <xdr:colOff>544066</xdr:colOff>
      <xdr:row>49</xdr:row>
      <xdr:rowOff>394607</xdr:rowOff>
    </xdr:to>
    <xdr:pic>
      <xdr:nvPicPr>
        <xdr:cNvPr id="281" name="图片 280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23663910"/>
          <a:ext cx="44831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54429</xdr:colOff>
      <xdr:row>50</xdr:row>
      <xdr:rowOff>95250</xdr:rowOff>
    </xdr:from>
    <xdr:to>
      <xdr:col>18</xdr:col>
      <xdr:colOff>571501</xdr:colOff>
      <xdr:row>50</xdr:row>
      <xdr:rowOff>255010</xdr:rowOff>
    </xdr:to>
    <xdr:pic>
      <xdr:nvPicPr>
        <xdr:cNvPr id="282" name="图片 28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60005" y="24298275"/>
          <a:ext cx="517525" cy="159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27215</xdr:colOff>
      <xdr:row>51</xdr:row>
      <xdr:rowOff>190500</xdr:rowOff>
    </xdr:from>
    <xdr:to>
      <xdr:col>18</xdr:col>
      <xdr:colOff>598715</xdr:colOff>
      <xdr:row>51</xdr:row>
      <xdr:rowOff>367077</xdr:rowOff>
    </xdr:to>
    <xdr:pic>
      <xdr:nvPicPr>
        <xdr:cNvPr id="283" name="图片 282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2700" y="24945975"/>
          <a:ext cx="571500" cy="17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55</xdr:row>
      <xdr:rowOff>54428</xdr:rowOff>
    </xdr:from>
    <xdr:to>
      <xdr:col>18</xdr:col>
      <xdr:colOff>489857</xdr:colOff>
      <xdr:row>55</xdr:row>
      <xdr:rowOff>450938</xdr:rowOff>
    </xdr:to>
    <xdr:pic>
      <xdr:nvPicPr>
        <xdr:cNvPr id="285" name="图片 28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27019250"/>
          <a:ext cx="39433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81643</xdr:colOff>
      <xdr:row>56</xdr:row>
      <xdr:rowOff>27214</xdr:rowOff>
    </xdr:from>
    <xdr:to>
      <xdr:col>18</xdr:col>
      <xdr:colOff>489857</xdr:colOff>
      <xdr:row>56</xdr:row>
      <xdr:rowOff>418140</xdr:rowOff>
    </xdr:to>
    <xdr:pic>
      <xdr:nvPicPr>
        <xdr:cNvPr id="286" name="图片 285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27544395"/>
          <a:ext cx="408305" cy="391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59</xdr:row>
      <xdr:rowOff>108857</xdr:rowOff>
    </xdr:from>
    <xdr:to>
      <xdr:col>19</xdr:col>
      <xdr:colOff>0</xdr:colOff>
      <xdr:row>60</xdr:row>
      <xdr:rowOff>68036</xdr:rowOff>
    </xdr:to>
    <xdr:pic>
      <xdr:nvPicPr>
        <xdr:cNvPr id="287" name="图片 286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29283660"/>
          <a:ext cx="524510" cy="511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108857</xdr:colOff>
      <xdr:row>61</xdr:row>
      <xdr:rowOff>108858</xdr:rowOff>
    </xdr:from>
    <xdr:to>
      <xdr:col>18</xdr:col>
      <xdr:colOff>559113</xdr:colOff>
      <xdr:row>61</xdr:row>
      <xdr:rowOff>394608</xdr:rowOff>
    </xdr:to>
    <xdr:pic>
      <xdr:nvPicPr>
        <xdr:cNvPr id="289" name="图片 288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4615" y="30388560"/>
          <a:ext cx="45021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54428</xdr:colOff>
      <xdr:row>63</xdr:row>
      <xdr:rowOff>54429</xdr:rowOff>
    </xdr:from>
    <xdr:to>
      <xdr:col>18</xdr:col>
      <xdr:colOff>612321</xdr:colOff>
      <xdr:row>63</xdr:row>
      <xdr:rowOff>408490</xdr:rowOff>
    </xdr:to>
    <xdr:pic>
      <xdr:nvPicPr>
        <xdr:cNvPr id="290" name="图片 289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60005" y="31438850"/>
          <a:ext cx="55816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136071</xdr:colOff>
      <xdr:row>12</xdr:row>
      <xdr:rowOff>176893</xdr:rowOff>
    </xdr:from>
    <xdr:to>
      <xdr:col>19</xdr:col>
      <xdr:colOff>0</xdr:colOff>
      <xdr:row>12</xdr:row>
      <xdr:rowOff>408214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1920" y="3195955"/>
          <a:ext cx="483870" cy="23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108857</xdr:colOff>
      <xdr:row>67</xdr:row>
      <xdr:rowOff>13607</xdr:rowOff>
    </xdr:from>
    <xdr:to>
      <xdr:col>18</xdr:col>
      <xdr:colOff>544286</xdr:colOff>
      <xdr:row>67</xdr:row>
      <xdr:rowOff>470457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4615" y="33608010"/>
          <a:ext cx="435610" cy="456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70</xdr:row>
      <xdr:rowOff>40822</xdr:rowOff>
    </xdr:from>
    <xdr:to>
      <xdr:col>18</xdr:col>
      <xdr:colOff>577331</xdr:colOff>
      <xdr:row>70</xdr:row>
      <xdr:rowOff>462643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35292665"/>
          <a:ext cx="48196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149679</xdr:colOff>
      <xdr:row>71</xdr:row>
      <xdr:rowOff>95250</xdr:rowOff>
    </xdr:from>
    <xdr:to>
      <xdr:col>18</xdr:col>
      <xdr:colOff>471627</xdr:colOff>
      <xdr:row>71</xdr:row>
      <xdr:rowOff>347250</xdr:rowOff>
    </xdr:to>
    <xdr:pic>
      <xdr:nvPicPr>
        <xdr:cNvPr id="48" name="图片 47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5255" y="35899725"/>
          <a:ext cx="3219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136072</xdr:colOff>
      <xdr:row>69</xdr:row>
      <xdr:rowOff>27216</xdr:rowOff>
    </xdr:from>
    <xdr:to>
      <xdr:col>18</xdr:col>
      <xdr:colOff>450397</xdr:colOff>
      <xdr:row>69</xdr:row>
      <xdr:rowOff>507580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1920" y="34726245"/>
          <a:ext cx="314325" cy="480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81643</xdr:colOff>
      <xdr:row>46</xdr:row>
      <xdr:rowOff>13608</xdr:rowOff>
    </xdr:from>
    <xdr:to>
      <xdr:col>18</xdr:col>
      <xdr:colOff>567979</xdr:colOff>
      <xdr:row>46</xdr:row>
      <xdr:rowOff>489858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22006560"/>
          <a:ext cx="48641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108857</xdr:colOff>
      <xdr:row>26</xdr:row>
      <xdr:rowOff>40822</xdr:rowOff>
    </xdr:from>
    <xdr:to>
      <xdr:col>19</xdr:col>
      <xdr:colOff>0</xdr:colOff>
      <xdr:row>26</xdr:row>
      <xdr:rowOff>489858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4615" y="10984865"/>
          <a:ext cx="511175" cy="448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68036</xdr:colOff>
      <xdr:row>24</xdr:row>
      <xdr:rowOff>81643</xdr:rowOff>
    </xdr:from>
    <xdr:to>
      <xdr:col>18</xdr:col>
      <xdr:colOff>589908</xdr:colOff>
      <xdr:row>24</xdr:row>
      <xdr:rowOff>530679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3975" y="9920605"/>
          <a:ext cx="521335" cy="448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81642</xdr:colOff>
      <xdr:row>43</xdr:row>
      <xdr:rowOff>122465</xdr:rowOff>
    </xdr:from>
    <xdr:to>
      <xdr:col>24</xdr:col>
      <xdr:colOff>47251</xdr:colOff>
      <xdr:row>43</xdr:row>
      <xdr:rowOff>489858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20457795"/>
          <a:ext cx="585470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27214</xdr:colOff>
      <xdr:row>39</xdr:row>
      <xdr:rowOff>81643</xdr:rowOff>
    </xdr:from>
    <xdr:to>
      <xdr:col>19</xdr:col>
      <xdr:colOff>0</xdr:colOff>
      <xdr:row>39</xdr:row>
      <xdr:rowOff>428808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2700" y="18207355"/>
          <a:ext cx="59309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68035</xdr:colOff>
      <xdr:row>41</xdr:row>
      <xdr:rowOff>149679</xdr:rowOff>
    </xdr:from>
    <xdr:to>
      <xdr:col>19</xdr:col>
      <xdr:colOff>0</xdr:colOff>
      <xdr:row>41</xdr:row>
      <xdr:rowOff>476251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3975" y="19380200"/>
          <a:ext cx="551815" cy="32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81643</xdr:colOff>
      <xdr:row>40</xdr:row>
      <xdr:rowOff>108858</xdr:rowOff>
    </xdr:from>
    <xdr:to>
      <xdr:col>18</xdr:col>
      <xdr:colOff>616672</xdr:colOff>
      <xdr:row>40</xdr:row>
      <xdr:rowOff>462644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18787110"/>
          <a:ext cx="535305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204107</xdr:colOff>
      <xdr:row>68</xdr:row>
      <xdr:rowOff>13607</xdr:rowOff>
    </xdr:from>
    <xdr:to>
      <xdr:col>18</xdr:col>
      <xdr:colOff>489857</xdr:colOff>
      <xdr:row>68</xdr:row>
      <xdr:rowOff>515470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09865" y="34160460"/>
          <a:ext cx="285750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34</xdr:row>
      <xdr:rowOff>136071</xdr:rowOff>
    </xdr:from>
    <xdr:to>
      <xdr:col>24</xdr:col>
      <xdr:colOff>14893</xdr:colOff>
      <xdr:row>34</xdr:row>
      <xdr:rowOff>476250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15499715"/>
          <a:ext cx="539115" cy="34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111578</xdr:colOff>
      <xdr:row>10</xdr:row>
      <xdr:rowOff>166007</xdr:rowOff>
    </xdr:from>
    <xdr:to>
      <xdr:col>19</xdr:col>
      <xdr:colOff>0</xdr:colOff>
      <xdr:row>10</xdr:row>
      <xdr:rowOff>397328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7155" y="2080260"/>
          <a:ext cx="508635" cy="23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204108</xdr:colOff>
      <xdr:row>52</xdr:row>
      <xdr:rowOff>122464</xdr:rowOff>
    </xdr:from>
    <xdr:to>
      <xdr:col>18</xdr:col>
      <xdr:colOff>489858</xdr:colOff>
      <xdr:row>52</xdr:row>
      <xdr:rowOff>432344</xdr:rowOff>
    </xdr:to>
    <xdr:pic>
      <xdr:nvPicPr>
        <xdr:cNvPr id="61" name="图片 6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809865" y="25429845"/>
          <a:ext cx="285750" cy="309880"/>
        </a:xfrm>
        <a:prstGeom prst="rect">
          <a:avLst/>
        </a:prstGeom>
      </xdr:spPr>
    </xdr:pic>
    <xdr:clientData/>
  </xdr:twoCellAnchor>
  <xdr:twoCellAnchor>
    <xdr:from>
      <xdr:col>18</xdr:col>
      <xdr:colOff>79375</xdr:colOff>
      <xdr:row>16</xdr:row>
      <xdr:rowOff>111125</xdr:rowOff>
    </xdr:from>
    <xdr:to>
      <xdr:col>18</xdr:col>
      <xdr:colOff>596446</xdr:colOff>
      <xdr:row>16</xdr:row>
      <xdr:rowOff>440316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5405" y="5340350"/>
          <a:ext cx="516890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31750</xdr:colOff>
      <xdr:row>19</xdr:row>
      <xdr:rowOff>111125</xdr:rowOff>
    </xdr:from>
    <xdr:to>
      <xdr:col>18</xdr:col>
      <xdr:colOff>662889</xdr:colOff>
      <xdr:row>19</xdr:row>
      <xdr:rowOff>464910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7780" y="7092950"/>
          <a:ext cx="58801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25</xdr:row>
      <xdr:rowOff>31750</xdr:rowOff>
    </xdr:from>
    <xdr:to>
      <xdr:col>18</xdr:col>
      <xdr:colOff>617121</xdr:colOff>
      <xdr:row>25</xdr:row>
      <xdr:rowOff>508000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10423525"/>
          <a:ext cx="52133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88900</xdr:colOff>
      <xdr:row>27</xdr:row>
      <xdr:rowOff>73025</xdr:rowOff>
    </xdr:from>
    <xdr:to>
      <xdr:col>18</xdr:col>
      <xdr:colOff>610771</xdr:colOff>
      <xdr:row>28</xdr:row>
      <xdr:rowOff>9525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4930" y="11569700"/>
          <a:ext cx="521335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47625</xdr:colOff>
      <xdr:row>37</xdr:row>
      <xdr:rowOff>206375</xdr:rowOff>
    </xdr:from>
    <xdr:to>
      <xdr:col>19</xdr:col>
      <xdr:colOff>10966</xdr:colOff>
      <xdr:row>37</xdr:row>
      <xdr:rowOff>573768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53655" y="17227550"/>
          <a:ext cx="57213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15875</xdr:colOff>
      <xdr:row>42</xdr:row>
      <xdr:rowOff>174625</xdr:rowOff>
    </xdr:from>
    <xdr:to>
      <xdr:col>18</xdr:col>
      <xdr:colOff>661841</xdr:colOff>
      <xdr:row>42</xdr:row>
      <xdr:rowOff>456293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1905" y="19958050"/>
          <a:ext cx="603885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81643</xdr:colOff>
      <xdr:row>47</xdr:row>
      <xdr:rowOff>27214</xdr:rowOff>
    </xdr:from>
    <xdr:to>
      <xdr:col>18</xdr:col>
      <xdr:colOff>578545</xdr:colOff>
      <xdr:row>47</xdr:row>
      <xdr:rowOff>449035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22572345"/>
          <a:ext cx="497205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58</xdr:row>
      <xdr:rowOff>15875</xdr:rowOff>
    </xdr:from>
    <xdr:to>
      <xdr:col>18</xdr:col>
      <xdr:colOff>635189</xdr:colOff>
      <xdr:row>58</xdr:row>
      <xdr:rowOff>532947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28638500"/>
          <a:ext cx="524510" cy="516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95250</xdr:colOff>
      <xdr:row>62</xdr:row>
      <xdr:rowOff>158750</xdr:rowOff>
    </xdr:from>
    <xdr:to>
      <xdr:col>18</xdr:col>
      <xdr:colOff>653143</xdr:colOff>
      <xdr:row>62</xdr:row>
      <xdr:rowOff>512811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30991175"/>
          <a:ext cx="52451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111578</xdr:colOff>
      <xdr:row>11</xdr:row>
      <xdr:rowOff>166007</xdr:rowOff>
    </xdr:from>
    <xdr:ext cx="522225" cy="231321"/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7155" y="2632710"/>
          <a:ext cx="522605" cy="23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18</xdr:col>
      <xdr:colOff>95250</xdr:colOff>
      <xdr:row>72</xdr:row>
      <xdr:rowOff>40822</xdr:rowOff>
    </xdr:from>
    <xdr:to>
      <xdr:col>18</xdr:col>
      <xdr:colOff>577215</xdr:colOff>
      <xdr:row>72</xdr:row>
      <xdr:rowOff>462462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36397565"/>
          <a:ext cx="48196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149679</xdr:colOff>
      <xdr:row>73</xdr:row>
      <xdr:rowOff>95250</xdr:rowOff>
    </xdr:from>
    <xdr:to>
      <xdr:col>18</xdr:col>
      <xdr:colOff>471627</xdr:colOff>
      <xdr:row>73</xdr:row>
      <xdr:rowOff>347250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5255" y="37004625"/>
          <a:ext cx="3219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D84"/>
  <sheetViews>
    <sheetView tabSelected="1" view="pageBreakPreview" zoomScale="40" zoomScaleNormal="100" topLeftCell="A56" workbookViewId="0">
      <selection activeCell="A12" sqref="$A12:$XFD12"/>
    </sheetView>
  </sheetViews>
  <sheetFormatPr defaultColWidth="9" defaultRowHeight="14"/>
  <cols>
    <col min="1" max="1" width="5.87272727272727" style="26" customWidth="1"/>
    <col min="2" max="11" width="2.62727272727273" style="26" customWidth="1"/>
    <col min="12" max="12" width="8" style="26" customWidth="1"/>
    <col min="13" max="13" width="19.9909090909091" style="26" customWidth="1"/>
    <col min="14" max="14" width="22.1272727272727" style="26" customWidth="1"/>
    <col min="15" max="15" width="26.6272727272727" style="26" customWidth="1"/>
    <col min="16" max="16" width="20.3727272727273" style="27" hidden="1" customWidth="1" outlineLevel="1"/>
    <col min="17" max="18" width="8.87272727272727" style="26" hidden="1" customWidth="1" outlineLevel="1"/>
    <col min="19" max="19" width="8.87272727272727" style="26" customWidth="1" collapsed="1"/>
    <col min="20" max="20" width="6.12727272727273" style="28" hidden="1" customWidth="1" outlineLevel="1"/>
    <col min="21" max="21" width="20.5" style="26" hidden="1" customWidth="1" outlineLevel="1"/>
    <col min="22" max="22" width="8.12727272727273" style="29" hidden="1" customWidth="1" outlineLevel="1"/>
    <col min="23" max="23" width="9.25454545454545" style="28" hidden="1" customWidth="1" outlineLevel="1"/>
    <col min="24" max="24" width="14.6272727272727" style="28" hidden="1" customWidth="1" outlineLevel="1"/>
    <col min="25" max="25" width="17.8727272727273" style="28" customWidth="1" collapsed="1"/>
    <col min="26" max="26" width="11.7545454545455" style="28" hidden="1" customWidth="1" outlineLevel="1"/>
    <col min="27" max="27" width="16.3727272727273" style="28" hidden="1" customWidth="1" outlineLevel="1"/>
    <col min="28" max="28" width="8.75454545454545" style="26" hidden="1" customWidth="1" outlineLevel="1"/>
    <col min="29" max="29" width="14.6272727272727" style="30" customWidth="1" collapsed="1"/>
    <col min="30" max="31" width="12.5" style="26" customWidth="1"/>
    <col min="32" max="35" width="12.5" style="26" hidden="1" customWidth="1" outlineLevel="1"/>
    <col min="36" max="36" width="12.5" style="31" hidden="1" customWidth="1" outlineLevel="1"/>
    <col min="37" max="37" width="12.5" style="32" hidden="1" customWidth="1" outlineLevel="1"/>
    <col min="38" max="39" width="12.5" style="26" hidden="1" customWidth="1" outlineLevel="1"/>
    <col min="40" max="40" width="12.5" style="26" customWidth="1" collapsed="1"/>
    <col min="41" max="41" width="12.5" style="26" customWidth="1"/>
    <col min="42" max="50" width="12.5" style="26" hidden="1" customWidth="1" outlineLevel="1"/>
    <col min="51" max="51" width="11.1272727272727" style="26" customWidth="1" collapsed="1"/>
    <col min="52" max="53" width="14.6272727272727" style="26" customWidth="1"/>
    <col min="54" max="54" width="14.6272727272727" style="33" customWidth="1"/>
    <col min="55" max="55" width="15.3727272727273" style="26" customWidth="1"/>
    <col min="56" max="16384" width="9" style="26"/>
  </cols>
  <sheetData>
    <row r="1" ht="20.25" customHeight="1" spans="1:54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131"/>
      <c r="AK1" s="132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153"/>
    </row>
    <row r="2" ht="27.75" hidden="1" customHeight="1" outlineLevel="1" spans="1:55">
      <c r="A2" s="35" t="s">
        <v>0</v>
      </c>
      <c r="B2" s="36"/>
      <c r="C2" s="36"/>
      <c r="D2" s="36"/>
      <c r="E2" s="37"/>
      <c r="F2" s="35" t="s">
        <v>1</v>
      </c>
      <c r="G2" s="38"/>
      <c r="H2" s="38"/>
      <c r="I2" s="38"/>
      <c r="J2" s="38"/>
      <c r="K2" s="64"/>
      <c r="L2" s="65" t="s">
        <v>2</v>
      </c>
      <c r="M2" s="66"/>
      <c r="N2" s="66"/>
      <c r="O2" s="67"/>
      <c r="P2" s="68" t="s">
        <v>3</v>
      </c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154"/>
      <c r="AZ2" s="155" t="str">
        <f>N10</f>
        <v>SHT0015112</v>
      </c>
      <c r="BA2" s="156" t="str">
        <f>N11</f>
        <v>SHT0015620</v>
      </c>
      <c r="BB2" s="157" t="s">
        <v>4</v>
      </c>
      <c r="BC2" s="158" t="str">
        <f>N13</f>
        <v>SHT0015113</v>
      </c>
    </row>
    <row r="3" ht="27.75" hidden="1" customHeight="1" outlineLevel="1" spans="1:55">
      <c r="A3" s="39"/>
      <c r="B3" s="40"/>
      <c r="C3" s="40"/>
      <c r="D3" s="40"/>
      <c r="E3" s="41"/>
      <c r="F3" s="42"/>
      <c r="G3" s="43"/>
      <c r="H3" s="43"/>
      <c r="I3" s="43"/>
      <c r="J3" s="43"/>
      <c r="K3" s="69"/>
      <c r="L3" s="70"/>
      <c r="M3" s="71"/>
      <c r="N3" s="71"/>
      <c r="O3" s="72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154"/>
      <c r="AZ3" s="155"/>
      <c r="BA3" s="159"/>
      <c r="BB3" s="160"/>
      <c r="BC3" s="161"/>
    </row>
    <row r="4" ht="27" hidden="1" customHeight="1" outlineLevel="1" spans="1:55">
      <c r="A4" s="44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154"/>
      <c r="AZ4" s="155"/>
      <c r="BA4" s="162"/>
      <c r="BB4" s="163"/>
      <c r="BC4" s="164"/>
    </row>
    <row r="5" ht="31.5" hidden="1" customHeight="1" outlineLevel="1" spans="1:55">
      <c r="A5" s="45" t="s">
        <v>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 t="s">
        <v>7</v>
      </c>
      <c r="O5" s="73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154"/>
      <c r="AZ5" s="165" t="str">
        <f>O10</f>
        <v>气动转盘总成</v>
      </c>
      <c r="BA5" s="166" t="s">
        <v>8</v>
      </c>
      <c r="BB5" s="167" t="s">
        <v>8</v>
      </c>
      <c r="BC5" s="166" t="str">
        <f>O13</f>
        <v>电动转盘总成</v>
      </c>
    </row>
    <row r="6" ht="28.5" hidden="1" customHeight="1" outlineLevel="1" spans="1:55">
      <c r="A6" s="46" t="s">
        <v>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154"/>
      <c r="AZ6" s="168"/>
      <c r="BA6" s="169"/>
      <c r="BB6" s="170"/>
      <c r="BC6" s="161"/>
    </row>
    <row r="7" ht="43.5" hidden="1" customHeight="1" outlineLevel="1" spans="1:55">
      <c r="A7" s="47" t="s">
        <v>10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171"/>
      <c r="AZ7" s="168"/>
      <c r="BA7" s="172"/>
      <c r="BB7" s="173"/>
      <c r="BC7" s="164"/>
    </row>
    <row r="8" s="20" customFormat="1" ht="43.5" customHeight="1" collapsed="1" spans="1:55">
      <c r="A8" s="48" t="s">
        <v>11</v>
      </c>
      <c r="B8" s="49" t="s">
        <v>12</v>
      </c>
      <c r="C8" s="49"/>
      <c r="D8" s="49"/>
      <c r="E8" s="49"/>
      <c r="F8" s="49"/>
      <c r="G8" s="49"/>
      <c r="H8" s="49"/>
      <c r="I8" s="49"/>
      <c r="J8" s="49"/>
      <c r="K8" s="49"/>
      <c r="L8" s="49" t="s">
        <v>13</v>
      </c>
      <c r="M8" s="74" t="s">
        <v>14</v>
      </c>
      <c r="N8" s="74" t="s">
        <v>15</v>
      </c>
      <c r="O8" s="49" t="s">
        <v>16</v>
      </c>
      <c r="P8" s="49" t="s">
        <v>17</v>
      </c>
      <c r="Q8" s="49" t="s">
        <v>18</v>
      </c>
      <c r="R8" s="49" t="s">
        <v>19</v>
      </c>
      <c r="S8" s="76" t="s">
        <v>20</v>
      </c>
      <c r="T8" s="92" t="s">
        <v>21</v>
      </c>
      <c r="U8" s="93" t="s">
        <v>22</v>
      </c>
      <c r="V8" s="92" t="s">
        <v>23</v>
      </c>
      <c r="W8" s="92" t="s">
        <v>24</v>
      </c>
      <c r="X8" s="94" t="s">
        <v>25</v>
      </c>
      <c r="Y8" s="94" t="s">
        <v>26</v>
      </c>
      <c r="Z8" s="94" t="s">
        <v>27</v>
      </c>
      <c r="AA8" s="94" t="s">
        <v>28</v>
      </c>
      <c r="AB8" s="93" t="s">
        <v>29</v>
      </c>
      <c r="AC8" s="113" t="s">
        <v>30</v>
      </c>
      <c r="AD8" s="93" t="s">
        <v>31</v>
      </c>
      <c r="AE8" s="88" t="s">
        <v>32</v>
      </c>
      <c r="AF8" s="88" t="s">
        <v>33</v>
      </c>
      <c r="AG8" s="133" t="s">
        <v>34</v>
      </c>
      <c r="AH8" s="134"/>
      <c r="AI8" s="135"/>
      <c r="AJ8" s="136" t="s">
        <v>35</v>
      </c>
      <c r="AK8" s="137" t="s">
        <v>36</v>
      </c>
      <c r="AL8" s="138" t="s">
        <v>37</v>
      </c>
      <c r="AM8" s="139" t="s">
        <v>38</v>
      </c>
      <c r="AN8" s="140" t="s">
        <v>39</v>
      </c>
      <c r="AO8" s="140" t="s">
        <v>40</v>
      </c>
      <c r="AP8" s="148" t="s">
        <v>41</v>
      </c>
      <c r="AQ8" s="149" t="s">
        <v>42</v>
      </c>
      <c r="AR8" s="149" t="s">
        <v>43</v>
      </c>
      <c r="AS8" s="76" t="s">
        <v>44</v>
      </c>
      <c r="AT8" s="149" t="s">
        <v>45</v>
      </c>
      <c r="AU8" s="76" t="s">
        <v>46</v>
      </c>
      <c r="AV8" s="149" t="s">
        <v>47</v>
      </c>
      <c r="AW8" s="148" t="s">
        <v>48</v>
      </c>
      <c r="AX8" s="148" t="s">
        <v>49</v>
      </c>
      <c r="AY8" s="174" t="s">
        <v>50</v>
      </c>
      <c r="AZ8" s="93" t="s">
        <v>51</v>
      </c>
      <c r="BA8" s="93" t="s">
        <v>51</v>
      </c>
      <c r="BB8" s="175" t="s">
        <v>51</v>
      </c>
      <c r="BC8" s="93" t="s">
        <v>51</v>
      </c>
    </row>
    <row r="9" s="21" customFormat="1" ht="43.5" customHeight="1" spans="1:55">
      <c r="A9" s="50"/>
      <c r="B9" s="51">
        <v>0</v>
      </c>
      <c r="C9" s="51">
        <v>1</v>
      </c>
      <c r="D9" s="51">
        <v>2</v>
      </c>
      <c r="E9" s="51">
        <v>3</v>
      </c>
      <c r="F9" s="51">
        <v>4</v>
      </c>
      <c r="G9" s="51">
        <v>5</v>
      </c>
      <c r="H9" s="51">
        <v>6</v>
      </c>
      <c r="I9" s="51">
        <v>7</v>
      </c>
      <c r="J9" s="51">
        <v>8</v>
      </c>
      <c r="K9" s="75">
        <v>9</v>
      </c>
      <c r="L9" s="76"/>
      <c r="M9" s="77"/>
      <c r="N9" s="77"/>
      <c r="O9" s="78"/>
      <c r="P9" s="78"/>
      <c r="Q9" s="76"/>
      <c r="R9" s="78"/>
      <c r="S9" s="95"/>
      <c r="T9" s="96"/>
      <c r="U9" s="97"/>
      <c r="V9" s="98"/>
      <c r="W9" s="96"/>
      <c r="X9" s="99"/>
      <c r="Y9" s="99"/>
      <c r="Z9" s="114"/>
      <c r="AA9" s="114"/>
      <c r="AB9" s="115"/>
      <c r="AC9" s="116"/>
      <c r="AD9" s="115"/>
      <c r="AE9" s="88"/>
      <c r="AF9" s="88"/>
      <c r="AG9" s="141" t="s">
        <v>52</v>
      </c>
      <c r="AH9" s="138" t="s">
        <v>53</v>
      </c>
      <c r="AI9" s="138" t="s">
        <v>54</v>
      </c>
      <c r="AJ9" s="136"/>
      <c r="AK9" s="137"/>
      <c r="AL9" s="138"/>
      <c r="AM9" s="139"/>
      <c r="AN9" s="142"/>
      <c r="AO9" s="142"/>
      <c r="AP9" s="150"/>
      <c r="AQ9" s="151"/>
      <c r="AR9" s="151"/>
      <c r="AS9" s="152"/>
      <c r="AT9" s="151"/>
      <c r="AU9" s="152"/>
      <c r="AV9" s="151"/>
      <c r="AW9" s="150"/>
      <c r="AX9" s="150"/>
      <c r="AY9" s="176"/>
      <c r="AZ9" s="93"/>
      <c r="BA9" s="93"/>
      <c r="BB9" s="175"/>
      <c r="BC9" s="93"/>
    </row>
    <row r="10" s="22" customFormat="1" ht="43.5" customHeight="1" spans="1:56">
      <c r="A10" s="52">
        <f>ROW()-9</f>
        <v>1</v>
      </c>
      <c r="B10" s="53">
        <v>0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 t="s">
        <v>55</v>
      </c>
      <c r="N10" s="53" t="s">
        <v>55</v>
      </c>
      <c r="O10" s="79" t="s">
        <v>56</v>
      </c>
      <c r="P10" s="80" t="s">
        <v>57</v>
      </c>
      <c r="Q10" s="100"/>
      <c r="R10" s="52"/>
      <c r="S10" s="52"/>
      <c r="T10" s="101"/>
      <c r="U10" s="53"/>
      <c r="V10" s="101"/>
      <c r="W10" s="58" t="s">
        <v>58</v>
      </c>
      <c r="X10" s="102" t="s">
        <v>59</v>
      </c>
      <c r="Y10" s="100" t="s">
        <v>60</v>
      </c>
      <c r="Z10" s="100" t="s">
        <v>61</v>
      </c>
      <c r="AA10" s="100"/>
      <c r="AB10" s="100"/>
      <c r="AC10" s="89">
        <f>AC14+AC24+AC34+AC56+AC60+AC61*6+AC62+AC66*2+AC67*6+AC68*2+AC71+AC72*2</f>
        <v>9.8668</v>
      </c>
      <c r="AD10" s="117" t="s">
        <v>62</v>
      </c>
      <c r="AE10" s="117" t="s">
        <v>63</v>
      </c>
      <c r="AF10" s="117"/>
      <c r="AG10" s="117"/>
      <c r="AH10" s="117"/>
      <c r="AI10" s="117"/>
      <c r="AJ10" s="117"/>
      <c r="AK10" s="117"/>
      <c r="AL10" s="117"/>
      <c r="AM10" s="117"/>
      <c r="AN10" s="117" t="s">
        <v>64</v>
      </c>
      <c r="AO10" s="117" t="s">
        <v>65</v>
      </c>
      <c r="AP10" s="117"/>
      <c r="AQ10" s="117"/>
      <c r="AR10" s="117"/>
      <c r="AS10" s="117"/>
      <c r="AT10" s="117"/>
      <c r="AU10" s="117"/>
      <c r="AV10" s="117"/>
      <c r="AW10" s="117"/>
      <c r="AX10" s="117"/>
      <c r="AY10" s="58"/>
      <c r="AZ10" s="88">
        <v>1</v>
      </c>
      <c r="BA10" s="88">
        <v>0</v>
      </c>
      <c r="BB10" s="177">
        <v>0</v>
      </c>
      <c r="BC10" s="49">
        <v>0</v>
      </c>
      <c r="BD10" s="22">
        <f>AZ10-BA10</f>
        <v>1</v>
      </c>
    </row>
    <row r="11" s="23" customFormat="1" ht="43.5" customHeight="1" spans="1:56">
      <c r="A11" s="52">
        <f t="shared" ref="A11:A20" si="0">ROW()-9</f>
        <v>2</v>
      </c>
      <c r="B11" s="54"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 t="s">
        <v>66</v>
      </c>
      <c r="N11" s="54" t="s">
        <v>66</v>
      </c>
      <c r="O11" s="81" t="s">
        <v>8</v>
      </c>
      <c r="P11" s="82" t="s">
        <v>67</v>
      </c>
      <c r="Q11" s="103"/>
      <c r="R11" s="61"/>
      <c r="S11" s="61"/>
      <c r="T11" s="104"/>
      <c r="U11" s="54"/>
      <c r="V11" s="104"/>
      <c r="W11" s="60" t="s">
        <v>58</v>
      </c>
      <c r="X11" s="105" t="s">
        <v>59</v>
      </c>
      <c r="Y11" s="103" t="s">
        <v>60</v>
      </c>
      <c r="Z11" s="103"/>
      <c r="AA11" s="103"/>
      <c r="AB11" s="103"/>
      <c r="AC11" s="90">
        <v>9.865</v>
      </c>
      <c r="AD11" s="118"/>
      <c r="AE11" s="117" t="s">
        <v>63</v>
      </c>
      <c r="AF11" s="118"/>
      <c r="AG11" s="117"/>
      <c r="AH11" s="117"/>
      <c r="AI11" s="117"/>
      <c r="AJ11" s="118"/>
      <c r="AK11" s="118"/>
      <c r="AL11" s="117"/>
      <c r="AM11" s="117"/>
      <c r="AN11" s="117" t="s">
        <v>64</v>
      </c>
      <c r="AO11" s="117" t="s">
        <v>65</v>
      </c>
      <c r="AP11" s="118"/>
      <c r="AQ11" s="118"/>
      <c r="AR11" s="118"/>
      <c r="AS11" s="118"/>
      <c r="AT11" s="118"/>
      <c r="AU11" s="118"/>
      <c r="AV11" s="118"/>
      <c r="AW11" s="118"/>
      <c r="AX11" s="118"/>
      <c r="AY11" s="60"/>
      <c r="AZ11" s="178">
        <v>0</v>
      </c>
      <c r="BA11" s="178">
        <v>1</v>
      </c>
      <c r="BB11" s="177">
        <v>0</v>
      </c>
      <c r="BC11" s="179">
        <v>0</v>
      </c>
      <c r="BD11" s="22">
        <f t="shared" ref="BD11:BD42" si="1">AZ11-BA11</f>
        <v>-1</v>
      </c>
    </row>
    <row r="12" s="24" customFormat="1" ht="43.5" customHeight="1" spans="1:56">
      <c r="A12" s="55">
        <f t="shared" si="0"/>
        <v>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83" t="s">
        <v>68</v>
      </c>
      <c r="M12" s="83" t="s">
        <v>4</v>
      </c>
      <c r="N12" s="83" t="s">
        <v>4</v>
      </c>
      <c r="O12" s="84" t="s">
        <v>8</v>
      </c>
      <c r="P12" s="83" t="s">
        <v>69</v>
      </c>
      <c r="Q12" s="106"/>
      <c r="R12" s="107"/>
      <c r="S12" s="107"/>
      <c r="T12" s="108"/>
      <c r="U12" s="83"/>
      <c r="V12" s="108"/>
      <c r="W12" s="107" t="s">
        <v>58</v>
      </c>
      <c r="X12" s="109" t="s">
        <v>59</v>
      </c>
      <c r="Y12" s="106" t="s">
        <v>60</v>
      </c>
      <c r="Z12" s="106"/>
      <c r="AA12" s="106"/>
      <c r="AB12" s="106"/>
      <c r="AC12" s="119">
        <v>9.865</v>
      </c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 t="s">
        <v>64</v>
      </c>
      <c r="AO12" s="120" t="s">
        <v>65</v>
      </c>
      <c r="AP12" s="120"/>
      <c r="AQ12" s="120"/>
      <c r="AR12" s="120"/>
      <c r="AS12" s="120"/>
      <c r="AT12" s="120"/>
      <c r="AU12" s="120"/>
      <c r="AV12" s="120"/>
      <c r="AW12" s="120"/>
      <c r="AX12" s="120"/>
      <c r="AY12" s="180"/>
      <c r="AZ12" s="181">
        <v>0</v>
      </c>
      <c r="BA12" s="181">
        <v>0</v>
      </c>
      <c r="BB12" s="181">
        <v>1</v>
      </c>
      <c r="BC12" s="182">
        <v>0</v>
      </c>
      <c r="BD12" s="24">
        <f t="shared" si="1"/>
        <v>0</v>
      </c>
    </row>
    <row r="13" s="22" customFormat="1" ht="43.5" customHeight="1" spans="1:56">
      <c r="A13" s="52">
        <f t="shared" si="0"/>
        <v>4</v>
      </c>
      <c r="B13" s="53">
        <v>0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 t="s">
        <v>70</v>
      </c>
      <c r="N13" s="53" t="s">
        <v>70</v>
      </c>
      <c r="O13" s="79" t="s">
        <v>71</v>
      </c>
      <c r="P13" s="80"/>
      <c r="Q13" s="100"/>
      <c r="R13" s="52"/>
      <c r="S13" s="52"/>
      <c r="T13" s="101"/>
      <c r="U13" s="53"/>
      <c r="V13" s="101"/>
      <c r="W13" s="58" t="s">
        <v>58</v>
      </c>
      <c r="X13" s="102" t="s">
        <v>59</v>
      </c>
      <c r="Y13" s="100" t="s">
        <v>60</v>
      </c>
      <c r="Z13" s="100" t="s">
        <v>61</v>
      </c>
      <c r="AA13" s="100"/>
      <c r="AB13" s="100"/>
      <c r="AC13" s="89">
        <f>AC14+AC25+AC35+AC56+AC60+AC61*6+AC62+AC66*2+AC67*6+AC68*2+AC69+AC70*3</f>
        <v>10.2738</v>
      </c>
      <c r="AD13" s="117"/>
      <c r="AE13" s="117" t="s">
        <v>63</v>
      </c>
      <c r="AF13" s="117"/>
      <c r="AG13" s="117"/>
      <c r="AH13" s="117"/>
      <c r="AI13" s="117"/>
      <c r="AJ13" s="117"/>
      <c r="AK13" s="117"/>
      <c r="AL13" s="117"/>
      <c r="AM13" s="117"/>
      <c r="AN13" s="117" t="s">
        <v>64</v>
      </c>
      <c r="AO13" s="117" t="s">
        <v>65</v>
      </c>
      <c r="AP13" s="117"/>
      <c r="AQ13" s="117"/>
      <c r="AR13" s="117"/>
      <c r="AS13" s="117"/>
      <c r="AT13" s="117"/>
      <c r="AU13" s="117"/>
      <c r="AV13" s="117"/>
      <c r="AW13" s="117"/>
      <c r="AX13" s="117"/>
      <c r="AY13" s="58"/>
      <c r="AZ13" s="88">
        <v>0</v>
      </c>
      <c r="BA13" s="88">
        <v>0</v>
      </c>
      <c r="BB13" s="177">
        <v>0</v>
      </c>
      <c r="BC13" s="49">
        <v>1</v>
      </c>
      <c r="BD13" s="22">
        <f t="shared" si="1"/>
        <v>0</v>
      </c>
    </row>
    <row r="14" s="22" customFormat="1" ht="43.5" customHeight="1" spans="1:56">
      <c r="A14" s="52">
        <f t="shared" si="0"/>
        <v>5</v>
      </c>
      <c r="B14" s="53"/>
      <c r="C14" s="53">
        <v>1</v>
      </c>
      <c r="D14" s="53"/>
      <c r="E14" s="53"/>
      <c r="F14" s="53"/>
      <c r="G14" s="53"/>
      <c r="H14" s="53"/>
      <c r="I14" s="53"/>
      <c r="J14" s="53"/>
      <c r="K14" s="53"/>
      <c r="L14" s="53"/>
      <c r="M14" s="53" t="s">
        <v>72</v>
      </c>
      <c r="N14" s="53" t="s">
        <v>72</v>
      </c>
      <c r="O14" s="79" t="s">
        <v>73</v>
      </c>
      <c r="P14" s="80"/>
      <c r="Q14" s="100"/>
      <c r="R14" s="52"/>
      <c r="S14" s="52"/>
      <c r="T14" s="101"/>
      <c r="U14" s="53"/>
      <c r="V14" s="101"/>
      <c r="W14" s="58" t="s">
        <v>58</v>
      </c>
      <c r="X14" s="102" t="s">
        <v>59</v>
      </c>
      <c r="Y14" s="100" t="s">
        <v>74</v>
      </c>
      <c r="Z14" s="100" t="s">
        <v>61</v>
      </c>
      <c r="AA14" s="100"/>
      <c r="AB14" s="100"/>
      <c r="AC14" s="89">
        <f>AC15*AZ15+AC16*AZ16+AC18*AZ18+AC19*AZ19+AC21*AZ21+AC22*AZ22+AC23*AZ23</f>
        <v>3.5518</v>
      </c>
      <c r="AD14" s="117" t="s">
        <v>62</v>
      </c>
      <c r="AE14" s="117" t="s">
        <v>63</v>
      </c>
      <c r="AF14" s="117"/>
      <c r="AG14" s="117"/>
      <c r="AH14" s="117"/>
      <c r="AI14" s="117"/>
      <c r="AJ14" s="117"/>
      <c r="AK14" s="117"/>
      <c r="AL14" s="117"/>
      <c r="AM14" s="117"/>
      <c r="AN14" s="117" t="s">
        <v>64</v>
      </c>
      <c r="AO14" s="117" t="s">
        <v>65</v>
      </c>
      <c r="AP14" s="117"/>
      <c r="AQ14" s="117"/>
      <c r="AR14" s="117"/>
      <c r="AS14" s="117"/>
      <c r="AT14" s="117"/>
      <c r="AU14" s="117"/>
      <c r="AV14" s="117"/>
      <c r="AW14" s="117"/>
      <c r="AX14" s="117"/>
      <c r="AY14" s="58"/>
      <c r="AZ14" s="88">
        <v>1</v>
      </c>
      <c r="BA14" s="88">
        <v>1</v>
      </c>
      <c r="BB14" s="181">
        <v>1</v>
      </c>
      <c r="BC14" s="49">
        <v>1</v>
      </c>
      <c r="BD14" s="22">
        <f t="shared" si="1"/>
        <v>0</v>
      </c>
    </row>
    <row r="15" s="22" customFormat="1" ht="43.5" customHeight="1" spans="1:56">
      <c r="A15" s="52">
        <f t="shared" si="0"/>
        <v>6</v>
      </c>
      <c r="B15" s="53"/>
      <c r="C15" s="53"/>
      <c r="D15" s="53">
        <v>2</v>
      </c>
      <c r="E15" s="53"/>
      <c r="F15" s="53"/>
      <c r="G15" s="53"/>
      <c r="H15" s="53"/>
      <c r="I15" s="53"/>
      <c r="J15" s="53"/>
      <c r="K15" s="53"/>
      <c r="L15" s="53"/>
      <c r="M15" s="53" t="s">
        <v>75</v>
      </c>
      <c r="N15" s="53" t="s">
        <v>75</v>
      </c>
      <c r="O15" s="79" t="s">
        <v>76</v>
      </c>
      <c r="P15" s="80"/>
      <c r="Q15" s="100"/>
      <c r="R15" s="53"/>
      <c r="S15" s="53"/>
      <c r="T15" s="101"/>
      <c r="U15" s="53"/>
      <c r="V15" s="101"/>
      <c r="W15" s="58" t="s">
        <v>58</v>
      </c>
      <c r="X15" s="102" t="s">
        <v>59</v>
      </c>
      <c r="Y15" s="100" t="s">
        <v>77</v>
      </c>
      <c r="Z15" s="100" t="s">
        <v>78</v>
      </c>
      <c r="AA15" s="100"/>
      <c r="AB15" s="100"/>
      <c r="AC15" s="89">
        <f>AC36</f>
        <v>0.022</v>
      </c>
      <c r="AD15" s="117" t="s">
        <v>62</v>
      </c>
      <c r="AE15" s="117" t="s">
        <v>79</v>
      </c>
      <c r="AF15" s="117"/>
      <c r="AG15" s="117" t="s">
        <v>80</v>
      </c>
      <c r="AH15" s="117"/>
      <c r="AI15" s="117"/>
      <c r="AJ15" s="117">
        <f>AC15*1.02</f>
        <v>0.02244</v>
      </c>
      <c r="AK15" s="143">
        <f>AC15/AJ15</f>
        <v>0.980392156862745</v>
      </c>
      <c r="AL15" s="117"/>
      <c r="AM15" s="117"/>
      <c r="AN15" s="117" t="s">
        <v>64</v>
      </c>
      <c r="AO15" s="117" t="s">
        <v>81</v>
      </c>
      <c r="AP15" s="117"/>
      <c r="AQ15" s="117"/>
      <c r="AR15" s="117"/>
      <c r="AS15" s="117"/>
      <c r="AT15" s="117"/>
      <c r="AU15" s="117"/>
      <c r="AV15" s="117"/>
      <c r="AW15" s="117"/>
      <c r="AX15" s="117"/>
      <c r="AY15" s="58" t="s">
        <v>82</v>
      </c>
      <c r="AZ15" s="88">
        <v>1</v>
      </c>
      <c r="BA15" s="88">
        <v>1</v>
      </c>
      <c r="BB15" s="181">
        <v>1</v>
      </c>
      <c r="BC15" s="49">
        <v>1</v>
      </c>
      <c r="BD15" s="22">
        <f t="shared" si="1"/>
        <v>0</v>
      </c>
    </row>
    <row r="16" s="22" customFormat="1" ht="43.5" customHeight="1" spans="1:56">
      <c r="A16" s="52">
        <f t="shared" si="0"/>
        <v>7</v>
      </c>
      <c r="B16" s="53"/>
      <c r="C16" s="53"/>
      <c r="D16" s="53">
        <v>2</v>
      </c>
      <c r="E16" s="53"/>
      <c r="F16" s="53"/>
      <c r="G16" s="53"/>
      <c r="H16" s="53"/>
      <c r="I16" s="53"/>
      <c r="J16" s="53"/>
      <c r="K16" s="53"/>
      <c r="L16" s="53"/>
      <c r="M16" s="53" t="s">
        <v>83</v>
      </c>
      <c r="N16" s="53" t="s">
        <v>83</v>
      </c>
      <c r="O16" s="79" t="s">
        <v>84</v>
      </c>
      <c r="P16" s="80"/>
      <c r="Q16" s="100"/>
      <c r="R16" s="53"/>
      <c r="S16" s="53"/>
      <c r="T16" s="101"/>
      <c r="U16" s="53"/>
      <c r="V16" s="101"/>
      <c r="W16" s="58" t="s">
        <v>58</v>
      </c>
      <c r="X16" s="102" t="s">
        <v>59</v>
      </c>
      <c r="Y16" s="100" t="s">
        <v>77</v>
      </c>
      <c r="Z16" s="100" t="s">
        <v>78</v>
      </c>
      <c r="AA16" s="100"/>
      <c r="AB16" s="100"/>
      <c r="AC16" s="89">
        <f>AC37</f>
        <v>0.0528</v>
      </c>
      <c r="AD16" s="117" t="s">
        <v>62</v>
      </c>
      <c r="AE16" s="117" t="s">
        <v>79</v>
      </c>
      <c r="AF16" s="117"/>
      <c r="AG16" s="117" t="s">
        <v>80</v>
      </c>
      <c r="AH16" s="117"/>
      <c r="AI16" s="117"/>
      <c r="AJ16" s="117">
        <f>AC16*1.02</f>
        <v>0.053856</v>
      </c>
      <c r="AK16" s="143">
        <f>AC16/AJ16</f>
        <v>0.980392156862745</v>
      </c>
      <c r="AL16" s="117"/>
      <c r="AM16" s="117"/>
      <c r="AN16" s="117" t="s">
        <v>64</v>
      </c>
      <c r="AO16" s="117" t="s">
        <v>81</v>
      </c>
      <c r="AP16" s="117"/>
      <c r="AQ16" s="117"/>
      <c r="AR16" s="117"/>
      <c r="AS16" s="117"/>
      <c r="AT16" s="117"/>
      <c r="AU16" s="117"/>
      <c r="AV16" s="117"/>
      <c r="AW16" s="117"/>
      <c r="AX16" s="117"/>
      <c r="AY16" s="58" t="s">
        <v>82</v>
      </c>
      <c r="AZ16" s="88">
        <v>1</v>
      </c>
      <c r="BA16" s="88">
        <v>1</v>
      </c>
      <c r="BB16" s="181">
        <v>1</v>
      </c>
      <c r="BC16" s="49">
        <v>1</v>
      </c>
      <c r="BD16" s="22">
        <f t="shared" si="1"/>
        <v>0</v>
      </c>
    </row>
    <row r="17" s="22" customFormat="1" ht="43.5" customHeight="1" spans="1:56">
      <c r="A17" s="52">
        <f t="shared" si="0"/>
        <v>8</v>
      </c>
      <c r="B17" s="53"/>
      <c r="C17" s="53"/>
      <c r="D17" s="53">
        <v>2</v>
      </c>
      <c r="E17" s="53"/>
      <c r="F17" s="53"/>
      <c r="G17" s="53"/>
      <c r="H17" s="53"/>
      <c r="I17" s="53"/>
      <c r="J17" s="53"/>
      <c r="K17" s="53"/>
      <c r="L17" s="53"/>
      <c r="M17" s="80" t="s">
        <v>85</v>
      </c>
      <c r="N17" s="80" t="s">
        <v>85</v>
      </c>
      <c r="O17" s="79" t="s">
        <v>86</v>
      </c>
      <c r="P17" s="80"/>
      <c r="Q17" s="100"/>
      <c r="R17" s="80"/>
      <c r="S17" s="80"/>
      <c r="T17" s="101"/>
      <c r="U17" s="82"/>
      <c r="V17" s="101"/>
      <c r="W17" s="52" t="s">
        <v>58</v>
      </c>
      <c r="X17" s="102" t="s">
        <v>59</v>
      </c>
      <c r="Y17" s="103" t="s">
        <v>87</v>
      </c>
      <c r="Z17" s="100"/>
      <c r="AA17" s="100"/>
      <c r="AB17" s="100"/>
      <c r="AC17" s="89">
        <v>1.008</v>
      </c>
      <c r="AD17" s="117" t="s">
        <v>88</v>
      </c>
      <c r="AE17" s="117" t="s">
        <v>88</v>
      </c>
      <c r="AF17" s="117"/>
      <c r="AG17" s="117"/>
      <c r="AH17" s="117"/>
      <c r="AI17" s="117"/>
      <c r="AJ17" s="144"/>
      <c r="AK17" s="145"/>
      <c r="AL17" s="117"/>
      <c r="AM17" s="117" t="s">
        <v>89</v>
      </c>
      <c r="AN17" s="118" t="s">
        <v>64</v>
      </c>
      <c r="AO17" s="118" t="s">
        <v>90</v>
      </c>
      <c r="AP17" s="117"/>
      <c r="AQ17" s="117"/>
      <c r="AR17" s="117"/>
      <c r="AS17" s="117"/>
      <c r="AT17" s="117"/>
      <c r="AU17" s="117"/>
      <c r="AV17" s="117"/>
      <c r="AW17" s="117"/>
      <c r="AX17" s="117"/>
      <c r="AY17" s="58"/>
      <c r="AZ17" s="88">
        <v>1</v>
      </c>
      <c r="BA17" s="88">
        <v>1</v>
      </c>
      <c r="BB17" s="181">
        <v>1</v>
      </c>
      <c r="BC17" s="49">
        <v>1</v>
      </c>
      <c r="BD17" s="22">
        <f t="shared" si="1"/>
        <v>0</v>
      </c>
    </row>
    <row r="18" s="22" customFormat="1" ht="43.5" customHeight="1" spans="1:56">
      <c r="A18" s="52">
        <f t="shared" si="0"/>
        <v>9</v>
      </c>
      <c r="B18" s="53"/>
      <c r="C18" s="53"/>
      <c r="D18" s="53"/>
      <c r="E18" s="53">
        <v>3</v>
      </c>
      <c r="F18" s="53"/>
      <c r="G18" s="53"/>
      <c r="H18" s="53"/>
      <c r="I18" s="53"/>
      <c r="J18" s="53"/>
      <c r="K18" s="53"/>
      <c r="L18" s="53"/>
      <c r="M18" s="53" t="s">
        <v>91</v>
      </c>
      <c r="N18" s="53" t="s">
        <v>91</v>
      </c>
      <c r="O18" s="79" t="s">
        <v>92</v>
      </c>
      <c r="P18" s="80"/>
      <c r="Q18" s="100"/>
      <c r="R18" s="53"/>
      <c r="S18" s="53"/>
      <c r="T18" s="101"/>
      <c r="U18" s="53"/>
      <c r="V18" s="101"/>
      <c r="W18" s="58" t="s">
        <v>58</v>
      </c>
      <c r="X18" s="102" t="s">
        <v>59</v>
      </c>
      <c r="Y18" s="100" t="s">
        <v>93</v>
      </c>
      <c r="Z18" s="100" t="s">
        <v>94</v>
      </c>
      <c r="AA18" s="100"/>
      <c r="AB18" s="100"/>
      <c r="AC18" s="89">
        <v>1.008</v>
      </c>
      <c r="AD18" s="117"/>
      <c r="AE18" s="117" t="s">
        <v>95</v>
      </c>
      <c r="AF18" s="117"/>
      <c r="AG18" s="117">
        <v>403</v>
      </c>
      <c r="AH18" s="117">
        <v>247</v>
      </c>
      <c r="AI18" s="117">
        <v>2</v>
      </c>
      <c r="AJ18" s="146">
        <f>AG18*AH18*AI18*7860/1000000000</f>
        <v>1.56478452</v>
      </c>
      <c r="AK18" s="143">
        <f>AC18/AJ18</f>
        <v>0.644178151762391</v>
      </c>
      <c r="AL18" s="117"/>
      <c r="AM18" s="117"/>
      <c r="AN18" s="117" t="s">
        <v>96</v>
      </c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58" t="s">
        <v>88</v>
      </c>
      <c r="AZ18" s="88">
        <v>1</v>
      </c>
      <c r="BA18" s="88">
        <v>1</v>
      </c>
      <c r="BB18" s="181">
        <v>1</v>
      </c>
      <c r="BC18" s="49">
        <v>1</v>
      </c>
      <c r="BD18" s="22">
        <f t="shared" si="1"/>
        <v>0</v>
      </c>
    </row>
    <row r="19" s="22" customFormat="1" ht="51" customHeight="1" spans="1:56">
      <c r="A19" s="52">
        <f t="shared" si="0"/>
        <v>10</v>
      </c>
      <c r="B19" s="53"/>
      <c r="C19" s="53"/>
      <c r="D19" s="53">
        <v>2</v>
      </c>
      <c r="E19" s="53"/>
      <c r="F19" s="53"/>
      <c r="G19" s="53"/>
      <c r="H19" s="53"/>
      <c r="I19" s="53"/>
      <c r="J19" s="53"/>
      <c r="K19" s="53"/>
      <c r="L19" s="53"/>
      <c r="M19" s="53" t="s">
        <v>97</v>
      </c>
      <c r="N19" s="53" t="s">
        <v>97</v>
      </c>
      <c r="O19" s="79" t="s">
        <v>98</v>
      </c>
      <c r="P19" s="85" t="s">
        <v>99</v>
      </c>
      <c r="Q19" s="100"/>
      <c r="R19" s="53"/>
      <c r="S19" s="53"/>
      <c r="T19" s="101"/>
      <c r="U19" s="53"/>
      <c r="V19" s="101"/>
      <c r="W19" s="58" t="s">
        <v>58</v>
      </c>
      <c r="X19" s="102" t="s">
        <v>59</v>
      </c>
      <c r="Y19" s="100" t="s">
        <v>100</v>
      </c>
      <c r="Z19" s="100" t="s">
        <v>101</v>
      </c>
      <c r="AA19" s="100"/>
      <c r="AB19" s="100"/>
      <c r="AC19" s="89">
        <v>0.003</v>
      </c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 t="s">
        <v>96</v>
      </c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58" t="s">
        <v>102</v>
      </c>
      <c r="AZ19" s="88">
        <v>5</v>
      </c>
      <c r="BA19" s="88">
        <v>5</v>
      </c>
      <c r="BB19" s="181">
        <v>5</v>
      </c>
      <c r="BC19" s="49">
        <v>5</v>
      </c>
      <c r="BD19" s="22">
        <f t="shared" si="1"/>
        <v>0</v>
      </c>
    </row>
    <row r="20" s="22" customFormat="1" ht="51" customHeight="1" spans="1:56">
      <c r="A20" s="52">
        <f t="shared" si="0"/>
        <v>11</v>
      </c>
      <c r="B20" s="53"/>
      <c r="C20" s="53"/>
      <c r="D20" s="53">
        <v>2</v>
      </c>
      <c r="E20" s="53"/>
      <c r="F20" s="53"/>
      <c r="G20" s="53"/>
      <c r="H20" s="53"/>
      <c r="I20" s="53"/>
      <c r="J20" s="53"/>
      <c r="K20" s="53"/>
      <c r="L20" s="53"/>
      <c r="M20" s="80" t="s">
        <v>103</v>
      </c>
      <c r="N20" s="80" t="s">
        <v>103</v>
      </c>
      <c r="O20" s="79" t="s">
        <v>104</v>
      </c>
      <c r="P20" s="85"/>
      <c r="Q20" s="100"/>
      <c r="R20" s="80"/>
      <c r="S20" s="80"/>
      <c r="T20" s="101"/>
      <c r="U20" s="82"/>
      <c r="V20" s="101"/>
      <c r="W20" s="52" t="s">
        <v>58</v>
      </c>
      <c r="X20" s="102" t="s">
        <v>59</v>
      </c>
      <c r="Y20" s="103" t="s">
        <v>87</v>
      </c>
      <c r="Z20" s="100"/>
      <c r="AA20" s="100"/>
      <c r="AB20" s="100"/>
      <c r="AC20" s="89">
        <v>2.294</v>
      </c>
      <c r="AD20" s="52" t="s">
        <v>88</v>
      </c>
      <c r="AE20" s="117" t="s">
        <v>88</v>
      </c>
      <c r="AF20" s="117"/>
      <c r="AG20" s="117"/>
      <c r="AH20" s="117"/>
      <c r="AI20" s="117"/>
      <c r="AJ20" s="117"/>
      <c r="AK20" s="118"/>
      <c r="AL20" s="117"/>
      <c r="AM20" s="117" t="s">
        <v>105</v>
      </c>
      <c r="AN20" s="118" t="s">
        <v>64</v>
      </c>
      <c r="AO20" s="118" t="s">
        <v>90</v>
      </c>
      <c r="AP20" s="117"/>
      <c r="AQ20" s="117"/>
      <c r="AR20" s="117"/>
      <c r="AS20" s="117"/>
      <c r="AT20" s="117"/>
      <c r="AU20" s="117"/>
      <c r="AV20" s="117"/>
      <c r="AW20" s="117"/>
      <c r="AX20" s="117"/>
      <c r="AY20" s="58"/>
      <c r="AZ20" s="88">
        <v>1</v>
      </c>
      <c r="BA20" s="88">
        <v>1</v>
      </c>
      <c r="BB20" s="181">
        <v>1</v>
      </c>
      <c r="BC20" s="49">
        <v>1</v>
      </c>
      <c r="BD20" s="22">
        <f t="shared" si="1"/>
        <v>0</v>
      </c>
    </row>
    <row r="21" s="22" customFormat="1" ht="43.5" customHeight="1" spans="1:56">
      <c r="A21" s="52">
        <f t="shared" ref="A21:A30" si="2">ROW()-9</f>
        <v>12</v>
      </c>
      <c r="B21" s="53"/>
      <c r="C21" s="53"/>
      <c r="D21" s="53"/>
      <c r="E21" s="53">
        <v>3</v>
      </c>
      <c r="F21" s="53"/>
      <c r="G21" s="53"/>
      <c r="H21" s="53"/>
      <c r="I21" s="53"/>
      <c r="J21" s="53"/>
      <c r="K21" s="53"/>
      <c r="L21" s="53"/>
      <c r="M21" s="53" t="s">
        <v>106</v>
      </c>
      <c r="N21" s="53" t="s">
        <v>106</v>
      </c>
      <c r="O21" s="79" t="s">
        <v>107</v>
      </c>
      <c r="P21" s="80"/>
      <c r="Q21" s="100"/>
      <c r="R21" s="53"/>
      <c r="S21" s="53"/>
      <c r="T21" s="101"/>
      <c r="U21" s="53"/>
      <c r="V21" s="101"/>
      <c r="W21" s="58" t="s">
        <v>58</v>
      </c>
      <c r="X21" s="102" t="s">
        <v>59</v>
      </c>
      <c r="Y21" s="100" t="s">
        <v>93</v>
      </c>
      <c r="Z21" s="100" t="s">
        <v>94</v>
      </c>
      <c r="AA21" s="100"/>
      <c r="AB21" s="100"/>
      <c r="AC21" s="89">
        <v>2.294</v>
      </c>
      <c r="AD21" s="117" t="s">
        <v>62</v>
      </c>
      <c r="AE21" s="117" t="s">
        <v>95</v>
      </c>
      <c r="AF21" s="117"/>
      <c r="AG21" s="117">
        <v>461</v>
      </c>
      <c r="AH21" s="117">
        <v>263.5</v>
      </c>
      <c r="AI21" s="117">
        <v>2.5</v>
      </c>
      <c r="AJ21" s="146">
        <f>AG21*AH21*AI21*7860/1000000000</f>
        <v>2.386954275</v>
      </c>
      <c r="AK21" s="143">
        <f>AC21/AJ21</f>
        <v>0.961057370904183</v>
      </c>
      <c r="AL21" s="117"/>
      <c r="AM21" s="117"/>
      <c r="AN21" s="117" t="s">
        <v>96</v>
      </c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58" t="s">
        <v>88</v>
      </c>
      <c r="AZ21" s="88">
        <v>1</v>
      </c>
      <c r="BA21" s="88">
        <v>1</v>
      </c>
      <c r="BB21" s="181">
        <v>1</v>
      </c>
      <c r="BC21" s="49">
        <v>1</v>
      </c>
      <c r="BD21" s="22">
        <f t="shared" si="1"/>
        <v>0</v>
      </c>
    </row>
    <row r="22" s="22" customFormat="1" ht="43.5" customHeight="1" spans="1:56">
      <c r="A22" s="52">
        <f t="shared" si="2"/>
        <v>13</v>
      </c>
      <c r="B22" s="53"/>
      <c r="C22" s="53"/>
      <c r="D22" s="53">
        <v>2</v>
      </c>
      <c r="E22" s="53"/>
      <c r="F22" s="53"/>
      <c r="G22" s="53"/>
      <c r="H22" s="53"/>
      <c r="I22" s="53"/>
      <c r="J22" s="53"/>
      <c r="K22" s="53"/>
      <c r="L22" s="53"/>
      <c r="M22" s="53" t="s">
        <v>108</v>
      </c>
      <c r="N22" s="53" t="s">
        <v>108</v>
      </c>
      <c r="O22" s="53" t="s">
        <v>109</v>
      </c>
      <c r="P22" s="80" t="s">
        <v>110</v>
      </c>
      <c r="Q22" s="100"/>
      <c r="R22" s="53"/>
      <c r="S22" s="53"/>
      <c r="T22" s="101"/>
      <c r="U22" s="53"/>
      <c r="V22" s="101"/>
      <c r="W22" s="58" t="s">
        <v>58</v>
      </c>
      <c r="X22" s="102" t="s">
        <v>59</v>
      </c>
      <c r="Y22" s="100" t="s">
        <v>100</v>
      </c>
      <c r="Z22" s="100" t="s">
        <v>101</v>
      </c>
      <c r="AA22" s="100"/>
      <c r="AB22" s="52"/>
      <c r="AC22" s="89">
        <v>0.014</v>
      </c>
      <c r="AD22" s="117" t="s">
        <v>62</v>
      </c>
      <c r="AE22" s="117"/>
      <c r="AF22" s="117"/>
      <c r="AG22" s="117"/>
      <c r="AH22" s="117"/>
      <c r="AI22" s="117"/>
      <c r="AJ22" s="117"/>
      <c r="AK22" s="117"/>
      <c r="AL22" s="117"/>
      <c r="AM22" s="117"/>
      <c r="AN22" s="117" t="s">
        <v>96</v>
      </c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58" t="s">
        <v>111</v>
      </c>
      <c r="AZ22" s="88">
        <v>6</v>
      </c>
      <c r="BA22" s="88">
        <v>6</v>
      </c>
      <c r="BB22" s="181">
        <v>6</v>
      </c>
      <c r="BC22" s="49">
        <v>6</v>
      </c>
      <c r="BD22" s="22">
        <f t="shared" si="1"/>
        <v>0</v>
      </c>
    </row>
    <row r="23" s="22" customFormat="1" ht="43.5" customHeight="1" spans="1:56">
      <c r="A23" s="52">
        <f t="shared" si="2"/>
        <v>14</v>
      </c>
      <c r="B23" s="53"/>
      <c r="C23" s="53"/>
      <c r="D23" s="53">
        <v>2</v>
      </c>
      <c r="E23" s="53"/>
      <c r="F23" s="53"/>
      <c r="G23" s="53"/>
      <c r="H23" s="53"/>
      <c r="I23" s="53"/>
      <c r="J23" s="53"/>
      <c r="K23" s="53"/>
      <c r="L23" s="53"/>
      <c r="M23" s="53" t="s">
        <v>112</v>
      </c>
      <c r="N23" s="53" t="s">
        <v>112</v>
      </c>
      <c r="O23" s="53" t="s">
        <v>113</v>
      </c>
      <c r="P23" s="80"/>
      <c r="Q23" s="100"/>
      <c r="R23" s="53"/>
      <c r="S23" s="53"/>
      <c r="T23" s="101"/>
      <c r="U23" s="53"/>
      <c r="V23" s="101"/>
      <c r="W23" s="58" t="s">
        <v>58</v>
      </c>
      <c r="X23" s="102" t="s">
        <v>59</v>
      </c>
      <c r="Y23" s="100" t="s">
        <v>114</v>
      </c>
      <c r="Z23" s="100" t="s">
        <v>115</v>
      </c>
      <c r="AA23" s="100"/>
      <c r="AB23" s="52"/>
      <c r="AC23" s="89">
        <v>0.038</v>
      </c>
      <c r="AD23" s="117" t="s">
        <v>62</v>
      </c>
      <c r="AE23" s="117" t="s">
        <v>116</v>
      </c>
      <c r="AF23" s="117"/>
      <c r="AG23" s="117">
        <v>21</v>
      </c>
      <c r="AH23" s="117">
        <v>20</v>
      </c>
      <c r="AI23" s="117">
        <v>20</v>
      </c>
      <c r="AJ23" s="146">
        <f>AG23*AH23*AI23*7860/1000000000</f>
        <v>0.066024</v>
      </c>
      <c r="AK23" s="143">
        <f>AC23/AJ23</f>
        <v>0.57554828547195</v>
      </c>
      <c r="AL23" s="117"/>
      <c r="AM23" s="117"/>
      <c r="AN23" s="117" t="s">
        <v>96</v>
      </c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58" t="s">
        <v>111</v>
      </c>
      <c r="AZ23" s="88">
        <v>2</v>
      </c>
      <c r="BA23" s="88">
        <v>2</v>
      </c>
      <c r="BB23" s="181">
        <v>2</v>
      </c>
      <c r="BC23" s="49">
        <v>2</v>
      </c>
      <c r="BD23" s="22">
        <f t="shared" si="1"/>
        <v>0</v>
      </c>
    </row>
    <row r="24" s="22" customFormat="1" ht="43.5" customHeight="1" spans="1:56">
      <c r="A24" s="52">
        <f t="shared" si="2"/>
        <v>15</v>
      </c>
      <c r="B24" s="53"/>
      <c r="C24" s="53">
        <v>1</v>
      </c>
      <c r="D24" s="53"/>
      <c r="E24" s="53"/>
      <c r="F24" s="53"/>
      <c r="G24" s="53"/>
      <c r="H24" s="53"/>
      <c r="I24" s="53"/>
      <c r="J24" s="53"/>
      <c r="K24" s="53"/>
      <c r="L24" s="53"/>
      <c r="M24" s="53" t="s">
        <v>117</v>
      </c>
      <c r="N24" s="53" t="s">
        <v>117</v>
      </c>
      <c r="O24" s="53" t="s">
        <v>118</v>
      </c>
      <c r="P24" s="80"/>
      <c r="Q24" s="100"/>
      <c r="R24" s="53"/>
      <c r="S24" s="53"/>
      <c r="T24" s="101"/>
      <c r="U24" s="53"/>
      <c r="V24" s="101"/>
      <c r="W24" s="58" t="s">
        <v>58</v>
      </c>
      <c r="X24" s="102" t="s">
        <v>59</v>
      </c>
      <c r="Y24" s="100" t="s">
        <v>74</v>
      </c>
      <c r="Z24" s="100" t="s">
        <v>61</v>
      </c>
      <c r="AA24" s="100"/>
      <c r="AB24" s="52"/>
      <c r="AC24" s="89">
        <f>AC27+AC30+AC33*6</f>
        <v>1.2915</v>
      </c>
      <c r="AD24" s="117" t="s">
        <v>62</v>
      </c>
      <c r="AE24" s="117" t="s">
        <v>63</v>
      </c>
      <c r="AF24" s="117"/>
      <c r="AG24" s="117"/>
      <c r="AH24" s="117"/>
      <c r="AI24" s="117"/>
      <c r="AJ24" s="117"/>
      <c r="AK24" s="117"/>
      <c r="AL24" s="117"/>
      <c r="AM24" s="117"/>
      <c r="AN24" s="117" t="s">
        <v>64</v>
      </c>
      <c r="AO24" s="117" t="s">
        <v>65</v>
      </c>
      <c r="AP24" s="117"/>
      <c r="AQ24" s="117"/>
      <c r="AR24" s="117"/>
      <c r="AS24" s="117"/>
      <c r="AT24" s="117"/>
      <c r="AU24" s="117"/>
      <c r="AV24" s="117"/>
      <c r="AW24" s="117"/>
      <c r="AX24" s="117"/>
      <c r="AY24" s="58"/>
      <c r="AZ24" s="88">
        <v>1</v>
      </c>
      <c r="BA24" s="88">
        <v>1</v>
      </c>
      <c r="BB24" s="181">
        <v>1</v>
      </c>
      <c r="BC24" s="49">
        <v>0</v>
      </c>
      <c r="BD24" s="22">
        <f t="shared" si="1"/>
        <v>0</v>
      </c>
    </row>
    <row r="25" s="22" customFormat="1" ht="43.5" customHeight="1" spans="1:56">
      <c r="A25" s="52">
        <f t="shared" si="2"/>
        <v>16</v>
      </c>
      <c r="B25" s="53"/>
      <c r="C25" s="53">
        <v>1</v>
      </c>
      <c r="D25" s="53"/>
      <c r="E25" s="53"/>
      <c r="F25" s="53"/>
      <c r="G25" s="53"/>
      <c r="H25" s="53"/>
      <c r="I25" s="53"/>
      <c r="J25" s="53"/>
      <c r="K25" s="53"/>
      <c r="L25" s="53"/>
      <c r="M25" s="53" t="s">
        <v>119</v>
      </c>
      <c r="N25" s="53" t="s">
        <v>119</v>
      </c>
      <c r="O25" s="53" t="s">
        <v>120</v>
      </c>
      <c r="P25" s="80"/>
      <c r="Q25" s="100"/>
      <c r="R25" s="53"/>
      <c r="S25" s="53"/>
      <c r="T25" s="101"/>
      <c r="U25" s="53"/>
      <c r="V25" s="101"/>
      <c r="W25" s="58" t="s">
        <v>58</v>
      </c>
      <c r="X25" s="102" t="s">
        <v>59</v>
      </c>
      <c r="Y25" s="100" t="s">
        <v>74</v>
      </c>
      <c r="Z25" s="100" t="s">
        <v>61</v>
      </c>
      <c r="AA25" s="100"/>
      <c r="AB25" s="52"/>
      <c r="AC25" s="89">
        <f>AC29+AC30+AC33*6</f>
        <v>1.2475</v>
      </c>
      <c r="AD25" s="117"/>
      <c r="AE25" s="117" t="s">
        <v>63</v>
      </c>
      <c r="AF25" s="117"/>
      <c r="AG25" s="117"/>
      <c r="AH25" s="117"/>
      <c r="AI25" s="117"/>
      <c r="AJ25" s="117"/>
      <c r="AK25" s="117"/>
      <c r="AL25" s="117"/>
      <c r="AM25" s="117"/>
      <c r="AN25" s="117" t="s">
        <v>64</v>
      </c>
      <c r="AO25" s="117" t="s">
        <v>65</v>
      </c>
      <c r="AP25" s="117"/>
      <c r="AQ25" s="117"/>
      <c r="AR25" s="117"/>
      <c r="AS25" s="117"/>
      <c r="AT25" s="117"/>
      <c r="AU25" s="117"/>
      <c r="AV25" s="117"/>
      <c r="AW25" s="117"/>
      <c r="AX25" s="117"/>
      <c r="AY25" s="58"/>
      <c r="AZ25" s="88">
        <v>0</v>
      </c>
      <c r="BA25" s="88">
        <v>0</v>
      </c>
      <c r="BB25" s="181">
        <v>0</v>
      </c>
      <c r="BC25" s="49">
        <v>1</v>
      </c>
      <c r="BD25" s="22">
        <f t="shared" si="1"/>
        <v>0</v>
      </c>
    </row>
    <row r="26" s="22" customFormat="1" ht="43.5" customHeight="1" spans="1:56">
      <c r="A26" s="52">
        <f t="shared" si="2"/>
        <v>17</v>
      </c>
      <c r="B26" s="53"/>
      <c r="C26" s="53"/>
      <c r="D26" s="53">
        <v>2</v>
      </c>
      <c r="E26" s="53"/>
      <c r="F26" s="53"/>
      <c r="G26" s="53"/>
      <c r="H26" s="53"/>
      <c r="I26" s="53"/>
      <c r="J26" s="53"/>
      <c r="K26" s="53"/>
      <c r="L26" s="53"/>
      <c r="M26" s="80" t="s">
        <v>121</v>
      </c>
      <c r="N26" s="80" t="s">
        <v>121</v>
      </c>
      <c r="O26" s="80" t="s">
        <v>122</v>
      </c>
      <c r="P26" s="80"/>
      <c r="Q26" s="100"/>
      <c r="R26" s="80"/>
      <c r="S26" s="80"/>
      <c r="T26" s="101"/>
      <c r="U26" s="82"/>
      <c r="V26" s="101"/>
      <c r="W26" s="52" t="s">
        <v>58</v>
      </c>
      <c r="X26" s="102" t="s">
        <v>59</v>
      </c>
      <c r="Y26" s="103" t="s">
        <v>87</v>
      </c>
      <c r="Z26" s="100"/>
      <c r="AA26" s="100"/>
      <c r="AB26" s="52"/>
      <c r="AC26" s="89">
        <v>0.944</v>
      </c>
      <c r="AD26" s="52" t="s">
        <v>88</v>
      </c>
      <c r="AE26" s="117" t="s">
        <v>88</v>
      </c>
      <c r="AF26" s="117"/>
      <c r="AG26" s="117"/>
      <c r="AH26" s="117"/>
      <c r="AI26" s="117"/>
      <c r="AJ26" s="117"/>
      <c r="AK26" s="118"/>
      <c r="AL26" s="117"/>
      <c r="AM26" s="117" t="s">
        <v>123</v>
      </c>
      <c r="AN26" s="118" t="s">
        <v>64</v>
      </c>
      <c r="AO26" s="118" t="s">
        <v>90</v>
      </c>
      <c r="AP26" s="117"/>
      <c r="AQ26" s="117"/>
      <c r="AR26" s="117"/>
      <c r="AS26" s="117"/>
      <c r="AT26" s="117"/>
      <c r="AU26" s="117"/>
      <c r="AV26" s="117"/>
      <c r="AW26" s="117"/>
      <c r="AX26" s="117"/>
      <c r="AY26" s="58"/>
      <c r="AZ26" s="88">
        <v>1</v>
      </c>
      <c r="BA26" s="88">
        <v>1</v>
      </c>
      <c r="BB26" s="181">
        <v>1</v>
      </c>
      <c r="BC26" s="49">
        <v>0</v>
      </c>
      <c r="BD26" s="22">
        <f t="shared" si="1"/>
        <v>0</v>
      </c>
    </row>
    <row r="27" s="22" customFormat="1" ht="43.5" customHeight="1" spans="1:56">
      <c r="A27" s="52">
        <f t="shared" si="2"/>
        <v>18</v>
      </c>
      <c r="B27" s="53"/>
      <c r="C27" s="53"/>
      <c r="D27" s="53"/>
      <c r="E27" s="53">
        <v>3</v>
      </c>
      <c r="F27" s="53"/>
      <c r="G27" s="53"/>
      <c r="H27" s="53"/>
      <c r="I27" s="53"/>
      <c r="J27" s="53"/>
      <c r="K27" s="53"/>
      <c r="L27" s="53"/>
      <c r="M27" s="53" t="s">
        <v>124</v>
      </c>
      <c r="N27" s="53" t="s">
        <v>124</v>
      </c>
      <c r="O27" s="53" t="s">
        <v>125</v>
      </c>
      <c r="P27" s="80"/>
      <c r="Q27" s="100"/>
      <c r="R27" s="53"/>
      <c r="S27" s="53"/>
      <c r="T27" s="101"/>
      <c r="U27" s="53"/>
      <c r="V27" s="101"/>
      <c r="W27" s="58" t="s">
        <v>58</v>
      </c>
      <c r="X27" s="102" t="s">
        <v>59</v>
      </c>
      <c r="Y27" s="100" t="s">
        <v>93</v>
      </c>
      <c r="Z27" s="100" t="s">
        <v>94</v>
      </c>
      <c r="AA27" s="100"/>
      <c r="AB27" s="52"/>
      <c r="AC27" s="89">
        <v>0.944</v>
      </c>
      <c r="AD27" s="117" t="s">
        <v>62</v>
      </c>
      <c r="AE27" s="117" t="s">
        <v>95</v>
      </c>
      <c r="AF27" s="117"/>
      <c r="AG27" s="117">
        <v>260</v>
      </c>
      <c r="AH27" s="117">
        <v>255</v>
      </c>
      <c r="AI27" s="117">
        <v>4</v>
      </c>
      <c r="AJ27" s="146">
        <f>AG27*AH27*AI27*7860/1000000000</f>
        <v>2.084472</v>
      </c>
      <c r="AK27" s="143">
        <f>AC27/AJ27</f>
        <v>0.452872478018414</v>
      </c>
      <c r="AL27" s="117"/>
      <c r="AM27" s="117"/>
      <c r="AN27" s="117" t="s">
        <v>96</v>
      </c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58" t="s">
        <v>88</v>
      </c>
      <c r="AZ27" s="88">
        <v>1</v>
      </c>
      <c r="BA27" s="88">
        <v>1</v>
      </c>
      <c r="BB27" s="181">
        <v>1</v>
      </c>
      <c r="BC27" s="49">
        <v>0</v>
      </c>
      <c r="BD27" s="22">
        <f t="shared" si="1"/>
        <v>0</v>
      </c>
    </row>
    <row r="28" s="22" customFormat="1" ht="43.5" customHeight="1" spans="1:56">
      <c r="A28" s="52">
        <f t="shared" si="2"/>
        <v>19</v>
      </c>
      <c r="B28" s="53"/>
      <c r="C28" s="53"/>
      <c r="D28" s="53">
        <v>2</v>
      </c>
      <c r="E28" s="53"/>
      <c r="F28" s="53"/>
      <c r="G28" s="53"/>
      <c r="H28" s="53"/>
      <c r="I28" s="53"/>
      <c r="J28" s="53"/>
      <c r="K28" s="53"/>
      <c r="L28" s="53"/>
      <c r="M28" s="80" t="s">
        <v>126</v>
      </c>
      <c r="N28" s="80" t="s">
        <v>126</v>
      </c>
      <c r="O28" s="80" t="s">
        <v>127</v>
      </c>
      <c r="P28" s="80"/>
      <c r="Q28" s="100"/>
      <c r="R28" s="80"/>
      <c r="S28" s="80"/>
      <c r="T28" s="101"/>
      <c r="U28" s="82"/>
      <c r="V28" s="101"/>
      <c r="W28" s="52" t="s">
        <v>58</v>
      </c>
      <c r="X28" s="102" t="s">
        <v>59</v>
      </c>
      <c r="Y28" s="103" t="s">
        <v>87</v>
      </c>
      <c r="Z28" s="100"/>
      <c r="AA28" s="100"/>
      <c r="AB28" s="52"/>
      <c r="AC28" s="89">
        <v>0.9</v>
      </c>
      <c r="AD28" s="52" t="s">
        <v>88</v>
      </c>
      <c r="AE28" s="117" t="s">
        <v>88</v>
      </c>
      <c r="AF28" s="117"/>
      <c r="AG28" s="117"/>
      <c r="AH28" s="117"/>
      <c r="AI28" s="117"/>
      <c r="AJ28" s="117"/>
      <c r="AK28" s="118"/>
      <c r="AL28" s="117"/>
      <c r="AM28" s="117" t="s">
        <v>123</v>
      </c>
      <c r="AN28" s="118" t="s">
        <v>64</v>
      </c>
      <c r="AO28" s="118" t="s">
        <v>90</v>
      </c>
      <c r="AP28" s="117"/>
      <c r="AQ28" s="117"/>
      <c r="AR28" s="117"/>
      <c r="AS28" s="117"/>
      <c r="AT28" s="117"/>
      <c r="AU28" s="117"/>
      <c r="AV28" s="117"/>
      <c r="AW28" s="117"/>
      <c r="AX28" s="117"/>
      <c r="AY28" s="58"/>
      <c r="AZ28" s="88">
        <v>0</v>
      </c>
      <c r="BA28" s="88">
        <v>0</v>
      </c>
      <c r="BB28" s="177">
        <v>0</v>
      </c>
      <c r="BC28" s="49">
        <v>1</v>
      </c>
      <c r="BD28" s="22">
        <f t="shared" si="1"/>
        <v>0</v>
      </c>
    </row>
    <row r="29" s="22" customFormat="1" ht="43.5" customHeight="1" spans="1:56">
      <c r="A29" s="52">
        <f t="shared" si="2"/>
        <v>20</v>
      </c>
      <c r="B29" s="53"/>
      <c r="C29" s="53"/>
      <c r="D29" s="53"/>
      <c r="E29" s="53">
        <v>3</v>
      </c>
      <c r="F29" s="53"/>
      <c r="G29" s="53"/>
      <c r="H29" s="53"/>
      <c r="I29" s="53"/>
      <c r="J29" s="53"/>
      <c r="K29" s="53"/>
      <c r="L29" s="53"/>
      <c r="M29" s="53" t="s">
        <v>128</v>
      </c>
      <c r="N29" s="53" t="s">
        <v>128</v>
      </c>
      <c r="O29" s="53" t="s">
        <v>129</v>
      </c>
      <c r="P29" s="80"/>
      <c r="Q29" s="100"/>
      <c r="R29" s="53"/>
      <c r="S29" s="53"/>
      <c r="T29" s="101"/>
      <c r="U29" s="53"/>
      <c r="V29" s="101"/>
      <c r="W29" s="58" t="s">
        <v>58</v>
      </c>
      <c r="X29" s="102" t="s">
        <v>59</v>
      </c>
      <c r="Y29" s="100" t="s">
        <v>93</v>
      </c>
      <c r="Z29" s="100" t="s">
        <v>94</v>
      </c>
      <c r="AA29" s="100"/>
      <c r="AB29" s="52"/>
      <c r="AC29" s="89">
        <v>0.9</v>
      </c>
      <c r="AD29" s="117" t="s">
        <v>62</v>
      </c>
      <c r="AE29" s="117" t="s">
        <v>95</v>
      </c>
      <c r="AF29" s="117"/>
      <c r="AG29" s="117">
        <v>260</v>
      </c>
      <c r="AH29" s="117">
        <v>255</v>
      </c>
      <c r="AI29" s="117">
        <v>4</v>
      </c>
      <c r="AJ29" s="146">
        <f>AG29*AH29*AI29*7860/1000000000</f>
        <v>2.084472</v>
      </c>
      <c r="AK29" s="143">
        <f>AC29/AJ29</f>
        <v>0.431764015059929</v>
      </c>
      <c r="AL29" s="117"/>
      <c r="AM29" s="117"/>
      <c r="AN29" s="117" t="s">
        <v>96</v>
      </c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58" t="s">
        <v>88</v>
      </c>
      <c r="AZ29" s="88">
        <v>0</v>
      </c>
      <c r="BA29" s="88">
        <v>0</v>
      </c>
      <c r="BB29" s="177">
        <v>0</v>
      </c>
      <c r="BC29" s="49">
        <v>1</v>
      </c>
      <c r="BD29" s="22">
        <f t="shared" si="1"/>
        <v>0</v>
      </c>
    </row>
    <row r="30" s="22" customFormat="1" ht="43.5" customHeight="1" spans="1:56">
      <c r="A30" s="52">
        <f t="shared" si="2"/>
        <v>21</v>
      </c>
      <c r="B30" s="53"/>
      <c r="C30" s="53"/>
      <c r="D30" s="53">
        <v>2</v>
      </c>
      <c r="E30" s="53"/>
      <c r="F30" s="53"/>
      <c r="G30" s="53"/>
      <c r="H30" s="53"/>
      <c r="I30" s="53"/>
      <c r="J30" s="53"/>
      <c r="K30" s="53"/>
      <c r="L30" s="53"/>
      <c r="M30" s="53" t="s">
        <v>130</v>
      </c>
      <c r="N30" s="53" t="s">
        <v>130</v>
      </c>
      <c r="O30" s="53" t="s">
        <v>131</v>
      </c>
      <c r="P30" s="80"/>
      <c r="Q30" s="100"/>
      <c r="R30" s="53"/>
      <c r="S30" s="53"/>
      <c r="T30" s="101"/>
      <c r="U30" s="53"/>
      <c r="V30" s="101"/>
      <c r="W30" s="58" t="s">
        <v>58</v>
      </c>
      <c r="X30" s="102" t="s">
        <v>59</v>
      </c>
      <c r="Y30" s="100" t="s">
        <v>74</v>
      </c>
      <c r="Z30" s="100" t="s">
        <v>61</v>
      </c>
      <c r="AA30" s="100"/>
      <c r="AB30" s="52"/>
      <c r="AC30" s="89">
        <f>AC31*AZ31+AC32*AZ32</f>
        <v>0.2095</v>
      </c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 t="s">
        <v>64</v>
      </c>
      <c r="AO30" s="117" t="s">
        <v>65</v>
      </c>
      <c r="AP30" s="117"/>
      <c r="AQ30" s="117"/>
      <c r="AR30" s="117"/>
      <c r="AS30" s="117"/>
      <c r="AT30" s="117"/>
      <c r="AU30" s="117"/>
      <c r="AV30" s="117"/>
      <c r="AW30" s="117"/>
      <c r="AX30" s="117"/>
      <c r="AY30" s="58" t="s">
        <v>82</v>
      </c>
      <c r="AZ30" s="88">
        <v>1</v>
      </c>
      <c r="BA30" s="88">
        <v>1</v>
      </c>
      <c r="BB30" s="181">
        <v>1</v>
      </c>
      <c r="BC30" s="49">
        <v>1</v>
      </c>
      <c r="BD30" s="22">
        <f t="shared" si="1"/>
        <v>0</v>
      </c>
    </row>
    <row r="31" s="22" customFormat="1" ht="43.5" customHeight="1" spans="1:56">
      <c r="A31" s="52">
        <f t="shared" ref="A31:A40" si="3">ROW()-9</f>
        <v>22</v>
      </c>
      <c r="B31" s="53"/>
      <c r="C31" s="53"/>
      <c r="D31" s="53"/>
      <c r="E31" s="53">
        <v>3</v>
      </c>
      <c r="F31" s="53"/>
      <c r="G31" s="53"/>
      <c r="H31" s="53"/>
      <c r="I31" s="53"/>
      <c r="J31" s="53"/>
      <c r="K31" s="53"/>
      <c r="L31" s="53"/>
      <c r="M31" s="53" t="s">
        <v>132</v>
      </c>
      <c r="N31" s="53" t="s">
        <v>132</v>
      </c>
      <c r="O31" s="53" t="s">
        <v>133</v>
      </c>
      <c r="P31" s="80"/>
      <c r="Q31" s="100"/>
      <c r="R31" s="53"/>
      <c r="S31" s="53"/>
      <c r="T31" s="101"/>
      <c r="U31" s="53"/>
      <c r="V31" s="101"/>
      <c r="W31" s="58" t="s">
        <v>58</v>
      </c>
      <c r="X31" s="102" t="s">
        <v>59</v>
      </c>
      <c r="Y31" s="100" t="s">
        <v>77</v>
      </c>
      <c r="Z31" s="100" t="s">
        <v>134</v>
      </c>
      <c r="AA31" s="100"/>
      <c r="AB31" s="52"/>
      <c r="AC31" s="89">
        <v>0.169</v>
      </c>
      <c r="AD31" s="117"/>
      <c r="AE31" s="117" t="s">
        <v>79</v>
      </c>
      <c r="AF31" s="117"/>
      <c r="AG31" s="117" t="s">
        <v>80</v>
      </c>
      <c r="AH31" s="117"/>
      <c r="AI31" s="117"/>
      <c r="AJ31" s="117">
        <f>AC31*1.02</f>
        <v>0.17238</v>
      </c>
      <c r="AK31" s="143">
        <f>AC31/AJ31</f>
        <v>0.980392156862745</v>
      </c>
      <c r="AL31" s="117"/>
      <c r="AM31" s="117"/>
      <c r="AN31" s="117" t="s">
        <v>64</v>
      </c>
      <c r="AO31" s="117" t="s">
        <v>81</v>
      </c>
      <c r="AP31" s="117"/>
      <c r="AQ31" s="117"/>
      <c r="AR31" s="117"/>
      <c r="AS31" s="117"/>
      <c r="AT31" s="117"/>
      <c r="AU31" s="117"/>
      <c r="AV31" s="117"/>
      <c r="AW31" s="117"/>
      <c r="AX31" s="117"/>
      <c r="AY31" s="58"/>
      <c r="AZ31" s="88">
        <v>1</v>
      </c>
      <c r="BA31" s="88">
        <v>1</v>
      </c>
      <c r="BB31" s="181">
        <v>1</v>
      </c>
      <c r="BC31" s="49">
        <v>1</v>
      </c>
      <c r="BD31" s="22">
        <f t="shared" si="1"/>
        <v>0</v>
      </c>
    </row>
    <row r="32" s="23" customFormat="1" ht="43.5" customHeight="1" spans="1:56">
      <c r="A32" s="52">
        <f t="shared" si="3"/>
        <v>23</v>
      </c>
      <c r="B32" s="54"/>
      <c r="C32" s="54"/>
      <c r="D32" s="54"/>
      <c r="E32" s="54">
        <v>3</v>
      </c>
      <c r="F32" s="54"/>
      <c r="G32" s="54"/>
      <c r="H32" s="54"/>
      <c r="I32" s="54"/>
      <c r="J32" s="54"/>
      <c r="K32" s="54"/>
      <c r="L32" s="54"/>
      <c r="M32" s="54" t="s">
        <v>135</v>
      </c>
      <c r="N32" s="54" t="s">
        <v>135</v>
      </c>
      <c r="O32" s="54" t="s">
        <v>136</v>
      </c>
      <c r="P32" s="82" t="s">
        <v>137</v>
      </c>
      <c r="Q32" s="103"/>
      <c r="R32" s="54"/>
      <c r="S32" s="54"/>
      <c r="T32" s="104"/>
      <c r="U32" s="54"/>
      <c r="V32" s="104"/>
      <c r="W32" s="60" t="s">
        <v>58</v>
      </c>
      <c r="X32" s="105" t="s">
        <v>59</v>
      </c>
      <c r="Y32" s="103" t="s">
        <v>100</v>
      </c>
      <c r="Z32" s="103" t="s">
        <v>101</v>
      </c>
      <c r="AA32" s="103"/>
      <c r="AB32" s="61"/>
      <c r="AC32" s="90">
        <v>0.0003</v>
      </c>
      <c r="AD32" s="118" t="s">
        <v>62</v>
      </c>
      <c r="AE32" s="117"/>
      <c r="AF32" s="118"/>
      <c r="AG32" s="117"/>
      <c r="AH32" s="117"/>
      <c r="AI32" s="117"/>
      <c r="AJ32" s="118"/>
      <c r="AK32" s="118"/>
      <c r="AL32" s="117"/>
      <c r="AM32" s="117"/>
      <c r="AN32" s="117" t="s">
        <v>96</v>
      </c>
      <c r="AO32" s="117"/>
      <c r="AP32" s="118"/>
      <c r="AQ32" s="118"/>
      <c r="AR32" s="118"/>
      <c r="AS32" s="118"/>
      <c r="AT32" s="118"/>
      <c r="AU32" s="118"/>
      <c r="AV32" s="118"/>
      <c r="AW32" s="118"/>
      <c r="AX32" s="118"/>
      <c r="AY32" s="60"/>
      <c r="AZ32" s="178">
        <v>135</v>
      </c>
      <c r="BA32" s="178">
        <v>135</v>
      </c>
      <c r="BB32" s="181">
        <v>135</v>
      </c>
      <c r="BC32" s="179">
        <v>135</v>
      </c>
      <c r="BD32" s="22">
        <f t="shared" si="1"/>
        <v>0</v>
      </c>
    </row>
    <row r="33" s="22" customFormat="1" ht="43.5" customHeight="1" spans="1:56">
      <c r="A33" s="52">
        <f t="shared" si="3"/>
        <v>24</v>
      </c>
      <c r="B33" s="52"/>
      <c r="C33" s="57"/>
      <c r="D33" s="53">
        <v>2</v>
      </c>
      <c r="E33" s="57"/>
      <c r="F33" s="57"/>
      <c r="G33" s="57"/>
      <c r="H33" s="57"/>
      <c r="I33" s="57"/>
      <c r="J33" s="57"/>
      <c r="K33" s="86"/>
      <c r="L33" s="53"/>
      <c r="M33" s="53" t="s">
        <v>138</v>
      </c>
      <c r="N33" s="53" t="s">
        <v>138</v>
      </c>
      <c r="O33" s="53" t="s">
        <v>139</v>
      </c>
      <c r="P33" s="80" t="s">
        <v>140</v>
      </c>
      <c r="Q33" s="53"/>
      <c r="R33" s="53"/>
      <c r="S33" s="53"/>
      <c r="T33" s="53"/>
      <c r="U33" s="53"/>
      <c r="V33" s="53"/>
      <c r="W33" s="58" t="s">
        <v>58</v>
      </c>
      <c r="X33" s="102" t="s">
        <v>59</v>
      </c>
      <c r="Y33" s="53" t="s">
        <v>114</v>
      </c>
      <c r="Z33" s="53" t="s">
        <v>101</v>
      </c>
      <c r="AA33" s="53"/>
      <c r="AB33" s="53"/>
      <c r="AC33" s="53">
        <v>0.023</v>
      </c>
      <c r="AD33" s="117" t="s">
        <v>62</v>
      </c>
      <c r="AE33" s="117" t="s">
        <v>116</v>
      </c>
      <c r="AF33" s="117"/>
      <c r="AG33" s="117">
        <v>46</v>
      </c>
      <c r="AH33" s="117">
        <v>15</v>
      </c>
      <c r="AI33" s="117">
        <v>15</v>
      </c>
      <c r="AJ33" s="146">
        <f>AG33*AH33*AI33*7860/1000000000</f>
        <v>0.081351</v>
      </c>
      <c r="AK33" s="143">
        <f t="shared" ref="AK33:AK37" si="4">AC33/AJ33</f>
        <v>0.282725473565168</v>
      </c>
      <c r="AL33" s="117"/>
      <c r="AM33" s="117"/>
      <c r="AN33" s="117" t="s">
        <v>96</v>
      </c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58" t="s">
        <v>111</v>
      </c>
      <c r="AZ33" s="53">
        <v>6</v>
      </c>
      <c r="BA33" s="53">
        <v>6</v>
      </c>
      <c r="BB33" s="83">
        <v>6</v>
      </c>
      <c r="BC33" s="49">
        <v>6</v>
      </c>
      <c r="BD33" s="22">
        <f t="shared" si="1"/>
        <v>0</v>
      </c>
    </row>
    <row r="34" s="22" customFormat="1" ht="43.5" customHeight="1" spans="1:56">
      <c r="A34" s="52">
        <f t="shared" si="3"/>
        <v>25</v>
      </c>
      <c r="B34" s="52"/>
      <c r="C34" s="53">
        <v>1</v>
      </c>
      <c r="D34" s="53"/>
      <c r="E34" s="57"/>
      <c r="F34" s="57"/>
      <c r="G34" s="57"/>
      <c r="H34" s="57"/>
      <c r="I34" s="57"/>
      <c r="J34" s="57"/>
      <c r="K34" s="86"/>
      <c r="L34" s="53"/>
      <c r="M34" s="53" t="s">
        <v>141</v>
      </c>
      <c r="N34" s="53" t="s">
        <v>141</v>
      </c>
      <c r="O34" s="53" t="s">
        <v>142</v>
      </c>
      <c r="P34" s="80"/>
      <c r="Q34" s="53"/>
      <c r="R34" s="53"/>
      <c r="S34" s="53"/>
      <c r="T34" s="53"/>
      <c r="U34" s="53"/>
      <c r="V34" s="53"/>
      <c r="W34" s="58" t="s">
        <v>58</v>
      </c>
      <c r="X34" s="102" t="s">
        <v>59</v>
      </c>
      <c r="Y34" s="100" t="s">
        <v>74</v>
      </c>
      <c r="Z34" s="100" t="s">
        <v>61</v>
      </c>
      <c r="AA34" s="53"/>
      <c r="AB34" s="53"/>
      <c r="AC34" s="53">
        <f>AC36*AZ36+AC37*AZ37+AC39*AZ39</f>
        <v>1.8648</v>
      </c>
      <c r="AD34" s="117" t="s">
        <v>62</v>
      </c>
      <c r="AE34" s="117" t="s">
        <v>63</v>
      </c>
      <c r="AF34" s="117"/>
      <c r="AG34" s="117"/>
      <c r="AH34" s="117"/>
      <c r="AI34" s="117"/>
      <c r="AJ34" s="117"/>
      <c r="AK34" s="117"/>
      <c r="AL34" s="117"/>
      <c r="AM34" s="117"/>
      <c r="AN34" s="117" t="s">
        <v>64</v>
      </c>
      <c r="AO34" s="117" t="s">
        <v>65</v>
      </c>
      <c r="AP34" s="117"/>
      <c r="AQ34" s="117"/>
      <c r="AR34" s="117"/>
      <c r="AS34" s="117"/>
      <c r="AT34" s="117"/>
      <c r="AU34" s="117"/>
      <c r="AV34" s="117"/>
      <c r="AW34" s="117"/>
      <c r="AX34" s="117"/>
      <c r="AY34" s="58"/>
      <c r="AZ34" s="53">
        <v>1</v>
      </c>
      <c r="BA34" s="53">
        <v>1</v>
      </c>
      <c r="BB34" s="83">
        <v>1</v>
      </c>
      <c r="BC34" s="49">
        <v>0</v>
      </c>
      <c r="BD34" s="22">
        <f t="shared" si="1"/>
        <v>0</v>
      </c>
    </row>
    <row r="35" s="22" customFormat="1" ht="43.5" customHeight="1" spans="1:56">
      <c r="A35" s="52">
        <f t="shared" si="3"/>
        <v>26</v>
      </c>
      <c r="B35" s="52"/>
      <c r="C35" s="53">
        <v>1</v>
      </c>
      <c r="D35" s="53"/>
      <c r="E35" s="57"/>
      <c r="F35" s="57"/>
      <c r="G35" s="57"/>
      <c r="H35" s="57"/>
      <c r="I35" s="57"/>
      <c r="J35" s="57"/>
      <c r="K35" s="86"/>
      <c r="L35" s="53"/>
      <c r="M35" s="53" t="s">
        <v>143</v>
      </c>
      <c r="N35" s="53" t="s">
        <v>143</v>
      </c>
      <c r="O35" s="53" t="s">
        <v>144</v>
      </c>
      <c r="P35" s="80"/>
      <c r="Q35" s="53"/>
      <c r="R35" s="53"/>
      <c r="S35" s="53"/>
      <c r="T35" s="53"/>
      <c r="U35" s="53"/>
      <c r="V35" s="53"/>
      <c r="W35" s="58" t="s">
        <v>58</v>
      </c>
      <c r="X35" s="102" t="s">
        <v>59</v>
      </c>
      <c r="Y35" s="100" t="s">
        <v>74</v>
      </c>
      <c r="Z35" s="100" t="s">
        <v>61</v>
      </c>
      <c r="AA35" s="53"/>
      <c r="AB35" s="53"/>
      <c r="AC35" s="53">
        <f>AC36+AC37+AC44+AC54*6+AC55*4</f>
        <v>1.9458</v>
      </c>
      <c r="AD35" s="117"/>
      <c r="AE35" s="117" t="s">
        <v>63</v>
      </c>
      <c r="AF35" s="117"/>
      <c r="AG35" s="117"/>
      <c r="AH35" s="117"/>
      <c r="AI35" s="117"/>
      <c r="AJ35" s="117"/>
      <c r="AK35" s="117"/>
      <c r="AL35" s="117"/>
      <c r="AM35" s="117"/>
      <c r="AN35" s="117" t="s">
        <v>64</v>
      </c>
      <c r="AO35" s="117" t="s">
        <v>65</v>
      </c>
      <c r="AP35" s="117"/>
      <c r="AQ35" s="117"/>
      <c r="AR35" s="117"/>
      <c r="AS35" s="117"/>
      <c r="AT35" s="117"/>
      <c r="AU35" s="117"/>
      <c r="AV35" s="117"/>
      <c r="AW35" s="117"/>
      <c r="AX35" s="117"/>
      <c r="AY35" s="58"/>
      <c r="AZ35" s="53">
        <v>0</v>
      </c>
      <c r="BA35" s="53">
        <v>0</v>
      </c>
      <c r="BB35" s="83">
        <v>0</v>
      </c>
      <c r="BC35" s="49">
        <v>1</v>
      </c>
      <c r="BD35" s="22">
        <f t="shared" si="1"/>
        <v>0</v>
      </c>
    </row>
    <row r="36" s="20" customFormat="1" ht="43.5" customHeight="1" spans="1:56">
      <c r="A36" s="52">
        <f t="shared" si="3"/>
        <v>27</v>
      </c>
      <c r="B36" s="58"/>
      <c r="C36" s="52"/>
      <c r="D36" s="53">
        <v>2</v>
      </c>
      <c r="E36" s="59"/>
      <c r="F36" s="57"/>
      <c r="G36" s="57"/>
      <c r="H36" s="57"/>
      <c r="I36" s="57"/>
      <c r="J36" s="57"/>
      <c r="K36" s="57"/>
      <c r="L36" s="53"/>
      <c r="M36" s="53" t="s">
        <v>75</v>
      </c>
      <c r="N36" s="53" t="s">
        <v>75</v>
      </c>
      <c r="O36" s="79" t="s">
        <v>76</v>
      </c>
      <c r="P36" s="80"/>
      <c r="Q36" s="53"/>
      <c r="R36" s="53"/>
      <c r="S36" s="53"/>
      <c r="T36" s="101"/>
      <c r="U36" s="89"/>
      <c r="V36" s="58"/>
      <c r="W36" s="58" t="s">
        <v>58</v>
      </c>
      <c r="X36" s="102" t="s">
        <v>59</v>
      </c>
      <c r="Y36" s="100" t="s">
        <v>77</v>
      </c>
      <c r="Z36" s="121" t="s">
        <v>78</v>
      </c>
      <c r="AA36" s="121"/>
      <c r="AB36" s="121"/>
      <c r="AC36" s="122">
        <f>0.02*1.1</f>
        <v>0.022</v>
      </c>
      <c r="AD36" s="89" t="s">
        <v>62</v>
      </c>
      <c r="AE36" s="117" t="s">
        <v>79</v>
      </c>
      <c r="AF36" s="89"/>
      <c r="AG36" s="117" t="s">
        <v>80</v>
      </c>
      <c r="AH36" s="117"/>
      <c r="AI36" s="117"/>
      <c r="AJ36" s="117">
        <f>AC36*1.02</f>
        <v>0.02244</v>
      </c>
      <c r="AK36" s="143">
        <f t="shared" si="4"/>
        <v>0.980392156862745</v>
      </c>
      <c r="AL36" s="117"/>
      <c r="AM36" s="117"/>
      <c r="AN36" s="117" t="s">
        <v>64</v>
      </c>
      <c r="AO36" s="117" t="s">
        <v>81</v>
      </c>
      <c r="AP36" s="89"/>
      <c r="AQ36" s="89"/>
      <c r="AR36" s="89"/>
      <c r="AS36" s="89"/>
      <c r="AT36" s="89"/>
      <c r="AU36" s="89"/>
      <c r="AV36" s="89"/>
      <c r="AW36" s="89"/>
      <c r="AX36" s="89"/>
      <c r="AY36" s="58" t="s">
        <v>82</v>
      </c>
      <c r="AZ36" s="88">
        <v>1</v>
      </c>
      <c r="BA36" s="88">
        <v>1</v>
      </c>
      <c r="BB36" s="181">
        <v>1</v>
      </c>
      <c r="BC36" s="59">
        <v>1</v>
      </c>
      <c r="BD36" s="22">
        <f t="shared" si="1"/>
        <v>0</v>
      </c>
    </row>
    <row r="37" s="22" customFormat="1" ht="43.5" customHeight="1" spans="1:56">
      <c r="A37" s="52">
        <f t="shared" si="3"/>
        <v>28</v>
      </c>
      <c r="B37" s="52"/>
      <c r="C37" s="57"/>
      <c r="D37" s="53">
        <v>2</v>
      </c>
      <c r="E37" s="57"/>
      <c r="F37" s="57"/>
      <c r="G37" s="57"/>
      <c r="H37" s="57"/>
      <c r="I37" s="57"/>
      <c r="J37" s="57"/>
      <c r="K37" s="87"/>
      <c r="L37" s="53"/>
      <c r="M37" s="53" t="s">
        <v>83</v>
      </c>
      <c r="N37" s="53" t="s">
        <v>83</v>
      </c>
      <c r="O37" s="79" t="s">
        <v>84</v>
      </c>
      <c r="P37" s="80"/>
      <c r="Q37" s="53"/>
      <c r="R37" s="53"/>
      <c r="S37" s="53"/>
      <c r="T37" s="101"/>
      <c r="U37" s="89"/>
      <c r="V37" s="58"/>
      <c r="W37" s="58" t="s">
        <v>58</v>
      </c>
      <c r="X37" s="102" t="s">
        <v>59</v>
      </c>
      <c r="Y37" s="100" t="s">
        <v>77</v>
      </c>
      <c r="Z37" s="121" t="s">
        <v>78</v>
      </c>
      <c r="AA37" s="52"/>
      <c r="AB37" s="89"/>
      <c r="AC37" s="123">
        <f>0.048*1.1</f>
        <v>0.0528</v>
      </c>
      <c r="AD37" s="89" t="s">
        <v>62</v>
      </c>
      <c r="AE37" s="117" t="s">
        <v>79</v>
      </c>
      <c r="AF37" s="89"/>
      <c r="AG37" s="117" t="s">
        <v>80</v>
      </c>
      <c r="AH37" s="117"/>
      <c r="AI37" s="117"/>
      <c r="AJ37" s="117">
        <f>AC37*1.02</f>
        <v>0.053856</v>
      </c>
      <c r="AK37" s="143">
        <f t="shared" si="4"/>
        <v>0.980392156862745</v>
      </c>
      <c r="AL37" s="117"/>
      <c r="AM37" s="117"/>
      <c r="AN37" s="117" t="s">
        <v>64</v>
      </c>
      <c r="AO37" s="117" t="s">
        <v>81</v>
      </c>
      <c r="AP37" s="89"/>
      <c r="AQ37" s="89"/>
      <c r="AR37" s="89"/>
      <c r="AS37" s="89"/>
      <c r="AT37" s="89"/>
      <c r="AU37" s="89"/>
      <c r="AV37" s="89"/>
      <c r="AW37" s="89"/>
      <c r="AX37" s="89"/>
      <c r="AY37" s="58" t="s">
        <v>82</v>
      </c>
      <c r="AZ37" s="53">
        <v>1</v>
      </c>
      <c r="BA37" s="53">
        <v>1</v>
      </c>
      <c r="BB37" s="83">
        <v>1</v>
      </c>
      <c r="BC37" s="49">
        <v>1</v>
      </c>
      <c r="BD37" s="22">
        <f t="shared" si="1"/>
        <v>0</v>
      </c>
    </row>
    <row r="38" s="22" customFormat="1" ht="43.5" customHeight="1" spans="1:56">
      <c r="A38" s="52">
        <f t="shared" si="3"/>
        <v>29</v>
      </c>
      <c r="B38" s="52"/>
      <c r="C38" s="57"/>
      <c r="D38" s="53">
        <v>2</v>
      </c>
      <c r="E38" s="57"/>
      <c r="F38" s="57"/>
      <c r="G38" s="57"/>
      <c r="H38" s="57"/>
      <c r="I38" s="57"/>
      <c r="J38" s="57"/>
      <c r="K38" s="87"/>
      <c r="L38" s="53"/>
      <c r="M38" s="80" t="s">
        <v>145</v>
      </c>
      <c r="N38" s="80" t="s">
        <v>145</v>
      </c>
      <c r="O38" s="79" t="s">
        <v>146</v>
      </c>
      <c r="P38" s="80"/>
      <c r="Q38" s="80"/>
      <c r="R38" s="80"/>
      <c r="S38" s="80"/>
      <c r="T38" s="101"/>
      <c r="U38" s="82"/>
      <c r="V38" s="52"/>
      <c r="W38" s="52" t="s">
        <v>58</v>
      </c>
      <c r="X38" s="102" t="s">
        <v>59</v>
      </c>
      <c r="Y38" s="103" t="s">
        <v>87</v>
      </c>
      <c r="Z38" s="121"/>
      <c r="AA38" s="52"/>
      <c r="AB38" s="89"/>
      <c r="AC38" s="123">
        <v>1.79</v>
      </c>
      <c r="AD38" s="52" t="s">
        <v>88</v>
      </c>
      <c r="AE38" s="117" t="s">
        <v>88</v>
      </c>
      <c r="AF38" s="89"/>
      <c r="AG38" s="117"/>
      <c r="AH38" s="89"/>
      <c r="AI38" s="89"/>
      <c r="AJ38" s="144"/>
      <c r="AK38" s="145"/>
      <c r="AL38" s="89"/>
      <c r="AM38" s="89" t="s">
        <v>147</v>
      </c>
      <c r="AN38" s="118" t="s">
        <v>64</v>
      </c>
      <c r="AO38" s="118" t="s">
        <v>90</v>
      </c>
      <c r="AP38" s="89"/>
      <c r="AQ38" s="89"/>
      <c r="AR38" s="89"/>
      <c r="AS38" s="89"/>
      <c r="AT38" s="89"/>
      <c r="AU38" s="89"/>
      <c r="AV38" s="89"/>
      <c r="AW38" s="89"/>
      <c r="AX38" s="89"/>
      <c r="AY38" s="58"/>
      <c r="AZ38" s="53">
        <v>1</v>
      </c>
      <c r="BA38" s="53">
        <v>1</v>
      </c>
      <c r="BB38" s="56">
        <v>1</v>
      </c>
      <c r="BC38" s="49">
        <v>0</v>
      </c>
      <c r="BD38" s="22">
        <f t="shared" si="1"/>
        <v>0</v>
      </c>
    </row>
    <row r="39" s="22" customFormat="1" ht="43.5" customHeight="1" spans="1:56">
      <c r="A39" s="52">
        <f t="shared" si="3"/>
        <v>30</v>
      </c>
      <c r="B39" s="52"/>
      <c r="C39" s="57"/>
      <c r="D39" s="53"/>
      <c r="E39" s="53">
        <v>3</v>
      </c>
      <c r="F39" s="57"/>
      <c r="G39" s="57"/>
      <c r="H39" s="57"/>
      <c r="I39" s="57"/>
      <c r="J39" s="57"/>
      <c r="K39" s="87"/>
      <c r="L39" s="53"/>
      <c r="M39" s="53" t="s">
        <v>148</v>
      </c>
      <c r="N39" s="53" t="s">
        <v>148</v>
      </c>
      <c r="O39" s="79" t="s">
        <v>149</v>
      </c>
      <c r="P39" s="80"/>
      <c r="Q39" s="53"/>
      <c r="R39" s="53"/>
      <c r="S39" s="53"/>
      <c r="T39" s="110"/>
      <c r="U39" s="89"/>
      <c r="V39" s="111"/>
      <c r="W39" s="58" t="s">
        <v>58</v>
      </c>
      <c r="X39" s="102" t="s">
        <v>59</v>
      </c>
      <c r="Y39" s="100" t="s">
        <v>74</v>
      </c>
      <c r="Z39" s="100" t="s">
        <v>61</v>
      </c>
      <c r="AA39" s="52"/>
      <c r="AB39" s="89"/>
      <c r="AC39" s="123">
        <f>AC40+AC41+AC42*AZ42</f>
        <v>1.79</v>
      </c>
      <c r="AD39" s="89" t="s">
        <v>62</v>
      </c>
      <c r="AE39" s="117" t="s">
        <v>150</v>
      </c>
      <c r="AF39" s="89"/>
      <c r="AG39" s="117"/>
      <c r="AH39" s="117"/>
      <c r="AI39" s="117"/>
      <c r="AJ39" s="89"/>
      <c r="AK39" s="89"/>
      <c r="AL39" s="117">
        <v>12</v>
      </c>
      <c r="AM39" s="117"/>
      <c r="AN39" s="117" t="s">
        <v>64</v>
      </c>
      <c r="AO39" s="117" t="s">
        <v>65</v>
      </c>
      <c r="AP39" s="89"/>
      <c r="AQ39" s="89"/>
      <c r="AR39" s="89"/>
      <c r="AS39" s="89"/>
      <c r="AT39" s="89"/>
      <c r="AU39" s="89"/>
      <c r="AV39" s="89"/>
      <c r="AW39" s="89"/>
      <c r="AX39" s="89"/>
      <c r="AY39" s="58" t="s">
        <v>151</v>
      </c>
      <c r="AZ39" s="53">
        <v>1</v>
      </c>
      <c r="BA39" s="53">
        <v>1</v>
      </c>
      <c r="BB39" s="56">
        <v>1</v>
      </c>
      <c r="BC39" s="49">
        <v>0</v>
      </c>
      <c r="BD39" s="22">
        <f t="shared" si="1"/>
        <v>0</v>
      </c>
    </row>
    <row r="40" s="22" customFormat="1" ht="43.5" customHeight="1" spans="1:56">
      <c r="A40" s="52">
        <f t="shared" si="3"/>
        <v>31</v>
      </c>
      <c r="B40" s="52"/>
      <c r="C40" s="57"/>
      <c r="D40" s="53"/>
      <c r="E40" s="53"/>
      <c r="F40" s="57">
        <v>4</v>
      </c>
      <c r="G40" s="57"/>
      <c r="H40" s="57"/>
      <c r="I40" s="57"/>
      <c r="J40" s="57"/>
      <c r="K40" s="87"/>
      <c r="L40" s="53"/>
      <c r="M40" s="53" t="s">
        <v>152</v>
      </c>
      <c r="N40" s="53" t="s">
        <v>152</v>
      </c>
      <c r="O40" s="88" t="s">
        <v>153</v>
      </c>
      <c r="P40" s="80"/>
      <c r="Q40" s="53"/>
      <c r="R40" s="53"/>
      <c r="S40" s="53"/>
      <c r="T40" s="110"/>
      <c r="U40" s="89"/>
      <c r="V40" s="58"/>
      <c r="W40" s="58" t="s">
        <v>58</v>
      </c>
      <c r="X40" s="102" t="s">
        <v>59</v>
      </c>
      <c r="Y40" s="100" t="s">
        <v>93</v>
      </c>
      <c r="Z40" s="100" t="s">
        <v>94</v>
      </c>
      <c r="AA40" s="52"/>
      <c r="AB40" s="89"/>
      <c r="AC40" s="123">
        <v>1.587</v>
      </c>
      <c r="AD40" s="89" t="s">
        <v>62</v>
      </c>
      <c r="AE40" s="117" t="s">
        <v>95</v>
      </c>
      <c r="AF40" s="89"/>
      <c r="AG40" s="117">
        <v>410</v>
      </c>
      <c r="AH40" s="117">
        <v>249</v>
      </c>
      <c r="AI40" s="117">
        <v>2.5</v>
      </c>
      <c r="AJ40" s="146">
        <f>AG40*AH40*AI40*7860/1000000000</f>
        <v>2.0060685</v>
      </c>
      <c r="AK40" s="143">
        <f>AC40/AJ40</f>
        <v>0.791099606020432</v>
      </c>
      <c r="AL40" s="117"/>
      <c r="AM40" s="117"/>
      <c r="AN40" s="117" t="s">
        <v>96</v>
      </c>
      <c r="AO40" s="117"/>
      <c r="AP40" s="89"/>
      <c r="AQ40" s="89"/>
      <c r="AR40" s="89"/>
      <c r="AS40" s="89"/>
      <c r="AT40" s="89"/>
      <c r="AU40" s="89"/>
      <c r="AV40" s="89"/>
      <c r="AW40" s="89"/>
      <c r="AX40" s="89"/>
      <c r="AY40" s="58"/>
      <c r="AZ40" s="53">
        <v>1</v>
      </c>
      <c r="BA40" s="53">
        <v>1</v>
      </c>
      <c r="BB40" s="56">
        <v>1</v>
      </c>
      <c r="BC40" s="49">
        <v>0</v>
      </c>
      <c r="BD40" s="22">
        <f t="shared" si="1"/>
        <v>0</v>
      </c>
    </row>
    <row r="41" s="20" customFormat="1" ht="43.5" customHeight="1" spans="1:56">
      <c r="A41" s="52">
        <f t="shared" ref="A41:A50" si="5">ROW()-9</f>
        <v>32</v>
      </c>
      <c r="B41" s="58"/>
      <c r="C41" s="52"/>
      <c r="D41" s="53"/>
      <c r="E41" s="53"/>
      <c r="F41" s="59">
        <v>4</v>
      </c>
      <c r="G41" s="57"/>
      <c r="H41" s="57"/>
      <c r="I41" s="57"/>
      <c r="J41" s="57"/>
      <c r="K41" s="57"/>
      <c r="L41" s="53"/>
      <c r="M41" s="53" t="s">
        <v>154</v>
      </c>
      <c r="N41" s="53" t="s">
        <v>154</v>
      </c>
      <c r="O41" s="88" t="s">
        <v>155</v>
      </c>
      <c r="P41" s="80"/>
      <c r="Q41" s="53"/>
      <c r="R41" s="53"/>
      <c r="S41" s="53"/>
      <c r="T41" s="101"/>
      <c r="U41" s="53"/>
      <c r="V41" s="58"/>
      <c r="W41" s="58" t="s">
        <v>58</v>
      </c>
      <c r="X41" s="102" t="s">
        <v>59</v>
      </c>
      <c r="Y41" s="100" t="s">
        <v>93</v>
      </c>
      <c r="Z41" s="100" t="s">
        <v>156</v>
      </c>
      <c r="AA41" s="121"/>
      <c r="AB41" s="52"/>
      <c r="AC41" s="121">
        <v>0.053</v>
      </c>
      <c r="AD41" s="117" t="s">
        <v>62</v>
      </c>
      <c r="AE41" s="117" t="s">
        <v>95</v>
      </c>
      <c r="AF41" s="117"/>
      <c r="AG41" s="117">
        <v>89</v>
      </c>
      <c r="AH41" s="117">
        <v>44.5</v>
      </c>
      <c r="AI41" s="117">
        <v>3</v>
      </c>
      <c r="AJ41" s="146">
        <f>AG41*AH41*AI41*7860/1000000000</f>
        <v>0.09338859</v>
      </c>
      <c r="AK41" s="143">
        <f>AC41/AJ41</f>
        <v>0.56752115006769</v>
      </c>
      <c r="AL41" s="117"/>
      <c r="AM41" s="117"/>
      <c r="AN41" s="117" t="s">
        <v>96</v>
      </c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59"/>
      <c r="AZ41" s="88">
        <v>1</v>
      </c>
      <c r="BA41" s="88">
        <v>1</v>
      </c>
      <c r="BB41" s="177">
        <v>1</v>
      </c>
      <c r="BC41" s="59">
        <v>0</v>
      </c>
      <c r="BD41" s="22">
        <f t="shared" si="1"/>
        <v>0</v>
      </c>
    </row>
    <row r="42" s="20" customFormat="1" ht="43.5" customHeight="1" spans="1:56">
      <c r="A42" s="52">
        <f t="shared" si="5"/>
        <v>33</v>
      </c>
      <c r="B42" s="58"/>
      <c r="C42" s="52"/>
      <c r="D42" s="53"/>
      <c r="E42" s="53"/>
      <c r="F42" s="59">
        <v>4</v>
      </c>
      <c r="G42" s="57"/>
      <c r="H42" s="57"/>
      <c r="I42" s="57"/>
      <c r="J42" s="57"/>
      <c r="K42" s="57"/>
      <c r="L42" s="53"/>
      <c r="M42" s="53" t="s">
        <v>157</v>
      </c>
      <c r="N42" s="53" t="s">
        <v>157</v>
      </c>
      <c r="O42" s="88" t="s">
        <v>158</v>
      </c>
      <c r="P42" s="80"/>
      <c r="Q42" s="53"/>
      <c r="R42" s="53"/>
      <c r="S42" s="53"/>
      <c r="T42" s="101"/>
      <c r="U42" s="89"/>
      <c r="V42" s="58"/>
      <c r="W42" s="58" t="s">
        <v>58</v>
      </c>
      <c r="X42" s="102" t="s">
        <v>59</v>
      </c>
      <c r="Y42" s="100" t="s">
        <v>93</v>
      </c>
      <c r="Z42" s="100" t="s">
        <v>156</v>
      </c>
      <c r="AA42" s="121"/>
      <c r="AB42" s="52"/>
      <c r="AC42" s="121">
        <v>0.075</v>
      </c>
      <c r="AD42" s="59" t="s">
        <v>62</v>
      </c>
      <c r="AE42" s="117" t="s">
        <v>95</v>
      </c>
      <c r="AF42" s="59"/>
      <c r="AG42" s="117">
        <v>187</v>
      </c>
      <c r="AH42" s="117">
        <v>74</v>
      </c>
      <c r="AI42" s="117">
        <v>3</v>
      </c>
      <c r="AJ42" s="146">
        <f>AG42*AH42*AI42*7860/1000000000</f>
        <v>0.32630004</v>
      </c>
      <c r="AK42" s="143">
        <f>AC42/AJ42</f>
        <v>0.229849803266956</v>
      </c>
      <c r="AL42" s="117"/>
      <c r="AM42" s="117"/>
      <c r="AN42" s="117" t="s">
        <v>96</v>
      </c>
      <c r="AO42" s="117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88">
        <v>2</v>
      </c>
      <c r="BA42" s="88">
        <v>2</v>
      </c>
      <c r="BB42" s="181">
        <v>2</v>
      </c>
      <c r="BC42" s="59">
        <v>0</v>
      </c>
      <c r="BD42" s="22">
        <f t="shared" si="1"/>
        <v>0</v>
      </c>
    </row>
    <row r="43" s="20" customFormat="1" ht="43.5" customHeight="1" spans="1:56">
      <c r="A43" s="52">
        <f t="shared" si="5"/>
        <v>34</v>
      </c>
      <c r="B43" s="58"/>
      <c r="C43" s="52"/>
      <c r="D43" s="53">
        <v>2</v>
      </c>
      <c r="E43" s="53"/>
      <c r="F43" s="59"/>
      <c r="G43" s="57"/>
      <c r="H43" s="57"/>
      <c r="I43" s="57"/>
      <c r="J43" s="57"/>
      <c r="K43" s="57"/>
      <c r="L43" s="53"/>
      <c r="M43" s="80" t="s">
        <v>159</v>
      </c>
      <c r="N43" s="80" t="s">
        <v>159</v>
      </c>
      <c r="O43" s="88" t="s">
        <v>160</v>
      </c>
      <c r="P43" s="80"/>
      <c r="Q43" s="80"/>
      <c r="R43" s="80"/>
      <c r="S43" s="80"/>
      <c r="T43" s="101"/>
      <c r="U43" s="82"/>
      <c r="V43" s="52"/>
      <c r="W43" s="52" t="s">
        <v>58</v>
      </c>
      <c r="X43" s="102" t="s">
        <v>59</v>
      </c>
      <c r="Y43" s="103" t="s">
        <v>87</v>
      </c>
      <c r="Z43" s="100"/>
      <c r="AA43" s="121"/>
      <c r="AB43" s="52"/>
      <c r="AC43" s="124">
        <v>1.797</v>
      </c>
      <c r="AD43" s="52" t="s">
        <v>88</v>
      </c>
      <c r="AE43" s="117" t="s">
        <v>88</v>
      </c>
      <c r="AF43" s="125"/>
      <c r="AG43" s="125"/>
      <c r="AH43" s="125"/>
      <c r="AI43" s="125"/>
      <c r="AJ43" s="147"/>
      <c r="AK43" s="145"/>
      <c r="AL43" s="125"/>
      <c r="AM43" s="89" t="s">
        <v>147</v>
      </c>
      <c r="AN43" s="118" t="s">
        <v>64</v>
      </c>
      <c r="AO43" s="118" t="s">
        <v>90</v>
      </c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3">
        <v>0</v>
      </c>
      <c r="BA43" s="53">
        <v>0</v>
      </c>
      <c r="BB43" s="83">
        <v>0</v>
      </c>
      <c r="BC43" s="49">
        <v>1</v>
      </c>
      <c r="BD43" s="22">
        <f t="shared" ref="BD43:BD74" si="6">AZ43-BA43</f>
        <v>0</v>
      </c>
    </row>
    <row r="44" s="22" customFormat="1" ht="43.5" customHeight="1" spans="1:56">
      <c r="A44" s="52">
        <f t="shared" si="5"/>
        <v>35</v>
      </c>
      <c r="B44" s="52"/>
      <c r="C44" s="57"/>
      <c r="D44" s="53"/>
      <c r="E44" s="53">
        <v>3</v>
      </c>
      <c r="F44" s="57"/>
      <c r="G44" s="57"/>
      <c r="H44" s="57"/>
      <c r="I44" s="57"/>
      <c r="J44" s="57"/>
      <c r="K44" s="87"/>
      <c r="L44" s="53"/>
      <c r="M44" s="53" t="s">
        <v>161</v>
      </c>
      <c r="N44" s="53" t="s">
        <v>161</v>
      </c>
      <c r="O44" s="79" t="s">
        <v>162</v>
      </c>
      <c r="P44" s="80"/>
      <c r="Q44" s="53"/>
      <c r="R44" s="53"/>
      <c r="S44" s="53"/>
      <c r="T44" s="110"/>
      <c r="U44" s="89"/>
      <c r="V44" s="111"/>
      <c r="W44" s="58" t="s">
        <v>58</v>
      </c>
      <c r="X44" s="102" t="s">
        <v>59</v>
      </c>
      <c r="Y44" s="100" t="s">
        <v>74</v>
      </c>
      <c r="Z44" s="100" t="s">
        <v>61</v>
      </c>
      <c r="AA44" s="52"/>
      <c r="AB44" s="89"/>
      <c r="AC44" s="123">
        <f>AC45+AC46*2+AC47*3</f>
        <v>1.797</v>
      </c>
      <c r="AD44" s="89"/>
      <c r="AE44" s="117" t="s">
        <v>150</v>
      </c>
      <c r="AF44" s="89"/>
      <c r="AG44" s="117"/>
      <c r="AH44" s="117"/>
      <c r="AI44" s="117"/>
      <c r="AJ44" s="89"/>
      <c r="AK44" s="89"/>
      <c r="AL44" s="117">
        <v>12</v>
      </c>
      <c r="AM44" s="117"/>
      <c r="AN44" s="117" t="s">
        <v>64</v>
      </c>
      <c r="AO44" s="117" t="s">
        <v>65</v>
      </c>
      <c r="AP44" s="89"/>
      <c r="AQ44" s="89"/>
      <c r="AR44" s="89"/>
      <c r="AS44" s="89"/>
      <c r="AT44" s="89"/>
      <c r="AU44" s="89"/>
      <c r="AV44" s="89"/>
      <c r="AW44" s="89"/>
      <c r="AX44" s="89"/>
      <c r="AY44" s="58" t="s">
        <v>151</v>
      </c>
      <c r="AZ44" s="53">
        <v>0</v>
      </c>
      <c r="BA44" s="53">
        <v>0</v>
      </c>
      <c r="BB44" s="83">
        <v>0</v>
      </c>
      <c r="BC44" s="49">
        <v>1</v>
      </c>
      <c r="BD44" s="22">
        <f t="shared" si="6"/>
        <v>0</v>
      </c>
    </row>
    <row r="45" s="22" customFormat="1" ht="43.5" customHeight="1" spans="1:56">
      <c r="A45" s="52">
        <f t="shared" si="5"/>
        <v>36</v>
      </c>
      <c r="B45" s="52"/>
      <c r="C45" s="57"/>
      <c r="D45" s="53"/>
      <c r="E45" s="53"/>
      <c r="F45" s="57">
        <v>4</v>
      </c>
      <c r="G45" s="57"/>
      <c r="H45" s="57"/>
      <c r="I45" s="57"/>
      <c r="J45" s="57"/>
      <c r="K45" s="87"/>
      <c r="L45" s="53"/>
      <c r="M45" s="53" t="s">
        <v>152</v>
      </c>
      <c r="N45" s="53" t="s">
        <v>152</v>
      </c>
      <c r="O45" s="88" t="s">
        <v>153</v>
      </c>
      <c r="P45" s="80"/>
      <c r="Q45" s="53"/>
      <c r="R45" s="53"/>
      <c r="S45" s="53"/>
      <c r="T45" s="110"/>
      <c r="U45" s="89"/>
      <c r="V45" s="58"/>
      <c r="W45" s="58" t="s">
        <v>58</v>
      </c>
      <c r="X45" s="102" t="s">
        <v>59</v>
      </c>
      <c r="Y45" s="100" t="s">
        <v>93</v>
      </c>
      <c r="Z45" s="100" t="s">
        <v>94</v>
      </c>
      <c r="AA45" s="52"/>
      <c r="AB45" s="89"/>
      <c r="AC45" s="123">
        <v>1.587</v>
      </c>
      <c r="AD45" s="89" t="s">
        <v>62</v>
      </c>
      <c r="AE45" s="117" t="s">
        <v>95</v>
      </c>
      <c r="AF45" s="89"/>
      <c r="AG45" s="117">
        <v>410</v>
      </c>
      <c r="AH45" s="117">
        <v>249</v>
      </c>
      <c r="AI45" s="117">
        <v>2.5</v>
      </c>
      <c r="AJ45" s="146">
        <f>AG45*AH45*AI45*7860/1000000000</f>
        <v>2.0060685</v>
      </c>
      <c r="AK45" s="143">
        <f>AC45/AJ45</f>
        <v>0.791099606020432</v>
      </c>
      <c r="AL45" s="117"/>
      <c r="AM45" s="117"/>
      <c r="AN45" s="117" t="s">
        <v>96</v>
      </c>
      <c r="AO45" s="117"/>
      <c r="AP45" s="89"/>
      <c r="AQ45" s="89"/>
      <c r="AR45" s="89"/>
      <c r="AS45" s="89"/>
      <c r="AT45" s="89"/>
      <c r="AU45" s="89"/>
      <c r="AV45" s="89"/>
      <c r="AW45" s="89"/>
      <c r="AX45" s="89"/>
      <c r="AY45" s="58"/>
      <c r="AZ45" s="53">
        <v>0</v>
      </c>
      <c r="BA45" s="53">
        <v>0</v>
      </c>
      <c r="BB45" s="181">
        <v>0</v>
      </c>
      <c r="BC45" s="49">
        <v>1</v>
      </c>
      <c r="BD45" s="22">
        <f t="shared" si="6"/>
        <v>0</v>
      </c>
    </row>
    <row r="46" s="20" customFormat="1" ht="43.5" customHeight="1" spans="1:56">
      <c r="A46" s="52">
        <f t="shared" si="5"/>
        <v>37</v>
      </c>
      <c r="B46" s="58"/>
      <c r="C46" s="52"/>
      <c r="D46" s="53"/>
      <c r="E46" s="53"/>
      <c r="F46" s="59">
        <v>4</v>
      </c>
      <c r="G46" s="57"/>
      <c r="H46" s="57"/>
      <c r="I46" s="57"/>
      <c r="J46" s="57"/>
      <c r="K46" s="57"/>
      <c r="L46" s="53"/>
      <c r="M46" s="53" t="s">
        <v>157</v>
      </c>
      <c r="N46" s="53" t="s">
        <v>157</v>
      </c>
      <c r="O46" s="88" t="s">
        <v>158</v>
      </c>
      <c r="P46" s="80"/>
      <c r="Q46" s="53"/>
      <c r="R46" s="53"/>
      <c r="S46" s="53"/>
      <c r="T46" s="101"/>
      <c r="U46" s="89"/>
      <c r="V46" s="58"/>
      <c r="W46" s="58" t="s">
        <v>58</v>
      </c>
      <c r="X46" s="102" t="s">
        <v>59</v>
      </c>
      <c r="Y46" s="100" t="s">
        <v>93</v>
      </c>
      <c r="Z46" s="100" t="s">
        <v>156</v>
      </c>
      <c r="AA46" s="121"/>
      <c r="AB46" s="52"/>
      <c r="AC46" s="121">
        <v>0.075</v>
      </c>
      <c r="AD46" s="59" t="s">
        <v>62</v>
      </c>
      <c r="AE46" s="117" t="s">
        <v>95</v>
      </c>
      <c r="AF46" s="59"/>
      <c r="AG46" s="117">
        <v>187</v>
      </c>
      <c r="AH46" s="117">
        <v>74</v>
      </c>
      <c r="AI46" s="117">
        <v>3</v>
      </c>
      <c r="AJ46" s="146">
        <f>AG46*AH46*AI46*7860/1000000000</f>
        <v>0.32630004</v>
      </c>
      <c r="AK46" s="143">
        <f>AC46/AJ46</f>
        <v>0.229849803266956</v>
      </c>
      <c r="AL46" s="117"/>
      <c r="AM46" s="117"/>
      <c r="AN46" s="117" t="s">
        <v>96</v>
      </c>
      <c r="AO46" s="117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88">
        <v>0</v>
      </c>
      <c r="BA46" s="88">
        <v>0</v>
      </c>
      <c r="BB46" s="181">
        <v>0</v>
      </c>
      <c r="BC46" s="59">
        <v>2</v>
      </c>
      <c r="BD46" s="22">
        <f t="shared" si="6"/>
        <v>0</v>
      </c>
    </row>
    <row r="47" s="20" customFormat="1" ht="43.5" customHeight="1" spans="1:56">
      <c r="A47" s="52">
        <f t="shared" si="5"/>
        <v>38</v>
      </c>
      <c r="B47" s="58"/>
      <c r="C47" s="52"/>
      <c r="D47" s="53"/>
      <c r="E47" s="53"/>
      <c r="F47" s="59">
        <v>4</v>
      </c>
      <c r="G47" s="57"/>
      <c r="H47" s="57"/>
      <c r="I47" s="57"/>
      <c r="J47" s="57"/>
      <c r="K47" s="57"/>
      <c r="L47" s="53"/>
      <c r="M47" s="88" t="s">
        <v>163</v>
      </c>
      <c r="N47" s="88" t="s">
        <v>163</v>
      </c>
      <c r="O47" s="88" t="s">
        <v>164</v>
      </c>
      <c r="P47" s="80" t="s">
        <v>165</v>
      </c>
      <c r="Q47" s="53"/>
      <c r="R47" s="53"/>
      <c r="S47" s="53"/>
      <c r="T47" s="101"/>
      <c r="U47" s="89"/>
      <c r="V47" s="58"/>
      <c r="W47" s="58" t="s">
        <v>59</v>
      </c>
      <c r="X47" s="102" t="s">
        <v>58</v>
      </c>
      <c r="Y47" s="100" t="s">
        <v>100</v>
      </c>
      <c r="Z47" s="100" t="s">
        <v>101</v>
      </c>
      <c r="AA47" s="121"/>
      <c r="AB47" s="52"/>
      <c r="AC47" s="121">
        <v>0.02</v>
      </c>
      <c r="AD47" s="59"/>
      <c r="AE47" s="117"/>
      <c r="AF47" s="59"/>
      <c r="AG47" s="117"/>
      <c r="AH47" s="117"/>
      <c r="AI47" s="117"/>
      <c r="AJ47" s="59"/>
      <c r="AK47" s="59"/>
      <c r="AL47" s="117"/>
      <c r="AM47" s="117"/>
      <c r="AN47" s="117" t="s">
        <v>96</v>
      </c>
      <c r="AO47" s="117" t="s">
        <v>166</v>
      </c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88">
        <v>0</v>
      </c>
      <c r="BA47" s="88">
        <v>0</v>
      </c>
      <c r="BB47" s="177">
        <v>0</v>
      </c>
      <c r="BC47" s="59">
        <v>3</v>
      </c>
      <c r="BD47" s="22">
        <f t="shared" si="6"/>
        <v>0</v>
      </c>
    </row>
    <row r="48" s="20" customFormat="1" ht="43.5" customHeight="1" spans="1:56">
      <c r="A48" s="52">
        <f t="shared" si="5"/>
        <v>39</v>
      </c>
      <c r="B48" s="58"/>
      <c r="C48" s="52"/>
      <c r="D48" s="53">
        <v>2</v>
      </c>
      <c r="E48" s="53"/>
      <c r="F48" s="59"/>
      <c r="G48" s="57"/>
      <c r="H48" s="57"/>
      <c r="I48" s="57"/>
      <c r="J48" s="57"/>
      <c r="K48" s="57"/>
      <c r="L48" s="53"/>
      <c r="M48" s="80" t="s">
        <v>167</v>
      </c>
      <c r="N48" s="80" t="s">
        <v>167</v>
      </c>
      <c r="O48" s="88" t="s">
        <v>168</v>
      </c>
      <c r="P48" s="80"/>
      <c r="Q48" s="80"/>
      <c r="R48" s="80"/>
      <c r="S48" s="80"/>
      <c r="T48" s="101"/>
      <c r="U48" s="82"/>
      <c r="V48" s="52"/>
      <c r="W48" s="52" t="s">
        <v>58</v>
      </c>
      <c r="X48" s="102" t="s">
        <v>59</v>
      </c>
      <c r="Y48" s="103" t="s">
        <v>87</v>
      </c>
      <c r="Z48" s="100"/>
      <c r="AA48" s="121"/>
      <c r="AB48" s="52"/>
      <c r="AC48" s="52">
        <v>0.043</v>
      </c>
      <c r="AD48" s="126" t="s">
        <v>88</v>
      </c>
      <c r="AE48" s="117" t="s">
        <v>88</v>
      </c>
      <c r="AF48" s="125"/>
      <c r="AG48" s="125"/>
      <c r="AH48" s="125"/>
      <c r="AI48" s="125"/>
      <c r="AJ48" s="147"/>
      <c r="AK48" s="145"/>
      <c r="AL48" s="125"/>
      <c r="AM48" s="125" t="s">
        <v>169</v>
      </c>
      <c r="AN48" s="118" t="s">
        <v>64</v>
      </c>
      <c r="AO48" s="118" t="s">
        <v>90</v>
      </c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88">
        <v>1</v>
      </c>
      <c r="BA48" s="88">
        <v>1</v>
      </c>
      <c r="BB48" s="177">
        <v>1</v>
      </c>
      <c r="BC48" s="59">
        <v>0</v>
      </c>
      <c r="BD48" s="22">
        <f t="shared" si="6"/>
        <v>0</v>
      </c>
    </row>
    <row r="49" s="20" customFormat="1" ht="43.5" customHeight="1" spans="1:56">
      <c r="A49" s="52">
        <f t="shared" si="5"/>
        <v>40</v>
      </c>
      <c r="B49" s="58"/>
      <c r="C49" s="52"/>
      <c r="D49" s="53"/>
      <c r="E49" s="53">
        <v>3</v>
      </c>
      <c r="F49" s="59"/>
      <c r="G49" s="57"/>
      <c r="H49" s="57"/>
      <c r="I49" s="57"/>
      <c r="J49" s="57"/>
      <c r="K49" s="57"/>
      <c r="L49" s="53"/>
      <c r="M49" s="53" t="s">
        <v>170</v>
      </c>
      <c r="N49" s="53" t="s">
        <v>170</v>
      </c>
      <c r="O49" s="88" t="s">
        <v>171</v>
      </c>
      <c r="P49" s="80"/>
      <c r="Q49" s="53"/>
      <c r="R49" s="53"/>
      <c r="S49" s="53"/>
      <c r="T49" s="101"/>
      <c r="U49" s="89"/>
      <c r="V49" s="58"/>
      <c r="W49" s="58" t="s">
        <v>58</v>
      </c>
      <c r="X49" s="102" t="s">
        <v>59</v>
      </c>
      <c r="Y49" s="100" t="s">
        <v>93</v>
      </c>
      <c r="Z49" s="100" t="s">
        <v>156</v>
      </c>
      <c r="AA49" s="121"/>
      <c r="AB49" s="52"/>
      <c r="AC49" s="58">
        <v>0.043</v>
      </c>
      <c r="AD49" s="59" t="s">
        <v>62</v>
      </c>
      <c r="AE49" s="117" t="s">
        <v>95</v>
      </c>
      <c r="AF49" s="59"/>
      <c r="AG49" s="117">
        <v>86</v>
      </c>
      <c r="AH49" s="117">
        <v>73.5</v>
      </c>
      <c r="AI49" s="117">
        <v>2.5</v>
      </c>
      <c r="AJ49" s="146">
        <f>AG49*AH49*AI49*7860/1000000000</f>
        <v>0.12420765</v>
      </c>
      <c r="AK49" s="143">
        <f>AC49/AJ49</f>
        <v>0.346194457426737</v>
      </c>
      <c r="AL49" s="117"/>
      <c r="AM49" s="117"/>
      <c r="AN49" s="117" t="s">
        <v>96</v>
      </c>
      <c r="AO49" s="117"/>
      <c r="AP49" s="59"/>
      <c r="AQ49" s="59"/>
      <c r="AR49" s="59"/>
      <c r="AS49" s="59"/>
      <c r="AT49" s="59"/>
      <c r="AU49" s="59"/>
      <c r="AV49" s="59"/>
      <c r="AW49" s="59"/>
      <c r="AX49" s="59"/>
      <c r="AY49" s="49" t="s">
        <v>88</v>
      </c>
      <c r="AZ49" s="88">
        <v>1</v>
      </c>
      <c r="BA49" s="88">
        <v>1</v>
      </c>
      <c r="BB49" s="177">
        <v>1</v>
      </c>
      <c r="BC49" s="59">
        <v>0</v>
      </c>
      <c r="BD49" s="22">
        <f t="shared" si="6"/>
        <v>0</v>
      </c>
    </row>
    <row r="50" s="20" customFormat="1" ht="43.5" customHeight="1" spans="1:56">
      <c r="A50" s="52">
        <f t="shared" si="5"/>
        <v>41</v>
      </c>
      <c r="B50" s="58"/>
      <c r="C50" s="52"/>
      <c r="D50" s="53">
        <v>2</v>
      </c>
      <c r="E50" s="53"/>
      <c r="F50" s="59"/>
      <c r="G50" s="57"/>
      <c r="H50" s="57"/>
      <c r="I50" s="57"/>
      <c r="J50" s="57"/>
      <c r="K50" s="57"/>
      <c r="L50" s="53"/>
      <c r="M50" s="53" t="s">
        <v>172</v>
      </c>
      <c r="N50" s="53" t="s">
        <v>172</v>
      </c>
      <c r="O50" s="88" t="s">
        <v>173</v>
      </c>
      <c r="P50" s="80"/>
      <c r="Q50" s="53"/>
      <c r="R50" s="53"/>
      <c r="S50" s="53"/>
      <c r="T50" s="101"/>
      <c r="U50" s="89"/>
      <c r="V50" s="58"/>
      <c r="W50" s="58" t="s">
        <v>58</v>
      </c>
      <c r="X50" s="102" t="s">
        <v>59</v>
      </c>
      <c r="Y50" s="127" t="s">
        <v>174</v>
      </c>
      <c r="Z50" s="128" t="s">
        <v>175</v>
      </c>
      <c r="AA50" s="58"/>
      <c r="AB50" s="52"/>
      <c r="AC50" s="58">
        <v>0.003</v>
      </c>
      <c r="AD50" s="59" t="s">
        <v>62</v>
      </c>
      <c r="AE50" s="117"/>
      <c r="AF50" s="59"/>
      <c r="AG50" s="117"/>
      <c r="AH50" s="117"/>
      <c r="AI50" s="117"/>
      <c r="AJ50" s="59"/>
      <c r="AK50" s="59"/>
      <c r="AL50" s="117"/>
      <c r="AM50" s="117"/>
      <c r="AN50" s="117" t="s">
        <v>96</v>
      </c>
      <c r="AO50" s="117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88">
        <v>1</v>
      </c>
      <c r="BA50" s="88">
        <v>1</v>
      </c>
      <c r="BB50" s="181">
        <v>1</v>
      </c>
      <c r="BC50" s="59">
        <v>0</v>
      </c>
      <c r="BD50" s="22">
        <f t="shared" si="6"/>
        <v>0</v>
      </c>
    </row>
    <row r="51" s="20" customFormat="1" ht="43.5" customHeight="1" spans="1:56">
      <c r="A51" s="52">
        <f t="shared" ref="A51:A60" si="7">ROW()-9</f>
        <v>42</v>
      </c>
      <c r="B51" s="58"/>
      <c r="C51" s="52"/>
      <c r="D51" s="53">
        <v>2</v>
      </c>
      <c r="E51" s="53"/>
      <c r="F51" s="59"/>
      <c r="G51" s="57"/>
      <c r="H51" s="57"/>
      <c r="I51" s="57"/>
      <c r="J51" s="57"/>
      <c r="K51" s="57"/>
      <c r="L51" s="53"/>
      <c r="M51" s="53" t="s">
        <v>176</v>
      </c>
      <c r="N51" s="53" t="s">
        <v>176</v>
      </c>
      <c r="O51" s="89" t="s">
        <v>177</v>
      </c>
      <c r="P51" s="80"/>
      <c r="Q51" s="89"/>
      <c r="R51" s="53"/>
      <c r="S51" s="53"/>
      <c r="T51" s="101"/>
      <c r="U51" s="89"/>
      <c r="V51" s="89"/>
      <c r="W51" s="58" t="s">
        <v>58</v>
      </c>
      <c r="X51" s="102" t="s">
        <v>59</v>
      </c>
      <c r="Y51" s="89" t="s">
        <v>114</v>
      </c>
      <c r="Z51" s="100" t="s">
        <v>115</v>
      </c>
      <c r="AA51" s="89"/>
      <c r="AB51" s="89"/>
      <c r="AC51" s="89">
        <v>0.004</v>
      </c>
      <c r="AD51" s="129" t="s">
        <v>62</v>
      </c>
      <c r="AE51" s="117" t="s">
        <v>116</v>
      </c>
      <c r="AF51" s="129"/>
      <c r="AG51" s="117">
        <v>40</v>
      </c>
      <c r="AH51" s="117">
        <v>12</v>
      </c>
      <c r="AI51" s="117">
        <v>12</v>
      </c>
      <c r="AJ51" s="146">
        <f>AG51*AH51*AI51*7860/1000000000</f>
        <v>0.0452736</v>
      </c>
      <c r="AK51" s="143">
        <f>AC51/AJ51</f>
        <v>0.0883517104891151</v>
      </c>
      <c r="AL51" s="117"/>
      <c r="AM51" s="117"/>
      <c r="AN51" s="117" t="s">
        <v>96</v>
      </c>
      <c r="AO51" s="117"/>
      <c r="AP51" s="129"/>
      <c r="AQ51" s="129"/>
      <c r="AR51" s="129"/>
      <c r="AS51" s="129"/>
      <c r="AT51" s="129"/>
      <c r="AU51" s="129"/>
      <c r="AV51" s="129"/>
      <c r="AW51" s="129"/>
      <c r="AX51" s="129"/>
      <c r="AY51" s="58" t="s">
        <v>111</v>
      </c>
      <c r="AZ51" s="88">
        <v>1</v>
      </c>
      <c r="BA51" s="88">
        <v>1</v>
      </c>
      <c r="BB51" s="181">
        <v>1</v>
      </c>
      <c r="BC51" s="59">
        <v>0</v>
      </c>
      <c r="BD51" s="22">
        <f t="shared" si="6"/>
        <v>0</v>
      </c>
    </row>
    <row r="52" s="20" customFormat="1" ht="43.5" customHeight="1" spans="1:56">
      <c r="A52" s="52">
        <f t="shared" si="7"/>
        <v>43</v>
      </c>
      <c r="B52" s="58"/>
      <c r="C52" s="52"/>
      <c r="D52" s="53">
        <v>2</v>
      </c>
      <c r="E52" s="53"/>
      <c r="F52" s="59"/>
      <c r="G52" s="57"/>
      <c r="H52" s="57"/>
      <c r="I52" s="57"/>
      <c r="J52" s="57"/>
      <c r="K52" s="57"/>
      <c r="L52" s="53"/>
      <c r="M52" s="53" t="s">
        <v>178</v>
      </c>
      <c r="N52" s="53" t="s">
        <v>178</v>
      </c>
      <c r="O52" s="89" t="s">
        <v>179</v>
      </c>
      <c r="P52" s="80" t="s">
        <v>165</v>
      </c>
      <c r="Q52" s="89"/>
      <c r="R52" s="53"/>
      <c r="S52" s="53"/>
      <c r="T52" s="101"/>
      <c r="U52" s="89"/>
      <c r="V52" s="89"/>
      <c r="W52" s="58" t="s">
        <v>58</v>
      </c>
      <c r="X52" s="102" t="s">
        <v>59</v>
      </c>
      <c r="Y52" s="89" t="s">
        <v>114</v>
      </c>
      <c r="Z52" s="89" t="s">
        <v>101</v>
      </c>
      <c r="AA52" s="89"/>
      <c r="AB52" s="89"/>
      <c r="AC52" s="89">
        <v>0.015</v>
      </c>
      <c r="AD52" s="129" t="s">
        <v>62</v>
      </c>
      <c r="AE52" s="117" t="s">
        <v>116</v>
      </c>
      <c r="AF52" s="129"/>
      <c r="AG52" s="117">
        <v>60</v>
      </c>
      <c r="AH52" s="117">
        <v>12</v>
      </c>
      <c r="AI52" s="117">
        <v>12</v>
      </c>
      <c r="AJ52" s="146">
        <f>AG52*AH52*AI52*7860/1000000000</f>
        <v>0.0679104</v>
      </c>
      <c r="AK52" s="143">
        <f>AC52/AJ52</f>
        <v>0.220879276222788</v>
      </c>
      <c r="AL52" s="117"/>
      <c r="AM52" s="117"/>
      <c r="AN52" s="117" t="s">
        <v>96</v>
      </c>
      <c r="AO52" s="117"/>
      <c r="AP52" s="129"/>
      <c r="AQ52" s="129"/>
      <c r="AR52" s="129"/>
      <c r="AS52" s="129"/>
      <c r="AT52" s="129"/>
      <c r="AU52" s="129"/>
      <c r="AV52" s="129"/>
      <c r="AW52" s="129"/>
      <c r="AX52" s="129"/>
      <c r="AY52" s="58" t="s">
        <v>111</v>
      </c>
      <c r="AZ52" s="88">
        <v>1</v>
      </c>
      <c r="BA52" s="88">
        <v>1</v>
      </c>
      <c r="BB52" s="181">
        <v>1</v>
      </c>
      <c r="BC52" s="59">
        <v>0</v>
      </c>
      <c r="BD52" s="22">
        <f t="shared" si="6"/>
        <v>0</v>
      </c>
    </row>
    <row r="53" s="25" customFormat="1" ht="43.5" customHeight="1" spans="1:56">
      <c r="A53" s="52">
        <f t="shared" si="7"/>
        <v>44</v>
      </c>
      <c r="B53" s="60"/>
      <c r="C53" s="61"/>
      <c r="D53" s="54">
        <v>2</v>
      </c>
      <c r="E53" s="54"/>
      <c r="F53" s="62"/>
      <c r="G53" s="63"/>
      <c r="H53" s="63"/>
      <c r="I53" s="63"/>
      <c r="J53" s="63"/>
      <c r="K53" s="63"/>
      <c r="L53" s="54"/>
      <c r="M53" s="90" t="s">
        <v>180</v>
      </c>
      <c r="N53" s="90" t="s">
        <v>180</v>
      </c>
      <c r="O53" s="91" t="s">
        <v>181</v>
      </c>
      <c r="P53" s="82" t="s">
        <v>137</v>
      </c>
      <c r="Q53" s="90"/>
      <c r="R53" s="54"/>
      <c r="S53" s="54"/>
      <c r="T53" s="104"/>
      <c r="U53" s="90"/>
      <c r="V53" s="90"/>
      <c r="W53" s="60" t="s">
        <v>59</v>
      </c>
      <c r="X53" s="105" t="s">
        <v>58</v>
      </c>
      <c r="Y53" s="90" t="s">
        <v>100</v>
      </c>
      <c r="Z53" s="90" t="s">
        <v>101</v>
      </c>
      <c r="AA53" s="90"/>
      <c r="AB53" s="90"/>
      <c r="AC53" s="90">
        <v>0.002</v>
      </c>
      <c r="AD53" s="130" t="s">
        <v>62</v>
      </c>
      <c r="AE53" s="117"/>
      <c r="AF53" s="130"/>
      <c r="AG53" s="117"/>
      <c r="AH53" s="117"/>
      <c r="AI53" s="117"/>
      <c r="AJ53" s="130"/>
      <c r="AK53" s="130"/>
      <c r="AL53" s="117"/>
      <c r="AM53" s="117"/>
      <c r="AN53" s="117" t="s">
        <v>96</v>
      </c>
      <c r="AO53" s="117" t="s">
        <v>182</v>
      </c>
      <c r="AP53" s="130"/>
      <c r="AQ53" s="130"/>
      <c r="AR53" s="130"/>
      <c r="AS53" s="130"/>
      <c r="AT53" s="130"/>
      <c r="AU53" s="130"/>
      <c r="AV53" s="130"/>
      <c r="AW53" s="130"/>
      <c r="AX53" s="130"/>
      <c r="AY53" s="60" t="s">
        <v>183</v>
      </c>
      <c r="AZ53" s="178">
        <v>1</v>
      </c>
      <c r="BA53" s="178">
        <v>1</v>
      </c>
      <c r="BB53" s="181">
        <v>1</v>
      </c>
      <c r="BC53" s="62">
        <v>0</v>
      </c>
      <c r="BD53" s="22">
        <f t="shared" si="6"/>
        <v>0</v>
      </c>
    </row>
    <row r="54" s="20" customFormat="1" ht="43.5" customHeight="1" spans="1:56">
      <c r="A54" s="52">
        <f t="shared" si="7"/>
        <v>45</v>
      </c>
      <c r="B54" s="58"/>
      <c r="C54" s="52"/>
      <c r="D54" s="53">
        <v>2</v>
      </c>
      <c r="E54" s="53"/>
      <c r="F54" s="59"/>
      <c r="G54" s="57"/>
      <c r="H54" s="57"/>
      <c r="I54" s="57"/>
      <c r="J54" s="57"/>
      <c r="K54" s="57"/>
      <c r="L54" s="53"/>
      <c r="M54" s="53" t="s">
        <v>97</v>
      </c>
      <c r="N54" s="53" t="s">
        <v>97</v>
      </c>
      <c r="O54" s="79" t="s">
        <v>98</v>
      </c>
      <c r="P54" s="85" t="s">
        <v>99</v>
      </c>
      <c r="Q54" s="89"/>
      <c r="R54" s="53"/>
      <c r="S54" s="53"/>
      <c r="T54" s="101"/>
      <c r="U54" s="89"/>
      <c r="V54" s="89"/>
      <c r="W54" s="58" t="s">
        <v>58</v>
      </c>
      <c r="X54" s="102" t="s">
        <v>59</v>
      </c>
      <c r="Y54" s="89" t="s">
        <v>100</v>
      </c>
      <c r="Z54" s="89" t="s">
        <v>101</v>
      </c>
      <c r="AA54" s="89"/>
      <c r="AB54" s="89"/>
      <c r="AC54" s="89">
        <v>0.003</v>
      </c>
      <c r="AD54" s="129" t="s">
        <v>62</v>
      </c>
      <c r="AE54" s="117"/>
      <c r="AF54" s="129"/>
      <c r="AG54" s="117"/>
      <c r="AH54" s="117"/>
      <c r="AI54" s="117"/>
      <c r="AJ54" s="129"/>
      <c r="AK54" s="129"/>
      <c r="AL54" s="117"/>
      <c r="AM54" s="117"/>
      <c r="AN54" s="117" t="s">
        <v>96</v>
      </c>
      <c r="AO54" s="117"/>
      <c r="AP54" s="129"/>
      <c r="AQ54" s="129"/>
      <c r="AR54" s="129"/>
      <c r="AS54" s="129"/>
      <c r="AT54" s="129"/>
      <c r="AU54" s="129"/>
      <c r="AV54" s="129"/>
      <c r="AW54" s="129"/>
      <c r="AX54" s="129"/>
      <c r="AY54" s="58" t="s">
        <v>102</v>
      </c>
      <c r="AZ54" s="88">
        <v>5</v>
      </c>
      <c r="BA54" s="88">
        <v>5</v>
      </c>
      <c r="BB54" s="181">
        <v>5</v>
      </c>
      <c r="BC54" s="59">
        <v>5</v>
      </c>
      <c r="BD54" s="22">
        <f t="shared" si="6"/>
        <v>0</v>
      </c>
    </row>
    <row r="55" s="20" customFormat="1" ht="43.5" customHeight="1" spans="1:56">
      <c r="A55" s="52">
        <f t="shared" si="7"/>
        <v>46</v>
      </c>
      <c r="B55" s="58"/>
      <c r="C55" s="52"/>
      <c r="D55" s="53">
        <v>2</v>
      </c>
      <c r="E55" s="53"/>
      <c r="F55" s="59"/>
      <c r="G55" s="57"/>
      <c r="H55" s="57"/>
      <c r="I55" s="57"/>
      <c r="J55" s="57"/>
      <c r="K55" s="57"/>
      <c r="L55" s="53"/>
      <c r="M55" s="53" t="s">
        <v>108</v>
      </c>
      <c r="N55" s="53" t="s">
        <v>108</v>
      </c>
      <c r="O55" s="53" t="s">
        <v>109</v>
      </c>
      <c r="P55" s="80" t="s">
        <v>110</v>
      </c>
      <c r="Q55" s="89"/>
      <c r="R55" s="53"/>
      <c r="S55" s="53"/>
      <c r="T55" s="101"/>
      <c r="U55" s="89"/>
      <c r="V55" s="89"/>
      <c r="W55" s="58" t="s">
        <v>58</v>
      </c>
      <c r="X55" s="102" t="s">
        <v>59</v>
      </c>
      <c r="Y55" s="89" t="s">
        <v>100</v>
      </c>
      <c r="Z55" s="89" t="s">
        <v>101</v>
      </c>
      <c r="AA55" s="89"/>
      <c r="AB55" s="89"/>
      <c r="AC55" s="89">
        <v>0.014</v>
      </c>
      <c r="AD55" s="129" t="s">
        <v>62</v>
      </c>
      <c r="AE55" s="117"/>
      <c r="AF55" s="129"/>
      <c r="AG55" s="117"/>
      <c r="AH55" s="117"/>
      <c r="AI55" s="117"/>
      <c r="AJ55" s="129"/>
      <c r="AK55" s="129"/>
      <c r="AL55" s="117"/>
      <c r="AM55" s="117"/>
      <c r="AN55" s="117" t="s">
        <v>96</v>
      </c>
      <c r="AO55" s="117"/>
      <c r="AP55" s="129"/>
      <c r="AQ55" s="129"/>
      <c r="AR55" s="129"/>
      <c r="AS55" s="129"/>
      <c r="AT55" s="129"/>
      <c r="AU55" s="129"/>
      <c r="AV55" s="129"/>
      <c r="AW55" s="129"/>
      <c r="AX55" s="129"/>
      <c r="AY55" s="58" t="s">
        <v>111</v>
      </c>
      <c r="AZ55" s="88">
        <v>4</v>
      </c>
      <c r="BA55" s="88">
        <v>4</v>
      </c>
      <c r="BB55" s="181">
        <v>4</v>
      </c>
      <c r="BC55" s="59">
        <v>4</v>
      </c>
      <c r="BD55" s="22">
        <f t="shared" si="6"/>
        <v>0</v>
      </c>
    </row>
    <row r="56" s="20" customFormat="1" ht="43.5" customHeight="1" spans="1:56">
      <c r="A56" s="52">
        <f t="shared" si="7"/>
        <v>47</v>
      </c>
      <c r="B56" s="58"/>
      <c r="C56" s="52">
        <v>1</v>
      </c>
      <c r="D56" s="53"/>
      <c r="E56" s="53"/>
      <c r="F56" s="59"/>
      <c r="G56" s="57"/>
      <c r="H56" s="57"/>
      <c r="I56" s="57"/>
      <c r="J56" s="57"/>
      <c r="K56" s="57"/>
      <c r="L56" s="53"/>
      <c r="M56" s="53" t="s">
        <v>184</v>
      </c>
      <c r="N56" s="53" t="s">
        <v>184</v>
      </c>
      <c r="O56" s="88" t="s">
        <v>185</v>
      </c>
      <c r="P56" s="80"/>
      <c r="Q56" s="89"/>
      <c r="R56" s="53"/>
      <c r="S56" s="53"/>
      <c r="T56" s="112"/>
      <c r="U56" s="89"/>
      <c r="V56" s="58"/>
      <c r="W56" s="58" t="s">
        <v>58</v>
      </c>
      <c r="X56" s="102" t="s">
        <v>59</v>
      </c>
      <c r="Y56" s="100" t="s">
        <v>74</v>
      </c>
      <c r="Z56" s="88" t="s">
        <v>61</v>
      </c>
      <c r="AA56" s="52"/>
      <c r="AB56" s="52"/>
      <c r="AC56" s="122">
        <f>AC57*AZ57+AC58*AZ58</f>
        <v>0.1297</v>
      </c>
      <c r="AD56" s="59" t="s">
        <v>62</v>
      </c>
      <c r="AE56" s="117"/>
      <c r="AF56" s="59"/>
      <c r="AG56" s="117"/>
      <c r="AH56" s="117"/>
      <c r="AI56" s="117"/>
      <c r="AJ56" s="59"/>
      <c r="AK56" s="59"/>
      <c r="AL56" s="117"/>
      <c r="AM56" s="117"/>
      <c r="AN56" s="117" t="s">
        <v>64</v>
      </c>
      <c r="AO56" s="117" t="s">
        <v>65</v>
      </c>
      <c r="AP56" s="59"/>
      <c r="AQ56" s="59"/>
      <c r="AR56" s="59"/>
      <c r="AS56" s="59"/>
      <c r="AT56" s="59"/>
      <c r="AU56" s="59"/>
      <c r="AV56" s="59"/>
      <c r="AW56" s="59"/>
      <c r="AX56" s="59"/>
      <c r="AY56" s="58" t="s">
        <v>82</v>
      </c>
      <c r="AZ56" s="88">
        <v>1</v>
      </c>
      <c r="BA56" s="88">
        <v>1</v>
      </c>
      <c r="BB56" s="181">
        <v>1</v>
      </c>
      <c r="BC56" s="59">
        <v>1</v>
      </c>
      <c r="BD56" s="22">
        <f t="shared" si="6"/>
        <v>0</v>
      </c>
    </row>
    <row r="57" s="20" customFormat="1" ht="43.5" customHeight="1" spans="1:56">
      <c r="A57" s="52">
        <f t="shared" si="7"/>
        <v>48</v>
      </c>
      <c r="B57" s="58"/>
      <c r="C57" s="52"/>
      <c r="D57" s="53">
        <v>2</v>
      </c>
      <c r="E57" s="53"/>
      <c r="F57" s="59"/>
      <c r="G57" s="57"/>
      <c r="H57" s="57"/>
      <c r="I57" s="57"/>
      <c r="J57" s="57"/>
      <c r="K57" s="57"/>
      <c r="L57" s="53"/>
      <c r="M57" s="53" t="s">
        <v>186</v>
      </c>
      <c r="N57" s="53" t="s">
        <v>186</v>
      </c>
      <c r="O57" s="53" t="s">
        <v>187</v>
      </c>
      <c r="P57" s="80"/>
      <c r="Q57" s="89"/>
      <c r="R57" s="53"/>
      <c r="S57" s="53"/>
      <c r="T57" s="112"/>
      <c r="U57" s="89"/>
      <c r="V57" s="58"/>
      <c r="W57" s="58" t="s">
        <v>58</v>
      </c>
      <c r="X57" s="102" t="s">
        <v>59</v>
      </c>
      <c r="Y57" s="52" t="s">
        <v>77</v>
      </c>
      <c r="Z57" s="121" t="s">
        <v>134</v>
      </c>
      <c r="AA57" s="121"/>
      <c r="AB57" s="121"/>
      <c r="AC57" s="121">
        <v>0.091</v>
      </c>
      <c r="AD57" s="89" t="s">
        <v>62</v>
      </c>
      <c r="AE57" s="117" t="s">
        <v>79</v>
      </c>
      <c r="AF57" s="89"/>
      <c r="AG57" s="117" t="s">
        <v>80</v>
      </c>
      <c r="AH57" s="117"/>
      <c r="AI57" s="117"/>
      <c r="AJ57" s="117">
        <f>AC57*1.02</f>
        <v>0.09282</v>
      </c>
      <c r="AK57" s="143">
        <f>AC57/AJ57</f>
        <v>0.980392156862745</v>
      </c>
      <c r="AL57" s="117"/>
      <c r="AM57" s="117"/>
      <c r="AN57" s="117" t="s">
        <v>64</v>
      </c>
      <c r="AO57" s="117" t="s">
        <v>81</v>
      </c>
      <c r="AP57" s="89"/>
      <c r="AQ57" s="89"/>
      <c r="AR57" s="89"/>
      <c r="AS57" s="89"/>
      <c r="AT57" s="89"/>
      <c r="AU57" s="89"/>
      <c r="AV57" s="89"/>
      <c r="AW57" s="89"/>
      <c r="AX57" s="89"/>
      <c r="AY57" s="59"/>
      <c r="AZ57" s="88">
        <v>1</v>
      </c>
      <c r="BA57" s="88">
        <v>1</v>
      </c>
      <c r="BB57" s="181">
        <v>1</v>
      </c>
      <c r="BC57" s="59">
        <v>1</v>
      </c>
      <c r="BD57" s="22">
        <f t="shared" si="6"/>
        <v>0</v>
      </c>
    </row>
    <row r="58" s="20" customFormat="1" ht="43.5" customHeight="1" spans="1:56">
      <c r="A58" s="52">
        <f t="shared" si="7"/>
        <v>49</v>
      </c>
      <c r="B58" s="58"/>
      <c r="C58" s="52"/>
      <c r="D58" s="53">
        <v>2</v>
      </c>
      <c r="E58" s="53"/>
      <c r="F58" s="59"/>
      <c r="G58" s="57"/>
      <c r="H58" s="57"/>
      <c r="I58" s="57"/>
      <c r="J58" s="57"/>
      <c r="K58" s="57"/>
      <c r="L58" s="53"/>
      <c r="M58" s="88" t="s">
        <v>135</v>
      </c>
      <c r="N58" s="88" t="s">
        <v>135</v>
      </c>
      <c r="O58" s="53" t="s">
        <v>136</v>
      </c>
      <c r="P58" s="80" t="s">
        <v>137</v>
      </c>
      <c r="Q58" s="89"/>
      <c r="R58" s="53"/>
      <c r="S58" s="53"/>
      <c r="T58" s="112"/>
      <c r="U58" s="89"/>
      <c r="V58" s="58"/>
      <c r="W58" s="58" t="s">
        <v>58</v>
      </c>
      <c r="X58" s="102" t="s">
        <v>59</v>
      </c>
      <c r="Y58" s="89" t="s">
        <v>100</v>
      </c>
      <c r="Z58" s="121" t="s">
        <v>101</v>
      </c>
      <c r="AA58" s="121"/>
      <c r="AB58" s="121"/>
      <c r="AC58" s="122">
        <v>0.0003</v>
      </c>
      <c r="AD58" s="89" t="s">
        <v>62</v>
      </c>
      <c r="AE58" s="117"/>
      <c r="AF58" s="89"/>
      <c r="AG58" s="117"/>
      <c r="AH58" s="117"/>
      <c r="AI58" s="117"/>
      <c r="AJ58" s="89"/>
      <c r="AK58" s="89"/>
      <c r="AL58" s="117"/>
      <c r="AM58" s="117"/>
      <c r="AN58" s="117" t="s">
        <v>96</v>
      </c>
      <c r="AO58" s="117"/>
      <c r="AP58" s="89"/>
      <c r="AQ58" s="89"/>
      <c r="AR58" s="89"/>
      <c r="AS58" s="89"/>
      <c r="AT58" s="89"/>
      <c r="AU58" s="89"/>
      <c r="AV58" s="89"/>
      <c r="AW58" s="89"/>
      <c r="AX58" s="89"/>
      <c r="AY58" s="59"/>
      <c r="AZ58" s="88">
        <v>129</v>
      </c>
      <c r="BA58" s="88">
        <v>129</v>
      </c>
      <c r="BB58" s="181">
        <v>129</v>
      </c>
      <c r="BC58" s="59">
        <v>129</v>
      </c>
      <c r="BD58" s="22">
        <f t="shared" si="6"/>
        <v>0</v>
      </c>
    </row>
    <row r="59" s="20" customFormat="1" ht="43.5" customHeight="1" spans="1:56">
      <c r="A59" s="52">
        <f t="shared" si="7"/>
        <v>50</v>
      </c>
      <c r="B59" s="58"/>
      <c r="C59" s="52">
        <v>1</v>
      </c>
      <c r="D59" s="53"/>
      <c r="E59" s="53"/>
      <c r="F59" s="59"/>
      <c r="G59" s="57"/>
      <c r="H59" s="57"/>
      <c r="I59" s="57"/>
      <c r="J59" s="57"/>
      <c r="K59" s="57"/>
      <c r="L59" s="53"/>
      <c r="M59" s="88" t="s">
        <v>188</v>
      </c>
      <c r="N59" s="88" t="s">
        <v>188</v>
      </c>
      <c r="O59" s="80" t="s">
        <v>189</v>
      </c>
      <c r="P59" s="80"/>
      <c r="Q59" s="89"/>
      <c r="R59" s="80"/>
      <c r="S59" s="80"/>
      <c r="T59" s="112"/>
      <c r="U59" s="90"/>
      <c r="V59" s="52"/>
      <c r="W59" s="52" t="s">
        <v>58</v>
      </c>
      <c r="X59" s="102" t="s">
        <v>59</v>
      </c>
      <c r="Y59" s="103" t="s">
        <v>87</v>
      </c>
      <c r="Z59" s="121"/>
      <c r="AA59" s="121"/>
      <c r="AB59" s="121"/>
      <c r="AC59" s="122">
        <v>0.377</v>
      </c>
      <c r="AD59" s="126" t="s">
        <v>88</v>
      </c>
      <c r="AE59" s="126" t="s">
        <v>88</v>
      </c>
      <c r="AF59" s="89"/>
      <c r="AG59" s="89"/>
      <c r="AH59" s="89"/>
      <c r="AI59" s="89"/>
      <c r="AJ59" s="89"/>
      <c r="AK59" s="90"/>
      <c r="AL59" s="89"/>
      <c r="AM59" s="89" t="s">
        <v>190</v>
      </c>
      <c r="AN59" s="118" t="s">
        <v>64</v>
      </c>
      <c r="AO59" s="118" t="s">
        <v>90</v>
      </c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>
        <v>1</v>
      </c>
      <c r="BA59" s="88">
        <v>1</v>
      </c>
      <c r="BB59" s="181">
        <v>1</v>
      </c>
      <c r="BC59" s="59">
        <v>1</v>
      </c>
      <c r="BD59" s="22">
        <f t="shared" si="6"/>
        <v>0</v>
      </c>
    </row>
    <row r="60" s="20" customFormat="1" ht="43.5" customHeight="1" spans="1:56">
      <c r="A60" s="52">
        <f t="shared" si="7"/>
        <v>51</v>
      </c>
      <c r="B60" s="58"/>
      <c r="C60" s="52"/>
      <c r="D60" s="53">
        <v>2</v>
      </c>
      <c r="E60" s="53"/>
      <c r="F60" s="57"/>
      <c r="G60" s="59"/>
      <c r="H60" s="57"/>
      <c r="I60" s="57"/>
      <c r="J60" s="57"/>
      <c r="K60" s="57"/>
      <c r="L60" s="53"/>
      <c r="M60" s="88" t="s">
        <v>191</v>
      </c>
      <c r="N60" s="88" t="s">
        <v>191</v>
      </c>
      <c r="O60" s="88" t="s">
        <v>192</v>
      </c>
      <c r="P60" s="80"/>
      <c r="Q60" s="89"/>
      <c r="R60" s="52"/>
      <c r="S60" s="52"/>
      <c r="T60" s="101"/>
      <c r="U60" s="89"/>
      <c r="V60" s="112"/>
      <c r="W60" s="58" t="s">
        <v>58</v>
      </c>
      <c r="X60" s="102" t="s">
        <v>59</v>
      </c>
      <c r="Y60" s="121" t="s">
        <v>93</v>
      </c>
      <c r="Z60" s="100" t="s">
        <v>94</v>
      </c>
      <c r="AA60" s="121"/>
      <c r="AB60" s="121"/>
      <c r="AC60" s="122">
        <v>0.377</v>
      </c>
      <c r="AD60" s="89" t="s">
        <v>62</v>
      </c>
      <c r="AE60" s="117" t="s">
        <v>95</v>
      </c>
      <c r="AF60" s="89"/>
      <c r="AG60" s="117">
        <v>198</v>
      </c>
      <c r="AH60" s="117">
        <v>196.5</v>
      </c>
      <c r="AI60" s="117">
        <v>3</v>
      </c>
      <c r="AJ60" s="146">
        <f>AG60*AH60*AI60*7860/1000000000</f>
        <v>0.91742706</v>
      </c>
      <c r="AK60" s="143">
        <f>AC60/AJ60</f>
        <v>0.410931851083616</v>
      </c>
      <c r="AL60" s="117"/>
      <c r="AM60" s="117"/>
      <c r="AN60" s="117" t="s">
        <v>96</v>
      </c>
      <c r="AO60" s="117"/>
      <c r="AP60" s="89"/>
      <c r="AQ60" s="89"/>
      <c r="AR60" s="89"/>
      <c r="AS60" s="89"/>
      <c r="AT60" s="89"/>
      <c r="AU60" s="89"/>
      <c r="AV60" s="89"/>
      <c r="AW60" s="89"/>
      <c r="AX60" s="89"/>
      <c r="AY60" s="49" t="s">
        <v>88</v>
      </c>
      <c r="AZ60" s="88">
        <v>1</v>
      </c>
      <c r="BA60" s="88">
        <v>1</v>
      </c>
      <c r="BB60" s="177">
        <v>1</v>
      </c>
      <c r="BC60" s="59">
        <v>1</v>
      </c>
      <c r="BD60" s="22">
        <f t="shared" si="6"/>
        <v>0</v>
      </c>
    </row>
    <row r="61" s="20" customFormat="1" ht="43.5" customHeight="1" spans="1:56">
      <c r="A61" s="52">
        <f t="shared" ref="A61:A72" si="8">ROW()-9</f>
        <v>52</v>
      </c>
      <c r="B61" s="58"/>
      <c r="C61" s="52">
        <v>1</v>
      </c>
      <c r="D61" s="53"/>
      <c r="E61" s="53"/>
      <c r="F61" s="57"/>
      <c r="G61" s="59"/>
      <c r="H61" s="57"/>
      <c r="I61" s="57"/>
      <c r="J61" s="57"/>
      <c r="K61" s="57"/>
      <c r="L61" s="53"/>
      <c r="M61" s="88" t="s">
        <v>193</v>
      </c>
      <c r="N61" s="88" t="s">
        <v>194</v>
      </c>
      <c r="O61" s="88" t="s">
        <v>195</v>
      </c>
      <c r="P61" s="80" t="s">
        <v>196</v>
      </c>
      <c r="Q61" s="89"/>
      <c r="R61" s="52"/>
      <c r="S61" s="52"/>
      <c r="T61" s="101"/>
      <c r="U61" s="89"/>
      <c r="V61" s="112"/>
      <c r="W61" s="58" t="s">
        <v>59</v>
      </c>
      <c r="X61" s="102" t="s">
        <v>58</v>
      </c>
      <c r="Y61" s="89" t="s">
        <v>100</v>
      </c>
      <c r="Z61" s="121" t="s">
        <v>101</v>
      </c>
      <c r="AA61" s="121"/>
      <c r="AB61" s="121"/>
      <c r="AC61" s="122">
        <v>0.006</v>
      </c>
      <c r="AD61" s="89"/>
      <c r="AE61" s="117"/>
      <c r="AF61" s="89"/>
      <c r="AG61" s="117"/>
      <c r="AH61" s="117"/>
      <c r="AI61" s="117"/>
      <c r="AJ61" s="89"/>
      <c r="AK61" s="89"/>
      <c r="AL61" s="117"/>
      <c r="AM61" s="117"/>
      <c r="AN61" s="117" t="s">
        <v>96</v>
      </c>
      <c r="AO61" s="117"/>
      <c r="AP61" s="89"/>
      <c r="AQ61" s="89"/>
      <c r="AR61" s="89"/>
      <c r="AS61" s="89"/>
      <c r="AT61" s="89"/>
      <c r="AU61" s="89"/>
      <c r="AV61" s="89"/>
      <c r="AW61" s="89"/>
      <c r="AX61" s="89"/>
      <c r="AY61" s="58" t="s">
        <v>197</v>
      </c>
      <c r="AZ61" s="88">
        <v>6</v>
      </c>
      <c r="BA61" s="88">
        <v>6</v>
      </c>
      <c r="BB61" s="181">
        <v>6</v>
      </c>
      <c r="BC61" s="59">
        <v>6</v>
      </c>
      <c r="BD61" s="22">
        <f t="shared" si="6"/>
        <v>0</v>
      </c>
    </row>
    <row r="62" s="20" customFormat="1" ht="43.5" customHeight="1" spans="1:56">
      <c r="A62" s="52">
        <f t="shared" si="8"/>
        <v>53</v>
      </c>
      <c r="B62" s="58"/>
      <c r="C62" s="52">
        <v>1</v>
      </c>
      <c r="D62" s="53"/>
      <c r="E62" s="53"/>
      <c r="F62" s="57"/>
      <c r="G62" s="59"/>
      <c r="H62" s="57"/>
      <c r="I62" s="57"/>
      <c r="J62" s="57"/>
      <c r="K62" s="57"/>
      <c r="L62" s="53"/>
      <c r="M62" s="88" t="s">
        <v>198</v>
      </c>
      <c r="N62" s="88" t="s">
        <v>198</v>
      </c>
      <c r="O62" s="88" t="s">
        <v>199</v>
      </c>
      <c r="P62" s="80"/>
      <c r="Q62" s="89"/>
      <c r="R62" s="52"/>
      <c r="S62" s="52"/>
      <c r="T62" s="101"/>
      <c r="U62" s="89"/>
      <c r="V62" s="112"/>
      <c r="W62" s="58" t="s">
        <v>58</v>
      </c>
      <c r="X62" s="102" t="s">
        <v>59</v>
      </c>
      <c r="Y62" s="100" t="s">
        <v>74</v>
      </c>
      <c r="Z62" s="88" t="s">
        <v>61</v>
      </c>
      <c r="AA62" s="121"/>
      <c r="AB62" s="121"/>
      <c r="AC62" s="122">
        <f>AC64*AZ64+AC65*AZ65</f>
        <v>2.222</v>
      </c>
      <c r="AD62" s="89" t="s">
        <v>62</v>
      </c>
      <c r="AE62" s="117" t="s">
        <v>63</v>
      </c>
      <c r="AF62" s="89"/>
      <c r="AG62" s="117"/>
      <c r="AH62" s="117"/>
      <c r="AI62" s="117"/>
      <c r="AJ62" s="89"/>
      <c r="AK62" s="89"/>
      <c r="AL62" s="117"/>
      <c r="AM62" s="117"/>
      <c r="AN62" s="117" t="s">
        <v>64</v>
      </c>
      <c r="AO62" s="117" t="s">
        <v>65</v>
      </c>
      <c r="AP62" s="89"/>
      <c r="AQ62" s="89"/>
      <c r="AR62" s="89"/>
      <c r="AS62" s="89"/>
      <c r="AT62" s="89"/>
      <c r="AU62" s="89"/>
      <c r="AV62" s="89"/>
      <c r="AW62" s="89"/>
      <c r="AX62" s="89"/>
      <c r="AY62" s="59"/>
      <c r="AZ62" s="88">
        <v>1</v>
      </c>
      <c r="BA62" s="88">
        <v>1</v>
      </c>
      <c r="BB62" s="181">
        <v>1</v>
      </c>
      <c r="BC62" s="59">
        <v>1</v>
      </c>
      <c r="BD62" s="22">
        <f t="shared" si="6"/>
        <v>0</v>
      </c>
    </row>
    <row r="63" s="20" customFormat="1" ht="43.5" customHeight="1" spans="1:56">
      <c r="A63" s="52">
        <f t="shared" si="8"/>
        <v>54</v>
      </c>
      <c r="B63" s="58"/>
      <c r="C63" s="52"/>
      <c r="D63" s="53">
        <v>2</v>
      </c>
      <c r="E63" s="53"/>
      <c r="F63" s="57"/>
      <c r="G63" s="59"/>
      <c r="H63" s="57"/>
      <c r="I63" s="57"/>
      <c r="J63" s="57"/>
      <c r="K63" s="57"/>
      <c r="L63" s="53"/>
      <c r="M63" s="88" t="s">
        <v>200</v>
      </c>
      <c r="N63" s="88" t="s">
        <v>200</v>
      </c>
      <c r="O63" s="88" t="s">
        <v>201</v>
      </c>
      <c r="P63" s="80"/>
      <c r="Q63" s="89"/>
      <c r="R63" s="52"/>
      <c r="S63" s="52"/>
      <c r="T63" s="101"/>
      <c r="U63" s="90"/>
      <c r="V63" s="112"/>
      <c r="W63" s="52" t="s">
        <v>58</v>
      </c>
      <c r="X63" s="102" t="s">
        <v>59</v>
      </c>
      <c r="Y63" s="103" t="s">
        <v>87</v>
      </c>
      <c r="Z63" s="88"/>
      <c r="AA63" s="121"/>
      <c r="AB63" s="121"/>
      <c r="AC63" s="122">
        <v>2.146</v>
      </c>
      <c r="AD63" s="52" t="s">
        <v>88</v>
      </c>
      <c r="AE63" s="52" t="s">
        <v>88</v>
      </c>
      <c r="AF63" s="89"/>
      <c r="AG63" s="89"/>
      <c r="AH63" s="89"/>
      <c r="AI63" s="89"/>
      <c r="AJ63" s="89"/>
      <c r="AK63" s="90"/>
      <c r="AL63" s="89"/>
      <c r="AM63" s="89" t="s">
        <v>202</v>
      </c>
      <c r="AN63" s="118" t="s">
        <v>64</v>
      </c>
      <c r="AO63" s="118" t="s">
        <v>90</v>
      </c>
      <c r="AP63" s="89"/>
      <c r="AQ63" s="89"/>
      <c r="AR63" s="89"/>
      <c r="AS63" s="89"/>
      <c r="AT63" s="89"/>
      <c r="AU63" s="89"/>
      <c r="AV63" s="89"/>
      <c r="AW63" s="89"/>
      <c r="AX63" s="89"/>
      <c r="AY63" s="59"/>
      <c r="AZ63" s="88">
        <v>1</v>
      </c>
      <c r="BA63" s="88">
        <v>1</v>
      </c>
      <c r="BB63" s="181">
        <v>1</v>
      </c>
      <c r="BC63" s="59">
        <v>1</v>
      </c>
      <c r="BD63" s="22">
        <f t="shared" si="6"/>
        <v>0</v>
      </c>
    </row>
    <row r="64" s="20" customFormat="1" ht="43.5" customHeight="1" spans="1:56">
      <c r="A64" s="52">
        <f t="shared" si="8"/>
        <v>55</v>
      </c>
      <c r="B64" s="58"/>
      <c r="C64" s="52"/>
      <c r="D64" s="53"/>
      <c r="E64" s="57">
        <v>3</v>
      </c>
      <c r="F64" s="57"/>
      <c r="G64" s="59"/>
      <c r="H64" s="57"/>
      <c r="I64" s="57"/>
      <c r="J64" s="57"/>
      <c r="K64" s="57"/>
      <c r="L64" s="53"/>
      <c r="M64" s="88" t="s">
        <v>203</v>
      </c>
      <c r="N64" s="88" t="s">
        <v>203</v>
      </c>
      <c r="O64" s="88" t="s">
        <v>204</v>
      </c>
      <c r="P64" s="80"/>
      <c r="Q64" s="89"/>
      <c r="R64" s="53"/>
      <c r="S64" s="53"/>
      <c r="T64" s="101"/>
      <c r="U64" s="89"/>
      <c r="V64" s="112"/>
      <c r="W64" s="58" t="s">
        <v>58</v>
      </c>
      <c r="X64" s="102" t="s">
        <v>59</v>
      </c>
      <c r="Y64" s="121" t="s">
        <v>93</v>
      </c>
      <c r="Z64" s="121" t="s">
        <v>94</v>
      </c>
      <c r="AA64" s="121"/>
      <c r="AB64" s="121"/>
      <c r="AC64" s="122">
        <v>2.146</v>
      </c>
      <c r="AD64" s="89" t="s">
        <v>62</v>
      </c>
      <c r="AE64" s="117" t="s">
        <v>95</v>
      </c>
      <c r="AF64" s="89"/>
      <c r="AG64" s="117">
        <v>461</v>
      </c>
      <c r="AH64" s="117">
        <v>263.5</v>
      </c>
      <c r="AI64" s="117">
        <v>2.5</v>
      </c>
      <c r="AJ64" s="146">
        <f>AG64*AH64*AI64*7860/1000000000</f>
        <v>2.386954275</v>
      </c>
      <c r="AK64" s="143">
        <f>AC64/AJ64</f>
        <v>0.899053669555526</v>
      </c>
      <c r="AL64" s="117"/>
      <c r="AM64" s="117"/>
      <c r="AN64" s="117" t="s">
        <v>96</v>
      </c>
      <c r="AO64" s="117"/>
      <c r="AP64" s="89"/>
      <c r="AQ64" s="89"/>
      <c r="AR64" s="89"/>
      <c r="AS64" s="89"/>
      <c r="AT64" s="89"/>
      <c r="AU64" s="89"/>
      <c r="AV64" s="89"/>
      <c r="AW64" s="89"/>
      <c r="AX64" s="89"/>
      <c r="AY64" s="58" t="s">
        <v>88</v>
      </c>
      <c r="AZ64" s="88">
        <v>1</v>
      </c>
      <c r="BA64" s="88">
        <v>1</v>
      </c>
      <c r="BB64" s="181">
        <v>1</v>
      </c>
      <c r="BC64" s="59">
        <v>1</v>
      </c>
      <c r="BD64" s="22">
        <f t="shared" si="6"/>
        <v>0</v>
      </c>
    </row>
    <row r="65" s="20" customFormat="1" ht="43.5" customHeight="1" spans="1:56">
      <c r="A65" s="52">
        <f t="shared" si="8"/>
        <v>56</v>
      </c>
      <c r="B65" s="58"/>
      <c r="C65" s="52"/>
      <c r="D65" s="53">
        <v>2</v>
      </c>
      <c r="E65" s="57"/>
      <c r="F65" s="57"/>
      <c r="G65" s="59"/>
      <c r="H65" s="57"/>
      <c r="I65" s="57"/>
      <c r="J65" s="57"/>
      <c r="K65" s="57"/>
      <c r="L65" s="53"/>
      <c r="M65" s="53" t="s">
        <v>112</v>
      </c>
      <c r="N65" s="53" t="s">
        <v>112</v>
      </c>
      <c r="O65" s="53" t="s">
        <v>113</v>
      </c>
      <c r="P65" s="80"/>
      <c r="Q65" s="89"/>
      <c r="R65" s="53"/>
      <c r="S65" s="53"/>
      <c r="T65" s="101"/>
      <c r="U65" s="89"/>
      <c r="V65" s="112"/>
      <c r="W65" s="58" t="s">
        <v>58</v>
      </c>
      <c r="X65" s="102" t="s">
        <v>59</v>
      </c>
      <c r="Y65" s="121" t="s">
        <v>114</v>
      </c>
      <c r="Z65" s="121" t="s">
        <v>115</v>
      </c>
      <c r="AA65" s="121"/>
      <c r="AB65" s="121"/>
      <c r="AC65" s="122">
        <v>0.038</v>
      </c>
      <c r="AD65" s="89"/>
      <c r="AE65" s="117" t="s">
        <v>116</v>
      </c>
      <c r="AF65" s="89"/>
      <c r="AG65" s="117">
        <v>21</v>
      </c>
      <c r="AH65" s="117">
        <v>20</v>
      </c>
      <c r="AI65" s="117">
        <v>20</v>
      </c>
      <c r="AJ65" s="146">
        <f>AG65*AH65*AI65*7860/1000000000</f>
        <v>0.066024</v>
      </c>
      <c r="AK65" s="143">
        <f>AC65/AJ65</f>
        <v>0.57554828547195</v>
      </c>
      <c r="AL65" s="117"/>
      <c r="AM65" s="117"/>
      <c r="AN65" s="117" t="s">
        <v>96</v>
      </c>
      <c r="AO65" s="117"/>
      <c r="AP65" s="89"/>
      <c r="AQ65" s="89"/>
      <c r="AR65" s="89"/>
      <c r="AS65" s="89"/>
      <c r="AT65" s="89"/>
      <c r="AU65" s="89"/>
      <c r="AV65" s="89"/>
      <c r="AW65" s="89"/>
      <c r="AX65" s="89"/>
      <c r="AY65" s="58" t="s">
        <v>111</v>
      </c>
      <c r="AZ65" s="88">
        <v>2</v>
      </c>
      <c r="BA65" s="88">
        <v>2</v>
      </c>
      <c r="BB65" s="181">
        <v>2</v>
      </c>
      <c r="BC65" s="59">
        <v>2</v>
      </c>
      <c r="BD65" s="22">
        <f t="shared" si="6"/>
        <v>0</v>
      </c>
    </row>
    <row r="66" s="20" customFormat="1" ht="43.5" customHeight="1" spans="1:56">
      <c r="A66" s="52">
        <f t="shared" si="8"/>
        <v>57</v>
      </c>
      <c r="B66" s="58"/>
      <c r="C66" s="52">
        <v>1</v>
      </c>
      <c r="D66" s="53"/>
      <c r="E66" s="57"/>
      <c r="F66" s="57"/>
      <c r="G66" s="59"/>
      <c r="H66" s="57"/>
      <c r="I66" s="57"/>
      <c r="J66" s="57"/>
      <c r="K66" s="57"/>
      <c r="L66" s="53"/>
      <c r="M66" s="53" t="s">
        <v>108</v>
      </c>
      <c r="N66" s="53" t="s">
        <v>108</v>
      </c>
      <c r="O66" s="53" t="s">
        <v>109</v>
      </c>
      <c r="P66" s="80" t="s">
        <v>110</v>
      </c>
      <c r="Q66" s="89"/>
      <c r="R66" s="53"/>
      <c r="S66" s="53"/>
      <c r="T66" s="101"/>
      <c r="U66" s="89"/>
      <c r="V66" s="112"/>
      <c r="W66" s="58" t="s">
        <v>58</v>
      </c>
      <c r="X66" s="102" t="s">
        <v>59</v>
      </c>
      <c r="Y66" s="89" t="s">
        <v>100</v>
      </c>
      <c r="Z66" s="121" t="s">
        <v>101</v>
      </c>
      <c r="AA66" s="121"/>
      <c r="AB66" s="121"/>
      <c r="AC66" s="89">
        <v>0.014</v>
      </c>
      <c r="AD66" s="89"/>
      <c r="AE66" s="117"/>
      <c r="AF66" s="89"/>
      <c r="AG66" s="117"/>
      <c r="AH66" s="117"/>
      <c r="AI66" s="117"/>
      <c r="AJ66" s="89"/>
      <c r="AK66" s="89"/>
      <c r="AL66" s="117"/>
      <c r="AM66" s="117"/>
      <c r="AN66" s="117" t="s">
        <v>96</v>
      </c>
      <c r="AO66" s="117"/>
      <c r="AP66" s="89"/>
      <c r="AQ66" s="89"/>
      <c r="AR66" s="89"/>
      <c r="AS66" s="89"/>
      <c r="AT66" s="89"/>
      <c r="AU66" s="89"/>
      <c r="AV66" s="89"/>
      <c r="AW66" s="89"/>
      <c r="AX66" s="89"/>
      <c r="AY66" s="58" t="s">
        <v>111</v>
      </c>
      <c r="AZ66" s="88">
        <v>2</v>
      </c>
      <c r="BA66" s="88">
        <v>2</v>
      </c>
      <c r="BB66" s="181">
        <v>2</v>
      </c>
      <c r="BC66" s="59">
        <v>2</v>
      </c>
      <c r="BD66" s="22">
        <f t="shared" si="6"/>
        <v>0</v>
      </c>
    </row>
    <row r="67" s="20" customFormat="1" ht="43.5" customHeight="1" spans="1:56">
      <c r="A67" s="52">
        <f t="shared" si="8"/>
        <v>58</v>
      </c>
      <c r="B67" s="58"/>
      <c r="C67" s="52">
        <v>1</v>
      </c>
      <c r="D67" s="53"/>
      <c r="E67" s="57"/>
      <c r="F67" s="57"/>
      <c r="G67" s="59"/>
      <c r="H67" s="57"/>
      <c r="I67" s="57"/>
      <c r="J67" s="57"/>
      <c r="K67" s="57"/>
      <c r="L67" s="53"/>
      <c r="M67" s="53" t="s">
        <v>193</v>
      </c>
      <c r="N67" s="88" t="s">
        <v>194</v>
      </c>
      <c r="O67" s="88" t="s">
        <v>205</v>
      </c>
      <c r="P67" s="80" t="s">
        <v>206</v>
      </c>
      <c r="Q67" s="89"/>
      <c r="R67" s="53"/>
      <c r="S67" s="53"/>
      <c r="T67" s="101"/>
      <c r="U67" s="89"/>
      <c r="V67" s="112"/>
      <c r="W67" s="58" t="s">
        <v>59</v>
      </c>
      <c r="X67" s="102" t="s">
        <v>58</v>
      </c>
      <c r="Y67" s="89" t="s">
        <v>100</v>
      </c>
      <c r="Z67" s="121" t="s">
        <v>101</v>
      </c>
      <c r="AA67" s="121"/>
      <c r="AB67" s="121"/>
      <c r="AC67" s="122">
        <v>0.006</v>
      </c>
      <c r="AD67" s="89" t="s">
        <v>62</v>
      </c>
      <c r="AE67" s="117"/>
      <c r="AF67" s="89"/>
      <c r="AG67" s="117"/>
      <c r="AH67" s="117"/>
      <c r="AI67" s="117"/>
      <c r="AJ67" s="89"/>
      <c r="AK67" s="89"/>
      <c r="AL67" s="117"/>
      <c r="AM67" s="117"/>
      <c r="AN67" s="117" t="s">
        <v>96</v>
      </c>
      <c r="AO67" s="117" t="s">
        <v>166</v>
      </c>
      <c r="AP67" s="89"/>
      <c r="AQ67" s="89"/>
      <c r="AR67" s="89"/>
      <c r="AS67" s="89"/>
      <c r="AT67" s="89"/>
      <c r="AU67" s="89"/>
      <c r="AV67" s="89"/>
      <c r="AW67" s="89"/>
      <c r="AX67" s="89"/>
      <c r="AY67" s="58" t="s">
        <v>197</v>
      </c>
      <c r="AZ67" s="88">
        <v>6</v>
      </c>
      <c r="BA67" s="88">
        <v>6</v>
      </c>
      <c r="BB67" s="181">
        <v>6</v>
      </c>
      <c r="BC67" s="59">
        <v>6</v>
      </c>
      <c r="BD67" s="22">
        <f t="shared" si="6"/>
        <v>0</v>
      </c>
    </row>
    <row r="68" s="22" customFormat="1" ht="43.5" customHeight="1" spans="1:56">
      <c r="A68" s="52">
        <f t="shared" si="8"/>
        <v>59</v>
      </c>
      <c r="B68" s="58"/>
      <c r="C68" s="53">
        <v>1</v>
      </c>
      <c r="D68" s="49"/>
      <c r="E68" s="53"/>
      <c r="F68" s="53"/>
      <c r="G68" s="57"/>
      <c r="H68" s="57"/>
      <c r="I68" s="57"/>
      <c r="J68" s="57"/>
      <c r="K68" s="57"/>
      <c r="L68" s="53"/>
      <c r="M68" s="185" t="s">
        <v>207</v>
      </c>
      <c r="N68" s="185" t="s">
        <v>207</v>
      </c>
      <c r="O68" s="185" t="s">
        <v>208</v>
      </c>
      <c r="P68" s="80" t="s">
        <v>209</v>
      </c>
      <c r="Q68" s="89"/>
      <c r="R68" s="53"/>
      <c r="S68" s="53"/>
      <c r="T68" s="101"/>
      <c r="U68" s="49"/>
      <c r="V68" s="126"/>
      <c r="W68" s="58" t="s">
        <v>59</v>
      </c>
      <c r="X68" s="102" t="s">
        <v>58</v>
      </c>
      <c r="Y68" s="89" t="s">
        <v>100</v>
      </c>
      <c r="Z68" s="117" t="s">
        <v>101</v>
      </c>
      <c r="AA68" s="49"/>
      <c r="AB68" s="49"/>
      <c r="AC68" s="122">
        <v>0.02</v>
      </c>
      <c r="AD68" s="89" t="s">
        <v>88</v>
      </c>
      <c r="AE68" s="117"/>
      <c r="AF68" s="89"/>
      <c r="AG68" s="117"/>
      <c r="AH68" s="117"/>
      <c r="AI68" s="117"/>
      <c r="AJ68" s="89"/>
      <c r="AK68" s="89"/>
      <c r="AL68" s="117"/>
      <c r="AM68" s="117"/>
      <c r="AN68" s="117" t="s">
        <v>96</v>
      </c>
      <c r="AO68" s="117" t="s">
        <v>166</v>
      </c>
      <c r="AP68" s="89"/>
      <c r="AQ68" s="89"/>
      <c r="AR68" s="89"/>
      <c r="AS68" s="89"/>
      <c r="AT68" s="89"/>
      <c r="AU68" s="89"/>
      <c r="AV68" s="89"/>
      <c r="AW68" s="89"/>
      <c r="AX68" s="89"/>
      <c r="AY68" s="58" t="s">
        <v>111</v>
      </c>
      <c r="AZ68" s="88">
        <v>2</v>
      </c>
      <c r="BA68" s="88">
        <v>2</v>
      </c>
      <c r="BB68" s="181">
        <v>2</v>
      </c>
      <c r="BC68" s="49">
        <v>2</v>
      </c>
      <c r="BD68" s="22">
        <f t="shared" si="6"/>
        <v>0</v>
      </c>
    </row>
    <row r="69" s="22" customFormat="1" ht="43.5" customHeight="1" spans="1:56">
      <c r="A69" s="52">
        <f t="shared" si="8"/>
        <v>60</v>
      </c>
      <c r="B69" s="58"/>
      <c r="C69" s="53">
        <v>1</v>
      </c>
      <c r="D69" s="49"/>
      <c r="E69" s="53"/>
      <c r="F69" s="53"/>
      <c r="G69" s="57"/>
      <c r="H69" s="57"/>
      <c r="I69" s="57"/>
      <c r="J69" s="57"/>
      <c r="K69" s="57"/>
      <c r="L69" s="53"/>
      <c r="M69" s="88" t="s">
        <v>210</v>
      </c>
      <c r="N69" s="88" t="s">
        <v>210</v>
      </c>
      <c r="O69" s="185" t="s">
        <v>211</v>
      </c>
      <c r="P69" s="80" t="s">
        <v>212</v>
      </c>
      <c r="Q69" s="89"/>
      <c r="R69" s="53"/>
      <c r="S69" s="53"/>
      <c r="T69" s="101"/>
      <c r="U69" s="49"/>
      <c r="V69" s="126"/>
      <c r="W69" s="58" t="s">
        <v>58</v>
      </c>
      <c r="X69" s="102" t="s">
        <v>59</v>
      </c>
      <c r="Y69" s="89" t="s">
        <v>74</v>
      </c>
      <c r="Z69" s="117"/>
      <c r="AA69" s="49"/>
      <c r="AB69" s="49"/>
      <c r="AC69" s="122">
        <v>0.6</v>
      </c>
      <c r="AD69" s="89"/>
      <c r="AE69" s="117"/>
      <c r="AF69" s="89"/>
      <c r="AG69" s="117" t="s">
        <v>213</v>
      </c>
      <c r="AH69" s="117"/>
      <c r="AI69" s="117"/>
      <c r="AJ69" s="89"/>
      <c r="AK69" s="89"/>
      <c r="AL69" s="117"/>
      <c r="AM69" s="117"/>
      <c r="AN69" s="117" t="s">
        <v>96</v>
      </c>
      <c r="AO69" s="117"/>
      <c r="AP69" s="89"/>
      <c r="AQ69" s="89"/>
      <c r="AR69" s="89"/>
      <c r="AS69" s="89"/>
      <c r="AT69" s="89"/>
      <c r="AU69" s="89"/>
      <c r="AV69" s="89"/>
      <c r="AW69" s="89"/>
      <c r="AX69" s="89"/>
      <c r="AY69" s="58"/>
      <c r="AZ69" s="88">
        <v>0</v>
      </c>
      <c r="BA69" s="88">
        <v>0</v>
      </c>
      <c r="BB69" s="181">
        <v>0</v>
      </c>
      <c r="BC69" s="49">
        <v>1</v>
      </c>
      <c r="BD69" s="22">
        <f t="shared" si="6"/>
        <v>0</v>
      </c>
    </row>
    <row r="70" s="22" customFormat="1" ht="43.5" customHeight="1" spans="1:56">
      <c r="A70" s="52">
        <f t="shared" si="8"/>
        <v>61</v>
      </c>
      <c r="B70" s="58"/>
      <c r="C70" s="53">
        <v>1</v>
      </c>
      <c r="D70" s="49"/>
      <c r="E70" s="53"/>
      <c r="F70" s="53"/>
      <c r="G70" s="57"/>
      <c r="H70" s="57"/>
      <c r="I70" s="57"/>
      <c r="J70" s="57"/>
      <c r="K70" s="57"/>
      <c r="L70" s="53"/>
      <c r="M70" s="185" t="s">
        <v>214</v>
      </c>
      <c r="N70" s="185" t="s">
        <v>214</v>
      </c>
      <c r="O70" s="185" t="s">
        <v>215</v>
      </c>
      <c r="P70" s="80" t="s">
        <v>216</v>
      </c>
      <c r="Q70" s="89"/>
      <c r="R70" s="53"/>
      <c r="S70" s="53"/>
      <c r="T70" s="101"/>
      <c r="U70" s="49"/>
      <c r="V70" s="126"/>
      <c r="W70" s="58" t="s">
        <v>59</v>
      </c>
      <c r="X70" s="102" t="s">
        <v>58</v>
      </c>
      <c r="Y70" s="89" t="s">
        <v>100</v>
      </c>
      <c r="Z70" s="117"/>
      <c r="AA70" s="49"/>
      <c r="AB70" s="49"/>
      <c r="AC70" s="122">
        <v>0.02</v>
      </c>
      <c r="AD70" s="89"/>
      <c r="AE70" s="117"/>
      <c r="AF70" s="89"/>
      <c r="AG70" s="117"/>
      <c r="AH70" s="117"/>
      <c r="AI70" s="117"/>
      <c r="AJ70" s="89"/>
      <c r="AK70" s="89"/>
      <c r="AL70" s="117"/>
      <c r="AM70" s="117"/>
      <c r="AN70" s="117" t="s">
        <v>96</v>
      </c>
      <c r="AO70" s="117" t="s">
        <v>182</v>
      </c>
      <c r="AP70" s="89"/>
      <c r="AQ70" s="89"/>
      <c r="AR70" s="89"/>
      <c r="AS70" s="89"/>
      <c r="AT70" s="89"/>
      <c r="AU70" s="89"/>
      <c r="AV70" s="89"/>
      <c r="AW70" s="89"/>
      <c r="AX70" s="89"/>
      <c r="AY70" s="58" t="s">
        <v>102</v>
      </c>
      <c r="AZ70" s="88">
        <v>0</v>
      </c>
      <c r="BA70" s="88">
        <v>0</v>
      </c>
      <c r="BB70" s="181">
        <v>0</v>
      </c>
      <c r="BC70" s="49">
        <v>3</v>
      </c>
      <c r="BD70" s="22">
        <f t="shared" si="6"/>
        <v>0</v>
      </c>
    </row>
    <row r="71" s="22" customFormat="1" ht="43.5" customHeight="1" spans="1:56">
      <c r="A71" s="52">
        <f t="shared" si="8"/>
        <v>62</v>
      </c>
      <c r="B71" s="58"/>
      <c r="C71" s="53">
        <v>1</v>
      </c>
      <c r="D71" s="49"/>
      <c r="E71" s="53"/>
      <c r="F71" s="53"/>
      <c r="G71" s="57"/>
      <c r="H71" s="57"/>
      <c r="I71" s="57"/>
      <c r="J71" s="57"/>
      <c r="K71" s="57"/>
      <c r="L71" s="53"/>
      <c r="M71" s="185" t="s">
        <v>217</v>
      </c>
      <c r="N71" s="185" t="s">
        <v>217</v>
      </c>
      <c r="O71" s="185" t="s">
        <v>218</v>
      </c>
      <c r="P71" s="80" t="s">
        <v>219</v>
      </c>
      <c r="Q71" s="89"/>
      <c r="R71" s="53"/>
      <c r="S71" s="53"/>
      <c r="T71" s="101"/>
      <c r="U71" s="49"/>
      <c r="V71" s="126"/>
      <c r="W71" s="58" t="s">
        <v>58</v>
      </c>
      <c r="X71" s="102" t="s">
        <v>59</v>
      </c>
      <c r="Y71" s="89" t="s">
        <v>74</v>
      </c>
      <c r="Z71" s="117" t="s">
        <v>101</v>
      </c>
      <c r="AA71" s="49"/>
      <c r="AB71" s="49"/>
      <c r="AC71" s="122">
        <v>0.25</v>
      </c>
      <c r="AD71" s="89" t="s">
        <v>88</v>
      </c>
      <c r="AE71" s="117"/>
      <c r="AF71" s="89"/>
      <c r="AG71" s="117"/>
      <c r="AH71" s="117"/>
      <c r="AI71" s="117"/>
      <c r="AJ71" s="89"/>
      <c r="AK71" s="89"/>
      <c r="AL71" s="117"/>
      <c r="AM71" s="117"/>
      <c r="AN71" s="117" t="s">
        <v>96</v>
      </c>
      <c r="AO71" s="117"/>
      <c r="AP71" s="89"/>
      <c r="AQ71" s="89"/>
      <c r="AR71" s="89"/>
      <c r="AS71" s="89"/>
      <c r="AT71" s="89"/>
      <c r="AU71" s="89"/>
      <c r="AV71" s="89"/>
      <c r="AW71" s="89"/>
      <c r="AX71" s="89"/>
      <c r="AY71" s="58" t="s">
        <v>101</v>
      </c>
      <c r="AZ71" s="88">
        <v>1</v>
      </c>
      <c r="BA71" s="88">
        <v>1</v>
      </c>
      <c r="BB71" s="181">
        <v>0</v>
      </c>
      <c r="BC71" s="49">
        <v>0</v>
      </c>
      <c r="BD71" s="22">
        <f t="shared" si="6"/>
        <v>0</v>
      </c>
    </row>
    <row r="72" s="22" customFormat="1" ht="43.5" customHeight="1" spans="1:56">
      <c r="A72" s="52">
        <f t="shared" si="8"/>
        <v>63</v>
      </c>
      <c r="B72" s="58"/>
      <c r="C72" s="53">
        <v>1</v>
      </c>
      <c r="D72" s="49"/>
      <c r="E72" s="53"/>
      <c r="F72" s="53"/>
      <c r="G72" s="57"/>
      <c r="H72" s="57"/>
      <c r="I72" s="57"/>
      <c r="J72" s="57"/>
      <c r="K72" s="57"/>
      <c r="L72" s="53"/>
      <c r="M72" s="185" t="s">
        <v>220</v>
      </c>
      <c r="N72" s="185" t="s">
        <v>220</v>
      </c>
      <c r="O72" s="185" t="s">
        <v>221</v>
      </c>
      <c r="P72" s="80" t="s">
        <v>222</v>
      </c>
      <c r="Q72" s="89"/>
      <c r="R72" s="53"/>
      <c r="S72" s="53"/>
      <c r="T72" s="101"/>
      <c r="U72" s="49"/>
      <c r="V72" s="126"/>
      <c r="W72" s="58" t="s">
        <v>59</v>
      </c>
      <c r="X72" s="102" t="s">
        <v>58</v>
      </c>
      <c r="Y72" s="89" t="s">
        <v>100</v>
      </c>
      <c r="Z72" s="117" t="s">
        <v>101</v>
      </c>
      <c r="AA72" s="49"/>
      <c r="AB72" s="49"/>
      <c r="AC72" s="122">
        <v>0.02</v>
      </c>
      <c r="AD72" s="89" t="s">
        <v>88</v>
      </c>
      <c r="AE72" s="117"/>
      <c r="AF72" s="89"/>
      <c r="AG72" s="117"/>
      <c r="AH72" s="117"/>
      <c r="AI72" s="117"/>
      <c r="AJ72" s="89"/>
      <c r="AK72" s="89"/>
      <c r="AL72" s="117"/>
      <c r="AM72" s="117"/>
      <c r="AN72" s="117" t="s">
        <v>96</v>
      </c>
      <c r="AO72" s="117" t="s">
        <v>182</v>
      </c>
      <c r="AP72" s="89"/>
      <c r="AQ72" s="89"/>
      <c r="AR72" s="89"/>
      <c r="AS72" s="89"/>
      <c r="AT72" s="89"/>
      <c r="AU72" s="89"/>
      <c r="AV72" s="89"/>
      <c r="AW72" s="89"/>
      <c r="AX72" s="89"/>
      <c r="AY72" s="58" t="s">
        <v>102</v>
      </c>
      <c r="AZ72" s="88">
        <v>2</v>
      </c>
      <c r="BA72" s="88">
        <v>2</v>
      </c>
      <c r="BB72" s="181">
        <v>0</v>
      </c>
      <c r="BC72" s="49">
        <v>0</v>
      </c>
      <c r="BD72" s="22">
        <f t="shared" si="6"/>
        <v>0</v>
      </c>
    </row>
    <row r="73" s="24" customFormat="1" ht="43.5" customHeight="1" spans="1:56">
      <c r="A73" s="55">
        <f>ROW()-9</f>
        <v>64</v>
      </c>
      <c r="B73" s="107">
        <v>0</v>
      </c>
      <c r="C73" s="56"/>
      <c r="D73" s="183"/>
      <c r="E73" s="56"/>
      <c r="F73" s="56"/>
      <c r="G73" s="184"/>
      <c r="H73" s="184"/>
      <c r="I73" s="184"/>
      <c r="J73" s="184"/>
      <c r="K73" s="184"/>
      <c r="L73" s="56"/>
      <c r="M73" s="181" t="s">
        <v>217</v>
      </c>
      <c r="N73" s="181" t="s">
        <v>217</v>
      </c>
      <c r="O73" s="181" t="s">
        <v>218</v>
      </c>
      <c r="P73" s="83" t="s">
        <v>219</v>
      </c>
      <c r="Q73" s="119"/>
      <c r="R73" s="83"/>
      <c r="S73" s="83"/>
      <c r="T73" s="108"/>
      <c r="U73" s="182"/>
      <c r="V73" s="182"/>
      <c r="W73" s="107" t="s">
        <v>58</v>
      </c>
      <c r="X73" s="109" t="s">
        <v>59</v>
      </c>
      <c r="Y73" s="119" t="s">
        <v>74</v>
      </c>
      <c r="Z73" s="186" t="s">
        <v>101</v>
      </c>
      <c r="AA73" s="182"/>
      <c r="AB73" s="182"/>
      <c r="AC73" s="187">
        <v>0.25</v>
      </c>
      <c r="AD73" s="119" t="s">
        <v>88</v>
      </c>
      <c r="AE73" s="109"/>
      <c r="AF73" s="109"/>
      <c r="AG73" s="109"/>
      <c r="AH73" s="188"/>
      <c r="AI73" s="188"/>
      <c r="AJ73" s="189"/>
      <c r="AK73" s="107"/>
      <c r="AL73" s="183"/>
      <c r="AM73" s="120"/>
      <c r="AN73" s="120" t="s">
        <v>96</v>
      </c>
      <c r="AO73" s="120"/>
      <c r="AP73" s="190"/>
      <c r="AQ73" s="190"/>
      <c r="AR73" s="190"/>
      <c r="AS73" s="190"/>
      <c r="AT73" s="190"/>
      <c r="AU73" s="190"/>
      <c r="AV73" s="190"/>
      <c r="AW73" s="190"/>
      <c r="AX73" s="190"/>
      <c r="AY73" s="107" t="s">
        <v>101</v>
      </c>
      <c r="AZ73" s="181">
        <v>0</v>
      </c>
      <c r="BA73" s="181">
        <v>0</v>
      </c>
      <c r="BB73" s="181">
        <v>1</v>
      </c>
      <c r="BC73" s="182">
        <v>0</v>
      </c>
      <c r="BD73" s="22">
        <f t="shared" si="6"/>
        <v>0</v>
      </c>
    </row>
    <row r="74" s="24" customFormat="1" ht="43.5" customHeight="1" spans="1:56">
      <c r="A74" s="55">
        <f>ROW()-9</f>
        <v>65</v>
      </c>
      <c r="B74" s="107">
        <v>0</v>
      </c>
      <c r="C74" s="56"/>
      <c r="D74" s="183"/>
      <c r="E74" s="56"/>
      <c r="F74" s="56"/>
      <c r="G74" s="184"/>
      <c r="H74" s="184"/>
      <c r="I74" s="184"/>
      <c r="J74" s="184"/>
      <c r="K74" s="184"/>
      <c r="L74" s="56"/>
      <c r="M74" s="181" t="s">
        <v>220</v>
      </c>
      <c r="N74" s="181" t="s">
        <v>220</v>
      </c>
      <c r="O74" s="181" t="s">
        <v>221</v>
      </c>
      <c r="P74" s="83" t="s">
        <v>222</v>
      </c>
      <c r="Q74" s="119"/>
      <c r="R74" s="83"/>
      <c r="S74" s="83"/>
      <c r="T74" s="108"/>
      <c r="U74" s="182"/>
      <c r="V74" s="182"/>
      <c r="W74" s="107" t="s">
        <v>59</v>
      </c>
      <c r="X74" s="109" t="s">
        <v>58</v>
      </c>
      <c r="Y74" s="119" t="s">
        <v>100</v>
      </c>
      <c r="Z74" s="186" t="s">
        <v>101</v>
      </c>
      <c r="AA74" s="182"/>
      <c r="AB74" s="182"/>
      <c r="AC74" s="187">
        <v>0.02</v>
      </c>
      <c r="AD74" s="119" t="s">
        <v>88</v>
      </c>
      <c r="AE74" s="109"/>
      <c r="AF74" s="109"/>
      <c r="AG74" s="109"/>
      <c r="AH74" s="188"/>
      <c r="AI74" s="188"/>
      <c r="AJ74" s="189"/>
      <c r="AK74" s="107"/>
      <c r="AL74" s="183"/>
      <c r="AM74" s="120"/>
      <c r="AN74" s="120" t="s">
        <v>96</v>
      </c>
      <c r="AO74" s="120" t="s">
        <v>182</v>
      </c>
      <c r="AP74" s="190"/>
      <c r="AQ74" s="190"/>
      <c r="AR74" s="190"/>
      <c r="AS74" s="190"/>
      <c r="AT74" s="190"/>
      <c r="AU74" s="190"/>
      <c r="AV74" s="190"/>
      <c r="AW74" s="190"/>
      <c r="AX74" s="190"/>
      <c r="AY74" s="107" t="s">
        <v>102</v>
      </c>
      <c r="AZ74" s="181">
        <v>0</v>
      </c>
      <c r="BA74" s="181">
        <v>0</v>
      </c>
      <c r="BB74" s="181">
        <v>2</v>
      </c>
      <c r="BC74" s="182">
        <v>0</v>
      </c>
      <c r="BD74" s="22">
        <f t="shared" si="6"/>
        <v>0</v>
      </c>
    </row>
    <row r="75" ht="43.5" customHeight="1"/>
    <row r="76" ht="43.5" customHeight="1"/>
    <row r="77" ht="43.5" customHeight="1"/>
    <row r="78" ht="43.5" customHeight="1"/>
    <row r="79" ht="43.5" customHeight="1"/>
    <row r="80" ht="43.5" customHeight="1"/>
    <row r="81" ht="43.5" customHeight="1"/>
    <row r="82" ht="43.5" customHeight="1"/>
    <row r="83" ht="43.5" customHeight="1"/>
    <row r="84" ht="43.5" customHeight="1"/>
  </sheetData>
  <autoFilter ref="A9:BD74">
    <extLst/>
  </autoFilter>
  <mergeCells count="62">
    <mergeCell ref="A1:AZ1"/>
    <mergeCell ref="A4:O4"/>
    <mergeCell ref="A5:L5"/>
    <mergeCell ref="N5:O5"/>
    <mergeCell ref="A6:O6"/>
    <mergeCell ref="A7:O7"/>
    <mergeCell ref="B8:K8"/>
    <mergeCell ref="AG8:AI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2:AZ4"/>
    <mergeCell ref="AZ5:AZ7"/>
    <mergeCell ref="AZ8:AZ9"/>
    <mergeCell ref="BA2:BA4"/>
    <mergeCell ref="BA5:BA7"/>
    <mergeCell ref="BA8:BA9"/>
    <mergeCell ref="BB2:BB4"/>
    <mergeCell ref="BB5:BB7"/>
    <mergeCell ref="BB8:BB9"/>
    <mergeCell ref="BC2:BC4"/>
    <mergeCell ref="BC5:BC7"/>
    <mergeCell ref="BC8:BC9"/>
    <mergeCell ref="A2:E3"/>
    <mergeCell ref="F2:K3"/>
    <mergeCell ref="L2:O3"/>
    <mergeCell ref="P2:AD7"/>
  </mergeCells>
  <conditionalFormatting sqref="W8:W9">
    <cfRule type="expression" dxfId="0" priority="1">
      <formula>IF(v,Y)</formula>
    </cfRule>
  </conditionalFormatting>
  <dataValidations count="1">
    <dataValidation allowBlank="1" showErrorMessage="1" promptTitle="提示" prompt="该字段按需填写" sqref="P37 P38 P39:P40 P44:P45"/>
  </dataValidations>
  <printOptions horizontalCentered="1"/>
  <pageMargins left="0.236220472440945" right="0.236220472440945" top="0.748031496062992" bottom="0.748031496062992" header="0.31496062992126" footer="0.31496062992126"/>
  <pageSetup paperSize="8" scale="77" fitToHeight="0" orientation="landscape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G5" sqref="G5"/>
    </sheetView>
  </sheetViews>
  <sheetFormatPr defaultColWidth="9" defaultRowHeight="14"/>
  <cols>
    <col min="1" max="3" width="15.6272727272727" customWidth="1"/>
    <col min="5" max="7" width="15.6272727272727" customWidth="1"/>
    <col min="9" max="11" width="15.6272727272727" customWidth="1"/>
  </cols>
  <sheetData>
    <row r="1" ht="24.95" customHeight="1" spans="1:11">
      <c r="A1" s="1" t="s">
        <v>223</v>
      </c>
      <c r="B1" s="1" t="s">
        <v>15</v>
      </c>
      <c r="C1" s="1" t="s">
        <v>224</v>
      </c>
      <c r="D1" s="2" t="s">
        <v>50</v>
      </c>
      <c r="E1" s="3" t="s">
        <v>225</v>
      </c>
      <c r="F1" s="1" t="s">
        <v>15</v>
      </c>
      <c r="G1" s="1" t="s">
        <v>224</v>
      </c>
      <c r="I1" s="1" t="s">
        <v>77</v>
      </c>
      <c r="J1" s="1" t="s">
        <v>15</v>
      </c>
      <c r="K1" s="1" t="s">
        <v>224</v>
      </c>
    </row>
    <row r="2" ht="37.5" customHeight="1" spans="1:11">
      <c r="A2" s="1"/>
      <c r="B2" s="4" t="s">
        <v>55</v>
      </c>
      <c r="C2" s="5" t="s">
        <v>56</v>
      </c>
      <c r="E2" s="6"/>
      <c r="F2" s="4" t="s">
        <v>91</v>
      </c>
      <c r="G2" s="5" t="s">
        <v>92</v>
      </c>
      <c r="I2" s="1"/>
      <c r="J2" s="4" t="s">
        <v>75</v>
      </c>
      <c r="K2" s="5" t="s">
        <v>76</v>
      </c>
    </row>
    <row r="3" ht="45.75" customHeight="1" spans="1:11">
      <c r="A3" s="7"/>
      <c r="B3" s="4" t="s">
        <v>70</v>
      </c>
      <c r="C3" s="5" t="s">
        <v>71</v>
      </c>
      <c r="E3" s="8"/>
      <c r="F3" s="4" t="s">
        <v>106</v>
      </c>
      <c r="G3" s="5" t="s">
        <v>107</v>
      </c>
      <c r="I3" s="7"/>
      <c r="J3" s="4" t="s">
        <v>83</v>
      </c>
      <c r="K3" s="5" t="s">
        <v>84</v>
      </c>
    </row>
    <row r="4" ht="42" customHeight="1" spans="1:11">
      <c r="A4" s="7"/>
      <c r="B4" s="4"/>
      <c r="C4" s="4"/>
      <c r="E4" s="7"/>
      <c r="F4" s="4" t="s">
        <v>112</v>
      </c>
      <c r="G4" s="4" t="s">
        <v>113</v>
      </c>
      <c r="I4" s="8"/>
      <c r="J4" s="4" t="s">
        <v>132</v>
      </c>
      <c r="K4" s="4" t="s">
        <v>133</v>
      </c>
    </row>
    <row r="5" ht="57.75" customHeight="1" spans="1:11">
      <c r="A5" s="7"/>
      <c r="B5" s="4" t="s">
        <v>148</v>
      </c>
      <c r="C5" s="5" t="s">
        <v>149</v>
      </c>
      <c r="E5" s="8"/>
      <c r="F5" s="4" t="s">
        <v>124</v>
      </c>
      <c r="G5" s="4" t="s">
        <v>125</v>
      </c>
      <c r="I5" s="7"/>
      <c r="J5" s="4" t="s">
        <v>130</v>
      </c>
      <c r="K5" s="4" t="s">
        <v>131</v>
      </c>
    </row>
    <row r="6" ht="58.5" customHeight="1" spans="1:11">
      <c r="A6" s="7"/>
      <c r="B6" s="4" t="s">
        <v>161</v>
      </c>
      <c r="C6" s="5" t="s">
        <v>162</v>
      </c>
      <c r="E6" s="8"/>
      <c r="F6" s="4" t="s">
        <v>128</v>
      </c>
      <c r="G6" s="4" t="s">
        <v>129</v>
      </c>
      <c r="I6" s="7"/>
      <c r="J6" s="4" t="s">
        <v>184</v>
      </c>
      <c r="K6" s="9" t="s">
        <v>185</v>
      </c>
    </row>
    <row r="7" ht="43.5" customHeight="1" spans="1:11">
      <c r="A7" s="7"/>
      <c r="B7" s="4"/>
      <c r="C7" s="9"/>
      <c r="E7" s="7"/>
      <c r="F7" s="4" t="s">
        <v>138</v>
      </c>
      <c r="G7" s="4" t="s">
        <v>139</v>
      </c>
      <c r="I7" s="8"/>
      <c r="J7" s="4" t="s">
        <v>186</v>
      </c>
      <c r="K7" s="4" t="s">
        <v>187</v>
      </c>
    </row>
    <row r="8" ht="35.25" customHeight="1" spans="1:11">
      <c r="A8" s="7"/>
      <c r="B8" s="7"/>
      <c r="C8" s="7"/>
      <c r="E8" s="8"/>
      <c r="F8" s="4" t="s">
        <v>152</v>
      </c>
      <c r="G8" s="9" t="s">
        <v>153</v>
      </c>
      <c r="I8" s="7"/>
      <c r="J8" s="7"/>
      <c r="K8" s="7"/>
    </row>
    <row r="9" ht="34.5" customHeight="1" spans="1:11">
      <c r="A9" s="10" t="s">
        <v>226</v>
      </c>
      <c r="B9" s="11"/>
      <c r="C9" s="12"/>
      <c r="E9" s="8"/>
      <c r="F9" s="4" t="s">
        <v>154</v>
      </c>
      <c r="G9" s="9" t="s">
        <v>155</v>
      </c>
      <c r="I9" s="7"/>
      <c r="J9" s="7"/>
      <c r="K9" s="7"/>
    </row>
    <row r="10" ht="36.75" customHeight="1" spans="1:11">
      <c r="A10" s="13"/>
      <c r="B10" s="14"/>
      <c r="C10" s="15"/>
      <c r="E10" s="8"/>
      <c r="F10" s="4" t="s">
        <v>157</v>
      </c>
      <c r="G10" s="9" t="s">
        <v>158</v>
      </c>
      <c r="I10" s="7"/>
      <c r="J10" s="7"/>
      <c r="K10" s="7"/>
    </row>
    <row r="11" ht="42" customHeight="1" spans="1:11">
      <c r="A11" s="16"/>
      <c r="B11" s="17"/>
      <c r="C11" s="18"/>
      <c r="E11" s="8"/>
      <c r="F11" s="4" t="s">
        <v>170</v>
      </c>
      <c r="G11" s="9" t="s">
        <v>171</v>
      </c>
      <c r="I11" s="7"/>
      <c r="J11" s="7"/>
      <c r="K11" s="7"/>
    </row>
    <row r="12" ht="24.95" customHeight="1" spans="1:11">
      <c r="A12" s="7"/>
      <c r="B12" s="7"/>
      <c r="C12" s="7"/>
      <c r="E12" s="7"/>
      <c r="F12" s="4" t="s">
        <v>172</v>
      </c>
      <c r="G12" s="9" t="s">
        <v>173</v>
      </c>
      <c r="I12" s="7"/>
      <c r="J12" s="7"/>
      <c r="K12" s="7"/>
    </row>
    <row r="13" ht="24.95" customHeight="1" spans="1:11">
      <c r="A13" s="7"/>
      <c r="B13" s="7"/>
      <c r="C13" s="7"/>
      <c r="E13" s="7"/>
      <c r="F13" s="4" t="s">
        <v>176</v>
      </c>
      <c r="G13" s="19" t="s">
        <v>177</v>
      </c>
      <c r="I13" s="7"/>
      <c r="J13" s="7"/>
      <c r="K13" s="7"/>
    </row>
    <row r="14" ht="39" customHeight="1" spans="1:11">
      <c r="A14" s="7"/>
      <c r="B14" s="7"/>
      <c r="C14" s="7"/>
      <c r="E14" s="7"/>
      <c r="F14" s="4" t="s">
        <v>178</v>
      </c>
      <c r="G14" s="19" t="s">
        <v>179</v>
      </c>
      <c r="I14" s="7"/>
      <c r="J14" s="7"/>
      <c r="K14" s="7"/>
    </row>
    <row r="15" ht="24.95" customHeight="1" spans="1:11">
      <c r="A15" s="7"/>
      <c r="B15" s="7"/>
      <c r="C15" s="7"/>
      <c r="E15" s="8"/>
      <c r="F15" s="9" t="s">
        <v>191</v>
      </c>
      <c r="G15" s="9" t="s">
        <v>192</v>
      </c>
      <c r="I15" s="7"/>
      <c r="J15" s="7"/>
      <c r="K15" s="7"/>
    </row>
    <row r="16" ht="24.95" customHeight="1" spans="1:11">
      <c r="A16" s="7"/>
      <c r="B16" s="7"/>
      <c r="C16" s="7"/>
      <c r="E16" s="8"/>
      <c r="F16" s="9" t="s">
        <v>203</v>
      </c>
      <c r="G16" s="9" t="s">
        <v>204</v>
      </c>
      <c r="I16" s="7"/>
      <c r="J16" s="7"/>
      <c r="K16" s="7"/>
    </row>
    <row r="17" ht="24.95" customHeight="1" spans="1:11">
      <c r="A17" s="7"/>
      <c r="B17" s="7"/>
      <c r="C17" s="7"/>
      <c r="E17" s="7"/>
      <c r="F17" s="7"/>
      <c r="G17" s="7"/>
      <c r="I17" s="7"/>
      <c r="J17" s="7"/>
      <c r="K17" s="7"/>
    </row>
    <row r="18" ht="24.95" customHeight="1" spans="1:11">
      <c r="A18" s="7"/>
      <c r="B18" s="7"/>
      <c r="C18" s="7"/>
      <c r="E18" s="7"/>
      <c r="F18" s="7"/>
      <c r="G18" s="7"/>
      <c r="I18" s="7"/>
      <c r="J18" s="7"/>
      <c r="K18" s="7"/>
    </row>
    <row r="19" ht="24.95" customHeight="1" spans="1:11">
      <c r="A19" s="7"/>
      <c r="B19" s="7"/>
      <c r="C19" s="7"/>
      <c r="E19" s="7"/>
      <c r="F19" s="7"/>
      <c r="G19" s="7"/>
      <c r="I19" s="7"/>
      <c r="J19" s="7"/>
      <c r="K19" s="7"/>
    </row>
    <row r="20" ht="24.95" customHeight="1" spans="1:11">
      <c r="A20" s="7"/>
      <c r="B20" s="7"/>
      <c r="C20" s="7"/>
      <c r="E20" s="7"/>
      <c r="F20" s="7"/>
      <c r="G20" s="7"/>
      <c r="I20" s="7"/>
      <c r="J20" s="7"/>
      <c r="K20" s="7"/>
    </row>
    <row r="21" ht="24.95" customHeight="1" spans="1:11">
      <c r="A21" s="7"/>
      <c r="B21" s="7"/>
      <c r="C21" s="7"/>
      <c r="E21" s="7"/>
      <c r="F21" s="7"/>
      <c r="G21" s="7"/>
      <c r="I21" s="7"/>
      <c r="J21" s="7"/>
      <c r="K21" s="7"/>
    </row>
    <row r="22" ht="24.95" customHeight="1" spans="1:11">
      <c r="A22" s="7"/>
      <c r="B22" s="7"/>
      <c r="C22" s="7"/>
      <c r="E22" s="7"/>
      <c r="F22" s="7"/>
      <c r="G22" s="7"/>
      <c r="I22" s="7"/>
      <c r="J22" s="7"/>
      <c r="K22" s="7"/>
    </row>
    <row r="23" ht="24.95" customHeight="1" spans="1:11">
      <c r="A23" s="7"/>
      <c r="B23" s="7"/>
      <c r="C23" s="7"/>
      <c r="E23" s="7"/>
      <c r="F23" s="7"/>
      <c r="G23" s="7"/>
      <c r="I23" s="7"/>
      <c r="J23" s="7"/>
      <c r="K23" s="7"/>
    </row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</sheetData>
  <mergeCells count="1">
    <mergeCell ref="A9:C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KING</vt:lpstr>
      <vt:lpstr>转盘总成BOM</vt:lpstr>
      <vt:lpstr>图纸清单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2022-09-15T03:41:00Z</cp:lastPrinted>
  <dcterms:modified xsi:type="dcterms:W3CDTF">2023-07-01T01:51:29Z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ECA6174882754BD9A361085EC02E407F</vt:lpwstr>
  </property>
  <property fmtid="{D5CDD505-2E9C-101B-9397-08002B2CF9AE}" pid="4" name="KSOReadingLayout">
    <vt:bool>true</vt:bool>
  </property>
</Properties>
</file>