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机加件\"/>
    </mc:Choice>
  </mc:AlternateContent>
  <xr:revisionPtr revIDLastSave="0" documentId="13_ncr:1_{9FCB2C27-EDFE-4C42-BA17-6081BE325FD8}" xr6:coauthVersionLast="45" xr6:coauthVersionMax="47" xr10:uidLastSave="{00000000-0000-0000-0000-000000000000}"/>
  <bookViews>
    <workbookView xWindow="-60" yWindow="-60" windowWidth="24120" windowHeight="12960" firstSheet="1" activeTab="2" xr2:uid="{00000000-000D-0000-FFFF-FFFF00000000}"/>
  </bookViews>
  <sheets>
    <sheet name="Sheet1" sheetId="1" state="hidden" r:id="rId1"/>
    <sheet name="旭兴" sheetId="2" r:id="rId2"/>
    <sheet name="旭兴 (2)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3" l="1"/>
  <c r="O20" i="3"/>
  <c r="M6" i="3"/>
  <c r="M19" i="3"/>
  <c r="O19" i="3"/>
  <c r="M21" i="3"/>
  <c r="O21" i="3"/>
  <c r="M18" i="3"/>
  <c r="O18" i="3"/>
  <c r="M17" i="3"/>
  <c r="O17" i="3"/>
  <c r="M16" i="3"/>
  <c r="O16" i="3"/>
  <c r="J16" i="3"/>
  <c r="J22" i="3"/>
  <c r="J12" i="3"/>
  <c r="J15" i="3"/>
  <c r="M14" i="3"/>
  <c r="O14" i="3"/>
  <c r="M13" i="3"/>
  <c r="O13" i="3"/>
  <c r="M12" i="3"/>
  <c r="O12" i="3"/>
  <c r="M10" i="3"/>
  <c r="O10" i="3"/>
  <c r="M9" i="3"/>
  <c r="O9" i="3"/>
  <c r="M8" i="3"/>
  <c r="O8" i="3"/>
  <c r="J8" i="3"/>
  <c r="J11" i="3"/>
  <c r="J4" i="3"/>
  <c r="O6" i="3"/>
  <c r="M5" i="3"/>
  <c r="O5" i="3"/>
  <c r="M4" i="3"/>
  <c r="O4" i="3"/>
  <c r="O22" i="3"/>
  <c r="T22" i="3"/>
  <c r="O15" i="3"/>
  <c r="Q15" i="3"/>
  <c r="P22" i="3"/>
  <c r="R22" i="3"/>
  <c r="O11" i="3"/>
  <c r="S11" i="3"/>
  <c r="Q11" i="3"/>
  <c r="P11" i="3"/>
  <c r="O7" i="3"/>
  <c r="J7" i="3"/>
  <c r="M68" i="2"/>
  <c r="O68" i="2"/>
  <c r="F65" i="2"/>
  <c r="M69" i="2"/>
  <c r="O69" i="2"/>
  <c r="M67" i="2"/>
  <c r="O67" i="2"/>
  <c r="M66" i="2"/>
  <c r="O66" i="2"/>
  <c r="M65" i="2"/>
  <c r="O65" i="2"/>
  <c r="M62" i="2"/>
  <c r="O62" i="2"/>
  <c r="M61" i="2"/>
  <c r="O61" i="2"/>
  <c r="M63" i="2"/>
  <c r="O63" i="2"/>
  <c r="M60" i="2"/>
  <c r="O60" i="2"/>
  <c r="M59" i="2"/>
  <c r="O59" i="2"/>
  <c r="G27" i="2"/>
  <c r="M29" i="2"/>
  <c r="O29" i="2"/>
  <c r="M28" i="2"/>
  <c r="O28" i="2"/>
  <c r="M27" i="2"/>
  <c r="O27" i="2"/>
  <c r="F27" i="2"/>
  <c r="O41" i="2"/>
  <c r="M41" i="2"/>
  <c r="M40" i="2"/>
  <c r="O40" i="2"/>
  <c r="M39" i="2"/>
  <c r="O39" i="2"/>
  <c r="M38" i="2"/>
  <c r="O38" i="2"/>
  <c r="M37" i="2"/>
  <c r="O37" i="2"/>
  <c r="J37" i="2"/>
  <c r="J42" i="2"/>
  <c r="M54" i="2"/>
  <c r="O54" i="2"/>
  <c r="M53" i="2"/>
  <c r="O53" i="2"/>
  <c r="F51" i="2"/>
  <c r="J51" i="2"/>
  <c r="J56" i="2"/>
  <c r="M55" i="2"/>
  <c r="O55" i="2"/>
  <c r="M52" i="2"/>
  <c r="O52" i="2"/>
  <c r="M51" i="2"/>
  <c r="O51" i="2"/>
  <c r="M35" i="2"/>
  <c r="O35" i="2"/>
  <c r="F31" i="2"/>
  <c r="M34" i="2"/>
  <c r="O34" i="2"/>
  <c r="M33" i="2"/>
  <c r="O33" i="2"/>
  <c r="M32" i="2"/>
  <c r="O32" i="2"/>
  <c r="M31" i="2"/>
  <c r="O31" i="2"/>
  <c r="M22" i="2"/>
  <c r="O22" i="2"/>
  <c r="F19" i="2"/>
  <c r="O25" i="2"/>
  <c r="M24" i="2"/>
  <c r="O24" i="2"/>
  <c r="M25" i="2"/>
  <c r="M20" i="2"/>
  <c r="O20" i="2"/>
  <c r="M23" i="2"/>
  <c r="O23" i="2"/>
  <c r="M21" i="2"/>
  <c r="O21" i="2"/>
  <c r="M19" i="2"/>
  <c r="O19" i="2"/>
  <c r="O12" i="2"/>
  <c r="F9" i="2"/>
  <c r="J9" i="2"/>
  <c r="J12" i="2"/>
  <c r="R11" i="3"/>
  <c r="S15" i="3"/>
  <c r="S22" i="3"/>
  <c r="Q22" i="3"/>
  <c r="U22" i="3"/>
  <c r="T15" i="3"/>
  <c r="R15" i="3"/>
  <c r="P15" i="3"/>
  <c r="T11" i="3"/>
  <c r="U11" i="3"/>
  <c r="T7" i="3"/>
  <c r="Q7" i="3"/>
  <c r="R7" i="3"/>
  <c r="S7" i="3"/>
  <c r="P7" i="3"/>
  <c r="U7" i="3"/>
  <c r="O70" i="2"/>
  <c r="J65" i="2"/>
  <c r="J70" i="2"/>
  <c r="J27" i="2"/>
  <c r="J30" i="2"/>
  <c r="O42" i="2"/>
  <c r="Q42" i="2"/>
  <c r="O56" i="2"/>
  <c r="T56" i="2"/>
  <c r="J31" i="2"/>
  <c r="J36" i="2"/>
  <c r="O36" i="2"/>
  <c r="O30" i="2"/>
  <c r="J19" i="2"/>
  <c r="J26" i="2"/>
  <c r="O26" i="2"/>
  <c r="P12" i="2"/>
  <c r="M58" i="2"/>
  <c r="O58" i="2"/>
  <c r="M57" i="2"/>
  <c r="O57" i="2"/>
  <c r="J57" i="2"/>
  <c r="J64" i="2"/>
  <c r="M48" i="2"/>
  <c r="M47" i="2"/>
  <c r="M46" i="2"/>
  <c r="O46" i="2"/>
  <c r="M45" i="2"/>
  <c r="O45" i="2"/>
  <c r="M44" i="2"/>
  <c r="O44" i="2"/>
  <c r="M43" i="2"/>
  <c r="O43" i="2"/>
  <c r="G43" i="2"/>
  <c r="O48" i="2"/>
  <c r="F43" i="2"/>
  <c r="M17" i="2"/>
  <c r="O17" i="2"/>
  <c r="M16" i="2"/>
  <c r="O16" i="2"/>
  <c r="M15" i="2"/>
  <c r="O15" i="2"/>
  <c r="M14" i="2"/>
  <c r="O14" i="2"/>
  <c r="M13" i="2"/>
  <c r="O13" i="2"/>
  <c r="J13" i="2"/>
  <c r="J18" i="2"/>
  <c r="M7" i="2"/>
  <c r="M6" i="2"/>
  <c r="O6" i="2"/>
  <c r="M5" i="2"/>
  <c r="O5" i="2"/>
  <c r="M4" i="2"/>
  <c r="O4" i="2"/>
  <c r="G4" i="2"/>
  <c r="O7" i="2"/>
  <c r="F4" i="2"/>
  <c r="U15" i="3"/>
  <c r="Q70" i="2"/>
  <c r="T70" i="2"/>
  <c r="S70" i="2"/>
  <c r="P70" i="2"/>
  <c r="R70" i="2"/>
  <c r="P42" i="2"/>
  <c r="T42" i="2"/>
  <c r="S42" i="2"/>
  <c r="R42" i="2"/>
  <c r="P56" i="2"/>
  <c r="Q56" i="2"/>
  <c r="R56" i="2"/>
  <c r="S56" i="2"/>
  <c r="R36" i="2"/>
  <c r="T36" i="2"/>
  <c r="S36" i="2"/>
  <c r="P36" i="2"/>
  <c r="Q36" i="2"/>
  <c r="P30" i="2"/>
  <c r="Q30" i="2"/>
  <c r="R30" i="2"/>
  <c r="S30" i="2"/>
  <c r="T30" i="2"/>
  <c r="R26" i="2"/>
  <c r="T26" i="2"/>
  <c r="Q26" i="2"/>
  <c r="S26" i="2"/>
  <c r="P26" i="2"/>
  <c r="T12" i="2"/>
  <c r="S12" i="2"/>
  <c r="Q12" i="2"/>
  <c r="R12" i="2"/>
  <c r="O64" i="2"/>
  <c r="R64" i="2"/>
  <c r="J4" i="2"/>
  <c r="J8" i="2"/>
  <c r="J43" i="2"/>
  <c r="J50" i="2"/>
  <c r="O18" i="2"/>
  <c r="T18" i="2"/>
  <c r="O8" i="2"/>
  <c r="O47" i="2"/>
  <c r="O50" i="2"/>
  <c r="Q38" i="1"/>
  <c r="K33" i="1"/>
  <c r="T38" i="1"/>
  <c r="Q34" i="1"/>
  <c r="T34" i="1"/>
  <c r="Q35" i="1"/>
  <c r="T35" i="1"/>
  <c r="J33" i="1"/>
  <c r="J9" i="1"/>
  <c r="K9" i="1"/>
  <c r="U70" i="2"/>
  <c r="U42" i="2"/>
  <c r="U56" i="2"/>
  <c r="U36" i="2"/>
  <c r="U30" i="2"/>
  <c r="S64" i="2"/>
  <c r="T64" i="2"/>
  <c r="P64" i="2"/>
  <c r="U26" i="2"/>
  <c r="Q64" i="2"/>
  <c r="U12" i="2"/>
  <c r="T8" i="2"/>
  <c r="S8" i="2"/>
  <c r="P8" i="2"/>
  <c r="Q8" i="2"/>
  <c r="R8" i="2"/>
  <c r="S18" i="2"/>
  <c r="R18" i="2"/>
  <c r="P50" i="2"/>
  <c r="T50" i="2"/>
  <c r="Q50" i="2"/>
  <c r="S50" i="2"/>
  <c r="R50" i="2"/>
  <c r="P18" i="2"/>
  <c r="Q18" i="2"/>
  <c r="T45" i="1"/>
  <c r="U64" i="2"/>
  <c r="U18" i="2"/>
  <c r="U8" i="2"/>
  <c r="U50" i="2"/>
  <c r="T12" i="1"/>
  <c r="Q37" i="1"/>
  <c r="Q12" i="1"/>
  <c r="T37" i="1"/>
  <c r="T7" i="1"/>
  <c r="Q45" i="1"/>
  <c r="Q44" i="1"/>
  <c r="T44" i="1"/>
  <c r="Q43" i="1"/>
  <c r="T43" i="1"/>
  <c r="Q42" i="1"/>
  <c r="T42" i="1"/>
  <c r="Q41" i="1"/>
  <c r="T41" i="1"/>
  <c r="T25" i="1"/>
  <c r="Q24" i="1"/>
  <c r="T24" i="1"/>
  <c r="Q23" i="1"/>
  <c r="T23" i="1"/>
  <c r="Q22" i="1"/>
  <c r="T22" i="1"/>
  <c r="Q21" i="1"/>
  <c r="T21" i="1"/>
  <c r="N3" i="1"/>
  <c r="N8" i="1"/>
  <c r="N41" i="1"/>
  <c r="N46" i="1"/>
  <c r="Q36" i="1"/>
  <c r="T36" i="1"/>
  <c r="Q33" i="1"/>
  <c r="T33" i="1"/>
  <c r="T40" i="1"/>
  <c r="N33" i="1"/>
  <c r="N40" i="1"/>
  <c r="Q31" i="1"/>
  <c r="T31" i="1"/>
  <c r="Q30" i="1"/>
  <c r="T30" i="1"/>
  <c r="Q29" i="1"/>
  <c r="T29" i="1"/>
  <c r="Q28" i="1"/>
  <c r="T28" i="1"/>
  <c r="Q27" i="1"/>
  <c r="T27" i="1"/>
  <c r="N27" i="1"/>
  <c r="N32" i="1"/>
  <c r="Q25" i="1"/>
  <c r="N21" i="1"/>
  <c r="N26" i="1"/>
  <c r="Y40" i="1"/>
  <c r="T46" i="1"/>
  <c r="Y46" i="1"/>
  <c r="U40" i="1"/>
  <c r="T32" i="1"/>
  <c r="V32" i="1"/>
  <c r="T26" i="1"/>
  <c r="X26" i="1"/>
  <c r="Q18" i="1"/>
  <c r="T18" i="1"/>
  <c r="Q17" i="1"/>
  <c r="T17" i="1"/>
  <c r="Q16" i="1"/>
  <c r="T16" i="1"/>
  <c r="Q15" i="1"/>
  <c r="T15" i="1"/>
  <c r="N15" i="1"/>
  <c r="N20" i="1"/>
  <c r="Q11" i="1"/>
  <c r="T11" i="1"/>
  <c r="Q10" i="1"/>
  <c r="T10" i="1"/>
  <c r="Q9" i="1"/>
  <c r="T9" i="1"/>
  <c r="N9" i="1"/>
  <c r="N14" i="1"/>
  <c r="X32" i="1"/>
  <c r="X46" i="1"/>
  <c r="X40" i="1"/>
  <c r="W40" i="1"/>
  <c r="V40" i="1"/>
  <c r="W32" i="1"/>
  <c r="U46" i="1"/>
  <c r="V46" i="1"/>
  <c r="W46" i="1"/>
  <c r="Y32" i="1"/>
  <c r="U32" i="1"/>
  <c r="W26" i="1"/>
  <c r="U26" i="1"/>
  <c r="V26" i="1"/>
  <c r="Y26" i="1"/>
  <c r="T20" i="1"/>
  <c r="T14" i="1"/>
  <c r="W14" i="1"/>
  <c r="Q6" i="1"/>
  <c r="T6" i="1"/>
  <c r="Z40" i="1"/>
  <c r="X14" i="1"/>
  <c r="W20" i="1"/>
  <c r="X20" i="1"/>
  <c r="Z32" i="1"/>
  <c r="Z46" i="1"/>
  <c r="V14" i="1"/>
  <c r="Z26" i="1"/>
  <c r="V20" i="1"/>
  <c r="Y20" i="1"/>
  <c r="U20" i="1"/>
  <c r="Y14" i="1"/>
  <c r="U14" i="1"/>
  <c r="Q4" i="1"/>
  <c r="T4" i="1"/>
  <c r="Q5" i="1"/>
  <c r="T5" i="1"/>
  <c r="Q7" i="1"/>
  <c r="Q3" i="1"/>
  <c r="T3" i="1"/>
  <c r="Z14" i="1"/>
  <c r="Z20" i="1"/>
  <c r="T8" i="1"/>
  <c r="X8" i="1"/>
  <c r="V8" i="1"/>
  <c r="W8" i="1"/>
  <c r="U8" i="1"/>
  <c r="Y8" i="1"/>
  <c r="Z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P3" authorId="0" shapeId="0" xr:uid="{0F05E122-8026-4518-91F7-85257B14565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市场有按平方分米计算的，每平方分米5元</t>
        </r>
      </text>
    </comment>
    <comment ref="T39" authorId="0" shapeId="0" xr:uid="{C45336AF-1CDE-4D44-96A6-72949620A0B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O49" authorId="0" shapeId="0" xr:uid="{A85BC8E8-7FB2-40F1-91BA-EE01AC0D179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sharedStrings.xml><?xml version="1.0" encoding="utf-8"?>
<sst xmlns="http://schemas.openxmlformats.org/spreadsheetml/2006/main" count="312" uniqueCount="100">
  <si>
    <t>序号</t>
  </si>
  <si>
    <t>车型</t>
  </si>
  <si>
    <t>采购工厂</t>
  </si>
  <si>
    <t>供应商</t>
  </si>
  <si>
    <t>零件号</t>
  </si>
  <si>
    <t>物料名称</t>
  </si>
  <si>
    <t>计量单位</t>
  </si>
  <si>
    <t>件</t>
  </si>
  <si>
    <t>旭兴</t>
    <phoneticPr fontId="10" type="noConversion"/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</si>
  <si>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</si>
  <si>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</si>
  <si>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</si>
  <si>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</si>
  <si>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</si>
  <si>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</si>
  <si>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</si>
  <si>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</si>
  <si>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</si>
  <si>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</si>
  <si>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</si>
  <si>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</si>
  <si>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</si>
  <si>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</si>
  <si>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</si>
  <si>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</si>
  <si>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</si>
  <si>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</si>
  <si>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</si>
  <si>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BAS0000049</t>
    <phoneticPr fontId="10" type="noConversion"/>
  </si>
  <si>
    <t>连杆板2铁套</t>
    <phoneticPr fontId="10" type="noConversion"/>
  </si>
  <si>
    <t>材料</t>
    <phoneticPr fontId="10" type="noConversion"/>
  </si>
  <si>
    <t>旭兴-未税价</t>
    <phoneticPr fontId="10" type="noConversion"/>
  </si>
  <si>
    <t>断料</t>
    <phoneticPr fontId="10" type="noConversion"/>
  </si>
  <si>
    <t>车床</t>
    <phoneticPr fontId="10" type="noConversion"/>
  </si>
  <si>
    <t>热处理</t>
    <phoneticPr fontId="10" type="noConversion"/>
  </si>
  <si>
    <t>SHT0001107</t>
    <phoneticPr fontId="10" type="noConversion"/>
  </si>
  <si>
    <t>材料单价-未税</t>
    <phoneticPr fontId="10" type="noConversion"/>
  </si>
  <si>
    <t>减震器连接杆2</t>
    <phoneticPr fontId="10" type="noConversion"/>
  </si>
  <si>
    <t>02.03.07.020A</t>
    <phoneticPr fontId="10" type="noConversion"/>
  </si>
  <si>
    <t>SHT0011596</t>
    <phoneticPr fontId="10" type="noConversion"/>
  </si>
  <si>
    <t>连接杆</t>
    <phoneticPr fontId="10" type="noConversion"/>
  </si>
  <si>
    <t>BAS0000035</t>
    <phoneticPr fontId="10" type="noConversion"/>
  </si>
  <si>
    <t>右靠背板衬套</t>
    <phoneticPr fontId="10" type="noConversion"/>
  </si>
  <si>
    <t>BFA0000412</t>
    <phoneticPr fontId="10" type="noConversion"/>
  </si>
  <si>
    <t>内绞架滑动轴新</t>
    <phoneticPr fontId="10" type="noConversion"/>
  </si>
  <si>
    <t>SHT0001149</t>
    <phoneticPr fontId="10" type="noConversion"/>
  </si>
  <si>
    <t>Q195</t>
    <phoneticPr fontId="10" type="noConversion"/>
  </si>
  <si>
    <t>直径20的管，棒料0.15元不开票</t>
    <phoneticPr fontId="10" type="noConversion"/>
  </si>
  <si>
    <t>出件数量/8H</t>
    <phoneticPr fontId="10" type="noConversion"/>
  </si>
  <si>
    <t>SHT0001189</t>
    <phoneticPr fontId="10" type="noConversion"/>
  </si>
  <si>
    <t>0.62元定价</t>
    <phoneticPr fontId="10" type="noConversion"/>
  </si>
  <si>
    <t>调质</t>
    <phoneticPr fontId="10" type="noConversion"/>
  </si>
  <si>
    <t>磨床</t>
    <phoneticPr fontId="10" type="noConversion"/>
  </si>
  <si>
    <t>财务费</t>
    <phoneticPr fontId="10" type="noConversion"/>
  </si>
  <si>
    <t>按报价</t>
    <phoneticPr fontId="10" type="noConversion"/>
  </si>
  <si>
    <t>35#</t>
    <phoneticPr fontId="10" type="noConversion"/>
  </si>
  <si>
    <t>调节器连接杆</t>
    <phoneticPr fontId="10" type="noConversion"/>
  </si>
  <si>
    <t>调节器连接轴</t>
    <phoneticPr fontId="10" type="noConversion"/>
  </si>
  <si>
    <t>发黑</t>
    <phoneticPr fontId="10" type="noConversion"/>
  </si>
  <si>
    <t>防锈油</t>
    <phoneticPr fontId="10" type="noConversion"/>
  </si>
  <si>
    <t>20#</t>
    <phoneticPr fontId="10" type="noConversion"/>
  </si>
  <si>
    <t>BFA0000291</t>
    <phoneticPr fontId="10" type="noConversion"/>
  </si>
  <si>
    <t>H4副司机台阶螺栓</t>
    <phoneticPr fontId="10" type="noConversion"/>
  </si>
  <si>
    <t>铣六角头</t>
  </si>
  <si>
    <t>车床</t>
  </si>
  <si>
    <t>SHT0001190</t>
    <phoneticPr fontId="10" type="noConversion"/>
  </si>
  <si>
    <t>调节螺杆</t>
    <phoneticPr fontId="10" type="noConversion"/>
  </si>
  <si>
    <t>车螺纹</t>
    <phoneticPr fontId="10" type="noConversion"/>
  </si>
  <si>
    <t>煮黑加防锈油</t>
    <phoneticPr fontId="10" type="noConversion"/>
  </si>
  <si>
    <t>铰孔</t>
    <phoneticPr fontId="10" type="noConversion"/>
  </si>
  <si>
    <t>SLT0002016</t>
    <phoneticPr fontId="10" type="noConversion"/>
  </si>
  <si>
    <t>转向销</t>
    <phoneticPr fontId="10" type="noConversion"/>
  </si>
  <si>
    <t>SHT0014206</t>
    <phoneticPr fontId="10" type="noConversion"/>
  </si>
  <si>
    <t>下框连接螺母柱</t>
    <phoneticPr fontId="10" type="noConversion"/>
  </si>
  <si>
    <t>攻丝</t>
    <phoneticPr fontId="10" type="noConversion"/>
  </si>
  <si>
    <t>SHT0010890</t>
    <phoneticPr fontId="10" type="noConversion"/>
  </si>
  <si>
    <t>反转限位钣金安装轴</t>
    <phoneticPr fontId="10" type="noConversion"/>
  </si>
  <si>
    <t>SHT0010207</t>
    <phoneticPr fontId="10" type="noConversion"/>
  </si>
  <si>
    <t>座框旋转轴衬套</t>
    <phoneticPr fontId="10" type="noConversion"/>
  </si>
  <si>
    <t>SWRCH35K</t>
    <phoneticPr fontId="10" type="noConversion"/>
  </si>
  <si>
    <t>打孔1</t>
    <phoneticPr fontId="10" type="noConversion"/>
  </si>
  <si>
    <t>打孔2</t>
    <phoneticPr fontId="10" type="noConversion"/>
  </si>
  <si>
    <t>倒角-去毛刺</t>
    <phoneticPr fontId="10" type="noConversion"/>
  </si>
  <si>
    <t>SBS0010116</t>
    <phoneticPr fontId="10" type="noConversion"/>
  </si>
  <si>
    <t>主驾左支腿前轴套</t>
    <phoneticPr fontId="10" type="noConversion"/>
  </si>
  <si>
    <t>目标价</t>
    <phoneticPr fontId="10" type="noConversion"/>
  </si>
  <si>
    <t>机加件目标价格核算明细表</t>
    <phoneticPr fontId="10" type="noConversion"/>
  </si>
  <si>
    <t>快拆前地锁铆钉</t>
    <phoneticPr fontId="10" type="noConversion"/>
  </si>
  <si>
    <t>粗车</t>
    <phoneticPr fontId="10" type="noConversion"/>
  </si>
  <si>
    <t>精车</t>
    <phoneticPr fontId="10" type="noConversion"/>
  </si>
  <si>
    <t>底座连接板铆钉</t>
    <phoneticPr fontId="10" type="noConversion"/>
  </si>
  <si>
    <t>件</t>
    <phoneticPr fontId="10" type="noConversion"/>
  </si>
  <si>
    <t>快拆塑料挡圈</t>
    <phoneticPr fontId="10" type="noConversion"/>
  </si>
  <si>
    <t>快拆前地锁扭簧轴</t>
    <phoneticPr fontId="10" type="noConversion"/>
  </si>
  <si>
    <t>铣槽</t>
    <phoneticPr fontId="10" type="noConversion"/>
  </si>
  <si>
    <t>铣方*2</t>
    <phoneticPr fontId="10" type="noConversion"/>
  </si>
  <si>
    <t>快拆前地锁铆钉</t>
  </si>
  <si>
    <t>底座连接板铆钉</t>
  </si>
  <si>
    <t>快拆塑料挡圈</t>
  </si>
  <si>
    <t>快拆前地锁扭簧轴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</si>
</sst>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_);[Red]\(0.000\)"/>
    <numFmt numFmtId="177" formatCode="0.00_);[Red]\(0.00\)"/>
    <numFmt numFmtId="178" formatCode="0.000_ "/>
  </numFmts>
  <fonts count="14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0" fillId="0" borderId="0" xfId="0" applyFill="1"/>
    <xf numFmtId="0" fontId="2" fillId="0" borderId="1" xfId="3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4" applyFont="1" applyFill="1" applyBorder="1" applyAlignment="1">
      <alignment horizontal="center" vertical="center" shrinkToFit="1"/>
    </xf>
    <xf numFmtId="0" fontId="2" fillId="0" borderId="1" xfId="3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0" xfId="0" applyFont="1"/>
    <xf numFmtId="17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176" fontId="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2" fontId="1" fillId="0" borderId="1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1" fillId="0" borderId="12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1" fillId="2" borderId="4" xfId="3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/>
    <xf numFmtId="0" fontId="4" fillId="0" borderId="1" xfId="3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177" fontId="0" fillId="0" borderId="0" xfId="0" applyNumberFormat="1" applyFill="1"/>
    <xf numFmtId="177" fontId="4" fillId="0" borderId="1" xfId="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" fillId="0" borderId="2" xfId="3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9" fontId="1" fillId="0" borderId="2" xfId="3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Fill="1" applyBorder="1" applyAlignment="1">
      <alignment horizontal="center" vertical="center" wrapText="1"/>
    </xf>
    <xf numFmtId="0" fontId="1" fillId="0" borderId="11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4" fillId="0" borderId="1" xfId="3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</cellXfs>
  <cellStyles count="7">
    <cellStyle name="BOM_Level_Below3 2" xfId="2" xr:uid="{00000000-0005-0000-0000-000034000000}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9.png"/><Relationship Id="rId7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11" Type="http://schemas.openxmlformats.org/officeDocument/2006/relationships/image" Target="../media/image17.png"/><Relationship Id="rId5" Type="http://schemas.openxmlformats.org/officeDocument/2006/relationships/image" Target="../media/image12.png"/><Relationship Id="rId10" Type="http://schemas.openxmlformats.org/officeDocument/2006/relationships/image" Target="../media/image16.png"/><Relationship Id="rId4" Type="http://schemas.openxmlformats.org/officeDocument/2006/relationships/image" Target="../media/image11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97973</xdr:colOff>
      <xdr:row>8</xdr:row>
      <xdr:rowOff>21771</xdr:rowOff>
    </xdr:from>
    <xdr:to>
      <xdr:col>26</xdr:col>
      <xdr:colOff>368102</xdr:colOff>
      <xdr:row>8</xdr:row>
      <xdr:rowOff>217715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FB4C6F-FB5F-D685-6F82-C6629013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36144" y="2481942"/>
          <a:ext cx="270129" cy="195944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3</xdr:rowOff>
    </xdr:from>
    <xdr:to>
      <xdr:col>27</xdr:col>
      <xdr:colOff>139701</xdr:colOff>
      <xdr:row>6</xdr:row>
      <xdr:rowOff>108858</xdr:rowOff>
    </xdr:to>
    <xdr:pic>
      <xdr:nvPicPr>
        <xdr:cNvPr id="3" name="图片 64">
          <a:extLst>
            <a:ext uri="{FF2B5EF4-FFF2-40B4-BE49-F238E27FC236}">
              <a16:creationId xmlns:a16="http://schemas.microsoft.com/office/drawing/2014/main" id="{461B0364-19EB-4909-9FD8-2CD29837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8171" y="696689"/>
          <a:ext cx="1315359" cy="1284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223157</xdr:colOff>
      <xdr:row>2</xdr:row>
      <xdr:rowOff>50800</xdr:rowOff>
    </xdr:from>
    <xdr:to>
      <xdr:col>28</xdr:col>
      <xdr:colOff>623698</xdr:colOff>
      <xdr:row>6</xdr:row>
      <xdr:rowOff>0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46EA8A3C-4C2D-45C7-929E-8712BFF4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986" y="747486"/>
          <a:ext cx="1532655" cy="1124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97974</xdr:colOff>
      <xdr:row>8</xdr:row>
      <xdr:rowOff>10888</xdr:rowOff>
    </xdr:from>
    <xdr:to>
      <xdr:col>27</xdr:col>
      <xdr:colOff>787142</xdr:colOff>
      <xdr:row>12</xdr:row>
      <xdr:rowOff>175988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989D7F0-6D9C-246A-7DCC-4982D214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36145" y="2471059"/>
          <a:ext cx="1864826" cy="1340758"/>
        </a:xfrm>
        <a:prstGeom prst="rect">
          <a:avLst/>
        </a:prstGeom>
      </xdr:spPr>
    </xdr:pic>
    <xdr:clientData/>
  </xdr:twoCellAnchor>
  <xdr:twoCellAnchor editAs="oneCell">
    <xdr:from>
      <xdr:col>26</xdr:col>
      <xdr:colOff>119743</xdr:colOff>
      <xdr:row>39</xdr:row>
      <xdr:rowOff>283028</xdr:rowOff>
    </xdr:from>
    <xdr:to>
      <xdr:col>26</xdr:col>
      <xdr:colOff>1132115</xdr:colOff>
      <xdr:row>44</xdr:row>
      <xdr:rowOff>257635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B76B592-E4D0-1FA3-6396-9912EC75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057914" y="11854542"/>
          <a:ext cx="1012372" cy="1444179"/>
        </a:xfrm>
        <a:prstGeom prst="rect">
          <a:avLst/>
        </a:prstGeom>
      </xdr:spPr>
    </xdr:pic>
    <xdr:clientData/>
  </xdr:twoCellAnchor>
  <xdr:twoCellAnchor editAs="oneCell">
    <xdr:from>
      <xdr:col>26</xdr:col>
      <xdr:colOff>130629</xdr:colOff>
      <xdr:row>14</xdr:row>
      <xdr:rowOff>32657</xdr:rowOff>
    </xdr:from>
    <xdr:to>
      <xdr:col>27</xdr:col>
      <xdr:colOff>463449</xdr:colOff>
      <xdr:row>17</xdr:row>
      <xdr:rowOff>230914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9E34017-6742-E57C-CFC0-69CFDEF4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68800" y="4256314"/>
          <a:ext cx="1508478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76200</xdr:colOff>
      <xdr:row>19</xdr:row>
      <xdr:rowOff>283028</xdr:rowOff>
    </xdr:from>
    <xdr:to>
      <xdr:col>27</xdr:col>
      <xdr:colOff>437115</xdr:colOff>
      <xdr:row>23</xdr:row>
      <xdr:rowOff>187371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EC5ABF7-CF76-423F-DDA8-3F61E0AA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14371" y="5976257"/>
          <a:ext cx="1536573" cy="108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498938</xdr:colOff>
      <xdr:row>5</xdr:row>
      <xdr:rowOff>198257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20EBB98-5C3E-0A4E-F2EA-426A309F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93200" y="696686"/>
          <a:ext cx="498938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185057</xdr:colOff>
      <xdr:row>26</xdr:row>
      <xdr:rowOff>-1</xdr:rowOff>
    </xdr:from>
    <xdr:to>
      <xdr:col>27</xdr:col>
      <xdr:colOff>283028</xdr:colOff>
      <xdr:row>30</xdr:row>
      <xdr:rowOff>190041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A238E7-6B99-67AD-885D-80A83D23D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23228" y="7750628"/>
          <a:ext cx="1273629" cy="1365699"/>
        </a:xfrm>
        <a:prstGeom prst="rect">
          <a:avLst/>
        </a:prstGeom>
      </xdr:spPr>
    </xdr:pic>
    <xdr:clientData/>
  </xdr:twoCellAnchor>
  <xdr:twoCellAnchor>
    <xdr:from>
      <xdr:col>9</xdr:col>
      <xdr:colOff>185059</xdr:colOff>
      <xdr:row>33</xdr:row>
      <xdr:rowOff>141516</xdr:rowOff>
    </xdr:from>
    <xdr:to>
      <xdr:col>13</xdr:col>
      <xdr:colOff>522514</xdr:colOff>
      <xdr:row>38</xdr:row>
      <xdr:rowOff>163286</xdr:rowOff>
    </xdr:to>
    <xdr:sp macro="" textlink="">
      <xdr:nvSpPr>
        <xdr:cNvPr id="6" name="椭圆 5">
          <a:extLst>
            <a:ext uri="{FF2B5EF4-FFF2-40B4-BE49-F238E27FC236}">
              <a16:creationId xmlns:a16="http://schemas.microsoft.com/office/drawing/2014/main" id="{BDDC1538-38EA-6042-751D-DB7F55D45843}"/>
            </a:ext>
          </a:extLst>
        </xdr:cNvPr>
        <xdr:cNvSpPr/>
      </xdr:nvSpPr>
      <xdr:spPr>
        <a:xfrm>
          <a:off x="6368145" y="9949545"/>
          <a:ext cx="2579912" cy="149134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需查是否存在设变，图纸尺寸为直径</a:t>
          </a:r>
          <a:r>
            <a:rPr lang="en-US" altLang="zh-CN" sz="1100"/>
            <a:t>14*153.3</a:t>
          </a:r>
          <a:r>
            <a:rPr lang="zh-CN" altLang="en-US" sz="1100"/>
            <a:t>，厂家报价</a:t>
          </a:r>
          <a:r>
            <a:rPr lang="en-US" altLang="zh-CN" sz="1100"/>
            <a:t>17*244</a:t>
          </a:r>
          <a:r>
            <a:rPr lang="zh-CN" altLang="en-US" sz="1100"/>
            <a:t>，严重偏差</a:t>
          </a:r>
        </a:p>
      </xdr:txBody>
    </xdr:sp>
    <xdr:clientData/>
  </xdr:twoCellAnchor>
  <xdr:twoCellAnchor editAs="oneCell">
    <xdr:from>
      <xdr:col>26</xdr:col>
      <xdr:colOff>108856</xdr:colOff>
      <xdr:row>32</xdr:row>
      <xdr:rowOff>10884</xdr:rowOff>
    </xdr:from>
    <xdr:to>
      <xdr:col>28</xdr:col>
      <xdr:colOff>525439</xdr:colOff>
      <xdr:row>38</xdr:row>
      <xdr:rowOff>217713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6B5BBA5-214C-DA66-9275-1A85F648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047027" y="9524998"/>
          <a:ext cx="2724355" cy="1970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97973</xdr:colOff>
      <xdr:row>3</xdr:row>
      <xdr:rowOff>21771</xdr:rowOff>
    </xdr:from>
    <xdr:to>
      <xdr:col>21</xdr:col>
      <xdr:colOff>368102</xdr:colOff>
      <xdr:row>3</xdr:row>
      <xdr:rowOff>217715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56415E-0085-4B42-A15D-E6D12FA3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6753" y="2505891"/>
          <a:ext cx="270129" cy="195944"/>
        </a:xfrm>
        <a:prstGeom prst="rect">
          <a:avLst/>
        </a:prstGeom>
      </xdr:spPr>
    </xdr:pic>
    <xdr:clientData/>
  </xdr:twoCellAnchor>
  <xdr:twoCellAnchor editAs="oneCell">
    <xdr:from>
      <xdr:col>21</xdr:col>
      <xdr:colOff>66224</xdr:colOff>
      <xdr:row>3</xdr:row>
      <xdr:rowOff>45813</xdr:rowOff>
    </xdr:from>
    <xdr:to>
      <xdr:col>22</xdr:col>
      <xdr:colOff>295275</xdr:colOff>
      <xdr:row>6</xdr:row>
      <xdr:rowOff>285750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646612-46B7-4CF7-AEB3-3AA2DFE5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3824" y="588738"/>
          <a:ext cx="1533976" cy="1125762"/>
        </a:xfrm>
        <a:prstGeom prst="rect">
          <a:avLst/>
        </a:prstGeom>
      </xdr:spPr>
    </xdr:pic>
    <xdr:clientData/>
  </xdr:twoCellAnchor>
  <xdr:twoCellAnchor editAs="oneCell">
    <xdr:from>
      <xdr:col>21</xdr:col>
      <xdr:colOff>185057</xdr:colOff>
      <xdr:row>11</xdr:row>
      <xdr:rowOff>293913</xdr:rowOff>
    </xdr:from>
    <xdr:to>
      <xdr:col>22</xdr:col>
      <xdr:colOff>283029</xdr:colOff>
      <xdr:row>16</xdr:row>
      <xdr:rowOff>190041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3EA5B40-EC4A-4A89-8E11-19ABDC7D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60686" y="4223656"/>
          <a:ext cx="1273629" cy="1365699"/>
        </a:xfrm>
        <a:prstGeom prst="rect">
          <a:avLst/>
        </a:prstGeom>
      </xdr:spPr>
    </xdr:pic>
    <xdr:clientData/>
  </xdr:twoCellAnchor>
  <xdr:twoCellAnchor editAs="oneCell">
    <xdr:from>
      <xdr:col>21</xdr:col>
      <xdr:colOff>42635</xdr:colOff>
      <xdr:row>8</xdr:row>
      <xdr:rowOff>74839</xdr:rowOff>
    </xdr:from>
    <xdr:to>
      <xdr:col>22</xdr:col>
      <xdr:colOff>161925</xdr:colOff>
      <xdr:row>11</xdr:row>
      <xdr:rowOff>15875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6D697D3-A525-8827-7ECF-1F9B2F313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30235" y="2094139"/>
          <a:ext cx="1424215" cy="826861"/>
        </a:xfrm>
        <a:prstGeom prst="rect">
          <a:avLst/>
        </a:prstGeom>
      </xdr:spPr>
    </xdr:pic>
    <xdr:clientData/>
  </xdr:twoCellAnchor>
  <xdr:twoCellAnchor editAs="oneCell">
    <xdr:from>
      <xdr:col>21</xdr:col>
      <xdr:colOff>37645</xdr:colOff>
      <xdr:row>18</xdr:row>
      <xdr:rowOff>50800</xdr:rowOff>
    </xdr:from>
    <xdr:to>
      <xdr:col>22</xdr:col>
      <xdr:colOff>723900</xdr:colOff>
      <xdr:row>24</xdr:row>
      <xdr:rowOff>17674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9CF5A74-A947-158E-71FE-A453F60B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25245" y="5022850"/>
          <a:ext cx="1991180" cy="1738524"/>
        </a:xfrm>
        <a:prstGeom prst="rect">
          <a:avLst/>
        </a:prstGeom>
      </xdr:spPr>
    </xdr:pic>
    <xdr:clientData/>
  </xdr:twoCellAnchor>
  <xdr:twoCellAnchor editAs="oneCell">
    <xdr:from>
      <xdr:col>21</xdr:col>
      <xdr:colOff>89354</xdr:colOff>
      <xdr:row>42</xdr:row>
      <xdr:rowOff>141968</xdr:rowOff>
    </xdr:from>
    <xdr:to>
      <xdr:col>22</xdr:col>
      <xdr:colOff>1123950</xdr:colOff>
      <xdr:row>48</xdr:row>
      <xdr:rowOff>123825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4A8078E2-947E-281E-00C2-07D45063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76954" y="12200618"/>
          <a:ext cx="2339521" cy="1753507"/>
        </a:xfrm>
        <a:prstGeom prst="rect">
          <a:avLst/>
        </a:prstGeom>
      </xdr:spPr>
    </xdr:pic>
    <xdr:clientData/>
  </xdr:twoCellAnchor>
  <xdr:twoCellAnchor editAs="oneCell">
    <xdr:from>
      <xdr:col>21</xdr:col>
      <xdr:colOff>87085</xdr:colOff>
      <xdr:row>30</xdr:row>
      <xdr:rowOff>31452</xdr:rowOff>
    </xdr:from>
    <xdr:to>
      <xdr:col>22</xdr:col>
      <xdr:colOff>793751</xdr:colOff>
      <xdr:row>34</xdr:row>
      <xdr:rowOff>238125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D2B6004-E4B8-4A0A-0CD3-E6F6489D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95460" y="10223202"/>
          <a:ext cx="2008415" cy="1413173"/>
        </a:xfrm>
        <a:prstGeom prst="rect">
          <a:avLst/>
        </a:prstGeom>
      </xdr:spPr>
    </xdr:pic>
    <xdr:clientData/>
  </xdr:twoCellAnchor>
  <xdr:twoCellAnchor editAs="oneCell">
    <xdr:from>
      <xdr:col>21</xdr:col>
      <xdr:colOff>174170</xdr:colOff>
      <xdr:row>50</xdr:row>
      <xdr:rowOff>21771</xdr:rowOff>
    </xdr:from>
    <xdr:to>
      <xdr:col>22</xdr:col>
      <xdr:colOff>1023256</xdr:colOff>
      <xdr:row>54</xdr:row>
      <xdr:rowOff>261831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FE479CE-4458-B26A-EA7F-015BA002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21941" y="17471571"/>
          <a:ext cx="2024743" cy="1415717"/>
        </a:xfrm>
        <a:prstGeom prst="rect">
          <a:avLst/>
        </a:prstGeom>
      </xdr:spPr>
    </xdr:pic>
    <xdr:clientData/>
  </xdr:twoCellAnchor>
  <xdr:oneCellAnchor>
    <xdr:from>
      <xdr:col>21</xdr:col>
      <xdr:colOff>87086</xdr:colOff>
      <xdr:row>36</xdr:row>
      <xdr:rowOff>43543</xdr:rowOff>
    </xdr:from>
    <xdr:ext cx="2035628" cy="1315358"/>
    <xdr:pic>
      <xdr:nvPicPr>
        <xdr:cNvPr id="13" name="图片 12">
          <a:extLst>
            <a:ext uri="{FF2B5EF4-FFF2-40B4-BE49-F238E27FC236}">
              <a16:creationId xmlns:a16="http://schemas.microsoft.com/office/drawing/2014/main" id="{334F1572-D773-480C-909D-66D41670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638486" y="13302343"/>
          <a:ext cx="2035628" cy="1315358"/>
        </a:xfrm>
        <a:prstGeom prst="rect">
          <a:avLst/>
        </a:prstGeom>
      </xdr:spPr>
    </xdr:pic>
    <xdr:clientData/>
  </xdr:oneCellAnchor>
  <xdr:twoCellAnchor editAs="oneCell">
    <xdr:from>
      <xdr:col>21</xdr:col>
      <xdr:colOff>145597</xdr:colOff>
      <xdr:row>26</xdr:row>
      <xdr:rowOff>70303</xdr:rowOff>
    </xdr:from>
    <xdr:to>
      <xdr:col>21</xdr:col>
      <xdr:colOff>1276350</xdr:colOff>
      <xdr:row>29</xdr:row>
      <xdr:rowOff>152400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86195-3676-F994-C5E3-069D632A7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33197" y="7404553"/>
          <a:ext cx="1130753" cy="967922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56</xdr:row>
      <xdr:rowOff>65313</xdr:rowOff>
    </xdr:from>
    <xdr:to>
      <xdr:col>23</xdr:col>
      <xdr:colOff>506755</xdr:colOff>
      <xdr:row>62</xdr:row>
      <xdr:rowOff>217714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0C11D0B-A948-5993-E338-63169567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23971" y="19278599"/>
          <a:ext cx="2738327" cy="1915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zoomScale="70" zoomScaleNormal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Z40" sqref="Z40"/>
    </sheetView>
  </sheetViews>
  <sheetFormatPr defaultColWidth="9" defaultRowHeight="14.25" x14ac:dyDescent="0.2"/>
  <cols>
    <col min="3" max="3" width="9.625" customWidth="1"/>
    <col min="4" max="4" width="6.125" style="12" customWidth="1"/>
    <col min="5" max="5" width="17.5" style="1" customWidth="1"/>
    <col min="6" max="6" width="16.625" customWidth="1"/>
    <col min="7" max="7" width="5.5" customWidth="1"/>
    <col min="8" max="8" width="9" style="7" customWidth="1"/>
    <col min="9" max="9" width="7.5" style="16" customWidth="1"/>
    <col min="10" max="10" width="8.5" style="16" customWidth="1"/>
    <col min="11" max="12" width="7.5" style="16" customWidth="1"/>
    <col min="13" max="14" width="9" style="16" customWidth="1"/>
    <col min="15" max="15" width="13.375" style="16" customWidth="1"/>
    <col min="16" max="16" width="11.5" style="44" customWidth="1"/>
    <col min="17" max="17" width="9.625" style="16" customWidth="1"/>
    <col min="18" max="19" width="8.5" style="44" customWidth="1"/>
    <col min="20" max="20" width="16.625" style="16" customWidth="1"/>
    <col min="21" max="21" width="7.75" style="16" customWidth="1"/>
    <col min="22" max="25" width="7.75" customWidth="1"/>
    <col min="26" max="26" width="8.125" customWidth="1"/>
    <col min="27" max="27" width="17.125" style="13" customWidth="1"/>
    <col min="28" max="28" width="16.5" customWidth="1"/>
    <col min="29" max="29" width="43.75" customWidth="1"/>
  </cols>
  <sheetData>
    <row r="1" spans="1:29" x14ac:dyDescent="0.2">
      <c r="A1" s="82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4" t="s">
        <v>6</v>
      </c>
      <c r="H1" s="88" t="s">
        <v>31</v>
      </c>
      <c r="I1" s="17"/>
      <c r="J1" s="86" t="s">
        <v>30</v>
      </c>
      <c r="K1" s="87"/>
      <c r="L1" s="87"/>
      <c r="M1" s="87"/>
      <c r="N1" s="87"/>
      <c r="O1" s="89" t="s">
        <v>19</v>
      </c>
      <c r="P1" s="89"/>
      <c r="Q1" s="89"/>
      <c r="R1" s="89"/>
      <c r="S1" s="89"/>
      <c r="T1" s="89"/>
      <c r="U1" s="19"/>
    </row>
    <row r="2" spans="1:29" ht="28.5" x14ac:dyDescent="0.2">
      <c r="A2" s="82"/>
      <c r="B2" s="83"/>
      <c r="C2" s="83"/>
      <c r="D2" s="83"/>
      <c r="E2" s="83"/>
      <c r="F2" s="83"/>
      <c r="G2" s="85"/>
      <c r="H2" s="88"/>
      <c r="I2" s="49" t="s">
        <v>18</v>
      </c>
      <c r="J2" s="14" t="s">
        <v>14</v>
      </c>
      <c r="K2" s="14" t="s">
        <v>15</v>
      </c>
      <c r="L2" s="18" t="s">
        <v>36</v>
      </c>
      <c r="M2" s="18" t="s">
        <v>16</v>
      </c>
      <c r="N2" s="14" t="s">
        <v>17</v>
      </c>
      <c r="O2" s="14" t="s">
        <v>19</v>
      </c>
      <c r="P2" s="43" t="s">
        <v>26</v>
      </c>
      <c r="Q2" s="18" t="s">
        <v>25</v>
      </c>
      <c r="R2" s="45" t="s">
        <v>24</v>
      </c>
      <c r="S2" s="46" t="s">
        <v>48</v>
      </c>
      <c r="T2" s="38" t="s">
        <v>20</v>
      </c>
      <c r="U2" s="36" t="s">
        <v>9</v>
      </c>
      <c r="V2" s="8" t="s">
        <v>10</v>
      </c>
      <c r="W2" s="14" t="s">
        <v>11</v>
      </c>
      <c r="X2" s="14" t="s">
        <v>53</v>
      </c>
      <c r="Y2" s="14" t="s">
        <v>12</v>
      </c>
      <c r="Z2" s="14" t="s">
        <v>13</v>
      </c>
      <c r="AA2" s="32"/>
    </row>
    <row r="3" spans="1:29" ht="23.45" customHeight="1" x14ac:dyDescent="0.2">
      <c r="A3" s="2">
        <v>1</v>
      </c>
      <c r="B3" s="4"/>
      <c r="C3" s="5" t="s">
        <v>27</v>
      </c>
      <c r="D3" s="11" t="s">
        <v>8</v>
      </c>
      <c r="E3" s="3" t="s">
        <v>28</v>
      </c>
      <c r="F3" s="6" t="s">
        <v>29</v>
      </c>
      <c r="G3" s="5" t="s">
        <v>7</v>
      </c>
      <c r="H3" s="40">
        <v>0.70799999999999996</v>
      </c>
      <c r="I3" s="14" t="s">
        <v>46</v>
      </c>
      <c r="J3" s="15">
        <v>1.01E-2</v>
      </c>
      <c r="K3" s="15">
        <v>1.01E-2</v>
      </c>
      <c r="L3" s="15">
        <v>5</v>
      </c>
      <c r="M3" s="15">
        <v>2</v>
      </c>
      <c r="N3" s="15">
        <f>L3*J3-(J3-K3)*M3</f>
        <v>5.0499999999999996E-2</v>
      </c>
      <c r="O3" s="8" t="s">
        <v>32</v>
      </c>
      <c r="P3" s="34">
        <v>20</v>
      </c>
      <c r="Q3" s="29">
        <f>P3/3600</f>
        <v>5.5555555555555558E-3</v>
      </c>
      <c r="R3" s="30">
        <v>10</v>
      </c>
      <c r="S3" s="47"/>
      <c r="T3" s="42">
        <f>Q3*R3</f>
        <v>5.5555555555555559E-2</v>
      </c>
      <c r="U3" s="80">
        <v>0.01</v>
      </c>
      <c r="V3" s="76">
        <v>0.02</v>
      </c>
      <c r="W3" s="76">
        <v>0.01</v>
      </c>
      <c r="X3" s="76">
        <v>0.03</v>
      </c>
      <c r="Y3" s="76">
        <v>0.05</v>
      </c>
      <c r="Z3" s="74"/>
      <c r="AA3" s="31"/>
      <c r="AC3" s="10" t="s">
        <v>47</v>
      </c>
    </row>
    <row r="4" spans="1:29" ht="23.45" customHeight="1" x14ac:dyDescent="0.2">
      <c r="A4" s="2"/>
      <c r="B4" s="4"/>
      <c r="C4" s="5"/>
      <c r="D4" s="11"/>
      <c r="E4" s="3"/>
      <c r="F4" s="6"/>
      <c r="G4" s="5"/>
      <c r="H4" s="9"/>
      <c r="I4" s="14"/>
      <c r="J4" s="15"/>
      <c r="K4" s="15"/>
      <c r="L4" s="15"/>
      <c r="M4" s="15"/>
      <c r="N4" s="15"/>
      <c r="O4" s="8" t="s">
        <v>33</v>
      </c>
      <c r="P4" s="34">
        <v>30</v>
      </c>
      <c r="Q4" s="29">
        <f t="shared" ref="Q4:Q7" si="0">P4/3600</f>
        <v>8.3333333333333332E-3</v>
      </c>
      <c r="R4" s="30">
        <v>30</v>
      </c>
      <c r="S4" s="47"/>
      <c r="T4" s="42">
        <f t="shared" ref="T4:T6" si="1">Q4*R4</f>
        <v>0.25</v>
      </c>
      <c r="U4" s="81"/>
      <c r="V4" s="75"/>
      <c r="W4" s="75"/>
      <c r="X4" s="75"/>
      <c r="Y4" s="75"/>
      <c r="Z4" s="75"/>
      <c r="AA4" s="31"/>
    </row>
    <row r="5" spans="1:29" ht="23.45" customHeight="1" x14ac:dyDescent="0.2">
      <c r="A5" s="2"/>
      <c r="B5" s="4"/>
      <c r="C5" s="5"/>
      <c r="D5" s="11"/>
      <c r="E5" s="3"/>
      <c r="F5" s="6"/>
      <c r="G5" s="5"/>
      <c r="H5" s="9"/>
      <c r="I5" s="14"/>
      <c r="J5" s="15"/>
      <c r="K5" s="15"/>
      <c r="L5" s="15"/>
      <c r="M5" s="15"/>
      <c r="N5" s="15"/>
      <c r="O5" s="8" t="s">
        <v>22</v>
      </c>
      <c r="P5" s="34">
        <v>15</v>
      </c>
      <c r="Q5" s="29">
        <f t="shared" si="0"/>
        <v>4.1666666666666666E-3</v>
      </c>
      <c r="R5" s="30">
        <v>30</v>
      </c>
      <c r="S5" s="47"/>
      <c r="T5" s="42">
        <f t="shared" si="1"/>
        <v>0.125</v>
      </c>
      <c r="U5" s="81"/>
      <c r="V5" s="75"/>
      <c r="W5" s="75"/>
      <c r="X5" s="75"/>
      <c r="Y5" s="75"/>
      <c r="Z5" s="75"/>
      <c r="AA5" s="31"/>
    </row>
    <row r="6" spans="1:29" ht="23.45" customHeight="1" x14ac:dyDescent="0.2">
      <c r="A6" s="2"/>
      <c r="B6" s="4"/>
      <c r="C6" s="5"/>
      <c r="D6" s="11"/>
      <c r="E6" s="3"/>
      <c r="F6" s="6"/>
      <c r="G6" s="5"/>
      <c r="H6" s="9"/>
      <c r="I6" s="14"/>
      <c r="J6" s="15"/>
      <c r="K6" s="15"/>
      <c r="L6" s="15"/>
      <c r="M6" s="15"/>
      <c r="N6" s="15"/>
      <c r="O6" s="8" t="s">
        <v>21</v>
      </c>
      <c r="P6" s="34">
        <v>30</v>
      </c>
      <c r="Q6" s="29">
        <f t="shared" ref="Q6" si="2">P6/3600</f>
        <v>8.3333333333333332E-3</v>
      </c>
      <c r="R6" s="30">
        <v>5</v>
      </c>
      <c r="S6" s="47"/>
      <c r="T6" s="42">
        <f t="shared" si="1"/>
        <v>4.1666666666666664E-2</v>
      </c>
      <c r="U6" s="81"/>
      <c r="V6" s="75"/>
      <c r="W6" s="75"/>
      <c r="X6" s="75"/>
      <c r="Y6" s="75"/>
      <c r="Z6" s="75"/>
      <c r="AA6" s="31"/>
    </row>
    <row r="7" spans="1:29" ht="23.45" customHeight="1" x14ac:dyDescent="0.2">
      <c r="A7" s="2"/>
      <c r="B7" s="4"/>
      <c r="C7" s="5"/>
      <c r="D7" s="11"/>
      <c r="E7" s="3"/>
      <c r="F7" s="6"/>
      <c r="G7" s="5"/>
      <c r="H7" s="9"/>
      <c r="I7" s="14"/>
      <c r="J7" s="15"/>
      <c r="K7" s="15"/>
      <c r="L7" s="15"/>
      <c r="M7" s="15"/>
      <c r="N7" s="15"/>
      <c r="O7" s="8" t="s">
        <v>34</v>
      </c>
      <c r="P7" s="34">
        <v>2</v>
      </c>
      <c r="Q7" s="29">
        <f t="shared" si="0"/>
        <v>5.5555555555555556E-4</v>
      </c>
      <c r="R7" s="30"/>
      <c r="S7" s="47"/>
      <c r="T7" s="39">
        <f>P7*K3</f>
        <v>2.0199999999999999E-2</v>
      </c>
      <c r="U7" s="81"/>
      <c r="V7" s="75"/>
      <c r="W7" s="75"/>
      <c r="X7" s="75"/>
      <c r="Y7" s="75"/>
      <c r="Z7" s="75"/>
      <c r="AA7" s="31"/>
    </row>
    <row r="8" spans="1:29" s="27" customFormat="1" ht="23.45" customHeight="1" x14ac:dyDescent="0.2">
      <c r="A8" s="20"/>
      <c r="B8" s="21"/>
      <c r="C8" s="20"/>
      <c r="D8" s="22"/>
      <c r="E8" s="23"/>
      <c r="F8" s="24"/>
      <c r="G8" s="20"/>
      <c r="H8" s="25"/>
      <c r="I8" s="77" t="s">
        <v>13</v>
      </c>
      <c r="J8" s="78"/>
      <c r="K8" s="78"/>
      <c r="L8" s="78"/>
      <c r="M8" s="79"/>
      <c r="N8" s="26">
        <f>SUM(N3:N7)</f>
        <v>5.0499999999999996E-2</v>
      </c>
      <c r="O8" s="26"/>
      <c r="P8" s="35"/>
      <c r="Q8" s="26"/>
      <c r="R8" s="40"/>
      <c r="S8" s="33"/>
      <c r="T8" s="41">
        <f>SUM(T3:T7)</f>
        <v>0.49242222222222226</v>
      </c>
      <c r="U8" s="37">
        <f>(N8+T8)*U3</f>
        <v>5.4292222222222233E-3</v>
      </c>
      <c r="V8" s="26">
        <f>(N8+T8)*V3</f>
        <v>1.0858444444444447E-2</v>
      </c>
      <c r="W8" s="26">
        <f>(N8+T8)*W3</f>
        <v>5.4292222222222233E-3</v>
      </c>
      <c r="X8" s="26">
        <f>(N8+T8)*X3</f>
        <v>1.6287666666666669E-2</v>
      </c>
      <c r="Y8" s="26">
        <f>(N8+T8)*Y3</f>
        <v>2.7146111111111117E-2</v>
      </c>
      <c r="Z8" s="26">
        <f>SUM(N8:Y8)</f>
        <v>0.60807288888888889</v>
      </c>
      <c r="AA8" s="48" t="s">
        <v>50</v>
      </c>
    </row>
    <row r="9" spans="1:29" ht="23.45" customHeight="1" x14ac:dyDescent="0.2">
      <c r="A9" s="2">
        <v>1</v>
      </c>
      <c r="B9" s="4"/>
      <c r="C9" s="5" t="s">
        <v>27</v>
      </c>
      <c r="D9" s="11" t="s">
        <v>8</v>
      </c>
      <c r="E9" s="3" t="s">
        <v>49</v>
      </c>
      <c r="F9" s="6" t="s">
        <v>56</v>
      </c>
      <c r="G9" s="5" t="s">
        <v>7</v>
      </c>
      <c r="H9" s="40">
        <v>1.3</v>
      </c>
      <c r="I9" s="14" t="s">
        <v>55</v>
      </c>
      <c r="J9" s="15">
        <f>11*11*0.00617*0.0948</f>
        <v>7.0774836000000008E-2</v>
      </c>
      <c r="K9" s="15">
        <f>11*11*0.00617*0.0948</f>
        <v>7.0774836000000008E-2</v>
      </c>
      <c r="L9" s="15">
        <v>5</v>
      </c>
      <c r="M9" s="15">
        <v>2</v>
      </c>
      <c r="N9" s="15">
        <f>L9*J9-(J9-K9)*M9</f>
        <v>0.35387418000000004</v>
      </c>
      <c r="O9" s="8" t="s">
        <v>32</v>
      </c>
      <c r="P9" s="34">
        <v>20</v>
      </c>
      <c r="Q9" s="29">
        <f>P9/3600</f>
        <v>5.5555555555555558E-3</v>
      </c>
      <c r="R9" s="30">
        <v>10</v>
      </c>
      <c r="S9" s="47"/>
      <c r="T9" s="42">
        <f>Q9*R9</f>
        <v>5.5555555555555559E-2</v>
      </c>
      <c r="U9" s="80">
        <v>0.01</v>
      </c>
      <c r="V9" s="76">
        <v>0.02</v>
      </c>
      <c r="W9" s="76">
        <v>0.01</v>
      </c>
      <c r="X9" s="76">
        <v>0.03</v>
      </c>
      <c r="Y9" s="76">
        <v>0.05</v>
      </c>
      <c r="Z9" s="74"/>
      <c r="AA9" s="31"/>
    </row>
    <row r="10" spans="1:29" ht="23.45" customHeight="1" x14ac:dyDescent="0.2">
      <c r="A10" s="2"/>
      <c r="B10" s="4"/>
      <c r="C10" s="5"/>
      <c r="D10" s="11"/>
      <c r="E10" s="3"/>
      <c r="F10" s="6"/>
      <c r="G10" s="5"/>
      <c r="H10" s="9"/>
      <c r="I10" s="14"/>
      <c r="J10" s="15"/>
      <c r="K10" s="15"/>
      <c r="L10" s="15"/>
      <c r="M10" s="15"/>
      <c r="N10" s="15"/>
      <c r="O10" s="8" t="s">
        <v>22</v>
      </c>
      <c r="P10" s="34">
        <v>15</v>
      </c>
      <c r="Q10" s="29">
        <f t="shared" ref="Q10:Q11" si="3">P10/3600</f>
        <v>4.1666666666666666E-3</v>
      </c>
      <c r="R10" s="30">
        <v>60</v>
      </c>
      <c r="S10" s="47"/>
      <c r="T10" s="42">
        <f t="shared" ref="T10:T11" si="4">Q10*R10</f>
        <v>0.25</v>
      </c>
      <c r="U10" s="81"/>
      <c r="V10" s="75"/>
      <c r="W10" s="75"/>
      <c r="X10" s="75"/>
      <c r="Y10" s="75"/>
      <c r="Z10" s="75"/>
      <c r="AA10" s="31"/>
    </row>
    <row r="11" spans="1:29" ht="23.45" customHeight="1" x14ac:dyDescent="0.2">
      <c r="A11" s="2"/>
      <c r="B11" s="4"/>
      <c r="C11" s="5"/>
      <c r="D11" s="11"/>
      <c r="E11" s="3"/>
      <c r="F11" s="6"/>
      <c r="G11" s="5"/>
      <c r="H11" s="9"/>
      <c r="I11" s="14"/>
      <c r="J11" s="15"/>
      <c r="K11" s="15"/>
      <c r="L11" s="15"/>
      <c r="M11" s="15"/>
      <c r="N11" s="15"/>
      <c r="O11" s="8" t="s">
        <v>21</v>
      </c>
      <c r="P11" s="34">
        <v>30</v>
      </c>
      <c r="Q11" s="29">
        <f t="shared" si="3"/>
        <v>8.3333333333333332E-3</v>
      </c>
      <c r="R11" s="30">
        <v>10</v>
      </c>
      <c r="S11" s="47"/>
      <c r="T11" s="42">
        <f t="shared" si="4"/>
        <v>8.3333333333333329E-2</v>
      </c>
      <c r="U11" s="81"/>
      <c r="V11" s="75"/>
      <c r="W11" s="75"/>
      <c r="X11" s="75"/>
      <c r="Y11" s="75"/>
      <c r="Z11" s="75"/>
      <c r="AA11" s="31"/>
    </row>
    <row r="12" spans="1:29" ht="23.45" customHeight="1" x14ac:dyDescent="0.2">
      <c r="A12" s="2"/>
      <c r="B12" s="4"/>
      <c r="C12" s="5"/>
      <c r="D12" s="11"/>
      <c r="E12" s="3"/>
      <c r="F12" s="6"/>
      <c r="G12" s="5"/>
      <c r="H12" s="9"/>
      <c r="I12" s="14"/>
      <c r="J12" s="15"/>
      <c r="K12" s="15"/>
      <c r="L12" s="15"/>
      <c r="M12" s="15"/>
      <c r="N12" s="15"/>
      <c r="O12" s="8" t="s">
        <v>51</v>
      </c>
      <c r="P12" s="34">
        <v>2</v>
      </c>
      <c r="Q12" s="29">
        <f t="shared" ref="Q12" si="5">P12/3600</f>
        <v>5.5555555555555556E-4</v>
      </c>
      <c r="R12" s="30"/>
      <c r="S12" s="47"/>
      <c r="T12" s="42">
        <f>P12*K9</f>
        <v>0.14154967200000002</v>
      </c>
      <c r="U12" s="81"/>
      <c r="V12" s="75"/>
      <c r="W12" s="75"/>
      <c r="X12" s="75"/>
      <c r="Y12" s="75"/>
      <c r="Z12" s="75"/>
      <c r="AA12" s="31"/>
    </row>
    <row r="13" spans="1:29" ht="23.45" customHeight="1" x14ac:dyDescent="0.2">
      <c r="A13" s="2"/>
      <c r="B13" s="4"/>
      <c r="C13" s="5"/>
      <c r="D13" s="11"/>
      <c r="E13" s="3"/>
      <c r="F13" s="6"/>
      <c r="G13" s="5"/>
      <c r="H13" s="9"/>
      <c r="I13" s="14"/>
      <c r="J13" s="15"/>
      <c r="K13" s="15"/>
      <c r="L13" s="15"/>
      <c r="M13" s="15"/>
      <c r="N13" s="15"/>
      <c r="O13" s="8"/>
      <c r="P13" s="34"/>
      <c r="Q13" s="29"/>
      <c r="R13" s="30"/>
      <c r="S13" s="47"/>
      <c r="T13" s="42"/>
      <c r="U13" s="81"/>
      <c r="V13" s="75"/>
      <c r="W13" s="75"/>
      <c r="X13" s="75"/>
      <c r="Y13" s="75"/>
      <c r="Z13" s="75"/>
      <c r="AA13" s="31"/>
    </row>
    <row r="14" spans="1:29" s="27" customFormat="1" ht="23.45" customHeight="1" x14ac:dyDescent="0.2">
      <c r="A14" s="20"/>
      <c r="B14" s="21"/>
      <c r="C14" s="20"/>
      <c r="D14" s="22"/>
      <c r="E14" s="23"/>
      <c r="F14" s="24"/>
      <c r="G14" s="20"/>
      <c r="H14" s="25"/>
      <c r="I14" s="77" t="s">
        <v>13</v>
      </c>
      <c r="J14" s="78"/>
      <c r="K14" s="78"/>
      <c r="L14" s="78"/>
      <c r="M14" s="79"/>
      <c r="N14" s="26">
        <f>SUM(N9:N13)</f>
        <v>0.35387418000000004</v>
      </c>
      <c r="O14" s="26"/>
      <c r="P14" s="35"/>
      <c r="Q14" s="26"/>
      <c r="R14" s="40"/>
      <c r="S14" s="33"/>
      <c r="T14" s="41">
        <f>SUM(T9:T13)</f>
        <v>0.53043856088888885</v>
      </c>
      <c r="U14" s="37">
        <f>(N14+T14)*U9</f>
        <v>8.843127408888889E-3</v>
      </c>
      <c r="V14" s="26">
        <f>(N14+T14)*V9</f>
        <v>1.7686254817777778E-2</v>
      </c>
      <c r="W14" s="26">
        <f>(N14+T14)*W9</f>
        <v>8.843127408888889E-3</v>
      </c>
      <c r="X14" s="26">
        <f>(N14+T14)*X9</f>
        <v>2.6529382226666665E-2</v>
      </c>
      <c r="Y14" s="26">
        <f>(N14+T14)*Y9</f>
        <v>4.421563704444445E-2</v>
      </c>
      <c r="Z14" s="26">
        <f>SUM(N14:Y14)</f>
        <v>0.9904302697955556</v>
      </c>
      <c r="AA14" s="28"/>
    </row>
    <row r="15" spans="1:29" ht="23.45" customHeight="1" x14ac:dyDescent="0.2">
      <c r="A15" s="2">
        <v>1</v>
      </c>
      <c r="B15" s="4"/>
      <c r="C15" s="5" t="s">
        <v>27</v>
      </c>
      <c r="D15" s="11" t="s">
        <v>8</v>
      </c>
      <c r="E15" s="3" t="s">
        <v>38</v>
      </c>
      <c r="F15" s="6" t="s">
        <v>37</v>
      </c>
      <c r="G15" s="5" t="s">
        <v>7</v>
      </c>
      <c r="H15" s="40">
        <v>3.15</v>
      </c>
      <c r="I15" s="14" t="s">
        <v>60</v>
      </c>
      <c r="J15" s="15">
        <v>0.41199999999999998</v>
      </c>
      <c r="K15" s="15">
        <v>0.41199999999999998</v>
      </c>
      <c r="L15" s="15">
        <v>5</v>
      </c>
      <c r="M15" s="15">
        <v>2</v>
      </c>
      <c r="N15" s="15">
        <f>L15*J15-(J15-K15)*M15</f>
        <v>2.06</v>
      </c>
      <c r="O15" s="8" t="s">
        <v>32</v>
      </c>
      <c r="P15" s="34">
        <v>20</v>
      </c>
      <c r="Q15" s="29">
        <f>P15/3600</f>
        <v>5.5555555555555558E-3</v>
      </c>
      <c r="R15" s="30">
        <v>10</v>
      </c>
      <c r="S15" s="47"/>
      <c r="T15" s="42">
        <f>Q15*R15</f>
        <v>5.5555555555555559E-2</v>
      </c>
      <c r="U15" s="80">
        <v>0.01</v>
      </c>
      <c r="V15" s="76">
        <v>0.02</v>
      </c>
      <c r="W15" s="76">
        <v>0.01</v>
      </c>
      <c r="X15" s="76">
        <v>0.03</v>
      </c>
      <c r="Y15" s="76">
        <v>0.05</v>
      </c>
      <c r="Z15" s="74"/>
      <c r="AA15" s="31"/>
    </row>
    <row r="16" spans="1:29" ht="23.45" customHeight="1" x14ac:dyDescent="0.2">
      <c r="A16" s="2"/>
      <c r="B16" s="4"/>
      <c r="C16" s="5"/>
      <c r="D16" s="11"/>
      <c r="E16" s="3" t="s">
        <v>45</v>
      </c>
      <c r="F16" s="6"/>
      <c r="G16" s="5"/>
      <c r="H16" s="9"/>
      <c r="I16" s="14"/>
      <c r="J16" s="15"/>
      <c r="K16" s="15"/>
      <c r="L16" s="15"/>
      <c r="M16" s="15"/>
      <c r="N16" s="15"/>
      <c r="O16" s="8" t="s">
        <v>33</v>
      </c>
      <c r="P16" s="34">
        <v>30</v>
      </c>
      <c r="Q16" s="29">
        <f t="shared" ref="Q16:Q18" si="6">P16/3600</f>
        <v>8.3333333333333332E-3</v>
      </c>
      <c r="R16" s="30">
        <v>10</v>
      </c>
      <c r="S16" s="47"/>
      <c r="T16" s="42">
        <f t="shared" ref="T16:T18" si="7">Q16*R16</f>
        <v>8.3333333333333329E-2</v>
      </c>
      <c r="U16" s="81"/>
      <c r="V16" s="75"/>
      <c r="W16" s="75"/>
      <c r="X16" s="75"/>
      <c r="Y16" s="75"/>
      <c r="Z16" s="75"/>
      <c r="AA16" s="31"/>
    </row>
    <row r="17" spans="1:27" ht="23.45" customHeight="1" x14ac:dyDescent="0.2">
      <c r="A17" s="2"/>
      <c r="B17" s="4"/>
      <c r="C17" s="5"/>
      <c r="D17" s="11"/>
      <c r="E17" s="3"/>
      <c r="F17" s="6"/>
      <c r="G17" s="5"/>
      <c r="H17" s="9"/>
      <c r="I17" s="14"/>
      <c r="J17" s="15"/>
      <c r="K17" s="15"/>
      <c r="L17" s="15"/>
      <c r="M17" s="15"/>
      <c r="N17" s="15"/>
      <c r="O17" s="8" t="s">
        <v>52</v>
      </c>
      <c r="P17" s="34">
        <v>40</v>
      </c>
      <c r="Q17" s="29">
        <f t="shared" si="6"/>
        <v>1.1111111111111112E-2</v>
      </c>
      <c r="R17" s="30">
        <v>10</v>
      </c>
      <c r="S17" s="47"/>
      <c r="T17" s="42">
        <f t="shared" si="7"/>
        <v>0.11111111111111112</v>
      </c>
      <c r="U17" s="81"/>
      <c r="V17" s="75"/>
      <c r="W17" s="75"/>
      <c r="X17" s="75"/>
      <c r="Y17" s="75"/>
      <c r="Z17" s="75"/>
      <c r="AA17" s="31"/>
    </row>
    <row r="18" spans="1:27" ht="23.45" customHeight="1" x14ac:dyDescent="0.2">
      <c r="A18" s="2"/>
      <c r="B18" s="4"/>
      <c r="C18" s="5"/>
      <c r="D18" s="11"/>
      <c r="E18" s="3"/>
      <c r="F18" s="6"/>
      <c r="G18" s="5"/>
      <c r="H18" s="9"/>
      <c r="I18" s="14"/>
      <c r="J18" s="15"/>
      <c r="K18" s="15"/>
      <c r="L18" s="15"/>
      <c r="M18" s="15"/>
      <c r="N18" s="15"/>
      <c r="O18" s="8" t="s">
        <v>21</v>
      </c>
      <c r="P18" s="34">
        <v>30</v>
      </c>
      <c r="Q18" s="29">
        <f t="shared" si="6"/>
        <v>8.3333333333333332E-3</v>
      </c>
      <c r="R18" s="30">
        <v>5</v>
      </c>
      <c r="S18" s="47"/>
      <c r="T18" s="42">
        <f t="shared" si="7"/>
        <v>4.1666666666666664E-2</v>
      </c>
      <c r="U18" s="81"/>
      <c r="V18" s="75"/>
      <c r="W18" s="75"/>
      <c r="X18" s="75"/>
      <c r="Y18" s="75"/>
      <c r="Z18" s="75"/>
      <c r="AA18" s="31"/>
    </row>
    <row r="19" spans="1:27" ht="23.45" customHeight="1" x14ac:dyDescent="0.2">
      <c r="A19" s="2"/>
      <c r="B19" s="4"/>
      <c r="C19" s="5"/>
      <c r="D19" s="11"/>
      <c r="E19" s="3"/>
      <c r="F19" s="6"/>
      <c r="G19" s="5"/>
      <c r="H19" s="9"/>
      <c r="I19" s="14"/>
      <c r="J19" s="15"/>
      <c r="K19" s="15"/>
      <c r="L19" s="15"/>
      <c r="M19" s="15"/>
      <c r="N19" s="15"/>
      <c r="O19" s="8"/>
      <c r="P19" s="34"/>
      <c r="Q19" s="29"/>
      <c r="R19" s="30"/>
      <c r="S19" s="47"/>
      <c r="T19" s="42"/>
      <c r="U19" s="81"/>
      <c r="V19" s="75"/>
      <c r="W19" s="75"/>
      <c r="X19" s="75"/>
      <c r="Y19" s="75"/>
      <c r="Z19" s="75"/>
      <c r="AA19" s="31"/>
    </row>
    <row r="20" spans="1:27" s="27" customFormat="1" ht="23.45" customHeight="1" x14ac:dyDescent="0.2">
      <c r="A20" s="20"/>
      <c r="B20" s="21"/>
      <c r="C20" s="20"/>
      <c r="D20" s="22"/>
      <c r="E20" s="23"/>
      <c r="F20" s="24"/>
      <c r="G20" s="20"/>
      <c r="H20" s="25"/>
      <c r="I20" s="77" t="s">
        <v>13</v>
      </c>
      <c r="J20" s="78"/>
      <c r="K20" s="78"/>
      <c r="L20" s="78"/>
      <c r="M20" s="79"/>
      <c r="N20" s="26">
        <f>SUM(N15:N19)</f>
        <v>2.06</v>
      </c>
      <c r="O20" s="26"/>
      <c r="P20" s="35"/>
      <c r="Q20" s="26"/>
      <c r="R20" s="40"/>
      <c r="S20" s="33"/>
      <c r="T20" s="41">
        <f>SUM(T15:T19)</f>
        <v>0.29166666666666669</v>
      </c>
      <c r="U20" s="37">
        <f>(N20+T20)*U15</f>
        <v>2.3516666666666665E-2</v>
      </c>
      <c r="V20" s="26">
        <f>(N20+T20)*V15</f>
        <v>4.703333333333333E-2</v>
      </c>
      <c r="W20" s="26">
        <f>(N20+T20)*W15</f>
        <v>2.3516666666666665E-2</v>
      </c>
      <c r="X20" s="26">
        <f>(N20+T20)*X15</f>
        <v>7.0549999999999988E-2</v>
      </c>
      <c r="Y20" s="26">
        <f>(N20+T20)*Y15</f>
        <v>0.11758333333333333</v>
      </c>
      <c r="Z20" s="26">
        <f>SUM(N20:Y20)</f>
        <v>2.6338666666666661</v>
      </c>
      <c r="AA20" s="28"/>
    </row>
    <row r="21" spans="1:27" ht="23.45" customHeight="1" x14ac:dyDescent="0.2">
      <c r="A21" s="2">
        <v>1</v>
      </c>
      <c r="B21" s="4"/>
      <c r="C21" s="5" t="s">
        <v>27</v>
      </c>
      <c r="D21" s="11" t="s">
        <v>8</v>
      </c>
      <c r="E21" s="3" t="s">
        <v>39</v>
      </c>
      <c r="F21" s="6" t="s">
        <v>40</v>
      </c>
      <c r="G21" s="5" t="s">
        <v>7</v>
      </c>
      <c r="H21" s="40">
        <v>3.13</v>
      </c>
      <c r="I21" s="14" t="s">
        <v>60</v>
      </c>
      <c r="J21" s="15">
        <v>0.36559999999999998</v>
      </c>
      <c r="K21" s="15">
        <v>0.36559999999999998</v>
      </c>
      <c r="L21" s="15">
        <v>5</v>
      </c>
      <c r="M21" s="15">
        <v>2</v>
      </c>
      <c r="N21" s="15">
        <f>L21*J21-(J21-K21)*M21</f>
        <v>1.8279999999999998</v>
      </c>
      <c r="O21" s="8" t="s">
        <v>32</v>
      </c>
      <c r="P21" s="34">
        <v>20</v>
      </c>
      <c r="Q21" s="29">
        <f>P21/3600</f>
        <v>5.5555555555555558E-3</v>
      </c>
      <c r="R21" s="30">
        <v>10</v>
      </c>
      <c r="S21" s="47"/>
      <c r="T21" s="42">
        <f>Q21*R21</f>
        <v>5.5555555555555559E-2</v>
      </c>
      <c r="U21" s="80">
        <v>0.01</v>
      </c>
      <c r="V21" s="76">
        <v>0.02</v>
      </c>
      <c r="W21" s="76">
        <v>0.01</v>
      </c>
      <c r="X21" s="76">
        <v>0.03</v>
      </c>
      <c r="Y21" s="76">
        <v>0.05</v>
      </c>
      <c r="Z21" s="74" t="s">
        <v>54</v>
      </c>
      <c r="AA21" s="31"/>
    </row>
    <row r="22" spans="1:27" ht="23.45" customHeight="1" x14ac:dyDescent="0.2">
      <c r="A22" s="2"/>
      <c r="B22" s="4"/>
      <c r="C22" s="5"/>
      <c r="D22" s="11"/>
      <c r="E22" s="3"/>
      <c r="F22" s="6"/>
      <c r="G22" s="5"/>
      <c r="H22" s="9"/>
      <c r="I22" s="14"/>
      <c r="J22" s="15"/>
      <c r="K22" s="15"/>
      <c r="L22" s="15"/>
      <c r="M22" s="15"/>
      <c r="N22" s="15"/>
      <c r="O22" s="8" t="s">
        <v>33</v>
      </c>
      <c r="P22" s="34">
        <v>30</v>
      </c>
      <c r="Q22" s="29">
        <f t="shared" ref="Q22:Q24" si="8">P22/3600</f>
        <v>8.3333333333333332E-3</v>
      </c>
      <c r="R22" s="30">
        <v>20</v>
      </c>
      <c r="S22" s="47"/>
      <c r="T22" s="42">
        <f t="shared" ref="T22:T24" si="9">Q22*R22</f>
        <v>0.16666666666666666</v>
      </c>
      <c r="U22" s="81"/>
      <c r="V22" s="75"/>
      <c r="W22" s="75"/>
      <c r="X22" s="75"/>
      <c r="Y22" s="75"/>
      <c r="Z22" s="75"/>
      <c r="AA22" s="31"/>
    </row>
    <row r="23" spans="1:27" ht="23.45" customHeight="1" x14ac:dyDescent="0.2">
      <c r="A23" s="2"/>
      <c r="B23" s="4"/>
      <c r="C23" s="5"/>
      <c r="D23" s="11"/>
      <c r="E23" s="3"/>
      <c r="F23" s="6"/>
      <c r="G23" s="5"/>
      <c r="H23" s="9"/>
      <c r="I23" s="14"/>
      <c r="J23" s="15"/>
      <c r="K23" s="15"/>
      <c r="L23" s="15"/>
      <c r="M23" s="15"/>
      <c r="N23" s="15"/>
      <c r="O23" s="8" t="s">
        <v>52</v>
      </c>
      <c r="P23" s="34">
        <v>40</v>
      </c>
      <c r="Q23" s="29">
        <f t="shared" si="8"/>
        <v>1.1111111111111112E-2</v>
      </c>
      <c r="R23" s="30">
        <v>10</v>
      </c>
      <c r="S23" s="47"/>
      <c r="T23" s="42">
        <f t="shared" si="9"/>
        <v>0.11111111111111112</v>
      </c>
      <c r="U23" s="81"/>
      <c r="V23" s="75"/>
      <c r="W23" s="75"/>
      <c r="X23" s="75"/>
      <c r="Y23" s="75"/>
      <c r="Z23" s="75"/>
      <c r="AA23" s="31"/>
    </row>
    <row r="24" spans="1:27" ht="23.45" customHeight="1" x14ac:dyDescent="0.2">
      <c r="A24" s="2"/>
      <c r="B24" s="4"/>
      <c r="C24" s="5"/>
      <c r="D24" s="11"/>
      <c r="E24" s="3"/>
      <c r="F24" s="6"/>
      <c r="G24" s="5"/>
      <c r="H24" s="9"/>
      <c r="I24" s="14"/>
      <c r="J24" s="15"/>
      <c r="K24" s="15"/>
      <c r="L24" s="15"/>
      <c r="M24" s="15"/>
      <c r="N24" s="15"/>
      <c r="O24" s="8" t="s">
        <v>21</v>
      </c>
      <c r="P24" s="34">
        <v>30</v>
      </c>
      <c r="Q24" s="29">
        <f t="shared" si="8"/>
        <v>8.3333333333333332E-3</v>
      </c>
      <c r="R24" s="30">
        <v>5</v>
      </c>
      <c r="S24" s="47"/>
      <c r="T24" s="42">
        <f t="shared" si="9"/>
        <v>4.1666666666666664E-2</v>
      </c>
      <c r="U24" s="81"/>
      <c r="V24" s="75"/>
      <c r="W24" s="75"/>
      <c r="X24" s="75"/>
      <c r="Y24" s="75"/>
      <c r="Z24" s="75"/>
      <c r="AA24" s="31"/>
    </row>
    <row r="25" spans="1:27" ht="23.45" customHeight="1" x14ac:dyDescent="0.2">
      <c r="A25" s="2"/>
      <c r="B25" s="4"/>
      <c r="C25" s="5"/>
      <c r="D25" s="11"/>
      <c r="E25" s="3"/>
      <c r="F25" s="6"/>
      <c r="G25" s="5"/>
      <c r="H25" s="9"/>
      <c r="I25" s="14"/>
      <c r="J25" s="15"/>
      <c r="K25" s="15"/>
      <c r="L25" s="15"/>
      <c r="M25" s="15"/>
      <c r="N25" s="15"/>
      <c r="O25" s="8" t="s">
        <v>51</v>
      </c>
      <c r="P25" s="34">
        <v>2</v>
      </c>
      <c r="Q25" s="29">
        <f t="shared" ref="Q25" si="10">P25/3600</f>
        <v>5.5555555555555556E-4</v>
      </c>
      <c r="R25" s="30"/>
      <c r="S25" s="47"/>
      <c r="T25" s="42">
        <f>P25*K21</f>
        <v>0.73119999999999996</v>
      </c>
      <c r="U25" s="81"/>
      <c r="V25" s="75"/>
      <c r="W25" s="75"/>
      <c r="X25" s="75"/>
      <c r="Y25" s="75"/>
      <c r="Z25" s="75"/>
      <c r="AA25" s="31"/>
    </row>
    <row r="26" spans="1:27" s="27" customFormat="1" ht="23.45" customHeight="1" x14ac:dyDescent="0.2">
      <c r="A26" s="20"/>
      <c r="B26" s="21"/>
      <c r="C26" s="20"/>
      <c r="D26" s="22"/>
      <c r="E26" s="23"/>
      <c r="F26" s="24"/>
      <c r="G26" s="20"/>
      <c r="H26" s="25"/>
      <c r="I26" s="77" t="s">
        <v>13</v>
      </c>
      <c r="J26" s="78"/>
      <c r="K26" s="78"/>
      <c r="L26" s="78"/>
      <c r="M26" s="79"/>
      <c r="N26" s="26">
        <f>SUM(N21:N25)</f>
        <v>1.8279999999999998</v>
      </c>
      <c r="O26" s="26"/>
      <c r="P26" s="35"/>
      <c r="Q26" s="26"/>
      <c r="R26" s="40"/>
      <c r="S26" s="33"/>
      <c r="T26" s="41">
        <f>SUM(T21:T25)</f>
        <v>1.1061999999999999</v>
      </c>
      <c r="U26" s="37">
        <f>(N26+T26)*U21</f>
        <v>2.9341999999999997E-2</v>
      </c>
      <c r="V26" s="26">
        <f>(N26+T26)*V21</f>
        <v>5.8683999999999993E-2</v>
      </c>
      <c r="W26" s="26">
        <f>(N26+T26)*W21</f>
        <v>2.9341999999999997E-2</v>
      </c>
      <c r="X26" s="26">
        <f>(N26+T26)*X21</f>
        <v>8.8025999999999993E-2</v>
      </c>
      <c r="Y26" s="26">
        <f>(N26+T26)*Y21</f>
        <v>0.14670999999999998</v>
      </c>
      <c r="Z26" s="26">
        <f>SUM(N26:Y26)</f>
        <v>3.2863040000000003</v>
      </c>
      <c r="AA26" s="28"/>
    </row>
    <row r="27" spans="1:27" ht="23.45" customHeight="1" x14ac:dyDescent="0.2">
      <c r="A27" s="2">
        <v>1</v>
      </c>
      <c r="B27" s="4"/>
      <c r="C27" s="5" t="s">
        <v>27</v>
      </c>
      <c r="D27" s="11" t="s">
        <v>8</v>
      </c>
      <c r="E27" s="3" t="s">
        <v>41</v>
      </c>
      <c r="F27" s="6" t="s">
        <v>42</v>
      </c>
      <c r="G27" s="5" t="s">
        <v>7</v>
      </c>
      <c r="H27" s="40">
        <v>0.71</v>
      </c>
      <c r="I27" s="14" t="s">
        <v>23</v>
      </c>
      <c r="J27" s="15">
        <v>1.21E-2</v>
      </c>
      <c r="K27" s="15">
        <v>7.2999999999999995E-2</v>
      </c>
      <c r="L27" s="15">
        <v>5</v>
      </c>
      <c r="M27" s="15">
        <v>2</v>
      </c>
      <c r="N27" s="15">
        <f>L27*J27-(J27-K27)*M27</f>
        <v>0.18229999999999999</v>
      </c>
      <c r="O27" s="8" t="s">
        <v>32</v>
      </c>
      <c r="P27" s="34">
        <v>20</v>
      </c>
      <c r="Q27" s="29">
        <f>P27/3600</f>
        <v>5.5555555555555558E-3</v>
      </c>
      <c r="R27" s="30">
        <v>10</v>
      </c>
      <c r="S27" s="47"/>
      <c r="T27" s="42">
        <f t="shared" ref="T27:T36" si="11">Q27*R27</f>
        <v>5.5555555555555559E-2</v>
      </c>
      <c r="U27" s="80">
        <v>0.01</v>
      </c>
      <c r="V27" s="76">
        <v>0.02</v>
      </c>
      <c r="W27" s="76">
        <v>0.01</v>
      </c>
      <c r="X27" s="76">
        <v>0.03</v>
      </c>
      <c r="Y27" s="76">
        <v>0.05</v>
      </c>
      <c r="Z27" s="74"/>
      <c r="AA27" s="31"/>
    </row>
    <row r="28" spans="1:27" ht="23.45" customHeight="1" x14ac:dyDescent="0.2">
      <c r="A28" s="2"/>
      <c r="B28" s="4"/>
      <c r="C28" s="5"/>
      <c r="D28" s="11"/>
      <c r="E28" s="3"/>
      <c r="F28" s="6"/>
      <c r="G28" s="5"/>
      <c r="H28" s="9"/>
      <c r="I28" s="14"/>
      <c r="J28" s="15"/>
      <c r="K28" s="15"/>
      <c r="L28" s="15"/>
      <c r="M28" s="15"/>
      <c r="N28" s="15"/>
      <c r="O28" s="8" t="s">
        <v>33</v>
      </c>
      <c r="P28" s="34">
        <v>30</v>
      </c>
      <c r="Q28" s="29">
        <f t="shared" ref="Q28:Q31" si="12">P28/3600</f>
        <v>8.3333333333333332E-3</v>
      </c>
      <c r="R28" s="30">
        <v>10</v>
      </c>
      <c r="S28" s="47"/>
      <c r="T28" s="42">
        <f t="shared" si="11"/>
        <v>8.3333333333333329E-2</v>
      </c>
      <c r="U28" s="81"/>
      <c r="V28" s="75"/>
      <c r="W28" s="75"/>
      <c r="X28" s="75"/>
      <c r="Y28" s="75"/>
      <c r="Z28" s="75"/>
      <c r="AA28" s="31"/>
    </row>
    <row r="29" spans="1:27" ht="23.45" customHeight="1" x14ac:dyDescent="0.2">
      <c r="A29" s="2"/>
      <c r="B29" s="4"/>
      <c r="C29" s="5"/>
      <c r="D29" s="11"/>
      <c r="E29" s="3"/>
      <c r="F29" s="6"/>
      <c r="G29" s="5"/>
      <c r="H29" s="9"/>
      <c r="I29" s="14"/>
      <c r="J29" s="15"/>
      <c r="K29" s="15"/>
      <c r="L29" s="15"/>
      <c r="M29" s="15"/>
      <c r="N29" s="15"/>
      <c r="O29" s="8" t="s">
        <v>22</v>
      </c>
      <c r="P29" s="34">
        <v>15</v>
      </c>
      <c r="Q29" s="29">
        <f t="shared" si="12"/>
        <v>4.1666666666666666E-3</v>
      </c>
      <c r="R29" s="30">
        <v>30</v>
      </c>
      <c r="S29" s="47"/>
      <c r="T29" s="42">
        <f t="shared" si="11"/>
        <v>0.125</v>
      </c>
      <c r="U29" s="81"/>
      <c r="V29" s="75"/>
      <c r="W29" s="75"/>
      <c r="X29" s="75"/>
      <c r="Y29" s="75"/>
      <c r="Z29" s="75"/>
      <c r="AA29" s="31"/>
    </row>
    <row r="30" spans="1:27" ht="23.45" customHeight="1" x14ac:dyDescent="0.2">
      <c r="A30" s="2"/>
      <c r="B30" s="4"/>
      <c r="C30" s="5"/>
      <c r="D30" s="11"/>
      <c r="E30" s="3"/>
      <c r="F30" s="6"/>
      <c r="G30" s="5"/>
      <c r="H30" s="9"/>
      <c r="I30" s="14"/>
      <c r="J30" s="15"/>
      <c r="K30" s="15"/>
      <c r="L30" s="15"/>
      <c r="M30" s="15"/>
      <c r="N30" s="15"/>
      <c r="O30" s="8" t="s">
        <v>21</v>
      </c>
      <c r="P30" s="34">
        <v>30</v>
      </c>
      <c r="Q30" s="29">
        <f t="shared" si="12"/>
        <v>8.3333333333333332E-3</v>
      </c>
      <c r="R30" s="30">
        <v>5</v>
      </c>
      <c r="S30" s="47"/>
      <c r="T30" s="42">
        <f t="shared" si="11"/>
        <v>4.1666666666666664E-2</v>
      </c>
      <c r="U30" s="81"/>
      <c r="V30" s="75"/>
      <c r="W30" s="75"/>
      <c r="X30" s="75"/>
      <c r="Y30" s="75"/>
      <c r="Z30" s="75"/>
      <c r="AA30" s="31"/>
    </row>
    <row r="31" spans="1:27" ht="23.45" customHeight="1" x14ac:dyDescent="0.2">
      <c r="A31" s="2"/>
      <c r="B31" s="4"/>
      <c r="C31" s="5"/>
      <c r="D31" s="11"/>
      <c r="E31" s="3"/>
      <c r="F31" s="6"/>
      <c r="G31" s="5"/>
      <c r="H31" s="9"/>
      <c r="I31" s="14"/>
      <c r="J31" s="15"/>
      <c r="K31" s="15"/>
      <c r="L31" s="15"/>
      <c r="M31" s="15"/>
      <c r="N31" s="15"/>
      <c r="O31" s="8"/>
      <c r="P31" s="34"/>
      <c r="Q31" s="29">
        <f t="shared" si="12"/>
        <v>0</v>
      </c>
      <c r="R31" s="30"/>
      <c r="S31" s="47"/>
      <c r="T31" s="42">
        <f t="shared" si="11"/>
        <v>0</v>
      </c>
      <c r="U31" s="81"/>
      <c r="V31" s="75"/>
      <c r="W31" s="75"/>
      <c r="X31" s="75"/>
      <c r="Y31" s="75"/>
      <c r="Z31" s="75"/>
      <c r="AA31" s="31"/>
    </row>
    <row r="32" spans="1:27" s="27" customFormat="1" ht="23.45" customHeight="1" x14ac:dyDescent="0.2">
      <c r="A32" s="20"/>
      <c r="B32" s="21"/>
      <c r="C32" s="20"/>
      <c r="D32" s="22"/>
      <c r="E32" s="23"/>
      <c r="F32" s="24"/>
      <c r="G32" s="20"/>
      <c r="H32" s="25"/>
      <c r="I32" s="77" t="s">
        <v>13</v>
      </c>
      <c r="J32" s="78"/>
      <c r="K32" s="78"/>
      <c r="L32" s="78"/>
      <c r="M32" s="79"/>
      <c r="N32" s="26">
        <f>SUM(N27:N31)</f>
        <v>0.18229999999999999</v>
      </c>
      <c r="O32" s="26"/>
      <c r="P32" s="35"/>
      <c r="Q32" s="26"/>
      <c r="R32" s="40"/>
      <c r="S32" s="33"/>
      <c r="T32" s="41">
        <f>SUM(T27:T31)</f>
        <v>0.30555555555555558</v>
      </c>
      <c r="U32" s="37">
        <f>(N32+T32)*U27</f>
        <v>4.8785555555555561E-3</v>
      </c>
      <c r="V32" s="26">
        <f>(N32+T32)*V27</f>
        <v>9.7571111111111122E-3</v>
      </c>
      <c r="W32" s="26">
        <f>(N32+T32)*W27</f>
        <v>4.8785555555555561E-3</v>
      </c>
      <c r="X32" s="26">
        <f>(N32+T32)*X27</f>
        <v>1.4635666666666667E-2</v>
      </c>
      <c r="Y32" s="26">
        <f>(N32+T32)*Y27</f>
        <v>2.4392777777777781E-2</v>
      </c>
      <c r="Z32" s="26">
        <f>SUM(N32:Y32)</f>
        <v>0.54639822222222245</v>
      </c>
      <c r="AA32" s="28"/>
    </row>
    <row r="33" spans="1:27" ht="23.45" customHeight="1" x14ac:dyDescent="0.2">
      <c r="A33" s="2">
        <v>1</v>
      </c>
      <c r="B33" s="4"/>
      <c r="C33" s="5" t="s">
        <v>27</v>
      </c>
      <c r="D33" s="11" t="s">
        <v>8</v>
      </c>
      <c r="E33" s="3" t="s">
        <v>35</v>
      </c>
      <c r="F33" s="6" t="s">
        <v>57</v>
      </c>
      <c r="G33" s="5" t="s">
        <v>7</v>
      </c>
      <c r="H33" s="40">
        <v>3.75</v>
      </c>
      <c r="I33" s="14" t="s">
        <v>55</v>
      </c>
      <c r="J33" s="15">
        <f>14*14*0.00617*0.1533</f>
        <v>0.18538875599999999</v>
      </c>
      <c r="K33" s="15">
        <f>14*14*0.00617*0.1533</f>
        <v>0.18538875599999999</v>
      </c>
      <c r="L33" s="15">
        <v>5</v>
      </c>
      <c r="M33" s="15">
        <v>2</v>
      </c>
      <c r="N33" s="15">
        <f>L33*J33-(J33-K33)*M33</f>
        <v>0.92694377999999999</v>
      </c>
      <c r="O33" s="8" t="s">
        <v>32</v>
      </c>
      <c r="P33" s="34">
        <v>20</v>
      </c>
      <c r="Q33" s="29">
        <f>P33/3600</f>
        <v>5.5555555555555558E-3</v>
      </c>
      <c r="R33" s="30">
        <v>10</v>
      </c>
      <c r="S33" s="47"/>
      <c r="T33" s="42">
        <f t="shared" si="11"/>
        <v>5.5555555555555559E-2</v>
      </c>
      <c r="U33" s="80">
        <v>0.01</v>
      </c>
      <c r="V33" s="76">
        <v>0.02</v>
      </c>
      <c r="W33" s="76">
        <v>0.01</v>
      </c>
      <c r="X33" s="76">
        <v>0.03</v>
      </c>
      <c r="Y33" s="76">
        <v>0.05</v>
      </c>
      <c r="Z33" s="74"/>
      <c r="AA33" s="31"/>
    </row>
    <row r="34" spans="1:27" ht="23.45" customHeight="1" x14ac:dyDescent="0.2">
      <c r="A34" s="2"/>
      <c r="B34" s="4"/>
      <c r="C34" s="5"/>
      <c r="D34" s="11"/>
      <c r="E34" s="3"/>
      <c r="F34" s="6"/>
      <c r="G34" s="5"/>
      <c r="H34" s="9"/>
      <c r="I34" s="14"/>
      <c r="J34" s="15"/>
      <c r="K34" s="15"/>
      <c r="L34" s="15"/>
      <c r="M34" s="15"/>
      <c r="N34" s="15"/>
      <c r="O34" s="8" t="s">
        <v>33</v>
      </c>
      <c r="P34" s="34">
        <v>30</v>
      </c>
      <c r="Q34" s="29">
        <f t="shared" ref="Q34" si="13">P34/3600</f>
        <v>8.3333333333333332E-3</v>
      </c>
      <c r="R34" s="30">
        <v>30</v>
      </c>
      <c r="S34" s="47"/>
      <c r="T34" s="42">
        <f t="shared" ref="T34" si="14">Q34*R34</f>
        <v>0.25</v>
      </c>
      <c r="U34" s="81"/>
      <c r="V34" s="75"/>
      <c r="W34" s="75"/>
      <c r="X34" s="75"/>
      <c r="Y34" s="75"/>
      <c r="Z34" s="75"/>
      <c r="AA34" s="31"/>
    </row>
    <row r="35" spans="1:27" ht="23.45" customHeight="1" x14ac:dyDescent="0.2">
      <c r="A35" s="2"/>
      <c r="B35" s="4"/>
      <c r="C35" s="5"/>
      <c r="D35" s="11"/>
      <c r="E35" s="3"/>
      <c r="F35" s="6"/>
      <c r="G35" s="5"/>
      <c r="H35" s="9"/>
      <c r="I35" s="14"/>
      <c r="J35" s="15"/>
      <c r="K35" s="15"/>
      <c r="L35" s="15"/>
      <c r="M35" s="15"/>
      <c r="N35" s="15"/>
      <c r="O35" s="8" t="s">
        <v>22</v>
      </c>
      <c r="P35" s="34">
        <v>15</v>
      </c>
      <c r="Q35" s="29">
        <f t="shared" ref="Q35" si="15">P35/3600</f>
        <v>4.1666666666666666E-3</v>
      </c>
      <c r="R35" s="30">
        <v>60</v>
      </c>
      <c r="S35" s="47"/>
      <c r="T35" s="42">
        <f t="shared" ref="T35" si="16">Q35*R35</f>
        <v>0.25</v>
      </c>
      <c r="U35" s="81"/>
      <c r="V35" s="75"/>
      <c r="W35" s="75"/>
      <c r="X35" s="75"/>
      <c r="Y35" s="75"/>
      <c r="Z35" s="75"/>
      <c r="AA35" s="31"/>
    </row>
    <row r="36" spans="1:27" ht="23.45" customHeight="1" x14ac:dyDescent="0.2">
      <c r="A36" s="2"/>
      <c r="B36" s="4"/>
      <c r="C36" s="5"/>
      <c r="D36" s="11"/>
      <c r="E36" s="3"/>
      <c r="F36" s="6"/>
      <c r="G36" s="5"/>
      <c r="H36" s="9"/>
      <c r="I36" s="14"/>
      <c r="J36" s="15"/>
      <c r="K36" s="15"/>
      <c r="L36" s="15"/>
      <c r="M36" s="15"/>
      <c r="N36" s="15"/>
      <c r="O36" s="8" t="s">
        <v>21</v>
      </c>
      <c r="P36" s="34">
        <v>30</v>
      </c>
      <c r="Q36" s="29">
        <f t="shared" ref="Q36" si="17">P36/3600</f>
        <v>8.3333333333333332E-3</v>
      </c>
      <c r="R36" s="30">
        <v>10</v>
      </c>
      <c r="S36" s="47"/>
      <c r="T36" s="42">
        <f t="shared" si="11"/>
        <v>8.3333333333333329E-2</v>
      </c>
      <c r="U36" s="81"/>
      <c r="V36" s="75"/>
      <c r="W36" s="75"/>
      <c r="X36" s="75"/>
      <c r="Y36" s="75"/>
      <c r="Z36" s="75"/>
      <c r="AA36" s="31"/>
    </row>
    <row r="37" spans="1:27" ht="23.45" customHeight="1" x14ac:dyDescent="0.2">
      <c r="A37" s="2"/>
      <c r="B37" s="4"/>
      <c r="C37" s="5"/>
      <c r="D37" s="11"/>
      <c r="E37" s="3"/>
      <c r="F37" s="6"/>
      <c r="G37" s="5"/>
      <c r="H37" s="9"/>
      <c r="I37" s="14"/>
      <c r="J37" s="15"/>
      <c r="K37" s="15"/>
      <c r="L37" s="15"/>
      <c r="M37" s="15"/>
      <c r="N37" s="15"/>
      <c r="O37" s="8" t="s">
        <v>51</v>
      </c>
      <c r="P37" s="34">
        <v>2</v>
      </c>
      <c r="Q37" s="29">
        <f t="shared" ref="Q37" si="18">P37/3600</f>
        <v>5.5555555555555556E-4</v>
      </c>
      <c r="R37" s="30"/>
      <c r="S37" s="47"/>
      <c r="T37" s="42">
        <f>P37*K33</f>
        <v>0.37077751199999998</v>
      </c>
      <c r="U37" s="81"/>
      <c r="V37" s="75"/>
      <c r="W37" s="75"/>
      <c r="X37" s="75"/>
      <c r="Y37" s="75"/>
      <c r="Z37" s="75"/>
      <c r="AA37" s="31"/>
    </row>
    <row r="38" spans="1:27" ht="23.45" customHeight="1" x14ac:dyDescent="0.2">
      <c r="A38" s="2"/>
      <c r="B38" s="4"/>
      <c r="C38" s="5"/>
      <c r="D38" s="11"/>
      <c r="E38" s="3"/>
      <c r="F38" s="6"/>
      <c r="G38" s="5"/>
      <c r="H38" s="9"/>
      <c r="I38" s="14"/>
      <c r="J38" s="15"/>
      <c r="K38" s="15"/>
      <c r="L38" s="15"/>
      <c r="M38" s="15"/>
      <c r="N38" s="15"/>
      <c r="O38" s="8" t="s">
        <v>58</v>
      </c>
      <c r="P38" s="34">
        <v>3</v>
      </c>
      <c r="Q38" s="29">
        <f t="shared" ref="Q38" si="19">P38/3600</f>
        <v>8.3333333333333339E-4</v>
      </c>
      <c r="R38" s="30"/>
      <c r="S38" s="47"/>
      <c r="T38" s="42">
        <f>P38*K33</f>
        <v>0.55616626799999991</v>
      </c>
      <c r="U38" s="81"/>
      <c r="V38" s="75"/>
      <c r="W38" s="75"/>
      <c r="X38" s="75"/>
      <c r="Y38" s="75"/>
      <c r="Z38" s="75"/>
      <c r="AA38" s="31"/>
    </row>
    <row r="39" spans="1:27" ht="23.45" customHeight="1" x14ac:dyDescent="0.2">
      <c r="A39" s="2"/>
      <c r="B39" s="4"/>
      <c r="C39" s="5"/>
      <c r="D39" s="11"/>
      <c r="E39" s="3"/>
      <c r="F39" s="6"/>
      <c r="G39" s="5"/>
      <c r="H39" s="9"/>
      <c r="I39" s="14"/>
      <c r="J39" s="15"/>
      <c r="K39" s="15"/>
      <c r="L39" s="15"/>
      <c r="M39" s="15"/>
      <c r="N39" s="15"/>
      <c r="O39" s="8" t="s">
        <v>59</v>
      </c>
      <c r="P39" s="34"/>
      <c r="Q39" s="29"/>
      <c r="R39" s="30"/>
      <c r="S39" s="47"/>
      <c r="T39" s="42">
        <v>0.1</v>
      </c>
      <c r="U39" s="81"/>
      <c r="V39" s="75"/>
      <c r="W39" s="75"/>
      <c r="X39" s="75"/>
      <c r="Y39" s="75"/>
      <c r="Z39" s="75"/>
      <c r="AA39" s="31"/>
    </row>
    <row r="40" spans="1:27" s="27" customFormat="1" ht="23.45" customHeight="1" x14ac:dyDescent="0.2">
      <c r="A40" s="20"/>
      <c r="B40" s="21"/>
      <c r="C40" s="20"/>
      <c r="D40" s="22"/>
      <c r="E40" s="23"/>
      <c r="F40" s="24"/>
      <c r="G40" s="20"/>
      <c r="H40" s="25"/>
      <c r="I40" s="77" t="s">
        <v>13</v>
      </c>
      <c r="J40" s="78"/>
      <c r="K40" s="78"/>
      <c r="L40" s="78"/>
      <c r="M40" s="79"/>
      <c r="N40" s="26">
        <f>SUM(N33:N39)</f>
        <v>0.92694377999999999</v>
      </c>
      <c r="O40" s="26"/>
      <c r="P40" s="35"/>
      <c r="Q40" s="26"/>
      <c r="R40" s="40"/>
      <c r="S40" s="33"/>
      <c r="T40" s="41">
        <f>SUM(T33:T39)</f>
        <v>1.6658326688888889</v>
      </c>
      <c r="U40" s="37">
        <f>(N40+T40)*U33</f>
        <v>2.592776448888889E-2</v>
      </c>
      <c r="V40" s="26">
        <f>(N40+T40)*V33</f>
        <v>5.185552897777778E-2</v>
      </c>
      <c r="W40" s="26">
        <f>(N40+T40)*W33</f>
        <v>2.592776448888889E-2</v>
      </c>
      <c r="X40" s="26">
        <f>(N40+T40)*X33</f>
        <v>7.7783293466666667E-2</v>
      </c>
      <c r="Y40" s="26">
        <f>(N40+T40)*Y33</f>
        <v>0.12963882244444444</v>
      </c>
      <c r="Z40" s="26">
        <f>SUM(N40:Y40)</f>
        <v>2.9039096227555556</v>
      </c>
      <c r="AA40" s="28"/>
    </row>
    <row r="41" spans="1:27" ht="23.45" customHeight="1" x14ac:dyDescent="0.2">
      <c r="A41" s="2">
        <v>1</v>
      </c>
      <c r="B41" s="4"/>
      <c r="C41" s="5" t="s">
        <v>27</v>
      </c>
      <c r="D41" s="11" t="s">
        <v>8</v>
      </c>
      <c r="E41" s="3" t="s">
        <v>43</v>
      </c>
      <c r="F41" s="6" t="s">
        <v>44</v>
      </c>
      <c r="G41" s="5" t="s">
        <v>7</v>
      </c>
      <c r="H41" s="40">
        <v>2.65</v>
      </c>
      <c r="I41" s="14" t="s">
        <v>55</v>
      </c>
      <c r="J41" s="15">
        <v>0.24</v>
      </c>
      <c r="K41" s="15">
        <v>0.24</v>
      </c>
      <c r="L41" s="15">
        <v>5</v>
      </c>
      <c r="M41" s="15">
        <v>2</v>
      </c>
      <c r="N41" s="15">
        <f>L41*J41-(J41-K41)*M41</f>
        <v>1.2</v>
      </c>
      <c r="O41" s="8" t="s">
        <v>32</v>
      </c>
      <c r="P41" s="34">
        <v>20</v>
      </c>
      <c r="Q41" s="29">
        <f>P41/3600</f>
        <v>5.5555555555555558E-3</v>
      </c>
      <c r="R41" s="30">
        <v>10</v>
      </c>
      <c r="S41" s="47"/>
      <c r="T41" s="42">
        <f t="shared" ref="T41:T44" si="20">Q41*R41</f>
        <v>5.5555555555555559E-2</v>
      </c>
      <c r="U41" s="80">
        <v>0.01</v>
      </c>
      <c r="V41" s="76">
        <v>0.02</v>
      </c>
      <c r="W41" s="76">
        <v>0.01</v>
      </c>
      <c r="X41" s="76">
        <v>0.03</v>
      </c>
      <c r="Y41" s="76">
        <v>0.05</v>
      </c>
      <c r="Z41" s="74"/>
      <c r="AA41" s="31"/>
    </row>
    <row r="42" spans="1:27" ht="23.45" customHeight="1" x14ac:dyDescent="0.2">
      <c r="A42" s="2"/>
      <c r="B42" s="4"/>
      <c r="C42" s="5"/>
      <c r="D42" s="11"/>
      <c r="E42" s="3"/>
      <c r="F42" s="6"/>
      <c r="G42" s="5"/>
      <c r="H42" s="9"/>
      <c r="I42" s="14"/>
      <c r="J42" s="15"/>
      <c r="K42" s="15"/>
      <c r="L42" s="15"/>
      <c r="M42" s="15"/>
      <c r="N42" s="15"/>
      <c r="O42" s="8" t="s">
        <v>33</v>
      </c>
      <c r="P42" s="34">
        <v>30</v>
      </c>
      <c r="Q42" s="29">
        <f t="shared" ref="Q42:Q45" si="21">P42/3600</f>
        <v>8.3333333333333332E-3</v>
      </c>
      <c r="R42" s="30">
        <v>20</v>
      </c>
      <c r="S42" s="47"/>
      <c r="T42" s="42">
        <f t="shared" si="20"/>
        <v>0.16666666666666666</v>
      </c>
      <c r="U42" s="81"/>
      <c r="V42" s="75"/>
      <c r="W42" s="75"/>
      <c r="X42" s="75"/>
      <c r="Y42" s="75"/>
      <c r="Z42" s="75"/>
      <c r="AA42" s="31"/>
    </row>
    <row r="43" spans="1:27" ht="23.45" customHeight="1" x14ac:dyDescent="0.2">
      <c r="A43" s="2"/>
      <c r="B43" s="4"/>
      <c r="C43" s="5"/>
      <c r="D43" s="11"/>
      <c r="E43" s="3"/>
      <c r="F43" s="6"/>
      <c r="G43" s="5"/>
      <c r="H43" s="9"/>
      <c r="I43" s="14"/>
      <c r="J43" s="15"/>
      <c r="K43" s="15"/>
      <c r="L43" s="15"/>
      <c r="M43" s="15"/>
      <c r="N43" s="15"/>
      <c r="O43" s="8" t="s">
        <v>52</v>
      </c>
      <c r="P43" s="34">
        <v>40</v>
      </c>
      <c r="Q43" s="29">
        <f t="shared" si="21"/>
        <v>1.1111111111111112E-2</v>
      </c>
      <c r="R43" s="30">
        <v>10</v>
      </c>
      <c r="S43" s="47"/>
      <c r="T43" s="42">
        <f t="shared" si="20"/>
        <v>0.11111111111111112</v>
      </c>
      <c r="U43" s="81"/>
      <c r="V43" s="75"/>
      <c r="W43" s="75"/>
      <c r="X43" s="75"/>
      <c r="Y43" s="75"/>
      <c r="Z43" s="75"/>
      <c r="AA43" s="31"/>
    </row>
    <row r="44" spans="1:27" ht="23.45" customHeight="1" x14ac:dyDescent="0.2">
      <c r="A44" s="2"/>
      <c r="B44" s="4"/>
      <c r="C44" s="5"/>
      <c r="D44" s="11"/>
      <c r="E44" s="3"/>
      <c r="F44" s="6"/>
      <c r="G44" s="5"/>
      <c r="H44" s="9"/>
      <c r="I44" s="14"/>
      <c r="J44" s="15"/>
      <c r="K44" s="15"/>
      <c r="L44" s="15"/>
      <c r="M44" s="15"/>
      <c r="N44" s="15"/>
      <c r="O44" s="8" t="s">
        <v>21</v>
      </c>
      <c r="P44" s="34">
        <v>30</v>
      </c>
      <c r="Q44" s="29">
        <f t="shared" si="21"/>
        <v>8.3333333333333332E-3</v>
      </c>
      <c r="R44" s="30">
        <v>5</v>
      </c>
      <c r="S44" s="47"/>
      <c r="T44" s="42">
        <f t="shared" si="20"/>
        <v>4.1666666666666664E-2</v>
      </c>
      <c r="U44" s="81"/>
      <c r="V44" s="75"/>
      <c r="W44" s="75"/>
      <c r="X44" s="75"/>
      <c r="Y44" s="75"/>
      <c r="Z44" s="75"/>
      <c r="AA44" s="31"/>
    </row>
    <row r="45" spans="1:27" ht="23.45" customHeight="1" x14ac:dyDescent="0.2">
      <c r="A45" s="2"/>
      <c r="B45" s="4"/>
      <c r="C45" s="5"/>
      <c r="D45" s="11"/>
      <c r="E45" s="3"/>
      <c r="F45" s="6"/>
      <c r="G45" s="5"/>
      <c r="H45" s="9"/>
      <c r="I45" s="14"/>
      <c r="J45" s="15"/>
      <c r="K45" s="15"/>
      <c r="L45" s="15"/>
      <c r="M45" s="15"/>
      <c r="N45" s="15"/>
      <c r="O45" s="8" t="s">
        <v>51</v>
      </c>
      <c r="P45" s="34">
        <v>2</v>
      </c>
      <c r="Q45" s="29">
        <f t="shared" si="21"/>
        <v>5.5555555555555556E-4</v>
      </c>
      <c r="R45" s="30"/>
      <c r="S45" s="47"/>
      <c r="T45" s="39">
        <f>P45*K41</f>
        <v>0.48</v>
      </c>
      <c r="U45" s="81"/>
      <c r="V45" s="75"/>
      <c r="W45" s="75"/>
      <c r="X45" s="75"/>
      <c r="Y45" s="75"/>
      <c r="Z45" s="75"/>
      <c r="AA45" s="31"/>
    </row>
    <row r="46" spans="1:27" s="27" customFormat="1" ht="23.45" customHeight="1" x14ac:dyDescent="0.2">
      <c r="A46" s="20"/>
      <c r="B46" s="21"/>
      <c r="C46" s="20"/>
      <c r="D46" s="22"/>
      <c r="E46" s="23"/>
      <c r="F46" s="24"/>
      <c r="G46" s="20"/>
      <c r="H46" s="25"/>
      <c r="I46" s="77" t="s">
        <v>13</v>
      </c>
      <c r="J46" s="78"/>
      <c r="K46" s="78"/>
      <c r="L46" s="78"/>
      <c r="M46" s="79"/>
      <c r="N46" s="26">
        <f>SUM(N41:N45)</f>
        <v>1.2</v>
      </c>
      <c r="O46" s="26"/>
      <c r="P46" s="35"/>
      <c r="Q46" s="26"/>
      <c r="R46" s="40"/>
      <c r="S46" s="33"/>
      <c r="T46" s="41">
        <f>SUM(T41:T45)</f>
        <v>0.85499999999999998</v>
      </c>
      <c r="U46" s="37">
        <f>(N46+T46)*U41</f>
        <v>2.0549999999999999E-2</v>
      </c>
      <c r="V46" s="26">
        <f>(N46+T46)*V41</f>
        <v>4.1099999999999998E-2</v>
      </c>
      <c r="W46" s="26">
        <f>(N46+T46)*W41</f>
        <v>2.0549999999999999E-2</v>
      </c>
      <c r="X46" s="26">
        <f>(N46+T46)*X41</f>
        <v>6.164999999999999E-2</v>
      </c>
      <c r="Y46" s="26">
        <f>(N46+T46)*Y41</f>
        <v>0.10274999999999999</v>
      </c>
      <c r="Z46" s="26">
        <f>SUM(N46:Y46)</f>
        <v>2.3016000000000001</v>
      </c>
      <c r="AA46" s="28"/>
    </row>
  </sheetData>
  <mergeCells count="59">
    <mergeCell ref="I46:M46"/>
    <mergeCell ref="I40:M40"/>
    <mergeCell ref="U41:U45"/>
    <mergeCell ref="V41:V45"/>
    <mergeCell ref="W41:W45"/>
    <mergeCell ref="I32:M32"/>
    <mergeCell ref="U33:U39"/>
    <mergeCell ref="V33:V39"/>
    <mergeCell ref="W33:W39"/>
    <mergeCell ref="Y33:Y39"/>
    <mergeCell ref="X33:X39"/>
    <mergeCell ref="U27:U31"/>
    <mergeCell ref="V27:V31"/>
    <mergeCell ref="W27:W31"/>
    <mergeCell ref="Y27:Y31"/>
    <mergeCell ref="Y41:Y45"/>
    <mergeCell ref="X41:X45"/>
    <mergeCell ref="X27:X31"/>
    <mergeCell ref="W21:W25"/>
    <mergeCell ref="Y21:Y25"/>
    <mergeCell ref="Z21:Z25"/>
    <mergeCell ref="I26:M26"/>
    <mergeCell ref="X3:X7"/>
    <mergeCell ref="X9:X13"/>
    <mergeCell ref="X15:X19"/>
    <mergeCell ref="X21:X25"/>
    <mergeCell ref="I8:M8"/>
    <mergeCell ref="Z27:Z31"/>
    <mergeCell ref="Y3:Y7"/>
    <mergeCell ref="Z3:Z7"/>
    <mergeCell ref="A1:A2"/>
    <mergeCell ref="B1:B2"/>
    <mergeCell ref="C1:C2"/>
    <mergeCell ref="D1:D2"/>
    <mergeCell ref="E1:E2"/>
    <mergeCell ref="F1:F2"/>
    <mergeCell ref="G1:G2"/>
    <mergeCell ref="J1:N1"/>
    <mergeCell ref="U3:U7"/>
    <mergeCell ref="H1:H2"/>
    <mergeCell ref="O1:T1"/>
    <mergeCell ref="V3:V7"/>
    <mergeCell ref="W3:W7"/>
    <mergeCell ref="Z33:Z39"/>
    <mergeCell ref="Z41:Z45"/>
    <mergeCell ref="Y9:Y13"/>
    <mergeCell ref="Z9:Z13"/>
    <mergeCell ref="I14:M14"/>
    <mergeCell ref="U15:U19"/>
    <mergeCell ref="V15:V19"/>
    <mergeCell ref="W15:W19"/>
    <mergeCell ref="Y15:Y19"/>
    <mergeCell ref="Z15:Z19"/>
    <mergeCell ref="I20:M20"/>
    <mergeCell ref="U21:U25"/>
    <mergeCell ref="V21:V25"/>
    <mergeCell ref="U9:U13"/>
    <mergeCell ref="V9:V13"/>
    <mergeCell ref="W9:W13"/>
  </mergeCells>
  <phoneticPr fontId="10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1A97-3D6E-435E-B1B7-03D5988D21FA}">
  <dimension ref="A1:V70"/>
  <sheetViews>
    <sheetView topLeftCell="J40" zoomScaleNormal="100" workbookViewId="0">
      <selection activeCell="X13" sqref="X13"/>
    </sheetView>
  </sheetViews>
  <sheetFormatPr defaultColWidth="9" defaultRowHeight="14.25" x14ac:dyDescent="0.2"/>
  <cols>
    <col min="1" max="1" width="5.625" style="1" bestFit="1" customWidth="1"/>
    <col min="2" max="2" width="10.25" style="1" bestFit="1" customWidth="1"/>
    <col min="3" max="3" width="16.75" style="1" bestFit="1" customWidth="1"/>
    <col min="4" max="4" width="4.625" style="1" customWidth="1"/>
    <col min="5" max="5" width="11.5" style="16" customWidth="1"/>
    <col min="6" max="6" width="8.5" style="54" customWidth="1"/>
    <col min="7" max="7" width="7.5" style="54" customWidth="1"/>
    <col min="8" max="8" width="7.5" style="52" customWidth="1"/>
    <col min="9" max="10" width="9" style="52" customWidth="1"/>
    <col min="11" max="11" width="13.375" style="16" customWidth="1"/>
    <col min="12" max="12" width="11.5" style="16" customWidth="1"/>
    <col min="13" max="13" width="9.625" style="16" customWidth="1"/>
    <col min="14" max="14" width="8.5" style="16" customWidth="1"/>
    <col min="15" max="15" width="8" style="16" bestFit="1" customWidth="1"/>
    <col min="16" max="16" width="7.75" style="16" customWidth="1"/>
    <col min="17" max="20" width="7.75" style="1" customWidth="1"/>
    <col min="21" max="21" width="8.125" style="1" customWidth="1"/>
    <col min="22" max="22" width="17.125" style="16" customWidth="1"/>
    <col min="23" max="23" width="16.5" style="1" customWidth="1"/>
    <col min="24" max="24" width="43.75" style="1" customWidth="1"/>
    <col min="25" max="16384" width="9" style="1"/>
  </cols>
  <sheetData>
    <row r="1" spans="1:22" ht="21" customHeight="1" x14ac:dyDescent="0.2">
      <c r="A1" s="95" t="s">
        <v>86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2" x14ac:dyDescent="0.2">
      <c r="A2" s="90" t="s">
        <v>0</v>
      </c>
      <c r="B2" s="94" t="s">
        <v>4</v>
      </c>
      <c r="C2" s="94" t="s">
        <v>5</v>
      </c>
      <c r="D2" s="90" t="s">
        <v>6</v>
      </c>
      <c r="E2" s="14"/>
      <c r="F2" s="93" t="s">
        <v>30</v>
      </c>
      <c r="G2" s="93"/>
      <c r="H2" s="93"/>
      <c r="I2" s="93"/>
      <c r="J2" s="93"/>
      <c r="K2" s="93" t="s">
        <v>19</v>
      </c>
      <c r="L2" s="93"/>
      <c r="M2" s="93"/>
      <c r="N2" s="93"/>
      <c r="O2" s="93"/>
      <c r="P2" s="57"/>
      <c r="Q2" s="58"/>
      <c r="R2" s="58"/>
      <c r="S2" s="58"/>
      <c r="T2" s="58"/>
      <c r="U2" s="58"/>
    </row>
    <row r="3" spans="1:22" ht="28.5" x14ac:dyDescent="0.2">
      <c r="A3" s="90"/>
      <c r="B3" s="94"/>
      <c r="C3" s="94"/>
      <c r="D3" s="90"/>
      <c r="E3" s="14" t="s">
        <v>18</v>
      </c>
      <c r="F3" s="53" t="s">
        <v>14</v>
      </c>
      <c r="G3" s="53" t="s">
        <v>15</v>
      </c>
      <c r="H3" s="50" t="s">
        <v>36</v>
      </c>
      <c r="I3" s="50" t="s">
        <v>16</v>
      </c>
      <c r="J3" s="51" t="s">
        <v>17</v>
      </c>
      <c r="K3" s="14" t="s">
        <v>19</v>
      </c>
      <c r="L3" s="18" t="s">
        <v>26</v>
      </c>
      <c r="M3" s="18" t="s">
        <v>25</v>
      </c>
      <c r="N3" s="18" t="s">
        <v>24</v>
      </c>
      <c r="O3" s="14" t="s">
        <v>20</v>
      </c>
      <c r="P3" s="14" t="s">
        <v>9</v>
      </c>
      <c r="Q3" s="14" t="s">
        <v>10</v>
      </c>
      <c r="R3" s="14" t="s">
        <v>11</v>
      </c>
      <c r="S3" s="14" t="s">
        <v>53</v>
      </c>
      <c r="T3" s="14" t="s">
        <v>12</v>
      </c>
      <c r="U3" s="14" t="s">
        <v>85</v>
      </c>
      <c r="V3" s="32"/>
    </row>
    <row r="4" spans="1:22" ht="23.45" customHeight="1" x14ac:dyDescent="0.2">
      <c r="A4" s="5">
        <v>1</v>
      </c>
      <c r="B4" s="3" t="s">
        <v>49</v>
      </c>
      <c r="C4" s="6" t="s">
        <v>56</v>
      </c>
      <c r="D4" s="5" t="s">
        <v>7</v>
      </c>
      <c r="E4" s="14" t="s">
        <v>55</v>
      </c>
      <c r="F4" s="53">
        <f>11*11*0.00617*0.0948</f>
        <v>7.0774836000000008E-2</v>
      </c>
      <c r="G4" s="53">
        <f>11*11*0.00617*0.0948</f>
        <v>7.0774836000000008E-2</v>
      </c>
      <c r="H4" s="51">
        <v>5</v>
      </c>
      <c r="I4" s="51">
        <v>2</v>
      </c>
      <c r="J4" s="51">
        <f>H4*F4-(F4-G4)*I4</f>
        <v>0.35387418000000004</v>
      </c>
      <c r="K4" s="14" t="s">
        <v>32</v>
      </c>
      <c r="L4" s="59">
        <v>20</v>
      </c>
      <c r="M4" s="60">
        <f>L4/3600</f>
        <v>5.5555555555555558E-3</v>
      </c>
      <c r="N4" s="61">
        <v>10</v>
      </c>
      <c r="O4" s="62">
        <f>M4*N4</f>
        <v>5.5555555555555559E-2</v>
      </c>
      <c r="P4" s="92">
        <v>0.01</v>
      </c>
      <c r="Q4" s="92">
        <v>0.02</v>
      </c>
      <c r="R4" s="92">
        <v>0.01</v>
      </c>
      <c r="S4" s="92">
        <v>0.03</v>
      </c>
      <c r="T4" s="92">
        <v>0.05</v>
      </c>
      <c r="U4" s="90"/>
      <c r="V4" s="55"/>
    </row>
    <row r="5" spans="1:22" ht="23.45" customHeight="1" x14ac:dyDescent="0.2">
      <c r="A5" s="5"/>
      <c r="B5" s="3"/>
      <c r="C5" s="6"/>
      <c r="D5" s="5"/>
      <c r="E5" s="14"/>
      <c r="F5" s="53"/>
      <c r="G5" s="53"/>
      <c r="H5" s="51"/>
      <c r="I5" s="51"/>
      <c r="J5" s="51"/>
      <c r="K5" s="14" t="s">
        <v>22</v>
      </c>
      <c r="L5" s="59">
        <v>15</v>
      </c>
      <c r="M5" s="60">
        <f t="shared" ref="M5:M7" si="0">L5/3600</f>
        <v>4.1666666666666666E-3</v>
      </c>
      <c r="N5" s="61">
        <v>60</v>
      </c>
      <c r="O5" s="62">
        <f t="shared" ref="O5:O6" si="1">M5*N5</f>
        <v>0.25</v>
      </c>
      <c r="P5" s="90"/>
      <c r="Q5" s="90"/>
      <c r="R5" s="90"/>
      <c r="S5" s="90"/>
      <c r="T5" s="90"/>
      <c r="U5" s="90"/>
      <c r="V5" s="55"/>
    </row>
    <row r="6" spans="1:22" ht="23.45" customHeight="1" x14ac:dyDescent="0.2">
      <c r="A6" s="5"/>
      <c r="B6" s="3"/>
      <c r="C6" s="6"/>
      <c r="D6" s="5"/>
      <c r="E6" s="14"/>
      <c r="F6" s="53"/>
      <c r="G6" s="53"/>
      <c r="H6" s="51"/>
      <c r="I6" s="51"/>
      <c r="J6" s="51"/>
      <c r="K6" s="14" t="s">
        <v>21</v>
      </c>
      <c r="L6" s="59">
        <v>30</v>
      </c>
      <c r="M6" s="60">
        <f t="shared" si="0"/>
        <v>8.3333333333333332E-3</v>
      </c>
      <c r="N6" s="61">
        <v>10</v>
      </c>
      <c r="O6" s="62">
        <f t="shared" si="1"/>
        <v>8.3333333333333329E-2</v>
      </c>
      <c r="P6" s="90"/>
      <c r="Q6" s="90"/>
      <c r="R6" s="90"/>
      <c r="S6" s="90"/>
      <c r="T6" s="90"/>
      <c r="U6" s="90"/>
      <c r="V6" s="55"/>
    </row>
    <row r="7" spans="1:22" ht="23.45" customHeight="1" x14ac:dyDescent="0.2">
      <c r="A7" s="5"/>
      <c r="B7" s="3"/>
      <c r="C7" s="6"/>
      <c r="D7" s="5"/>
      <c r="E7" s="14"/>
      <c r="F7" s="53"/>
      <c r="G7" s="53"/>
      <c r="H7" s="51"/>
      <c r="I7" s="51"/>
      <c r="J7" s="51"/>
      <c r="K7" s="14" t="s">
        <v>51</v>
      </c>
      <c r="L7" s="59">
        <v>2</v>
      </c>
      <c r="M7" s="60">
        <f t="shared" si="0"/>
        <v>5.5555555555555556E-4</v>
      </c>
      <c r="N7" s="61"/>
      <c r="O7" s="62">
        <f>L7*G4</f>
        <v>0.14154967200000002</v>
      </c>
      <c r="P7" s="90"/>
      <c r="Q7" s="90"/>
      <c r="R7" s="90"/>
      <c r="S7" s="90"/>
      <c r="T7" s="90"/>
      <c r="U7" s="90"/>
      <c r="V7" s="55"/>
    </row>
    <row r="8" spans="1:22" ht="23.45" customHeight="1" x14ac:dyDescent="0.2">
      <c r="A8" s="5"/>
      <c r="B8" s="3"/>
      <c r="C8" s="6"/>
      <c r="D8" s="5"/>
      <c r="E8" s="91" t="s">
        <v>13</v>
      </c>
      <c r="F8" s="91"/>
      <c r="G8" s="91"/>
      <c r="H8" s="91"/>
      <c r="I8" s="91"/>
      <c r="J8" s="51">
        <f>SUM(J4:J7)</f>
        <v>0.35387418000000004</v>
      </c>
      <c r="K8" s="14"/>
      <c r="L8" s="14"/>
      <c r="M8" s="14"/>
      <c r="N8" s="14"/>
      <c r="O8" s="62">
        <f>SUM(O4:O7)</f>
        <v>0.53043856088888885</v>
      </c>
      <c r="P8" s="14">
        <f>(J8+O8)*P4</f>
        <v>8.843127408888889E-3</v>
      </c>
      <c r="Q8" s="14">
        <f>(J8+O8)*Q4</f>
        <v>1.7686254817777778E-2</v>
      </c>
      <c r="R8" s="14">
        <f>(J8+O8)*R4</f>
        <v>8.843127408888889E-3</v>
      </c>
      <c r="S8" s="14">
        <f>(J8+O8)*S4</f>
        <v>2.6529382226666665E-2</v>
      </c>
      <c r="T8" s="14">
        <f>(J8+O8)*T4</f>
        <v>4.421563704444445E-2</v>
      </c>
      <c r="U8" s="14">
        <f>SUM(J8:T8)</f>
        <v>0.9904302697955556</v>
      </c>
      <c r="V8" s="56"/>
    </row>
    <row r="9" spans="1:22" ht="23.45" customHeight="1" x14ac:dyDescent="0.2">
      <c r="A9" s="5">
        <v>2</v>
      </c>
      <c r="B9" s="3" t="s">
        <v>61</v>
      </c>
      <c r="C9" s="6" t="s">
        <v>62</v>
      </c>
      <c r="D9" s="5" t="s">
        <v>7</v>
      </c>
      <c r="E9" s="14" t="s">
        <v>55</v>
      </c>
      <c r="F9" s="53">
        <f>18.5*18.5*0.00617*0.024</f>
        <v>5.0680380000000004E-2</v>
      </c>
      <c r="G9" s="53">
        <v>2.3E-2</v>
      </c>
      <c r="H9" s="51">
        <v>5</v>
      </c>
      <c r="I9" s="51">
        <v>2</v>
      </c>
      <c r="J9" s="51">
        <f>H9*F9-(F9-G9)*I9</f>
        <v>0.19804114</v>
      </c>
      <c r="K9" s="14" t="s">
        <v>32</v>
      </c>
      <c r="L9" s="59">
        <v>20</v>
      </c>
      <c r="M9" s="60">
        <v>8.3333333333333332E-3</v>
      </c>
      <c r="N9" s="61">
        <v>10</v>
      </c>
      <c r="O9" s="62">
        <v>8.3333333333333329E-2</v>
      </c>
      <c r="P9" s="92">
        <v>0.01</v>
      </c>
      <c r="Q9" s="92">
        <v>0.02</v>
      </c>
      <c r="R9" s="92">
        <v>0.01</v>
      </c>
      <c r="S9" s="92">
        <v>0.03</v>
      </c>
      <c r="T9" s="92">
        <v>0.05</v>
      </c>
      <c r="U9" s="90"/>
      <c r="V9" s="55"/>
    </row>
    <row r="10" spans="1:22" ht="23.45" customHeight="1" x14ac:dyDescent="0.2">
      <c r="A10" s="5"/>
      <c r="B10" s="3"/>
      <c r="C10" s="6"/>
      <c r="D10" s="5"/>
      <c r="E10" s="14"/>
      <c r="F10" s="53"/>
      <c r="G10" s="53"/>
      <c r="H10" s="51"/>
      <c r="I10" s="51"/>
      <c r="J10" s="51"/>
      <c r="K10" s="14" t="s">
        <v>64</v>
      </c>
      <c r="L10" s="59">
        <v>30</v>
      </c>
      <c r="M10" s="60">
        <v>8.3333333333333332E-3</v>
      </c>
      <c r="N10" s="61">
        <v>20</v>
      </c>
      <c r="O10" s="62">
        <v>8.3333333333333329E-2</v>
      </c>
      <c r="P10" s="90"/>
      <c r="Q10" s="90"/>
      <c r="R10" s="90"/>
      <c r="S10" s="90"/>
      <c r="T10" s="90"/>
      <c r="U10" s="90"/>
      <c r="V10" s="55"/>
    </row>
    <row r="11" spans="1:22" ht="23.45" customHeight="1" x14ac:dyDescent="0.2">
      <c r="A11" s="5"/>
      <c r="B11" s="3"/>
      <c r="C11" s="6"/>
      <c r="D11" s="5"/>
      <c r="E11" s="14"/>
      <c r="F11" s="53"/>
      <c r="G11" s="53"/>
      <c r="H11" s="51"/>
      <c r="I11" s="51"/>
      <c r="J11" s="51"/>
      <c r="K11" s="14" t="s">
        <v>63</v>
      </c>
      <c r="L11" s="59">
        <v>30</v>
      </c>
      <c r="M11" s="60">
        <v>1.1111111111111112E-2</v>
      </c>
      <c r="N11" s="61">
        <v>10</v>
      </c>
      <c r="O11" s="62">
        <v>0.11111111111111112</v>
      </c>
      <c r="P11" s="90"/>
      <c r="Q11" s="90"/>
      <c r="R11" s="90"/>
      <c r="S11" s="90"/>
      <c r="T11" s="90"/>
      <c r="U11" s="90"/>
      <c r="V11" s="55"/>
    </row>
    <row r="12" spans="1:22" ht="23.45" customHeight="1" x14ac:dyDescent="0.2">
      <c r="A12" s="5"/>
      <c r="B12" s="3"/>
      <c r="C12" s="6"/>
      <c r="D12" s="5"/>
      <c r="E12" s="91" t="s">
        <v>13</v>
      </c>
      <c r="F12" s="91"/>
      <c r="G12" s="91"/>
      <c r="H12" s="91"/>
      <c r="I12" s="91"/>
      <c r="J12" s="51">
        <f>SUM(J9:J11)</f>
        <v>0.19804114</v>
      </c>
      <c r="K12" s="14"/>
      <c r="L12" s="14"/>
      <c r="M12" s="14"/>
      <c r="N12" s="14"/>
      <c r="O12" s="62">
        <f>SUM(O9:O11)</f>
        <v>0.27777777777777779</v>
      </c>
      <c r="P12" s="14">
        <f>(J12+O12)*P9</f>
        <v>4.7581891777777781E-3</v>
      </c>
      <c r="Q12" s="14">
        <f>(J12+O12)*Q9</f>
        <v>9.5163783555555562E-3</v>
      </c>
      <c r="R12" s="14">
        <f>(J12+O12)*R9</f>
        <v>4.7581891777777781E-3</v>
      </c>
      <c r="S12" s="14">
        <f>(J12+O12)*S9</f>
        <v>1.4274567533333333E-2</v>
      </c>
      <c r="T12" s="14">
        <f>(J12+O12)*T9</f>
        <v>2.379094588888889E-2</v>
      </c>
      <c r="U12" s="14">
        <f>SUM(J12:T12)</f>
        <v>0.53291718791111109</v>
      </c>
      <c r="V12" s="56"/>
    </row>
    <row r="13" spans="1:22" ht="23.45" customHeight="1" x14ac:dyDescent="0.2">
      <c r="A13" s="5">
        <v>3</v>
      </c>
      <c r="B13" s="3" t="s">
        <v>41</v>
      </c>
      <c r="C13" s="6" t="s">
        <v>42</v>
      </c>
      <c r="D13" s="5" t="s">
        <v>7</v>
      </c>
      <c r="E13" s="14" t="s">
        <v>23</v>
      </c>
      <c r="F13" s="53">
        <v>1.21E-2</v>
      </c>
      <c r="G13" s="53">
        <v>7.2999999999999995E-2</v>
      </c>
      <c r="H13" s="51">
        <v>5</v>
      </c>
      <c r="I13" s="51">
        <v>2</v>
      </c>
      <c r="J13" s="51">
        <f>H13*F13-(F13-G13)*I13</f>
        <v>0.18229999999999999</v>
      </c>
      <c r="K13" s="14" t="s">
        <v>32</v>
      </c>
      <c r="L13" s="59">
        <v>20</v>
      </c>
      <c r="M13" s="60">
        <f>L13/3600</f>
        <v>5.5555555555555558E-3</v>
      </c>
      <c r="N13" s="61">
        <v>10</v>
      </c>
      <c r="O13" s="62">
        <f t="shared" ref="O13:O46" si="2">M13*N13</f>
        <v>5.5555555555555559E-2</v>
      </c>
      <c r="P13" s="92">
        <v>0.01</v>
      </c>
      <c r="Q13" s="92">
        <v>0.02</v>
      </c>
      <c r="R13" s="92">
        <v>0.01</v>
      </c>
      <c r="S13" s="92">
        <v>0.03</v>
      </c>
      <c r="T13" s="92">
        <v>0.05</v>
      </c>
      <c r="U13" s="90"/>
      <c r="V13" s="55"/>
    </row>
    <row r="14" spans="1:22" ht="23.45" customHeight="1" x14ac:dyDescent="0.2">
      <c r="A14" s="5"/>
      <c r="B14" s="3"/>
      <c r="C14" s="6"/>
      <c r="D14" s="5"/>
      <c r="E14" s="14"/>
      <c r="F14" s="53"/>
      <c r="G14" s="53"/>
      <c r="H14" s="51"/>
      <c r="I14" s="51"/>
      <c r="J14" s="51"/>
      <c r="K14" s="14" t="s">
        <v>33</v>
      </c>
      <c r="L14" s="59">
        <v>30</v>
      </c>
      <c r="M14" s="60">
        <f t="shared" ref="M14:M17" si="3">L14/3600</f>
        <v>8.3333333333333332E-3</v>
      </c>
      <c r="N14" s="61">
        <v>10</v>
      </c>
      <c r="O14" s="62">
        <f t="shared" si="2"/>
        <v>8.3333333333333329E-2</v>
      </c>
      <c r="P14" s="90"/>
      <c r="Q14" s="90"/>
      <c r="R14" s="90"/>
      <c r="S14" s="90"/>
      <c r="T14" s="90"/>
      <c r="U14" s="90"/>
      <c r="V14" s="55"/>
    </row>
    <row r="15" spans="1:22" ht="23.45" customHeight="1" x14ac:dyDescent="0.2">
      <c r="A15" s="5"/>
      <c r="B15" s="3"/>
      <c r="C15" s="6"/>
      <c r="D15" s="5"/>
      <c r="E15" s="14"/>
      <c r="F15" s="53"/>
      <c r="G15" s="53"/>
      <c r="H15" s="51"/>
      <c r="I15" s="51"/>
      <c r="J15" s="51"/>
      <c r="K15" s="14" t="s">
        <v>22</v>
      </c>
      <c r="L15" s="59">
        <v>15</v>
      </c>
      <c r="M15" s="60">
        <f t="shared" si="3"/>
        <v>4.1666666666666666E-3</v>
      </c>
      <c r="N15" s="61">
        <v>15</v>
      </c>
      <c r="O15" s="62">
        <f t="shared" si="2"/>
        <v>6.25E-2</v>
      </c>
      <c r="P15" s="90"/>
      <c r="Q15" s="90"/>
      <c r="R15" s="90"/>
      <c r="S15" s="90"/>
      <c r="T15" s="90"/>
      <c r="U15" s="90"/>
      <c r="V15" s="55"/>
    </row>
    <row r="16" spans="1:22" ht="23.45" customHeight="1" x14ac:dyDescent="0.2">
      <c r="A16" s="5"/>
      <c r="B16" s="3"/>
      <c r="C16" s="6"/>
      <c r="D16" s="5"/>
      <c r="E16" s="14"/>
      <c r="F16" s="53"/>
      <c r="G16" s="53"/>
      <c r="H16" s="51"/>
      <c r="I16" s="51"/>
      <c r="J16" s="51"/>
      <c r="K16" s="14" t="s">
        <v>21</v>
      </c>
      <c r="L16" s="59">
        <v>30</v>
      </c>
      <c r="M16" s="60">
        <f t="shared" si="3"/>
        <v>8.3333333333333332E-3</v>
      </c>
      <c r="N16" s="61">
        <v>5</v>
      </c>
      <c r="O16" s="62">
        <f t="shared" si="2"/>
        <v>4.1666666666666664E-2</v>
      </c>
      <c r="P16" s="90"/>
      <c r="Q16" s="90"/>
      <c r="R16" s="90"/>
      <c r="S16" s="90"/>
      <c r="T16" s="90"/>
      <c r="U16" s="90"/>
      <c r="V16" s="55"/>
    </row>
    <row r="17" spans="1:22" ht="23.45" customHeight="1" x14ac:dyDescent="0.2">
      <c r="A17" s="5"/>
      <c r="B17" s="3"/>
      <c r="C17" s="6"/>
      <c r="D17" s="5"/>
      <c r="E17" s="14"/>
      <c r="F17" s="53"/>
      <c r="G17" s="53"/>
      <c r="H17" s="51"/>
      <c r="I17" s="51"/>
      <c r="J17" s="51"/>
      <c r="K17" s="14"/>
      <c r="L17" s="59"/>
      <c r="M17" s="60">
        <f t="shared" si="3"/>
        <v>0</v>
      </c>
      <c r="N17" s="61"/>
      <c r="O17" s="62">
        <f t="shared" si="2"/>
        <v>0</v>
      </c>
      <c r="P17" s="90"/>
      <c r="Q17" s="90"/>
      <c r="R17" s="90"/>
      <c r="S17" s="90"/>
      <c r="T17" s="90"/>
      <c r="U17" s="90"/>
      <c r="V17" s="55"/>
    </row>
    <row r="18" spans="1:22" ht="23.45" customHeight="1" x14ac:dyDescent="0.2">
      <c r="A18" s="5"/>
      <c r="B18" s="3"/>
      <c r="C18" s="6"/>
      <c r="D18" s="5"/>
      <c r="E18" s="91" t="s">
        <v>13</v>
      </c>
      <c r="F18" s="91"/>
      <c r="G18" s="91"/>
      <c r="H18" s="91"/>
      <c r="I18" s="91"/>
      <c r="J18" s="51">
        <f>SUM(J13:J17)</f>
        <v>0.18229999999999999</v>
      </c>
      <c r="K18" s="14"/>
      <c r="L18" s="14"/>
      <c r="M18" s="14"/>
      <c r="N18" s="14"/>
      <c r="O18" s="62">
        <f>SUM(O13:O17)</f>
        <v>0.24305555555555555</v>
      </c>
      <c r="P18" s="14">
        <f>(J18+O18)*P13</f>
        <v>4.2535555555555556E-3</v>
      </c>
      <c r="Q18" s="14">
        <f>(J18+O18)*Q13</f>
        <v>8.5071111111111111E-3</v>
      </c>
      <c r="R18" s="14">
        <f>(J18+O18)*R13</f>
        <v>4.2535555555555556E-3</v>
      </c>
      <c r="S18" s="14">
        <f>(J18+O18)*S13</f>
        <v>1.2760666666666665E-2</v>
      </c>
      <c r="T18" s="14">
        <f>(J18+O18)*T13</f>
        <v>2.1267777777777778E-2</v>
      </c>
      <c r="U18" s="14">
        <f>SUM(J18:T18)</f>
        <v>0.47639822222222222</v>
      </c>
      <c r="V18" s="56"/>
    </row>
    <row r="19" spans="1:22" ht="23.45" customHeight="1" x14ac:dyDescent="0.2">
      <c r="A19" s="5">
        <v>4</v>
      </c>
      <c r="B19" s="3" t="s">
        <v>65</v>
      </c>
      <c r="C19" s="6" t="s">
        <v>66</v>
      </c>
      <c r="D19" s="5" t="s">
        <v>7</v>
      </c>
      <c r="E19" s="14" t="s">
        <v>55</v>
      </c>
      <c r="F19" s="53">
        <f>14*14*0.00617*0.133</f>
        <v>0.16083955999999999</v>
      </c>
      <c r="G19" s="53">
        <v>0.1</v>
      </c>
      <c r="H19" s="51">
        <v>5</v>
      </c>
      <c r="I19" s="51">
        <v>2</v>
      </c>
      <c r="J19" s="51">
        <f>H19*F19-(F19-G19)*I19</f>
        <v>0.68251868000000004</v>
      </c>
      <c r="K19" s="14" t="s">
        <v>32</v>
      </c>
      <c r="L19" s="59">
        <v>20</v>
      </c>
      <c r="M19" s="60">
        <f>L19/3600</f>
        <v>5.5555555555555558E-3</v>
      </c>
      <c r="N19" s="61">
        <v>10</v>
      </c>
      <c r="O19" s="62">
        <f>M19*N19</f>
        <v>5.5555555555555559E-2</v>
      </c>
      <c r="P19" s="92">
        <v>0.01</v>
      </c>
      <c r="Q19" s="92">
        <v>0.02</v>
      </c>
      <c r="R19" s="92">
        <v>0.01</v>
      </c>
      <c r="S19" s="92">
        <v>0.03</v>
      </c>
      <c r="T19" s="92">
        <v>0.05</v>
      </c>
      <c r="U19" s="90"/>
      <c r="V19" s="55"/>
    </row>
    <row r="20" spans="1:22" ht="23.45" customHeight="1" x14ac:dyDescent="0.2">
      <c r="A20" s="5"/>
      <c r="B20" s="3"/>
      <c r="C20" s="6"/>
      <c r="D20" s="5"/>
      <c r="E20" s="14"/>
      <c r="F20" s="53"/>
      <c r="G20" s="53"/>
      <c r="H20" s="51"/>
      <c r="I20" s="51"/>
      <c r="J20" s="51"/>
      <c r="K20" s="14" t="s">
        <v>33</v>
      </c>
      <c r="L20" s="59">
        <v>30</v>
      </c>
      <c r="M20" s="60">
        <f>L20/3600</f>
        <v>8.3333333333333332E-3</v>
      </c>
      <c r="N20" s="61">
        <v>30</v>
      </c>
      <c r="O20" s="62">
        <f>M20*N20</f>
        <v>0.25</v>
      </c>
      <c r="P20" s="92"/>
      <c r="Q20" s="92"/>
      <c r="R20" s="92"/>
      <c r="S20" s="92"/>
      <c r="T20" s="92"/>
      <c r="U20" s="90"/>
      <c r="V20" s="55"/>
    </row>
    <row r="21" spans="1:22" ht="23.45" customHeight="1" x14ac:dyDescent="0.2">
      <c r="A21" s="5"/>
      <c r="B21" s="3"/>
      <c r="C21" s="6"/>
      <c r="D21" s="5"/>
      <c r="E21" s="14"/>
      <c r="F21" s="53"/>
      <c r="G21" s="53"/>
      <c r="H21" s="51"/>
      <c r="I21" s="51"/>
      <c r="J21" s="51"/>
      <c r="K21" s="14" t="s">
        <v>22</v>
      </c>
      <c r="L21" s="59">
        <v>15</v>
      </c>
      <c r="M21" s="60">
        <f t="shared" ref="M21:M23" si="4">L21/3600</f>
        <v>4.1666666666666666E-3</v>
      </c>
      <c r="N21" s="61">
        <v>90</v>
      </c>
      <c r="O21" s="62">
        <f t="shared" ref="O21:O23" si="5">M21*N21</f>
        <v>0.375</v>
      </c>
      <c r="P21" s="90"/>
      <c r="Q21" s="90"/>
      <c r="R21" s="90"/>
      <c r="S21" s="90"/>
      <c r="T21" s="90"/>
      <c r="U21" s="90"/>
      <c r="V21" s="55"/>
    </row>
    <row r="22" spans="1:22" ht="23.45" customHeight="1" x14ac:dyDescent="0.2">
      <c r="A22" s="5"/>
      <c r="B22" s="3"/>
      <c r="C22" s="6"/>
      <c r="D22" s="5"/>
      <c r="E22" s="14"/>
      <c r="F22" s="53"/>
      <c r="G22" s="53"/>
      <c r="H22" s="51"/>
      <c r="I22" s="51"/>
      <c r="J22" s="51"/>
      <c r="K22" s="14" t="s">
        <v>69</v>
      </c>
      <c r="L22" s="59">
        <v>30</v>
      </c>
      <c r="M22" s="60">
        <f t="shared" si="4"/>
        <v>8.3333333333333332E-3</v>
      </c>
      <c r="N22" s="61">
        <v>20</v>
      </c>
      <c r="O22" s="62">
        <f t="shared" si="5"/>
        <v>0.16666666666666666</v>
      </c>
      <c r="P22" s="90"/>
      <c r="Q22" s="90"/>
      <c r="R22" s="90"/>
      <c r="S22" s="90"/>
      <c r="T22" s="90"/>
      <c r="U22" s="90"/>
      <c r="V22" s="55"/>
    </row>
    <row r="23" spans="1:22" ht="23.45" customHeight="1" x14ac:dyDescent="0.2">
      <c r="A23" s="5"/>
      <c r="B23" s="3"/>
      <c r="C23" s="6"/>
      <c r="D23" s="5"/>
      <c r="E23" s="14"/>
      <c r="F23" s="53"/>
      <c r="G23" s="53"/>
      <c r="H23" s="51"/>
      <c r="I23" s="51"/>
      <c r="J23" s="51"/>
      <c r="K23" s="14" t="s">
        <v>67</v>
      </c>
      <c r="L23" s="59">
        <v>30</v>
      </c>
      <c r="M23" s="60">
        <f t="shared" si="4"/>
        <v>8.3333333333333332E-3</v>
      </c>
      <c r="N23" s="61">
        <v>20</v>
      </c>
      <c r="O23" s="62">
        <f t="shared" si="5"/>
        <v>0.16666666666666666</v>
      </c>
      <c r="P23" s="90"/>
      <c r="Q23" s="90"/>
      <c r="R23" s="90"/>
      <c r="S23" s="90"/>
      <c r="T23" s="90"/>
      <c r="U23" s="90"/>
      <c r="V23" s="55"/>
    </row>
    <row r="24" spans="1:22" ht="23.45" customHeight="1" x14ac:dyDescent="0.2">
      <c r="A24" s="5"/>
      <c r="B24" s="3"/>
      <c r="C24" s="6"/>
      <c r="D24" s="5"/>
      <c r="E24" s="14"/>
      <c r="F24" s="53"/>
      <c r="G24" s="53"/>
      <c r="H24" s="51"/>
      <c r="I24" s="51"/>
      <c r="J24" s="51"/>
      <c r="K24" s="14" t="s">
        <v>21</v>
      </c>
      <c r="L24" s="59">
        <v>30</v>
      </c>
      <c r="M24" s="60">
        <f t="shared" ref="M24:M25" si="6">L24/3600</f>
        <v>8.3333333333333332E-3</v>
      </c>
      <c r="N24" s="61">
        <v>5</v>
      </c>
      <c r="O24" s="62">
        <f t="shared" ref="O24" si="7">M24*N24</f>
        <v>4.1666666666666664E-2</v>
      </c>
      <c r="P24" s="90"/>
      <c r="Q24" s="90"/>
      <c r="R24" s="90"/>
      <c r="S24" s="90"/>
      <c r="T24" s="90"/>
      <c r="U24" s="90"/>
      <c r="V24" s="55"/>
    </row>
    <row r="25" spans="1:22" ht="23.45" customHeight="1" x14ac:dyDescent="0.2">
      <c r="A25" s="5"/>
      <c r="B25" s="3"/>
      <c r="C25" s="6"/>
      <c r="D25" s="5"/>
      <c r="E25" s="14"/>
      <c r="F25" s="53"/>
      <c r="G25" s="53"/>
      <c r="H25" s="51"/>
      <c r="I25" s="51"/>
      <c r="J25" s="51"/>
      <c r="K25" s="14" t="s">
        <v>68</v>
      </c>
      <c r="L25" s="59">
        <v>2</v>
      </c>
      <c r="M25" s="60">
        <f t="shared" si="6"/>
        <v>5.5555555555555556E-4</v>
      </c>
      <c r="N25" s="61"/>
      <c r="O25" s="62">
        <f>L25*G19</f>
        <v>0.2</v>
      </c>
      <c r="P25" s="90"/>
      <c r="Q25" s="90"/>
      <c r="R25" s="90"/>
      <c r="S25" s="90"/>
      <c r="T25" s="90"/>
      <c r="U25" s="90"/>
      <c r="V25" s="55"/>
    </row>
    <row r="26" spans="1:22" ht="23.45" customHeight="1" x14ac:dyDescent="0.2">
      <c r="A26" s="5"/>
      <c r="B26" s="3"/>
      <c r="C26" s="6"/>
      <c r="D26" s="5"/>
      <c r="E26" s="91" t="s">
        <v>13</v>
      </c>
      <c r="F26" s="91"/>
      <c r="G26" s="91"/>
      <c r="H26" s="91"/>
      <c r="I26" s="91"/>
      <c r="J26" s="51">
        <f>SUM(J19:J25)</f>
        <v>0.68251868000000004</v>
      </c>
      <c r="K26" s="14"/>
      <c r="L26" s="14"/>
      <c r="M26" s="14"/>
      <c r="N26" s="14"/>
      <c r="O26" s="62">
        <f>SUM(O19:O25)</f>
        <v>1.2555555555555555</v>
      </c>
      <c r="P26" s="14">
        <f>(J26+O26)*P19</f>
        <v>1.9380742355555557E-2</v>
      </c>
      <c r="Q26" s="14">
        <f>(J26+O26)*Q19</f>
        <v>3.8761484711111113E-2</v>
      </c>
      <c r="R26" s="14">
        <f>(J26+O26)*R19</f>
        <v>1.9380742355555557E-2</v>
      </c>
      <c r="S26" s="14">
        <f>(J26+O26)*S19</f>
        <v>5.8142227066666663E-2</v>
      </c>
      <c r="T26" s="14">
        <f>(J26+O26)*T19</f>
        <v>9.690371177777779E-2</v>
      </c>
      <c r="U26" s="14">
        <f>SUM(J26:T26)</f>
        <v>2.1706431438222222</v>
      </c>
      <c r="V26" s="56"/>
    </row>
    <row r="27" spans="1:22" ht="23.45" customHeight="1" x14ac:dyDescent="0.2">
      <c r="A27" s="5">
        <v>5</v>
      </c>
      <c r="B27" s="3" t="s">
        <v>70</v>
      </c>
      <c r="C27" s="6" t="s">
        <v>71</v>
      </c>
      <c r="D27" s="5" t="s">
        <v>7</v>
      </c>
      <c r="E27" s="14" t="s">
        <v>55</v>
      </c>
      <c r="F27" s="53">
        <f>16.14*16.14*0.00617*0.025</f>
        <v>4.0182063300000015E-2</v>
      </c>
      <c r="G27" s="53">
        <f>0.041/2</f>
        <v>2.0500000000000001E-2</v>
      </c>
      <c r="H27" s="51">
        <v>5</v>
      </c>
      <c r="I27" s="51">
        <v>2</v>
      </c>
      <c r="J27" s="51">
        <f>H27*F27-(F27-G27)*I27</f>
        <v>0.16154618990000005</v>
      </c>
      <c r="K27" s="14" t="s">
        <v>32</v>
      </c>
      <c r="L27" s="59">
        <v>20</v>
      </c>
      <c r="M27" s="60">
        <f>L27/3600</f>
        <v>5.5555555555555558E-3</v>
      </c>
      <c r="N27" s="61">
        <v>10</v>
      </c>
      <c r="O27" s="62">
        <f>M27*N27</f>
        <v>5.5555555555555559E-2</v>
      </c>
      <c r="P27" s="92">
        <v>0.01</v>
      </c>
      <c r="Q27" s="92">
        <v>0.02</v>
      </c>
      <c r="R27" s="92">
        <v>0.01</v>
      </c>
      <c r="S27" s="92">
        <v>0.03</v>
      </c>
      <c r="T27" s="92">
        <v>0.05</v>
      </c>
      <c r="U27" s="90"/>
      <c r="V27" s="55"/>
    </row>
    <row r="28" spans="1:22" ht="23.45" customHeight="1" x14ac:dyDescent="0.2">
      <c r="A28" s="5"/>
      <c r="B28" s="3"/>
      <c r="C28" s="6"/>
      <c r="D28" s="5"/>
      <c r="E28" s="14"/>
      <c r="F28" s="53"/>
      <c r="G28" s="53"/>
      <c r="H28" s="51"/>
      <c r="I28" s="51"/>
      <c r="J28" s="51"/>
      <c r="K28" s="14" t="s">
        <v>33</v>
      </c>
      <c r="L28" s="59">
        <v>30</v>
      </c>
      <c r="M28" s="60">
        <f>L28/3600</f>
        <v>8.3333333333333332E-3</v>
      </c>
      <c r="N28" s="61">
        <v>30</v>
      </c>
      <c r="O28" s="62">
        <f>M28*N28</f>
        <v>0.25</v>
      </c>
      <c r="P28" s="92"/>
      <c r="Q28" s="92"/>
      <c r="R28" s="92"/>
      <c r="S28" s="92"/>
      <c r="T28" s="92"/>
      <c r="U28" s="90"/>
      <c r="V28" s="55"/>
    </row>
    <row r="29" spans="1:22" ht="23.45" customHeight="1" x14ac:dyDescent="0.2">
      <c r="A29" s="5"/>
      <c r="B29" s="3"/>
      <c r="C29" s="6"/>
      <c r="D29" s="5"/>
      <c r="E29" s="14"/>
      <c r="F29" s="53"/>
      <c r="G29" s="53"/>
      <c r="H29" s="51"/>
      <c r="I29" s="51"/>
      <c r="J29" s="51"/>
      <c r="K29" s="14" t="s">
        <v>21</v>
      </c>
      <c r="L29" s="59">
        <v>30</v>
      </c>
      <c r="M29" s="60">
        <f t="shared" ref="M29" si="8">L29/3600</f>
        <v>8.3333333333333332E-3</v>
      </c>
      <c r="N29" s="61">
        <v>5</v>
      </c>
      <c r="O29" s="62">
        <f t="shared" ref="O29" si="9">M29*N29</f>
        <v>4.1666666666666664E-2</v>
      </c>
      <c r="P29" s="90"/>
      <c r="Q29" s="90"/>
      <c r="R29" s="90"/>
      <c r="S29" s="90"/>
      <c r="T29" s="90"/>
      <c r="U29" s="90"/>
      <c r="V29" s="55"/>
    </row>
    <row r="30" spans="1:22" ht="23.45" customHeight="1" x14ac:dyDescent="0.2">
      <c r="A30" s="5"/>
      <c r="B30" s="3"/>
      <c r="C30" s="6"/>
      <c r="D30" s="5"/>
      <c r="E30" s="91" t="s">
        <v>13</v>
      </c>
      <c r="F30" s="91"/>
      <c r="G30" s="91"/>
      <c r="H30" s="91"/>
      <c r="I30" s="91"/>
      <c r="J30" s="51">
        <f>SUM(J27:J29)</f>
        <v>0.16154618990000005</v>
      </c>
      <c r="K30" s="14"/>
      <c r="L30" s="14"/>
      <c r="M30" s="14"/>
      <c r="N30" s="14"/>
      <c r="O30" s="62">
        <f>SUM(O27:O29)</f>
        <v>0.34722222222222227</v>
      </c>
      <c r="P30" s="14">
        <f>(J30+O30)*P27</f>
        <v>5.0876841212222235E-3</v>
      </c>
      <c r="Q30" s="14">
        <f>(J30+O30)*Q27</f>
        <v>1.0175368242444447E-2</v>
      </c>
      <c r="R30" s="14">
        <f>(J30+O30)*R27</f>
        <v>5.0876841212222235E-3</v>
      </c>
      <c r="S30" s="14">
        <f>(J30+O30)*S27</f>
        <v>1.5263052363666671E-2</v>
      </c>
      <c r="T30" s="14">
        <f>(J30+O30)*T27</f>
        <v>2.5438420606111119E-2</v>
      </c>
      <c r="U30" s="14">
        <f>SUM(J30:T30)</f>
        <v>0.56982062157688895</v>
      </c>
      <c r="V30" s="56"/>
    </row>
    <row r="31" spans="1:22" ht="23.45" customHeight="1" x14ac:dyDescent="0.2">
      <c r="A31" s="5">
        <v>6</v>
      </c>
      <c r="B31" s="3" t="s">
        <v>72</v>
      </c>
      <c r="C31" s="6" t="s">
        <v>73</v>
      </c>
      <c r="D31" s="5" t="s">
        <v>7</v>
      </c>
      <c r="E31" s="14" t="s">
        <v>55</v>
      </c>
      <c r="F31" s="53">
        <f>18*18*0.00617*0.03</f>
        <v>5.9972399999999995E-2</v>
      </c>
      <c r="G31" s="53">
        <v>4.7800000000000002E-2</v>
      </c>
      <c r="H31" s="51">
        <v>5</v>
      </c>
      <c r="I31" s="51">
        <v>2</v>
      </c>
      <c r="J31" s="51">
        <f>H31*F31-(F31-G31)*I31</f>
        <v>0.27551719999999996</v>
      </c>
      <c r="K31" s="14" t="s">
        <v>32</v>
      </c>
      <c r="L31" s="59">
        <v>20</v>
      </c>
      <c r="M31" s="60">
        <f>L31/3600</f>
        <v>5.5555555555555558E-3</v>
      </c>
      <c r="N31" s="61">
        <v>10</v>
      </c>
      <c r="O31" s="62">
        <f t="shared" ref="O31:O34" si="10">M31*N31</f>
        <v>5.5555555555555559E-2</v>
      </c>
      <c r="P31" s="92">
        <v>0.01</v>
      </c>
      <c r="Q31" s="92">
        <v>0.02</v>
      </c>
      <c r="R31" s="92">
        <v>0.01</v>
      </c>
      <c r="S31" s="92">
        <v>0.03</v>
      </c>
      <c r="T31" s="92">
        <v>0.05</v>
      </c>
      <c r="U31" s="90"/>
      <c r="V31" s="55"/>
    </row>
    <row r="32" spans="1:22" ht="23.45" customHeight="1" x14ac:dyDescent="0.2">
      <c r="A32" s="5"/>
      <c r="B32" s="3"/>
      <c r="C32" s="6"/>
      <c r="D32" s="5"/>
      <c r="E32" s="14"/>
      <c r="F32" s="53"/>
      <c r="G32" s="53"/>
      <c r="H32" s="51"/>
      <c r="I32" s="51"/>
      <c r="J32" s="51"/>
      <c r="K32" s="14" t="s">
        <v>33</v>
      </c>
      <c r="L32" s="59">
        <v>30</v>
      </c>
      <c r="M32" s="60">
        <f t="shared" ref="M32:M34" si="11">L32/3600</f>
        <v>8.3333333333333332E-3</v>
      </c>
      <c r="N32" s="61">
        <v>30</v>
      </c>
      <c r="O32" s="62">
        <f t="shared" si="10"/>
        <v>0.25</v>
      </c>
      <c r="P32" s="90"/>
      <c r="Q32" s="90"/>
      <c r="R32" s="90"/>
      <c r="S32" s="90"/>
      <c r="T32" s="90"/>
      <c r="U32" s="90"/>
      <c r="V32" s="55"/>
    </row>
    <row r="33" spans="1:22" ht="23.45" customHeight="1" x14ac:dyDescent="0.2">
      <c r="A33" s="5"/>
      <c r="B33" s="3"/>
      <c r="C33" s="6"/>
      <c r="D33" s="5"/>
      <c r="E33" s="14"/>
      <c r="F33" s="53"/>
      <c r="G33" s="53"/>
      <c r="H33" s="51"/>
      <c r="I33" s="51"/>
      <c r="J33" s="51"/>
      <c r="K33" s="14" t="s">
        <v>22</v>
      </c>
      <c r="L33" s="59">
        <v>15</v>
      </c>
      <c r="M33" s="60">
        <f t="shared" si="11"/>
        <v>4.1666666666666666E-3</v>
      </c>
      <c r="N33" s="61">
        <v>30</v>
      </c>
      <c r="O33" s="62">
        <f t="shared" si="10"/>
        <v>0.125</v>
      </c>
      <c r="P33" s="90"/>
      <c r="Q33" s="90"/>
      <c r="R33" s="90"/>
      <c r="S33" s="90"/>
      <c r="T33" s="90"/>
      <c r="U33" s="90"/>
      <c r="V33" s="55"/>
    </row>
    <row r="34" spans="1:22" ht="23.45" customHeight="1" x14ac:dyDescent="0.2">
      <c r="A34" s="5"/>
      <c r="B34" s="3"/>
      <c r="C34" s="6"/>
      <c r="D34" s="5"/>
      <c r="E34" s="14"/>
      <c r="F34" s="53"/>
      <c r="G34" s="53"/>
      <c r="H34" s="51"/>
      <c r="I34" s="51"/>
      <c r="J34" s="51"/>
      <c r="K34" s="14" t="s">
        <v>74</v>
      </c>
      <c r="L34" s="59">
        <v>15</v>
      </c>
      <c r="M34" s="60">
        <f t="shared" si="11"/>
        <v>4.1666666666666666E-3</v>
      </c>
      <c r="N34" s="61">
        <v>15</v>
      </c>
      <c r="O34" s="62">
        <f t="shared" si="10"/>
        <v>6.25E-2</v>
      </c>
      <c r="P34" s="90"/>
      <c r="Q34" s="90"/>
      <c r="R34" s="90"/>
      <c r="S34" s="90"/>
      <c r="T34" s="90"/>
      <c r="U34" s="90"/>
      <c r="V34" s="55"/>
    </row>
    <row r="35" spans="1:22" ht="23.45" customHeight="1" x14ac:dyDescent="0.2">
      <c r="A35" s="5"/>
      <c r="B35" s="3"/>
      <c r="C35" s="6"/>
      <c r="D35" s="5"/>
      <c r="E35" s="14"/>
      <c r="F35" s="53"/>
      <c r="G35" s="53"/>
      <c r="H35" s="51"/>
      <c r="I35" s="51"/>
      <c r="J35" s="51"/>
      <c r="K35" s="14" t="s">
        <v>21</v>
      </c>
      <c r="L35" s="59">
        <v>30</v>
      </c>
      <c r="M35" s="60">
        <f t="shared" ref="M35" si="12">L35/3600</f>
        <v>8.3333333333333332E-3</v>
      </c>
      <c r="N35" s="61">
        <v>5</v>
      </c>
      <c r="O35" s="62">
        <f t="shared" ref="O35" si="13">M35*N35</f>
        <v>4.1666666666666664E-2</v>
      </c>
      <c r="P35" s="90"/>
      <c r="Q35" s="90"/>
      <c r="R35" s="90"/>
      <c r="S35" s="90"/>
      <c r="T35" s="90"/>
      <c r="U35" s="90"/>
      <c r="V35" s="55"/>
    </row>
    <row r="36" spans="1:22" ht="23.45" customHeight="1" x14ac:dyDescent="0.2">
      <c r="A36" s="5"/>
      <c r="B36" s="3"/>
      <c r="C36" s="6"/>
      <c r="D36" s="5"/>
      <c r="E36" s="91" t="s">
        <v>13</v>
      </c>
      <c r="F36" s="91"/>
      <c r="G36" s="91"/>
      <c r="H36" s="91"/>
      <c r="I36" s="91"/>
      <c r="J36" s="51">
        <f>SUM(J31:J35)</f>
        <v>0.27551719999999996</v>
      </c>
      <c r="K36" s="14"/>
      <c r="L36" s="14"/>
      <c r="M36" s="14"/>
      <c r="N36" s="14"/>
      <c r="O36" s="62">
        <f>SUM(O31:O35)</f>
        <v>0.53472222222222221</v>
      </c>
      <c r="P36" s="14">
        <f>(J36+O36)*P31</f>
        <v>8.1023942222222221E-3</v>
      </c>
      <c r="Q36" s="14">
        <f>(J36+O36)*Q31</f>
        <v>1.6204788444444444E-2</v>
      </c>
      <c r="R36" s="14">
        <f>(J36+O36)*R31</f>
        <v>8.1023942222222221E-3</v>
      </c>
      <c r="S36" s="14">
        <f>(J36+O36)*S31</f>
        <v>2.4307182666666666E-2</v>
      </c>
      <c r="T36" s="14">
        <f>(J36+O36)*T31</f>
        <v>4.0511971111111114E-2</v>
      </c>
      <c r="U36" s="14">
        <f>SUM(J36:T36)</f>
        <v>0.90746815288888893</v>
      </c>
      <c r="V36" s="56"/>
    </row>
    <row r="37" spans="1:22" ht="23.45" customHeight="1" x14ac:dyDescent="0.2">
      <c r="A37" s="5">
        <v>7</v>
      </c>
      <c r="B37" s="3" t="s">
        <v>43</v>
      </c>
      <c r="C37" s="6" t="s">
        <v>44</v>
      </c>
      <c r="D37" s="5" t="s">
        <v>7</v>
      </c>
      <c r="E37" s="14" t="s">
        <v>55</v>
      </c>
      <c r="F37" s="53">
        <v>0.24</v>
      </c>
      <c r="G37" s="53">
        <v>0.24</v>
      </c>
      <c r="H37" s="51">
        <v>5</v>
      </c>
      <c r="I37" s="51">
        <v>2</v>
      </c>
      <c r="J37" s="51">
        <f>H37*F37-(F37-G37)*I37</f>
        <v>1.2</v>
      </c>
      <c r="K37" s="14" t="s">
        <v>32</v>
      </c>
      <c r="L37" s="59">
        <v>20</v>
      </c>
      <c r="M37" s="60">
        <f>L37/3600</f>
        <v>5.5555555555555558E-3</v>
      </c>
      <c r="N37" s="61">
        <v>10</v>
      </c>
      <c r="O37" s="62">
        <f t="shared" ref="O37:O40" si="14">M37*N37</f>
        <v>5.5555555555555559E-2</v>
      </c>
      <c r="P37" s="92">
        <v>0.01</v>
      </c>
      <c r="Q37" s="92">
        <v>0.02</v>
      </c>
      <c r="R37" s="92">
        <v>0.01</v>
      </c>
      <c r="S37" s="92">
        <v>0.03</v>
      </c>
      <c r="T37" s="92">
        <v>0.05</v>
      </c>
      <c r="U37" s="90"/>
      <c r="V37" s="55"/>
    </row>
    <row r="38" spans="1:22" ht="23.45" customHeight="1" x14ac:dyDescent="0.2">
      <c r="A38" s="5"/>
      <c r="B38" s="3"/>
      <c r="C38" s="6"/>
      <c r="D38" s="5"/>
      <c r="E38" s="14"/>
      <c r="F38" s="53"/>
      <c r="G38" s="53"/>
      <c r="H38" s="51"/>
      <c r="I38" s="51"/>
      <c r="J38" s="51"/>
      <c r="K38" s="14" t="s">
        <v>33</v>
      </c>
      <c r="L38" s="59">
        <v>30</v>
      </c>
      <c r="M38" s="60">
        <f t="shared" ref="M38:M41" si="15">L38/3600</f>
        <v>8.3333333333333332E-3</v>
      </c>
      <c r="N38" s="61">
        <v>20</v>
      </c>
      <c r="O38" s="62">
        <f t="shared" si="14"/>
        <v>0.16666666666666666</v>
      </c>
      <c r="P38" s="90"/>
      <c r="Q38" s="90"/>
      <c r="R38" s="90"/>
      <c r="S38" s="90"/>
      <c r="T38" s="90"/>
      <c r="U38" s="90"/>
      <c r="V38" s="55"/>
    </row>
    <row r="39" spans="1:22" ht="23.45" customHeight="1" x14ac:dyDescent="0.2">
      <c r="A39" s="5"/>
      <c r="B39" s="3"/>
      <c r="C39" s="6"/>
      <c r="D39" s="5"/>
      <c r="E39" s="14"/>
      <c r="F39" s="53"/>
      <c r="G39" s="53"/>
      <c r="H39" s="51"/>
      <c r="I39" s="51"/>
      <c r="J39" s="51"/>
      <c r="K39" s="14" t="s">
        <v>52</v>
      </c>
      <c r="L39" s="59">
        <v>40</v>
      </c>
      <c r="M39" s="60">
        <f t="shared" si="15"/>
        <v>1.1111111111111112E-2</v>
      </c>
      <c r="N39" s="61">
        <v>10</v>
      </c>
      <c r="O39" s="62">
        <f t="shared" si="14"/>
        <v>0.11111111111111112</v>
      </c>
      <c r="P39" s="90"/>
      <c r="Q39" s="90"/>
      <c r="R39" s="90"/>
      <c r="S39" s="90"/>
      <c r="T39" s="90"/>
      <c r="U39" s="90"/>
      <c r="V39" s="55"/>
    </row>
    <row r="40" spans="1:22" ht="23.45" customHeight="1" x14ac:dyDescent="0.2">
      <c r="A40" s="5"/>
      <c r="B40" s="3"/>
      <c r="C40" s="6"/>
      <c r="D40" s="5"/>
      <c r="E40" s="14"/>
      <c r="F40" s="53"/>
      <c r="G40" s="53"/>
      <c r="H40" s="51"/>
      <c r="I40" s="51"/>
      <c r="J40" s="51"/>
      <c r="K40" s="14" t="s">
        <v>21</v>
      </c>
      <c r="L40" s="59">
        <v>30</v>
      </c>
      <c r="M40" s="60">
        <f t="shared" si="15"/>
        <v>8.3333333333333332E-3</v>
      </c>
      <c r="N40" s="61">
        <v>5</v>
      </c>
      <c r="O40" s="62">
        <f t="shared" si="14"/>
        <v>4.1666666666666664E-2</v>
      </c>
      <c r="P40" s="90"/>
      <c r="Q40" s="90"/>
      <c r="R40" s="90"/>
      <c r="S40" s="90"/>
      <c r="T40" s="90"/>
      <c r="U40" s="90"/>
      <c r="V40" s="55"/>
    </row>
    <row r="41" spans="1:22" ht="23.45" customHeight="1" x14ac:dyDescent="0.2">
      <c r="A41" s="5"/>
      <c r="B41" s="3"/>
      <c r="C41" s="6"/>
      <c r="D41" s="5"/>
      <c r="E41" s="14"/>
      <c r="F41" s="53"/>
      <c r="G41" s="53"/>
      <c r="H41" s="51"/>
      <c r="I41" s="51"/>
      <c r="J41" s="51"/>
      <c r="K41" s="14" t="s">
        <v>51</v>
      </c>
      <c r="L41" s="59">
        <v>2</v>
      </c>
      <c r="M41" s="60">
        <f t="shared" si="15"/>
        <v>5.5555555555555556E-4</v>
      </c>
      <c r="N41" s="61"/>
      <c r="O41" s="60">
        <f>L41*G37</f>
        <v>0.48</v>
      </c>
      <c r="P41" s="90"/>
      <c r="Q41" s="90"/>
      <c r="R41" s="90"/>
      <c r="S41" s="90"/>
      <c r="T41" s="90"/>
      <c r="U41" s="90"/>
      <c r="V41" s="55"/>
    </row>
    <row r="42" spans="1:22" ht="23.45" customHeight="1" x14ac:dyDescent="0.2">
      <c r="A42" s="5"/>
      <c r="B42" s="3"/>
      <c r="C42" s="6"/>
      <c r="D42" s="5"/>
      <c r="E42" s="91" t="s">
        <v>13</v>
      </c>
      <c r="F42" s="91"/>
      <c r="G42" s="91"/>
      <c r="H42" s="91"/>
      <c r="I42" s="91"/>
      <c r="J42" s="51">
        <f>SUM(J37:J41)</f>
        <v>1.2</v>
      </c>
      <c r="K42" s="14"/>
      <c r="L42" s="14"/>
      <c r="M42" s="14"/>
      <c r="N42" s="14"/>
      <c r="O42" s="62">
        <f>SUM(O37:O41)</f>
        <v>0.85499999999999998</v>
      </c>
      <c r="P42" s="14">
        <f>(J42+O42)*P37</f>
        <v>2.0549999999999999E-2</v>
      </c>
      <c r="Q42" s="14">
        <f>(J42+O42)*Q37</f>
        <v>4.1099999999999998E-2</v>
      </c>
      <c r="R42" s="14">
        <f>(J42+O42)*R37</f>
        <v>2.0549999999999999E-2</v>
      </c>
      <c r="S42" s="14">
        <f>(J42+O42)*S37</f>
        <v>6.164999999999999E-2</v>
      </c>
      <c r="T42" s="14">
        <f>(J42+O42)*T37</f>
        <v>0.10274999999999999</v>
      </c>
      <c r="U42" s="14">
        <f>SUM(J42:T42)</f>
        <v>2.3016000000000001</v>
      </c>
      <c r="V42" s="56"/>
    </row>
    <row r="43" spans="1:22" ht="23.45" customHeight="1" x14ac:dyDescent="0.2">
      <c r="A43" s="5">
        <v>8</v>
      </c>
      <c r="B43" s="3" t="s">
        <v>35</v>
      </c>
      <c r="C43" s="6" t="s">
        <v>57</v>
      </c>
      <c r="D43" s="5" t="s">
        <v>7</v>
      </c>
      <c r="E43" s="14" t="s">
        <v>55</v>
      </c>
      <c r="F43" s="53">
        <f>14*14*0.00617*0.1533</f>
        <v>0.18538875599999999</v>
      </c>
      <c r="G43" s="53">
        <f>14*14*0.00617*0.1533</f>
        <v>0.18538875599999999</v>
      </c>
      <c r="H43" s="51">
        <v>5</v>
      </c>
      <c r="I43" s="51">
        <v>2</v>
      </c>
      <c r="J43" s="51">
        <f>H43*F43-(F43-G43)*I43</f>
        <v>0.92694377999999999</v>
      </c>
      <c r="K43" s="14" t="s">
        <v>32</v>
      </c>
      <c r="L43" s="59">
        <v>20</v>
      </c>
      <c r="M43" s="60">
        <f>L43/3600</f>
        <v>5.5555555555555558E-3</v>
      </c>
      <c r="N43" s="61">
        <v>10</v>
      </c>
      <c r="O43" s="62">
        <f t="shared" si="2"/>
        <v>5.5555555555555559E-2</v>
      </c>
      <c r="P43" s="92">
        <v>0.01</v>
      </c>
      <c r="Q43" s="92">
        <v>0.02</v>
      </c>
      <c r="R43" s="92">
        <v>0.01</v>
      </c>
      <c r="S43" s="92">
        <v>0.03</v>
      </c>
      <c r="T43" s="92">
        <v>0.05</v>
      </c>
      <c r="U43" s="90"/>
      <c r="V43" s="55"/>
    </row>
    <row r="44" spans="1:22" ht="23.45" customHeight="1" x14ac:dyDescent="0.2">
      <c r="A44" s="5"/>
      <c r="B44" s="3"/>
      <c r="C44" s="6"/>
      <c r="D44" s="5"/>
      <c r="E44" s="14"/>
      <c r="F44" s="53"/>
      <c r="G44" s="53"/>
      <c r="H44" s="51"/>
      <c r="I44" s="51"/>
      <c r="J44" s="51"/>
      <c r="K44" s="14" t="s">
        <v>33</v>
      </c>
      <c r="L44" s="59">
        <v>30</v>
      </c>
      <c r="M44" s="60">
        <f t="shared" ref="M44:M48" si="16">L44/3600</f>
        <v>8.3333333333333332E-3</v>
      </c>
      <c r="N44" s="61">
        <v>30</v>
      </c>
      <c r="O44" s="62">
        <f t="shared" si="2"/>
        <v>0.25</v>
      </c>
      <c r="P44" s="90"/>
      <c r="Q44" s="90"/>
      <c r="R44" s="90"/>
      <c r="S44" s="90"/>
      <c r="T44" s="90"/>
      <c r="U44" s="90"/>
      <c r="V44" s="55"/>
    </row>
    <row r="45" spans="1:22" ht="23.45" customHeight="1" x14ac:dyDescent="0.2">
      <c r="A45" s="5"/>
      <c r="B45" s="3"/>
      <c r="C45" s="6"/>
      <c r="D45" s="5"/>
      <c r="E45" s="14"/>
      <c r="F45" s="53"/>
      <c r="G45" s="53"/>
      <c r="H45" s="51"/>
      <c r="I45" s="51"/>
      <c r="J45" s="51"/>
      <c r="K45" s="14" t="s">
        <v>22</v>
      </c>
      <c r="L45" s="59">
        <v>15</v>
      </c>
      <c r="M45" s="60">
        <f t="shared" si="16"/>
        <v>4.1666666666666666E-3</v>
      </c>
      <c r="N45" s="61">
        <v>60</v>
      </c>
      <c r="O45" s="62">
        <f t="shared" si="2"/>
        <v>0.25</v>
      </c>
      <c r="P45" s="90"/>
      <c r="Q45" s="90"/>
      <c r="R45" s="90"/>
      <c r="S45" s="90"/>
      <c r="T45" s="90"/>
      <c r="U45" s="90"/>
      <c r="V45" s="55"/>
    </row>
    <row r="46" spans="1:22" ht="23.45" customHeight="1" x14ac:dyDescent="0.2">
      <c r="A46" s="5"/>
      <c r="B46" s="3"/>
      <c r="C46" s="6"/>
      <c r="D46" s="5"/>
      <c r="E46" s="14"/>
      <c r="F46" s="53"/>
      <c r="G46" s="53"/>
      <c r="H46" s="51"/>
      <c r="I46" s="51"/>
      <c r="J46" s="51"/>
      <c r="K46" s="14" t="s">
        <v>21</v>
      </c>
      <c r="L46" s="59">
        <v>30</v>
      </c>
      <c r="M46" s="60">
        <f t="shared" si="16"/>
        <v>8.3333333333333332E-3</v>
      </c>
      <c r="N46" s="61">
        <v>10</v>
      </c>
      <c r="O46" s="62">
        <f t="shared" si="2"/>
        <v>8.3333333333333329E-2</v>
      </c>
      <c r="P46" s="90"/>
      <c r="Q46" s="90"/>
      <c r="R46" s="90"/>
      <c r="S46" s="90"/>
      <c r="T46" s="90"/>
      <c r="U46" s="90"/>
      <c r="V46" s="55"/>
    </row>
    <row r="47" spans="1:22" ht="23.45" customHeight="1" x14ac:dyDescent="0.2">
      <c r="A47" s="5"/>
      <c r="B47" s="3"/>
      <c r="C47" s="6"/>
      <c r="D47" s="5"/>
      <c r="E47" s="14"/>
      <c r="F47" s="53"/>
      <c r="G47" s="53"/>
      <c r="H47" s="51"/>
      <c r="I47" s="51"/>
      <c r="J47" s="51"/>
      <c r="K47" s="14" t="s">
        <v>51</v>
      </c>
      <c r="L47" s="59">
        <v>2</v>
      </c>
      <c r="M47" s="60">
        <f t="shared" si="16"/>
        <v>5.5555555555555556E-4</v>
      </c>
      <c r="N47" s="61"/>
      <c r="O47" s="62">
        <f>L47*G43</f>
        <v>0.37077751199999998</v>
      </c>
      <c r="P47" s="90"/>
      <c r="Q47" s="90"/>
      <c r="R47" s="90"/>
      <c r="S47" s="90"/>
      <c r="T47" s="90"/>
      <c r="U47" s="90"/>
      <c r="V47" s="55"/>
    </row>
    <row r="48" spans="1:22" ht="23.45" customHeight="1" x14ac:dyDescent="0.2">
      <c r="A48" s="5"/>
      <c r="B48" s="3"/>
      <c r="C48" s="6"/>
      <c r="D48" s="5"/>
      <c r="E48" s="14"/>
      <c r="F48" s="53"/>
      <c r="G48" s="53"/>
      <c r="H48" s="51"/>
      <c r="I48" s="51"/>
      <c r="J48" s="51"/>
      <c r="K48" s="14" t="s">
        <v>58</v>
      </c>
      <c r="L48" s="59">
        <v>3</v>
      </c>
      <c r="M48" s="60">
        <f t="shared" si="16"/>
        <v>8.3333333333333339E-4</v>
      </c>
      <c r="N48" s="61"/>
      <c r="O48" s="62">
        <f>L48*G43</f>
        <v>0.55616626799999991</v>
      </c>
      <c r="P48" s="90"/>
      <c r="Q48" s="90"/>
      <c r="R48" s="90"/>
      <c r="S48" s="90"/>
      <c r="T48" s="90"/>
      <c r="U48" s="90"/>
      <c r="V48" s="55"/>
    </row>
    <row r="49" spans="1:22" ht="23.45" customHeight="1" x14ac:dyDescent="0.2">
      <c r="A49" s="5"/>
      <c r="B49" s="3"/>
      <c r="C49" s="6"/>
      <c r="D49" s="5"/>
      <c r="E49" s="14"/>
      <c r="F49" s="53"/>
      <c r="G49" s="53"/>
      <c r="H49" s="51"/>
      <c r="I49" s="51"/>
      <c r="J49" s="51"/>
      <c r="K49" s="14" t="s">
        <v>59</v>
      </c>
      <c r="L49" s="59"/>
      <c r="M49" s="60"/>
      <c r="N49" s="61"/>
      <c r="O49" s="62">
        <v>0.1</v>
      </c>
      <c r="P49" s="90"/>
      <c r="Q49" s="90"/>
      <c r="R49" s="90"/>
      <c r="S49" s="90"/>
      <c r="T49" s="90"/>
      <c r="U49" s="90"/>
      <c r="V49" s="55"/>
    </row>
    <row r="50" spans="1:22" ht="23.45" customHeight="1" x14ac:dyDescent="0.2">
      <c r="A50" s="5"/>
      <c r="B50" s="3"/>
      <c r="C50" s="6"/>
      <c r="D50" s="5"/>
      <c r="E50" s="91" t="s">
        <v>13</v>
      </c>
      <c r="F50" s="91"/>
      <c r="G50" s="91"/>
      <c r="H50" s="91"/>
      <c r="I50" s="91"/>
      <c r="J50" s="51">
        <f>SUM(J43:J49)</f>
        <v>0.92694377999999999</v>
      </c>
      <c r="K50" s="14"/>
      <c r="L50" s="14"/>
      <c r="M50" s="14"/>
      <c r="N50" s="14"/>
      <c r="O50" s="62">
        <f>SUM(O43:O49)</f>
        <v>1.6658326688888889</v>
      </c>
      <c r="P50" s="14">
        <f>(J50+O50)*P43</f>
        <v>2.592776448888889E-2</v>
      </c>
      <c r="Q50" s="14">
        <f>(J50+O50)*Q43</f>
        <v>5.185552897777778E-2</v>
      </c>
      <c r="R50" s="14">
        <f>(J50+O50)*R43</f>
        <v>2.592776448888889E-2</v>
      </c>
      <c r="S50" s="14">
        <f>(J50+O50)*S43</f>
        <v>7.7783293466666667E-2</v>
      </c>
      <c r="T50" s="14">
        <f>(J50+O50)*T43</f>
        <v>0.12963882244444444</v>
      </c>
      <c r="U50" s="14">
        <f>SUM(J50:T50)</f>
        <v>2.9039096227555556</v>
      </c>
      <c r="V50" s="56"/>
    </row>
    <row r="51" spans="1:22" ht="23.45" customHeight="1" x14ac:dyDescent="0.2">
      <c r="A51" s="5">
        <v>9</v>
      </c>
      <c r="B51" s="3" t="s">
        <v>75</v>
      </c>
      <c r="C51" s="6" t="s">
        <v>76</v>
      </c>
      <c r="D51" s="5" t="s">
        <v>7</v>
      </c>
      <c r="E51" s="14" t="s">
        <v>55</v>
      </c>
      <c r="F51" s="53">
        <f>15*15*0.00617*0.014</f>
        <v>1.9435500000000001E-2</v>
      </c>
      <c r="G51" s="53">
        <v>8.0000000000000002E-3</v>
      </c>
      <c r="H51" s="51">
        <v>5</v>
      </c>
      <c r="I51" s="51">
        <v>2</v>
      </c>
      <c r="J51" s="51">
        <f>H51*F51-(F51-G51)*I51</f>
        <v>7.4306499999999998E-2</v>
      </c>
      <c r="K51" s="14" t="s">
        <v>32</v>
      </c>
      <c r="L51" s="59">
        <v>20</v>
      </c>
      <c r="M51" s="60">
        <f>L51/3600</f>
        <v>5.5555555555555558E-3</v>
      </c>
      <c r="N51" s="61">
        <v>10</v>
      </c>
      <c r="O51" s="62">
        <f t="shared" ref="O51:O55" si="17">M51*N51</f>
        <v>5.5555555555555559E-2</v>
      </c>
      <c r="P51" s="92">
        <v>0.01</v>
      </c>
      <c r="Q51" s="92">
        <v>0.02</v>
      </c>
      <c r="R51" s="92">
        <v>0.01</v>
      </c>
      <c r="S51" s="92">
        <v>0.03</v>
      </c>
      <c r="T51" s="92">
        <v>0.05</v>
      </c>
      <c r="U51" s="90"/>
      <c r="V51" s="55"/>
    </row>
    <row r="52" spans="1:22" ht="23.45" customHeight="1" x14ac:dyDescent="0.2">
      <c r="A52" s="5"/>
      <c r="B52" s="3"/>
      <c r="C52" s="6"/>
      <c r="D52" s="5"/>
      <c r="E52" s="14"/>
      <c r="F52" s="53"/>
      <c r="G52" s="53"/>
      <c r="H52" s="51"/>
      <c r="I52" s="51"/>
      <c r="J52" s="51"/>
      <c r="K52" s="14" t="s">
        <v>33</v>
      </c>
      <c r="L52" s="59">
        <v>30</v>
      </c>
      <c r="M52" s="60">
        <f t="shared" ref="M52:M55" si="18">L52/3600</f>
        <v>8.3333333333333332E-3</v>
      </c>
      <c r="N52" s="61">
        <v>20</v>
      </c>
      <c r="O52" s="62">
        <f t="shared" si="17"/>
        <v>0.16666666666666666</v>
      </c>
      <c r="P52" s="90"/>
      <c r="Q52" s="90"/>
      <c r="R52" s="90"/>
      <c r="S52" s="90"/>
      <c r="T52" s="90"/>
      <c r="U52" s="90"/>
      <c r="V52" s="55"/>
    </row>
    <row r="53" spans="1:22" ht="23.45" customHeight="1" x14ac:dyDescent="0.2">
      <c r="A53" s="5"/>
      <c r="B53" s="3"/>
      <c r="C53" s="6"/>
      <c r="D53" s="5"/>
      <c r="E53" s="14"/>
      <c r="F53" s="53"/>
      <c r="G53" s="53"/>
      <c r="H53" s="51"/>
      <c r="I53" s="51"/>
      <c r="J53" s="51"/>
      <c r="K53" s="14" t="s">
        <v>22</v>
      </c>
      <c r="L53" s="59">
        <v>15</v>
      </c>
      <c r="M53" s="60">
        <f t="shared" si="18"/>
        <v>4.1666666666666666E-3</v>
      </c>
      <c r="N53" s="61">
        <v>10</v>
      </c>
      <c r="O53" s="62">
        <f t="shared" si="17"/>
        <v>4.1666666666666664E-2</v>
      </c>
      <c r="P53" s="90"/>
      <c r="Q53" s="90"/>
      <c r="R53" s="90"/>
      <c r="S53" s="90"/>
      <c r="T53" s="90"/>
      <c r="U53" s="90"/>
      <c r="V53" s="55"/>
    </row>
    <row r="54" spans="1:22" ht="23.45" customHeight="1" x14ac:dyDescent="0.2">
      <c r="A54" s="5"/>
      <c r="B54" s="3"/>
      <c r="C54" s="6"/>
      <c r="D54" s="5"/>
      <c r="E54" s="14"/>
      <c r="F54" s="53"/>
      <c r="G54" s="53"/>
      <c r="H54" s="51"/>
      <c r="I54" s="51"/>
      <c r="J54" s="51"/>
      <c r="K54" s="14" t="s">
        <v>74</v>
      </c>
      <c r="L54" s="59">
        <v>15</v>
      </c>
      <c r="M54" s="60">
        <f t="shared" ref="M54" si="19">L54/3600</f>
        <v>4.1666666666666666E-3</v>
      </c>
      <c r="N54" s="61">
        <v>10</v>
      </c>
      <c r="O54" s="62">
        <f t="shared" ref="O54" si="20">M54*N54</f>
        <v>4.1666666666666664E-2</v>
      </c>
      <c r="P54" s="90"/>
      <c r="Q54" s="90"/>
      <c r="R54" s="90"/>
      <c r="S54" s="90"/>
      <c r="T54" s="90"/>
      <c r="U54" s="90"/>
      <c r="V54" s="55"/>
    </row>
    <row r="55" spans="1:22" ht="23.45" customHeight="1" x14ac:dyDescent="0.2">
      <c r="A55" s="5"/>
      <c r="B55" s="3"/>
      <c r="C55" s="6"/>
      <c r="D55" s="5"/>
      <c r="E55" s="14"/>
      <c r="F55" s="53"/>
      <c r="G55" s="53"/>
      <c r="H55" s="51"/>
      <c r="I55" s="51"/>
      <c r="J55" s="51"/>
      <c r="K55" s="14" t="s">
        <v>21</v>
      </c>
      <c r="L55" s="59">
        <v>30</v>
      </c>
      <c r="M55" s="60">
        <f t="shared" si="18"/>
        <v>8.3333333333333332E-3</v>
      </c>
      <c r="N55" s="61">
        <v>10</v>
      </c>
      <c r="O55" s="62">
        <f t="shared" si="17"/>
        <v>8.3333333333333329E-2</v>
      </c>
      <c r="P55" s="90"/>
      <c r="Q55" s="90"/>
      <c r="R55" s="90"/>
      <c r="S55" s="90"/>
      <c r="T55" s="90"/>
      <c r="U55" s="90"/>
      <c r="V55" s="55"/>
    </row>
    <row r="56" spans="1:22" ht="23.45" customHeight="1" x14ac:dyDescent="0.2">
      <c r="A56" s="5"/>
      <c r="B56" s="3"/>
      <c r="C56" s="6"/>
      <c r="D56" s="5"/>
      <c r="E56" s="91" t="s">
        <v>13</v>
      </c>
      <c r="F56" s="91"/>
      <c r="G56" s="91"/>
      <c r="H56" s="91"/>
      <c r="I56" s="91"/>
      <c r="J56" s="51">
        <f>SUM(J51:J55)</f>
        <v>7.4306499999999998E-2</v>
      </c>
      <c r="K56" s="14"/>
      <c r="L56" s="14"/>
      <c r="M56" s="14"/>
      <c r="N56" s="14"/>
      <c r="O56" s="62">
        <f>SUM(O51:O55)</f>
        <v>0.3888888888888889</v>
      </c>
      <c r="P56" s="14">
        <f>(J56+O56)*P51</f>
        <v>4.631953888888889E-3</v>
      </c>
      <c r="Q56" s="14">
        <f>(J56+O56)*Q51</f>
        <v>9.263907777777778E-3</v>
      </c>
      <c r="R56" s="14">
        <f>(J56+O56)*R51</f>
        <v>4.631953888888889E-3</v>
      </c>
      <c r="S56" s="14">
        <f>(J56+O56)*S51</f>
        <v>1.3895861666666667E-2</v>
      </c>
      <c r="T56" s="14">
        <f>(J56+O56)*T51</f>
        <v>2.3159769444444447E-2</v>
      </c>
      <c r="U56" s="14">
        <f>SUM(J56:T56)</f>
        <v>0.5187788355555556</v>
      </c>
      <c r="V56" s="56"/>
    </row>
    <row r="57" spans="1:22" ht="23.45" customHeight="1" x14ac:dyDescent="0.2">
      <c r="A57" s="5">
        <v>10</v>
      </c>
      <c r="B57" s="3" t="s">
        <v>77</v>
      </c>
      <c r="C57" s="6" t="s">
        <v>78</v>
      </c>
      <c r="D57" s="5" t="s">
        <v>7</v>
      </c>
      <c r="E57" s="18" t="s">
        <v>79</v>
      </c>
      <c r="F57" s="53">
        <v>3.3000000000000002E-2</v>
      </c>
      <c r="G57" s="53">
        <v>0.24</v>
      </c>
      <c r="H57" s="51">
        <v>5</v>
      </c>
      <c r="I57" s="51">
        <v>2</v>
      </c>
      <c r="J57" s="51">
        <f>H57*F57-(F57-G57)*I57</f>
        <v>0.57899999999999996</v>
      </c>
      <c r="K57" s="14" t="s">
        <v>32</v>
      </c>
      <c r="L57" s="59">
        <v>20</v>
      </c>
      <c r="M57" s="60">
        <f>L57/3600</f>
        <v>5.5555555555555558E-3</v>
      </c>
      <c r="N57" s="61">
        <v>10</v>
      </c>
      <c r="O57" s="62">
        <f t="shared" ref="O57:O58" si="21">M57*N57</f>
        <v>5.5555555555555559E-2</v>
      </c>
      <c r="P57" s="92">
        <v>0.01</v>
      </c>
      <c r="Q57" s="92">
        <v>0.02</v>
      </c>
      <c r="R57" s="92">
        <v>0.01</v>
      </c>
      <c r="S57" s="92">
        <v>0.03</v>
      </c>
      <c r="T57" s="92">
        <v>0.05</v>
      </c>
      <c r="U57" s="90"/>
      <c r="V57" s="55"/>
    </row>
    <row r="58" spans="1:22" ht="23.45" customHeight="1" x14ac:dyDescent="0.2">
      <c r="A58" s="5"/>
      <c r="B58" s="3"/>
      <c r="C58" s="6"/>
      <c r="D58" s="5"/>
      <c r="E58" s="14"/>
      <c r="F58" s="53"/>
      <c r="G58" s="53"/>
      <c r="H58" s="51"/>
      <c r="I58" s="51"/>
      <c r="J58" s="51"/>
      <c r="K58" s="14" t="s">
        <v>33</v>
      </c>
      <c r="L58" s="59">
        <v>30</v>
      </c>
      <c r="M58" s="60">
        <f t="shared" ref="M58" si="22">L58/3600</f>
        <v>8.3333333333333332E-3</v>
      </c>
      <c r="N58" s="61">
        <v>20</v>
      </c>
      <c r="O58" s="62">
        <f t="shared" si="21"/>
        <v>0.16666666666666666</v>
      </c>
      <c r="P58" s="90"/>
      <c r="Q58" s="90"/>
      <c r="R58" s="90"/>
      <c r="S58" s="90"/>
      <c r="T58" s="90"/>
      <c r="U58" s="90"/>
      <c r="V58" s="55"/>
    </row>
    <row r="59" spans="1:22" ht="23.45" customHeight="1" x14ac:dyDescent="0.2">
      <c r="A59" s="5"/>
      <c r="B59" s="3"/>
      <c r="C59" s="6"/>
      <c r="D59" s="5"/>
      <c r="E59" s="14"/>
      <c r="F59" s="53"/>
      <c r="G59" s="53"/>
      <c r="H59" s="51"/>
      <c r="I59" s="51"/>
      <c r="J59" s="51"/>
      <c r="K59" s="14" t="s">
        <v>21</v>
      </c>
      <c r="L59" s="59">
        <v>30</v>
      </c>
      <c r="M59" s="60">
        <f t="shared" ref="M59:M62" si="23">L59/3600</f>
        <v>8.3333333333333332E-3</v>
      </c>
      <c r="N59" s="61">
        <v>10</v>
      </c>
      <c r="O59" s="62">
        <f t="shared" ref="O59:O62" si="24">M59*N59</f>
        <v>8.3333333333333329E-2</v>
      </c>
      <c r="P59" s="90"/>
      <c r="Q59" s="90"/>
      <c r="R59" s="90"/>
      <c r="S59" s="90"/>
      <c r="T59" s="90"/>
      <c r="U59" s="90"/>
      <c r="V59" s="55"/>
    </row>
    <row r="60" spans="1:22" ht="23.45" customHeight="1" x14ac:dyDescent="0.2">
      <c r="A60" s="5"/>
      <c r="B60" s="3"/>
      <c r="C60" s="6"/>
      <c r="D60" s="5"/>
      <c r="E60" s="14"/>
      <c r="F60" s="53"/>
      <c r="G60" s="53"/>
      <c r="H60" s="51"/>
      <c r="I60" s="51"/>
      <c r="J60" s="51"/>
      <c r="K60" s="14" t="s">
        <v>80</v>
      </c>
      <c r="L60" s="59">
        <v>15</v>
      </c>
      <c r="M60" s="60">
        <f t="shared" si="23"/>
        <v>4.1666666666666666E-3</v>
      </c>
      <c r="N60" s="61">
        <v>20</v>
      </c>
      <c r="O60" s="62">
        <f t="shared" si="24"/>
        <v>8.3333333333333329E-2</v>
      </c>
      <c r="P60" s="90"/>
      <c r="Q60" s="90"/>
      <c r="R60" s="90"/>
      <c r="S60" s="90"/>
      <c r="T60" s="90"/>
      <c r="U60" s="90"/>
      <c r="V60" s="55"/>
    </row>
    <row r="61" spans="1:22" ht="23.45" customHeight="1" x14ac:dyDescent="0.2">
      <c r="A61" s="5"/>
      <c r="B61" s="3"/>
      <c r="C61" s="6"/>
      <c r="D61" s="5"/>
      <c r="E61" s="14"/>
      <c r="F61" s="53"/>
      <c r="G61" s="53"/>
      <c r="H61" s="51"/>
      <c r="I61" s="51"/>
      <c r="J61" s="51"/>
      <c r="K61" s="14" t="s">
        <v>81</v>
      </c>
      <c r="L61" s="59">
        <v>15</v>
      </c>
      <c r="M61" s="60">
        <f t="shared" si="23"/>
        <v>4.1666666666666666E-3</v>
      </c>
      <c r="N61" s="61">
        <v>20</v>
      </c>
      <c r="O61" s="62">
        <f t="shared" si="24"/>
        <v>8.3333333333333329E-2</v>
      </c>
      <c r="P61" s="90"/>
      <c r="Q61" s="90"/>
      <c r="R61" s="90"/>
      <c r="S61" s="90"/>
      <c r="T61" s="90"/>
      <c r="U61" s="90"/>
      <c r="V61" s="55"/>
    </row>
    <row r="62" spans="1:22" ht="23.45" customHeight="1" x14ac:dyDescent="0.2">
      <c r="A62" s="5"/>
      <c r="B62" s="3"/>
      <c r="C62" s="6"/>
      <c r="D62" s="5"/>
      <c r="E62" s="14"/>
      <c r="F62" s="53"/>
      <c r="G62" s="53"/>
      <c r="H62" s="51"/>
      <c r="I62" s="51"/>
      <c r="J62" s="51"/>
      <c r="K62" s="14" t="s">
        <v>82</v>
      </c>
      <c r="L62" s="59">
        <v>15</v>
      </c>
      <c r="M62" s="60">
        <f t="shared" si="23"/>
        <v>4.1666666666666666E-3</v>
      </c>
      <c r="N62" s="61">
        <v>10</v>
      </c>
      <c r="O62" s="62">
        <f t="shared" si="24"/>
        <v>4.1666666666666664E-2</v>
      </c>
      <c r="P62" s="90"/>
      <c r="Q62" s="90"/>
      <c r="R62" s="90"/>
      <c r="S62" s="90"/>
      <c r="T62" s="90"/>
      <c r="U62" s="90"/>
      <c r="V62" s="55"/>
    </row>
    <row r="63" spans="1:22" ht="23.45" customHeight="1" x14ac:dyDescent="0.2">
      <c r="A63" s="5"/>
      <c r="B63" s="3"/>
      <c r="C63" s="6"/>
      <c r="D63" s="5"/>
      <c r="E63" s="14"/>
      <c r="F63" s="53"/>
      <c r="G63" s="53"/>
      <c r="H63" s="51"/>
      <c r="I63" s="51"/>
      <c r="J63" s="51"/>
      <c r="K63" s="14" t="s">
        <v>74</v>
      </c>
      <c r="L63" s="59">
        <v>15</v>
      </c>
      <c r="M63" s="60">
        <f t="shared" ref="M63" si="25">L63/3600</f>
        <v>4.1666666666666666E-3</v>
      </c>
      <c r="N63" s="61">
        <v>10</v>
      </c>
      <c r="O63" s="62">
        <f t="shared" ref="O63" si="26">M63*N63</f>
        <v>4.1666666666666664E-2</v>
      </c>
      <c r="P63" s="90"/>
      <c r="Q63" s="90"/>
      <c r="R63" s="90"/>
      <c r="S63" s="90"/>
      <c r="T63" s="90"/>
      <c r="U63" s="90"/>
      <c r="V63" s="55"/>
    </row>
    <row r="64" spans="1:22" ht="23.45" customHeight="1" x14ac:dyDescent="0.2">
      <c r="A64" s="5"/>
      <c r="B64" s="3"/>
      <c r="C64" s="6"/>
      <c r="D64" s="5"/>
      <c r="E64" s="91" t="s">
        <v>13</v>
      </c>
      <c r="F64" s="91"/>
      <c r="G64" s="91"/>
      <c r="H64" s="91"/>
      <c r="I64" s="91"/>
      <c r="J64" s="51">
        <f>SUM(J57:J63)</f>
        <v>0.57899999999999996</v>
      </c>
      <c r="K64" s="14"/>
      <c r="L64" s="14"/>
      <c r="M64" s="14"/>
      <c r="N64" s="14"/>
      <c r="O64" s="62">
        <f>SUM(O57:O63)</f>
        <v>0.55555555555555547</v>
      </c>
      <c r="P64" s="14">
        <f>(J64+O64)*P57</f>
        <v>1.1345555555555555E-2</v>
      </c>
      <c r="Q64" s="14">
        <f>(J64+O64)*Q57</f>
        <v>2.269111111111111E-2</v>
      </c>
      <c r="R64" s="14">
        <f>(J64+O64)*R57</f>
        <v>1.1345555555555555E-2</v>
      </c>
      <c r="S64" s="14">
        <f>(J64+O64)*S57</f>
        <v>3.4036666666666666E-2</v>
      </c>
      <c r="T64" s="14">
        <f>(J64+O64)*T57</f>
        <v>5.672777777777778E-2</v>
      </c>
      <c r="U64" s="14">
        <f>SUM(J64:T64)</f>
        <v>1.2707022222222222</v>
      </c>
      <c r="V64" s="56"/>
    </row>
    <row r="65" spans="1:22" ht="23.45" customHeight="1" x14ac:dyDescent="0.2">
      <c r="A65" s="5">
        <v>10</v>
      </c>
      <c r="B65" s="3" t="s">
        <v>83</v>
      </c>
      <c r="C65" s="6" t="s">
        <v>84</v>
      </c>
      <c r="D65" s="5" t="s">
        <v>7</v>
      </c>
      <c r="E65" s="18" t="s">
        <v>60</v>
      </c>
      <c r="F65" s="53">
        <f>28*28*0.00617*0.038</f>
        <v>0.18381663999999998</v>
      </c>
      <c r="G65" s="53">
        <v>0.14199999999999999</v>
      </c>
      <c r="H65" s="51">
        <v>5</v>
      </c>
      <c r="I65" s="51">
        <v>2</v>
      </c>
      <c r="J65" s="51">
        <f>H65*F65-(F65-G65)*I65</f>
        <v>0.83544991999999985</v>
      </c>
      <c r="K65" s="14" t="s">
        <v>32</v>
      </c>
      <c r="L65" s="59">
        <v>20</v>
      </c>
      <c r="M65" s="60">
        <f>L65/3600</f>
        <v>5.5555555555555558E-3</v>
      </c>
      <c r="N65" s="61">
        <v>10</v>
      </c>
      <c r="O65" s="62">
        <f t="shared" ref="O65:O69" si="27">M65*N65</f>
        <v>5.5555555555555559E-2</v>
      </c>
      <c r="P65" s="92">
        <v>0.01</v>
      </c>
      <c r="Q65" s="92">
        <v>0.02</v>
      </c>
      <c r="R65" s="92">
        <v>0.01</v>
      </c>
      <c r="S65" s="92">
        <v>0.03</v>
      </c>
      <c r="T65" s="92">
        <v>0.05</v>
      </c>
      <c r="U65" s="90"/>
      <c r="V65" s="55"/>
    </row>
    <row r="66" spans="1:22" ht="23.45" customHeight="1" x14ac:dyDescent="0.2">
      <c r="A66" s="5"/>
      <c r="B66" s="3"/>
      <c r="C66" s="6"/>
      <c r="D66" s="5"/>
      <c r="E66" s="14"/>
      <c r="F66" s="53"/>
      <c r="G66" s="53"/>
      <c r="H66" s="51"/>
      <c r="I66" s="51"/>
      <c r="J66" s="51"/>
      <c r="K66" s="14" t="s">
        <v>33</v>
      </c>
      <c r="L66" s="59">
        <v>30</v>
      </c>
      <c r="M66" s="60">
        <f t="shared" ref="M66:M69" si="28">L66/3600</f>
        <v>8.3333333333333332E-3</v>
      </c>
      <c r="N66" s="61">
        <v>20</v>
      </c>
      <c r="O66" s="62">
        <f t="shared" si="27"/>
        <v>0.16666666666666666</v>
      </c>
      <c r="P66" s="90"/>
      <c r="Q66" s="90"/>
      <c r="R66" s="90"/>
      <c r="S66" s="90"/>
      <c r="T66" s="90"/>
      <c r="U66" s="90"/>
      <c r="V66" s="55"/>
    </row>
    <row r="67" spans="1:22" ht="23.45" customHeight="1" x14ac:dyDescent="0.2">
      <c r="A67" s="5"/>
      <c r="B67" s="3"/>
      <c r="C67" s="6"/>
      <c r="D67" s="5"/>
      <c r="E67" s="14"/>
      <c r="F67" s="53"/>
      <c r="G67" s="53"/>
      <c r="H67" s="51"/>
      <c r="I67" s="51"/>
      <c r="J67" s="51"/>
      <c r="K67" s="14" t="s">
        <v>80</v>
      </c>
      <c r="L67" s="59">
        <v>15</v>
      </c>
      <c r="M67" s="60">
        <f t="shared" si="28"/>
        <v>4.1666666666666666E-3</v>
      </c>
      <c r="N67" s="61">
        <v>20</v>
      </c>
      <c r="O67" s="62">
        <f t="shared" si="27"/>
        <v>8.3333333333333329E-2</v>
      </c>
      <c r="P67" s="90"/>
      <c r="Q67" s="90"/>
      <c r="R67" s="90"/>
      <c r="S67" s="90"/>
      <c r="T67" s="90"/>
      <c r="U67" s="90"/>
      <c r="V67" s="55"/>
    </row>
    <row r="68" spans="1:22" ht="23.45" customHeight="1" x14ac:dyDescent="0.2">
      <c r="A68" s="5"/>
      <c r="B68" s="3"/>
      <c r="C68" s="6"/>
      <c r="D68" s="5"/>
      <c r="E68" s="14"/>
      <c r="F68" s="53"/>
      <c r="G68" s="53"/>
      <c r="H68" s="51"/>
      <c r="I68" s="51"/>
      <c r="J68" s="51"/>
      <c r="K68" s="14" t="s">
        <v>69</v>
      </c>
      <c r="L68" s="59">
        <v>30</v>
      </c>
      <c r="M68" s="60">
        <f t="shared" si="28"/>
        <v>8.3333333333333332E-3</v>
      </c>
      <c r="N68" s="61">
        <v>20</v>
      </c>
      <c r="O68" s="62">
        <f t="shared" si="27"/>
        <v>0.16666666666666666</v>
      </c>
      <c r="P68" s="90"/>
      <c r="Q68" s="90"/>
      <c r="R68" s="90"/>
      <c r="S68" s="90"/>
      <c r="T68" s="90"/>
      <c r="U68" s="90"/>
      <c r="V68" s="55"/>
    </row>
    <row r="69" spans="1:22" ht="23.45" customHeight="1" x14ac:dyDescent="0.2">
      <c r="A69" s="5"/>
      <c r="B69" s="3"/>
      <c r="C69" s="6"/>
      <c r="D69" s="5"/>
      <c r="E69" s="14"/>
      <c r="F69" s="53"/>
      <c r="G69" s="53"/>
      <c r="H69" s="51"/>
      <c r="I69" s="51"/>
      <c r="J69" s="51"/>
      <c r="K69" s="14" t="s">
        <v>21</v>
      </c>
      <c r="L69" s="59">
        <v>15</v>
      </c>
      <c r="M69" s="60">
        <f t="shared" si="28"/>
        <v>4.1666666666666666E-3</v>
      </c>
      <c r="N69" s="61">
        <v>10</v>
      </c>
      <c r="O69" s="62">
        <f t="shared" si="27"/>
        <v>4.1666666666666664E-2</v>
      </c>
      <c r="P69" s="90"/>
      <c r="Q69" s="90"/>
      <c r="R69" s="90"/>
      <c r="S69" s="90"/>
      <c r="T69" s="90"/>
      <c r="U69" s="90"/>
      <c r="V69" s="55"/>
    </row>
    <row r="70" spans="1:22" ht="23.45" customHeight="1" x14ac:dyDescent="0.2">
      <c r="A70" s="5"/>
      <c r="B70" s="3"/>
      <c r="C70" s="6"/>
      <c r="D70" s="5"/>
      <c r="E70" s="91" t="s">
        <v>13</v>
      </c>
      <c r="F70" s="91"/>
      <c r="G70" s="91"/>
      <c r="H70" s="91"/>
      <c r="I70" s="91"/>
      <c r="J70" s="51">
        <f>SUM(J65:J69)</f>
        <v>0.83544991999999985</v>
      </c>
      <c r="K70" s="14"/>
      <c r="L70" s="14"/>
      <c r="M70" s="14"/>
      <c r="N70" s="14"/>
      <c r="O70" s="62">
        <f>SUM(O65:O69)</f>
        <v>0.51388888888888884</v>
      </c>
      <c r="P70" s="14">
        <f>(J70+O70)*P65</f>
        <v>1.3493388088888888E-2</v>
      </c>
      <c r="Q70" s="14">
        <f>(J70+O70)*Q65</f>
        <v>2.6986776177777776E-2</v>
      </c>
      <c r="R70" s="14">
        <f>(J70+O70)*R65</f>
        <v>1.3493388088888888E-2</v>
      </c>
      <c r="S70" s="14">
        <f>(J70+O70)*S65</f>
        <v>4.048016426666666E-2</v>
      </c>
      <c r="T70" s="14">
        <f>(J70+O70)*T65</f>
        <v>6.7466940444444443E-2</v>
      </c>
      <c r="U70" s="14">
        <f>SUM(J70:T70)</f>
        <v>1.5112594659555549</v>
      </c>
      <c r="V70" s="56"/>
    </row>
  </sheetData>
  <mergeCells count="84">
    <mergeCell ref="A1:U1"/>
    <mergeCell ref="U27:U29"/>
    <mergeCell ref="E30:I30"/>
    <mergeCell ref="E64:I64"/>
    <mergeCell ref="P9:P11"/>
    <mergeCell ref="Q9:Q11"/>
    <mergeCell ref="R9:R11"/>
    <mergeCell ref="S9:S11"/>
    <mergeCell ref="E18:I18"/>
    <mergeCell ref="E26:I26"/>
    <mergeCell ref="S31:S35"/>
    <mergeCell ref="R27:R29"/>
    <mergeCell ref="S27:S29"/>
    <mergeCell ref="T19:T25"/>
    <mergeCell ref="P13:P17"/>
    <mergeCell ref="Q13:Q17"/>
    <mergeCell ref="R13:R17"/>
    <mergeCell ref="S13:S17"/>
    <mergeCell ref="T13:T17"/>
    <mergeCell ref="T27:T29"/>
    <mergeCell ref="T31:T35"/>
    <mergeCell ref="P27:P29"/>
    <mergeCell ref="Q27:Q29"/>
    <mergeCell ref="P31:P35"/>
    <mergeCell ref="Q31:Q35"/>
    <mergeCell ref="R31:R35"/>
    <mergeCell ref="T57:T63"/>
    <mergeCell ref="U57:U63"/>
    <mergeCell ref="P43:P49"/>
    <mergeCell ref="Q43:Q49"/>
    <mergeCell ref="R43:R49"/>
    <mergeCell ref="S43:S49"/>
    <mergeCell ref="T43:T49"/>
    <mergeCell ref="E50:I50"/>
    <mergeCell ref="P57:P63"/>
    <mergeCell ref="Q57:Q63"/>
    <mergeCell ref="R57:R63"/>
    <mergeCell ref="S57:S63"/>
    <mergeCell ref="E56:I56"/>
    <mergeCell ref="U13:U17"/>
    <mergeCell ref="U9:U11"/>
    <mergeCell ref="U19:U25"/>
    <mergeCell ref="E12:I12"/>
    <mergeCell ref="U4:U7"/>
    <mergeCell ref="E8:I8"/>
    <mergeCell ref="P4:P7"/>
    <mergeCell ref="Q4:Q7"/>
    <mergeCell ref="R4:R7"/>
    <mergeCell ref="S4:S7"/>
    <mergeCell ref="T4:T7"/>
    <mergeCell ref="T9:T11"/>
    <mergeCell ref="P19:P25"/>
    <mergeCell ref="Q19:Q25"/>
    <mergeCell ref="R19:R25"/>
    <mergeCell ref="S19:S25"/>
    <mergeCell ref="D2:D3"/>
    <mergeCell ref="F2:J2"/>
    <mergeCell ref="K2:O2"/>
    <mergeCell ref="A2:A3"/>
    <mergeCell ref="B2:B3"/>
    <mergeCell ref="C2:C3"/>
    <mergeCell ref="U31:U35"/>
    <mergeCell ref="E36:I36"/>
    <mergeCell ref="P51:P55"/>
    <mergeCell ref="Q51:Q55"/>
    <mergeCell ref="R51:R55"/>
    <mergeCell ref="S51:S55"/>
    <mergeCell ref="T51:T55"/>
    <mergeCell ref="U51:U55"/>
    <mergeCell ref="P37:P41"/>
    <mergeCell ref="Q37:Q41"/>
    <mergeCell ref="R37:R41"/>
    <mergeCell ref="S37:S41"/>
    <mergeCell ref="T37:T41"/>
    <mergeCell ref="U37:U41"/>
    <mergeCell ref="E42:I42"/>
    <mergeCell ref="U43:U49"/>
    <mergeCell ref="U65:U69"/>
    <mergeCell ref="E70:I70"/>
    <mergeCell ref="P65:P69"/>
    <mergeCell ref="Q65:Q69"/>
    <mergeCell ref="R65:R69"/>
    <mergeCell ref="S65:S69"/>
    <mergeCell ref="T65:T6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30" max="16383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5921-AF53-4AA6-91C3-040AF3711BE5}">
  <dimension ref="A1:U28"/>
  <sheetViews>
    <sheetView tabSelected="1" zoomScaleNormal="100" workbookViewId="0">
      <selection activeCell="W14" sqref="W14"/>
    </sheetView>
  </sheetViews>
  <sheetFormatPr defaultColWidth="9" defaultRowHeight="14.25" x14ac:dyDescent="0.2"/>
  <cols>
    <col min="1" max="1" width="5.625" style="1" bestFit="1" customWidth="1"/>
    <col min="2" max="2" width="10.25" style="1" bestFit="1" customWidth="1"/>
    <col min="3" max="3" width="16.75" style="1" bestFit="1" customWidth="1"/>
    <col min="4" max="4" width="4.625" style="1" customWidth="1"/>
    <col min="5" max="5" width="5.25" style="16" bestFit="1" customWidth="1"/>
    <col min="6" max="7" width="6.375" style="54" bestFit="1" customWidth="1"/>
    <col min="8" max="8" width="7.5" style="52" customWidth="1"/>
    <col min="9" max="9" width="6.125" style="52" customWidth="1"/>
    <col min="10" max="10" width="7.125" style="52" bestFit="1" customWidth="1"/>
    <col min="11" max="11" width="5.25" style="16" bestFit="1" customWidth="1"/>
    <col min="12" max="12" width="11.5" style="16" customWidth="1"/>
    <col min="13" max="13" width="9.625" style="16" customWidth="1"/>
    <col min="14" max="14" width="8.5" style="16" customWidth="1"/>
    <col min="15" max="15" width="8" style="16" bestFit="1" customWidth="1"/>
    <col min="16" max="16" width="7.75" style="16" customWidth="1"/>
    <col min="17" max="20" width="7.75" style="1" customWidth="1"/>
    <col min="21" max="21" width="8.125" style="66" customWidth="1"/>
    <col min="22" max="22" width="16.5" style="1" customWidth="1"/>
    <col min="23" max="23" width="43.75" style="1" customWidth="1"/>
    <col min="24" max="16384" width="9" style="1"/>
  </cols>
  <sheetData>
    <row r="1" spans="1:21" ht="21" customHeight="1" x14ac:dyDescent="0.2">
      <c r="A1" s="95" t="s">
        <v>86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">
      <c r="A2" s="90" t="s">
        <v>0</v>
      </c>
      <c r="B2" s="94" t="s">
        <v>4</v>
      </c>
      <c r="C2" s="94" t="s">
        <v>5</v>
      </c>
      <c r="D2" s="90" t="s">
        <v>6</v>
      </c>
      <c r="E2" s="97" t="s">
        <v>18</v>
      </c>
      <c r="F2" s="93" t="s">
        <v>30</v>
      </c>
      <c r="G2" s="93"/>
      <c r="H2" s="93"/>
      <c r="I2" s="93"/>
      <c r="J2" s="93"/>
      <c r="K2" s="93" t="s">
        <v>19</v>
      </c>
      <c r="L2" s="93"/>
      <c r="M2" s="93"/>
      <c r="N2" s="93"/>
      <c r="O2" s="93"/>
      <c r="P2" s="97" t="s">
        <v>9</v>
      </c>
      <c r="Q2" s="97" t="s">
        <v>10</v>
      </c>
      <c r="R2" s="97" t="s">
        <v>11</v>
      </c>
      <c r="S2" s="97" t="s">
        <v>53</v>
      </c>
      <c r="T2" s="97" t="s">
        <v>12</v>
      </c>
      <c r="U2" s="110" t="s">
        <v>85</v>
      </c>
    </row>
    <row r="3" spans="1:21" ht="28.5" x14ac:dyDescent="0.2">
      <c r="A3" s="90"/>
      <c r="B3" s="94"/>
      <c r="C3" s="94"/>
      <c r="D3" s="90"/>
      <c r="E3" s="98"/>
      <c r="F3" s="53" t="s">
        <v>14</v>
      </c>
      <c r="G3" s="53" t="s">
        <v>15</v>
      </c>
      <c r="H3" s="50" t="s">
        <v>36</v>
      </c>
      <c r="I3" s="50" t="s">
        <v>16</v>
      </c>
      <c r="J3" s="51" t="s">
        <v>17</v>
      </c>
      <c r="K3" s="64" t="s">
        <v>19</v>
      </c>
      <c r="L3" s="18" t="s">
        <v>26</v>
      </c>
      <c r="M3" s="18" t="s">
        <v>25</v>
      </c>
      <c r="N3" s="18" t="s">
        <v>24</v>
      </c>
      <c r="O3" s="64" t="s">
        <v>20</v>
      </c>
      <c r="P3" s="98"/>
      <c r="Q3" s="98"/>
      <c r="R3" s="98"/>
      <c r="S3" s="98"/>
      <c r="T3" s="98"/>
      <c r="U3" s="111"/>
    </row>
    <row r="4" spans="1:21" ht="20.100000000000001" customHeight="1" x14ac:dyDescent="0.2">
      <c r="A4" s="100">
        <v>1</v>
      </c>
      <c r="B4" s="100"/>
      <c r="C4" s="100" t="s">
        <v>87</v>
      </c>
      <c r="D4" s="100" t="s">
        <v>7</v>
      </c>
      <c r="E4" s="68" t="s">
        <v>55</v>
      </c>
      <c r="F4" s="69">
        <v>1.9E-2</v>
      </c>
      <c r="G4" s="69">
        <v>1.2E-2</v>
      </c>
      <c r="H4" s="70">
        <v>5</v>
      </c>
      <c r="I4" s="70">
        <v>2</v>
      </c>
      <c r="J4" s="70">
        <f>H4*F4-(F4-G4)*I4</f>
        <v>8.1000000000000003E-2</v>
      </c>
      <c r="K4" s="68" t="s">
        <v>32</v>
      </c>
      <c r="L4" s="63">
        <v>20</v>
      </c>
      <c r="M4" s="60">
        <f>L4/3600</f>
        <v>5.5555555555555558E-3</v>
      </c>
      <c r="N4" s="61">
        <v>10</v>
      </c>
      <c r="O4" s="71">
        <f>M4*N4</f>
        <v>5.5555555555555559E-2</v>
      </c>
      <c r="P4" s="92">
        <v>0.01</v>
      </c>
      <c r="Q4" s="92">
        <v>0.02</v>
      </c>
      <c r="R4" s="92">
        <v>0.01</v>
      </c>
      <c r="S4" s="92">
        <v>0.03</v>
      </c>
      <c r="T4" s="92">
        <v>0.05</v>
      </c>
      <c r="U4" s="109"/>
    </row>
    <row r="5" spans="1:21" ht="20.100000000000001" customHeight="1" x14ac:dyDescent="0.2">
      <c r="A5" s="101"/>
      <c r="B5" s="101"/>
      <c r="C5" s="101"/>
      <c r="D5" s="101"/>
      <c r="E5" s="68"/>
      <c r="F5" s="69"/>
      <c r="G5" s="69"/>
      <c r="H5" s="70"/>
      <c r="I5" s="70"/>
      <c r="J5" s="70"/>
      <c r="K5" s="68" t="s">
        <v>88</v>
      </c>
      <c r="L5" s="63">
        <v>15</v>
      </c>
      <c r="M5" s="60">
        <f t="shared" ref="M5" si="0">L5/3600</f>
        <v>4.1666666666666666E-3</v>
      </c>
      <c r="N5" s="61">
        <v>36</v>
      </c>
      <c r="O5" s="71">
        <f t="shared" ref="O5:O6" si="1">M5*N5</f>
        <v>0.15</v>
      </c>
      <c r="P5" s="90"/>
      <c r="Q5" s="90"/>
      <c r="R5" s="90"/>
      <c r="S5" s="90"/>
      <c r="T5" s="90"/>
      <c r="U5" s="109"/>
    </row>
    <row r="6" spans="1:21" ht="20.100000000000001" customHeight="1" x14ac:dyDescent="0.2">
      <c r="A6" s="101"/>
      <c r="B6" s="101"/>
      <c r="C6" s="101"/>
      <c r="D6" s="101"/>
      <c r="E6" s="68"/>
      <c r="F6" s="69"/>
      <c r="G6" s="69"/>
      <c r="H6" s="70"/>
      <c r="I6" s="70"/>
      <c r="J6" s="70"/>
      <c r="K6" s="68" t="s">
        <v>89</v>
      </c>
      <c r="L6" s="63">
        <v>30</v>
      </c>
      <c r="M6" s="60">
        <f>L6/3600</f>
        <v>8.3333333333333332E-3</v>
      </c>
      <c r="N6" s="61">
        <v>45</v>
      </c>
      <c r="O6" s="71">
        <f t="shared" si="1"/>
        <v>0.375</v>
      </c>
      <c r="P6" s="90"/>
      <c r="Q6" s="90"/>
      <c r="R6" s="90"/>
      <c r="S6" s="90"/>
      <c r="T6" s="90"/>
      <c r="U6" s="109"/>
    </row>
    <row r="7" spans="1:21" ht="20.100000000000001" customHeight="1" x14ac:dyDescent="0.2">
      <c r="A7" s="102"/>
      <c r="B7" s="102"/>
      <c r="C7" s="102"/>
      <c r="D7" s="102"/>
      <c r="E7" s="99" t="s">
        <v>13</v>
      </c>
      <c r="F7" s="99"/>
      <c r="G7" s="99"/>
      <c r="H7" s="99"/>
      <c r="I7" s="99"/>
      <c r="J7" s="70">
        <f>SUM(J4:J6)</f>
        <v>8.1000000000000003E-2</v>
      </c>
      <c r="K7" s="106" t="s">
        <v>13</v>
      </c>
      <c r="L7" s="107"/>
      <c r="M7" s="107"/>
      <c r="N7" s="108"/>
      <c r="O7" s="71">
        <f>SUM(O4:O6)</f>
        <v>0.58055555555555549</v>
      </c>
      <c r="P7" s="68">
        <f>(J7+O7)*P4</f>
        <v>6.6155555555555551E-3</v>
      </c>
      <c r="Q7" s="68">
        <f>(J7+O7)*Q4</f>
        <v>1.323111111111111E-2</v>
      </c>
      <c r="R7" s="68">
        <f>(J7+O7)*R4</f>
        <v>6.6155555555555551E-3</v>
      </c>
      <c r="S7" s="68">
        <f>(J7+O7)*S4</f>
        <v>1.9846666666666662E-2</v>
      </c>
      <c r="T7" s="68">
        <f>(J7+O7)*T4</f>
        <v>3.3077777777777775E-2</v>
      </c>
      <c r="U7" s="70">
        <f>SUM(J7:T7)</f>
        <v>0.74094222222222217</v>
      </c>
    </row>
    <row r="8" spans="1:21" ht="20.100000000000001" customHeight="1" x14ac:dyDescent="0.2">
      <c r="A8" s="103">
        <v>2</v>
      </c>
      <c r="B8" s="103"/>
      <c r="C8" s="103" t="s">
        <v>90</v>
      </c>
      <c r="D8" s="103" t="s">
        <v>91</v>
      </c>
      <c r="E8" s="68" t="s">
        <v>60</v>
      </c>
      <c r="F8" s="69">
        <v>3.2000000000000001E-2</v>
      </c>
      <c r="G8" s="69">
        <v>2.5000000000000001E-2</v>
      </c>
      <c r="H8" s="70">
        <v>5</v>
      </c>
      <c r="I8" s="70">
        <v>2</v>
      </c>
      <c r="J8" s="70">
        <f>H8*F8-(F8-G8)*I8</f>
        <v>0.14600000000000002</v>
      </c>
      <c r="K8" s="68" t="s">
        <v>32</v>
      </c>
      <c r="L8" s="63">
        <v>20</v>
      </c>
      <c r="M8" s="60">
        <f>L8/3600</f>
        <v>5.5555555555555558E-3</v>
      </c>
      <c r="N8" s="61">
        <v>10</v>
      </c>
      <c r="O8" s="71">
        <f>M8*N8</f>
        <v>5.5555555555555559E-2</v>
      </c>
      <c r="P8" s="92">
        <v>0.01</v>
      </c>
      <c r="Q8" s="92">
        <v>0.02</v>
      </c>
      <c r="R8" s="92">
        <v>0.01</v>
      </c>
      <c r="S8" s="92">
        <v>0.03</v>
      </c>
      <c r="T8" s="92">
        <v>0.05</v>
      </c>
      <c r="U8" s="109"/>
    </row>
    <row r="9" spans="1:21" ht="20.100000000000001" customHeight="1" x14ac:dyDescent="0.2">
      <c r="A9" s="104"/>
      <c r="B9" s="104"/>
      <c r="C9" s="104"/>
      <c r="D9" s="104"/>
      <c r="E9" s="68"/>
      <c r="F9" s="69"/>
      <c r="G9" s="69"/>
      <c r="H9" s="70"/>
      <c r="I9" s="70"/>
      <c r="J9" s="70"/>
      <c r="K9" s="68" t="s">
        <v>88</v>
      </c>
      <c r="L9" s="63">
        <v>15</v>
      </c>
      <c r="M9" s="60">
        <f t="shared" ref="M9:M10" si="2">L9/3600</f>
        <v>4.1666666666666666E-3</v>
      </c>
      <c r="N9" s="61">
        <v>20</v>
      </c>
      <c r="O9" s="71">
        <f t="shared" ref="O9:O10" si="3">M9*N9</f>
        <v>8.3333333333333329E-2</v>
      </c>
      <c r="P9" s="90"/>
      <c r="Q9" s="90"/>
      <c r="R9" s="90"/>
      <c r="S9" s="90"/>
      <c r="T9" s="90"/>
      <c r="U9" s="109"/>
    </row>
    <row r="10" spans="1:21" ht="20.100000000000001" customHeight="1" x14ac:dyDescent="0.2">
      <c r="A10" s="104"/>
      <c r="B10" s="104"/>
      <c r="C10" s="104"/>
      <c r="D10" s="104"/>
      <c r="E10" s="68"/>
      <c r="F10" s="69"/>
      <c r="G10" s="69"/>
      <c r="H10" s="70"/>
      <c r="I10" s="70"/>
      <c r="J10" s="70"/>
      <c r="K10" s="68" t="s">
        <v>89</v>
      </c>
      <c r="L10" s="63">
        <v>30</v>
      </c>
      <c r="M10" s="60">
        <f t="shared" si="2"/>
        <v>8.3333333333333332E-3</v>
      </c>
      <c r="N10" s="61">
        <v>30</v>
      </c>
      <c r="O10" s="71">
        <f t="shared" si="3"/>
        <v>0.25</v>
      </c>
      <c r="P10" s="90"/>
      <c r="Q10" s="90"/>
      <c r="R10" s="90"/>
      <c r="S10" s="90"/>
      <c r="T10" s="90"/>
      <c r="U10" s="109"/>
    </row>
    <row r="11" spans="1:21" ht="20.100000000000001" customHeight="1" x14ac:dyDescent="0.2">
      <c r="A11" s="105"/>
      <c r="B11" s="105"/>
      <c r="C11" s="105"/>
      <c r="D11" s="105"/>
      <c r="E11" s="99" t="s">
        <v>13</v>
      </c>
      <c r="F11" s="99"/>
      <c r="G11" s="99"/>
      <c r="H11" s="99"/>
      <c r="I11" s="99"/>
      <c r="J11" s="70">
        <f>SUM(J8:J10)</f>
        <v>0.14600000000000002</v>
      </c>
      <c r="K11" s="106" t="s">
        <v>13</v>
      </c>
      <c r="L11" s="107"/>
      <c r="M11" s="107"/>
      <c r="N11" s="108"/>
      <c r="O11" s="71">
        <f>SUM(O8:O10)</f>
        <v>0.3888888888888889</v>
      </c>
      <c r="P11" s="68">
        <f>(J11+O11)*P8</f>
        <v>5.34888888888889E-3</v>
      </c>
      <c r="Q11" s="68">
        <f>(J11+O11)*Q8</f>
        <v>1.069777777777778E-2</v>
      </c>
      <c r="R11" s="68">
        <f>(J11+O11)*R8</f>
        <v>5.34888888888889E-3</v>
      </c>
      <c r="S11" s="68">
        <f>(J11+O11)*S8</f>
        <v>1.6046666666666667E-2</v>
      </c>
      <c r="T11" s="68">
        <f>(J11+O11)*T8</f>
        <v>2.6744444444444449E-2</v>
      </c>
      <c r="U11" s="70">
        <f>SUM(J11:T11)</f>
        <v>0.59907555555555558</v>
      </c>
    </row>
    <row r="12" spans="1:21" ht="20.100000000000001" customHeight="1" x14ac:dyDescent="0.2">
      <c r="A12" s="103">
        <v>3</v>
      </c>
      <c r="B12" s="103"/>
      <c r="C12" s="103" t="s">
        <v>92</v>
      </c>
      <c r="D12" s="103" t="s">
        <v>91</v>
      </c>
      <c r="E12" s="68" t="s">
        <v>60</v>
      </c>
      <c r="F12" s="69">
        <v>0.03</v>
      </c>
      <c r="G12" s="69">
        <v>0.02</v>
      </c>
      <c r="H12" s="70">
        <v>5</v>
      </c>
      <c r="I12" s="70">
        <v>2</v>
      </c>
      <c r="J12" s="70">
        <f>H12*F12-(F12-G12)*I12</f>
        <v>0.13</v>
      </c>
      <c r="K12" s="68" t="s">
        <v>32</v>
      </c>
      <c r="L12" s="63">
        <v>20</v>
      </c>
      <c r="M12" s="60">
        <f>L12/3600</f>
        <v>5.5555555555555558E-3</v>
      </c>
      <c r="N12" s="61">
        <v>10</v>
      </c>
      <c r="O12" s="71">
        <f>M12*N12</f>
        <v>5.5555555555555559E-2</v>
      </c>
      <c r="P12" s="92">
        <v>0.01</v>
      </c>
      <c r="Q12" s="92">
        <v>0.02</v>
      </c>
      <c r="R12" s="92">
        <v>0.01</v>
      </c>
      <c r="S12" s="92">
        <v>0.03</v>
      </c>
      <c r="T12" s="92">
        <v>0.05</v>
      </c>
      <c r="U12" s="109"/>
    </row>
    <row r="13" spans="1:21" ht="20.100000000000001" customHeight="1" x14ac:dyDescent="0.2">
      <c r="A13" s="104"/>
      <c r="B13" s="104"/>
      <c r="C13" s="104"/>
      <c r="D13" s="104"/>
      <c r="E13" s="68"/>
      <c r="F13" s="69"/>
      <c r="G13" s="69"/>
      <c r="H13" s="70"/>
      <c r="I13" s="70"/>
      <c r="J13" s="70"/>
      <c r="K13" s="68" t="s">
        <v>88</v>
      </c>
      <c r="L13" s="63">
        <v>15</v>
      </c>
      <c r="M13" s="60">
        <f t="shared" ref="M13:M14" si="4">L13/3600</f>
        <v>4.1666666666666666E-3</v>
      </c>
      <c r="N13" s="61">
        <v>36</v>
      </c>
      <c r="O13" s="71">
        <f t="shared" ref="O13:O14" si="5">M13*N13</f>
        <v>0.15</v>
      </c>
      <c r="P13" s="90"/>
      <c r="Q13" s="90"/>
      <c r="R13" s="90"/>
      <c r="S13" s="90"/>
      <c r="T13" s="90"/>
      <c r="U13" s="109"/>
    </row>
    <row r="14" spans="1:21" ht="20.100000000000001" customHeight="1" x14ac:dyDescent="0.2">
      <c r="A14" s="104"/>
      <c r="B14" s="104"/>
      <c r="C14" s="104"/>
      <c r="D14" s="104"/>
      <c r="E14" s="68"/>
      <c r="F14" s="69"/>
      <c r="G14" s="69"/>
      <c r="H14" s="70"/>
      <c r="I14" s="70"/>
      <c r="J14" s="70"/>
      <c r="K14" s="68" t="s">
        <v>89</v>
      </c>
      <c r="L14" s="63">
        <v>30</v>
      </c>
      <c r="M14" s="60">
        <f t="shared" si="4"/>
        <v>8.3333333333333332E-3</v>
      </c>
      <c r="N14" s="61">
        <v>40</v>
      </c>
      <c r="O14" s="71">
        <f t="shared" si="5"/>
        <v>0.33333333333333331</v>
      </c>
      <c r="P14" s="90"/>
      <c r="Q14" s="90"/>
      <c r="R14" s="90"/>
      <c r="S14" s="90"/>
      <c r="T14" s="90"/>
      <c r="U14" s="109"/>
    </row>
    <row r="15" spans="1:21" ht="20.100000000000001" customHeight="1" x14ac:dyDescent="0.2">
      <c r="A15" s="105"/>
      <c r="B15" s="105"/>
      <c r="C15" s="105"/>
      <c r="D15" s="105"/>
      <c r="E15" s="99" t="s">
        <v>13</v>
      </c>
      <c r="F15" s="99"/>
      <c r="G15" s="99"/>
      <c r="H15" s="99"/>
      <c r="I15" s="99"/>
      <c r="J15" s="70">
        <f>SUM(J12:J14)</f>
        <v>0.13</v>
      </c>
      <c r="K15" s="106" t="s">
        <v>13</v>
      </c>
      <c r="L15" s="107"/>
      <c r="M15" s="107"/>
      <c r="N15" s="108"/>
      <c r="O15" s="71">
        <f>SUM(O12:O14)</f>
        <v>0.53888888888888886</v>
      </c>
      <c r="P15" s="68">
        <f>(J15+O15)*P12</f>
        <v>6.6888888888888892E-3</v>
      </c>
      <c r="Q15" s="68">
        <f>(J15+O15)*Q12</f>
        <v>1.3377777777777778E-2</v>
      </c>
      <c r="R15" s="68">
        <f>(J15+O15)*R12</f>
        <v>6.6888888888888892E-3</v>
      </c>
      <c r="S15" s="68">
        <f>(J15+O15)*S12</f>
        <v>2.0066666666666667E-2</v>
      </c>
      <c r="T15" s="68">
        <f>(J15+O15)*T12</f>
        <v>3.3444444444444443E-2</v>
      </c>
      <c r="U15" s="70">
        <f>SUM(J15:T15)</f>
        <v>0.74915555555555557</v>
      </c>
    </row>
    <row r="16" spans="1:21" x14ac:dyDescent="0.2">
      <c r="A16" s="99">
        <v>4</v>
      </c>
      <c r="B16" s="99"/>
      <c r="C16" s="99" t="s">
        <v>93</v>
      </c>
      <c r="D16" s="99" t="s">
        <v>91</v>
      </c>
      <c r="E16" s="68" t="s">
        <v>60</v>
      </c>
      <c r="F16" s="69">
        <v>7.1999999999999995E-2</v>
      </c>
      <c r="G16" s="69">
        <v>0.05</v>
      </c>
      <c r="H16" s="70">
        <v>5</v>
      </c>
      <c r="I16" s="70">
        <v>2</v>
      </c>
      <c r="J16" s="70">
        <f>H16*F16-(F16-G16)*I16</f>
        <v>0.316</v>
      </c>
      <c r="K16" s="68" t="s">
        <v>32</v>
      </c>
      <c r="L16" s="63">
        <v>20</v>
      </c>
      <c r="M16" s="67">
        <f>L16/3600</f>
        <v>5.5555555555555558E-3</v>
      </c>
      <c r="N16" s="61">
        <v>10</v>
      </c>
      <c r="O16" s="71">
        <f>M16*N16</f>
        <v>5.5555555555555559E-2</v>
      </c>
      <c r="P16" s="112">
        <v>0.01</v>
      </c>
      <c r="Q16" s="112">
        <v>0.02</v>
      </c>
      <c r="R16" s="112">
        <v>0.01</v>
      </c>
      <c r="S16" s="112">
        <v>0.03</v>
      </c>
      <c r="T16" s="112">
        <v>0.05</v>
      </c>
      <c r="U16" s="103"/>
    </row>
    <row r="17" spans="1:21" x14ac:dyDescent="0.2">
      <c r="A17" s="99"/>
      <c r="B17" s="99"/>
      <c r="C17" s="99"/>
      <c r="D17" s="99"/>
      <c r="E17" s="68"/>
      <c r="F17" s="69"/>
      <c r="G17" s="69"/>
      <c r="H17" s="70"/>
      <c r="I17" s="70"/>
      <c r="J17" s="70"/>
      <c r="K17" s="68" t="s">
        <v>88</v>
      </c>
      <c r="L17" s="63">
        <v>15</v>
      </c>
      <c r="M17" s="67">
        <f t="shared" ref="M17:M21" si="6">L17/3600</f>
        <v>4.1666666666666666E-3</v>
      </c>
      <c r="N17" s="61">
        <v>20</v>
      </c>
      <c r="O17" s="71">
        <f t="shared" ref="O17:O21" si="7">M17*N17</f>
        <v>8.3333333333333329E-2</v>
      </c>
      <c r="P17" s="104"/>
      <c r="Q17" s="104"/>
      <c r="R17" s="104"/>
      <c r="S17" s="104"/>
      <c r="T17" s="104"/>
      <c r="U17" s="104"/>
    </row>
    <row r="18" spans="1:21" x14ac:dyDescent="0.2">
      <c r="A18" s="99"/>
      <c r="B18" s="99"/>
      <c r="C18" s="99"/>
      <c r="D18" s="99"/>
      <c r="E18" s="68"/>
      <c r="F18" s="69"/>
      <c r="G18" s="69"/>
      <c r="H18" s="70"/>
      <c r="I18" s="70"/>
      <c r="J18" s="70"/>
      <c r="K18" s="68" t="s">
        <v>89</v>
      </c>
      <c r="L18" s="63">
        <v>30</v>
      </c>
      <c r="M18" s="67">
        <f t="shared" si="6"/>
        <v>8.3333333333333332E-3</v>
      </c>
      <c r="N18" s="61">
        <v>40</v>
      </c>
      <c r="O18" s="71">
        <f t="shared" si="7"/>
        <v>0.33333333333333331</v>
      </c>
      <c r="P18" s="104"/>
      <c r="Q18" s="104"/>
      <c r="R18" s="104"/>
      <c r="S18" s="104"/>
      <c r="T18" s="104"/>
      <c r="U18" s="104"/>
    </row>
    <row r="19" spans="1:21" x14ac:dyDescent="0.2">
      <c r="A19" s="99"/>
      <c r="B19" s="99"/>
      <c r="C19" s="99"/>
      <c r="D19" s="99"/>
      <c r="E19" s="68"/>
      <c r="F19" s="69"/>
      <c r="G19" s="69"/>
      <c r="H19" s="70"/>
      <c r="I19" s="70"/>
      <c r="J19" s="70"/>
      <c r="K19" s="68" t="s">
        <v>21</v>
      </c>
      <c r="L19" s="63">
        <v>15</v>
      </c>
      <c r="M19" s="67">
        <f t="shared" si="6"/>
        <v>4.1666666666666666E-3</v>
      </c>
      <c r="N19" s="61">
        <v>5</v>
      </c>
      <c r="O19" s="71">
        <f t="shared" si="7"/>
        <v>2.0833333333333332E-2</v>
      </c>
      <c r="P19" s="104"/>
      <c r="Q19" s="104"/>
      <c r="R19" s="104"/>
      <c r="S19" s="104"/>
      <c r="T19" s="104"/>
      <c r="U19" s="104"/>
    </row>
    <row r="20" spans="1:21" x14ac:dyDescent="0.2">
      <c r="A20" s="99"/>
      <c r="B20" s="99"/>
      <c r="C20" s="99"/>
      <c r="D20" s="99"/>
      <c r="E20" s="72"/>
      <c r="F20" s="69"/>
      <c r="G20" s="69"/>
      <c r="H20" s="70"/>
      <c r="I20" s="70"/>
      <c r="J20" s="70"/>
      <c r="K20" s="72" t="s">
        <v>95</v>
      </c>
      <c r="L20" s="65">
        <v>40</v>
      </c>
      <c r="M20" s="67">
        <f t="shared" si="6"/>
        <v>1.1111111111111112E-2</v>
      </c>
      <c r="N20" s="61">
        <v>50</v>
      </c>
      <c r="O20" s="71">
        <f t="shared" si="7"/>
        <v>0.55555555555555558</v>
      </c>
      <c r="P20" s="104"/>
      <c r="Q20" s="104"/>
      <c r="R20" s="104"/>
      <c r="S20" s="104"/>
      <c r="T20" s="104"/>
      <c r="U20" s="104"/>
    </row>
    <row r="21" spans="1:21" x14ac:dyDescent="0.2">
      <c r="A21" s="99"/>
      <c r="B21" s="99"/>
      <c r="C21" s="99"/>
      <c r="D21" s="99"/>
      <c r="E21" s="68"/>
      <c r="F21" s="69"/>
      <c r="G21" s="69"/>
      <c r="H21" s="70"/>
      <c r="I21" s="70"/>
      <c r="J21" s="70"/>
      <c r="K21" s="68" t="s">
        <v>94</v>
      </c>
      <c r="L21" s="68">
        <v>40</v>
      </c>
      <c r="M21" s="67">
        <f t="shared" si="6"/>
        <v>1.1111111111111112E-2</v>
      </c>
      <c r="N21" s="68">
        <v>60</v>
      </c>
      <c r="O21" s="71">
        <f t="shared" si="7"/>
        <v>0.66666666666666674</v>
      </c>
      <c r="P21" s="105"/>
      <c r="Q21" s="105"/>
      <c r="R21" s="105"/>
      <c r="S21" s="105"/>
      <c r="T21" s="105"/>
      <c r="U21" s="105"/>
    </row>
    <row r="22" spans="1:21" x14ac:dyDescent="0.2">
      <c r="A22" s="99"/>
      <c r="B22" s="99"/>
      <c r="C22" s="99"/>
      <c r="D22" s="99"/>
      <c r="E22" s="99" t="s">
        <v>13</v>
      </c>
      <c r="F22" s="99"/>
      <c r="G22" s="99"/>
      <c r="H22" s="99"/>
      <c r="I22" s="99"/>
      <c r="J22" s="71">
        <f>SUM(J16:J21)</f>
        <v>0.316</v>
      </c>
      <c r="K22" s="106" t="s">
        <v>13</v>
      </c>
      <c r="L22" s="107"/>
      <c r="M22" s="107"/>
      <c r="N22" s="108"/>
      <c r="O22" s="71">
        <f>SUM(O16:O21)</f>
        <v>1.7152777777777779</v>
      </c>
      <c r="P22" s="68">
        <f>(J22+O22)*P16</f>
        <v>2.031277777777778E-2</v>
      </c>
      <c r="Q22" s="73">
        <f>(J22+O22)*Q16</f>
        <v>4.0625555555555561E-2</v>
      </c>
      <c r="R22" s="73">
        <f>P22</f>
        <v>2.031277777777778E-2</v>
      </c>
      <c r="S22" s="73">
        <f>(J22+O22)*S16</f>
        <v>6.0938333333333337E-2</v>
      </c>
      <c r="T22" s="73">
        <f>(J22+O22)*T16</f>
        <v>0.1015638888888889</v>
      </c>
      <c r="U22" s="70">
        <f>SUM(J22:T22)</f>
        <v>2.2750311111111117</v>
      </c>
    </row>
    <row r="25" spans="1:21" x14ac:dyDescent="0.2">
      <c r="C25" s="1" t="s">
        <v>96</v>
      </c>
    </row>
    <row r="26" spans="1:21" x14ac:dyDescent="0.2">
      <c r="C26" s="1" t="s">
        <v>97</v>
      </c>
    </row>
    <row r="27" spans="1:21" x14ac:dyDescent="0.2">
      <c r="C27" s="1" t="s">
        <v>98</v>
      </c>
    </row>
    <row r="28" spans="1:21" x14ac:dyDescent="0.2">
      <c r="C28" s="1" t="s">
        <v>99</v>
      </c>
    </row>
  </sheetData>
  <mergeCells count="62">
    <mergeCell ref="U16:U21"/>
    <mergeCell ref="T4:T6"/>
    <mergeCell ref="U4:U6"/>
    <mergeCell ref="P16:P21"/>
    <mergeCell ref="Q16:Q21"/>
    <mergeCell ref="R16:R21"/>
    <mergeCell ref="S16:S21"/>
    <mergeCell ref="T16:T21"/>
    <mergeCell ref="K22:N22"/>
    <mergeCell ref="D8:D11"/>
    <mergeCell ref="A12:A15"/>
    <mergeCell ref="B12:B15"/>
    <mergeCell ref="C12:C15"/>
    <mergeCell ref="D12:D15"/>
    <mergeCell ref="E15:I15"/>
    <mergeCell ref="E11:I11"/>
    <mergeCell ref="A16:A22"/>
    <mergeCell ref="B16:B22"/>
    <mergeCell ref="C16:C22"/>
    <mergeCell ref="D16:D22"/>
    <mergeCell ref="E22:I22"/>
    <mergeCell ref="K11:N11"/>
    <mergeCell ref="K15:N15"/>
    <mergeCell ref="T12:T14"/>
    <mergeCell ref="U12:U14"/>
    <mergeCell ref="P8:P10"/>
    <mergeCell ref="Q8:Q10"/>
    <mergeCell ref="R8:R10"/>
    <mergeCell ref="S8:S10"/>
    <mergeCell ref="T8:T10"/>
    <mergeCell ref="P12:P14"/>
    <mergeCell ref="Q12:Q14"/>
    <mergeCell ref="R12:R14"/>
    <mergeCell ref="U8:U10"/>
    <mergeCell ref="S12:S14"/>
    <mergeCell ref="A4:A7"/>
    <mergeCell ref="B4:B7"/>
    <mergeCell ref="C4:C7"/>
    <mergeCell ref="D4:D7"/>
    <mergeCell ref="A8:A11"/>
    <mergeCell ref="B8:B11"/>
    <mergeCell ref="C8:C11"/>
    <mergeCell ref="E7:I7"/>
    <mergeCell ref="P4:P6"/>
    <mergeCell ref="Q4:Q6"/>
    <mergeCell ref="R4:R6"/>
    <mergeCell ref="S4:S6"/>
    <mergeCell ref="K7:N7"/>
    <mergeCell ref="A1:U1"/>
    <mergeCell ref="A2:A3"/>
    <mergeCell ref="B2:B3"/>
    <mergeCell ref="C2:C3"/>
    <mergeCell ref="D2:D3"/>
    <mergeCell ref="F2:J2"/>
    <mergeCell ref="K2:O2"/>
    <mergeCell ref="E2:E3"/>
    <mergeCell ref="P2:P3"/>
    <mergeCell ref="Q2:Q3"/>
    <mergeCell ref="R2:R3"/>
    <mergeCell ref="S2:S3"/>
    <mergeCell ref="T2:T3"/>
    <mergeCell ref="U2:U3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旭兴</vt:lpstr>
      <vt:lpstr>旭兴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cp:lastPrinted>2022-11-18T05:58:51Z</cp:lastPrinted>
  <dcterms:created xsi:type="dcterms:W3CDTF">2015-06-05T18:19:00Z</dcterms:created>
  <dcterms:modified xsi:type="dcterms:W3CDTF">2023-07-12T03:08:25Z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