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1"/>
  </bookViews>
  <sheets>
    <sheet name="A6首页" sheetId="2" r:id="rId1"/>
    <sheet name="A6副驾驶BOM-3.0" sheetId="3" r:id="rId2"/>
  </sheets>
  <definedNames>
    <definedName name="_xlnm._FilterDatabase" localSheetId="1" hidden="1">'A6副驾驶BOM-3.0'!$A$8:$BH$256</definedName>
    <definedName name="_xlnm.Print_Area" localSheetId="1">'A6副驾驶BOM-3.0'!$A$1:$BN$256</definedName>
  </definedNames>
  <calcPr calcId="144525"/>
</workbook>
</file>

<file path=xl/sharedStrings.xml><?xml version="1.0" encoding="utf-8"?>
<sst xmlns="http://schemas.openxmlformats.org/spreadsheetml/2006/main" count="4249" uniqueCount="863">
  <si>
    <t>版本：0/A0
识别号：GR/ZY/BOM-2019-09-25</t>
  </si>
  <si>
    <t>编号：GR-21-01-23</t>
  </si>
  <si>
    <t xml:space="preserve">    </t>
  </si>
  <si>
    <t>车型</t>
  </si>
  <si>
    <t>A6</t>
  </si>
  <si>
    <r>
      <rPr>
        <b/>
        <sz val="17"/>
        <rFont val="微软雅黑"/>
        <charset val="134"/>
      </rPr>
      <t xml:space="preserve">                          A6副驾驶座椅</t>
    </r>
    <r>
      <rPr>
        <b/>
        <u/>
        <sz val="17"/>
        <rFont val="微软雅黑"/>
        <charset val="134"/>
      </rPr>
      <t xml:space="preserve">总成EBOM清单                          </t>
    </r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</si>
  <si>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</si>
  <si>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</si>
  <si>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</si>
  <si>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</si>
  <si>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</si>
  <si>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</si>
  <si>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</si>
  <si>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</si>
  <si>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</si>
  <si>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</si>
  <si>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</si>
  <si>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</si>
  <si>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</si>
  <si>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</si>
  <si>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</si>
  <si>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A668100000006</t>
  </si>
  <si>
    <t>副驾驶员座椅总成</t>
  </si>
  <si>
    <t>分体式无减震，手动靠背角度可调，手动坐垫翻转，集成三点式安全带，安全带未系报警（带扣+压力传感器），PVC 包覆</t>
  </si>
  <si>
    <t>经济型标准副驾驶</t>
  </si>
  <si>
    <t>翻折副驾驶</t>
  </si>
  <si>
    <t>A668100000011</t>
  </si>
  <si>
    <t>手动靠背角度可调，手动短滑轨前后可调，内侧扶手，集成三点式安全带，PVC包覆</t>
  </si>
  <si>
    <t>经济型舒适副驾驶</t>
  </si>
  <si>
    <t>宽车带滑轨的副驾驶</t>
  </si>
  <si>
    <t>A668100000025</t>
  </si>
  <si>
    <t>A668100000024</t>
  </si>
  <si>
    <t>中宽车带滑轨的副驾驶</t>
  </si>
  <si>
    <t>A668100000012</t>
  </si>
  <si>
    <t>手动靠背角度可调、手动卧铺处座椅靠背调节、手动短滑轨前后可调、手动解锁向内旋转、内侧扶手、集成三点式安全带、PU 包覆</t>
  </si>
  <si>
    <t>价值型尊享副驾驶</t>
  </si>
  <si>
    <t>带转盘的副驾驶</t>
  </si>
  <si>
    <t>A668100000007</t>
  </si>
  <si>
    <t>副驾驶座椅安装支架</t>
  </si>
  <si>
    <t>仅用于翻折座椅固定</t>
  </si>
  <si>
    <t>经济型宽车</t>
  </si>
  <si>
    <t>A668100000022</t>
  </si>
  <si>
    <t>经济型中宽车</t>
  </si>
  <si>
    <t>以下空白</t>
  </si>
  <si>
    <t>变更履历</t>
  </si>
  <si>
    <t>No</t>
  </si>
  <si>
    <t>日期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</si>
  <si>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</si>
  <si>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</si>
  <si>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</si>
  <si>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</si>
  <si>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</si>
  <si>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</si>
  <si>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</si>
  <si>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</t>
  </si>
  <si>
    <t>标准化：</t>
  </si>
  <si>
    <t>A6副驾驶座椅总成EBOM清单-3.0</t>
  </si>
  <si>
    <t>会签：</t>
  </si>
  <si>
    <t>中文名称</t>
  </si>
  <si>
    <t>副驾驶座椅总成</t>
  </si>
  <si>
    <t>批准:</t>
  </si>
  <si>
    <t>日期：</t>
  </si>
  <si>
    <t>规格型号</t>
  </si>
  <si>
    <t>翻折副驾</t>
  </si>
  <si>
    <t>宽车滑轨副驾</t>
  </si>
  <si>
    <t>中宽车滑轨副驾</t>
  </si>
  <si>
    <t>旋转副驾</t>
  </si>
  <si>
    <t>版本：S</t>
  </si>
  <si>
    <t>宽车</t>
  </si>
  <si>
    <t>中宽车</t>
  </si>
  <si>
    <t>价值型</t>
  </si>
  <si>
    <t>说明：</t>
  </si>
  <si>
    <t>重量</t>
  </si>
  <si>
    <t>价格</t>
  </si>
  <si>
    <t>序号</t>
  </si>
  <si>
    <t>装配等级</t>
  </si>
  <si>
    <t>来源</t>
  </si>
  <si>
    <t>QAD</t>
  </si>
  <si>
    <t>零件描述</t>
  </si>
  <si>
    <t>重要度</t>
  </si>
  <si>
    <t>单位</t>
  </si>
  <si>
    <t>数据版本</t>
  </si>
  <si>
    <r>
      <rPr>
        <sz val="11"/>
        <rFont val="宋体"/>
        <charset val="134"/>
      </rPr>
      <t>图纸号</t>
    </r>
  </si>
  <si>
    <t>图纸版本</t>
  </si>
  <si>
    <t>是否申请新零件号</t>
  </si>
  <si>
    <t>沿用件Y/N</t>
  </si>
  <si>
    <r>
      <rPr>
        <sz val="11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</si>
  <si>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</si>
  <si>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</si>
  <si>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</si>
  <si>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</si>
  <si>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</si>
  <si>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</si>
  <si>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</si>
  <si>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工艺重量(kg)</t>
  </si>
  <si>
    <t>材料利用率</t>
  </si>
  <si>
    <t>焊接长度(cm)</t>
  </si>
  <si>
    <t>涂装面积(㎡)</t>
  </si>
  <si>
    <t>工时/h</t>
  </si>
  <si>
    <t>人数</t>
  </si>
  <si>
    <t>外购/自制</t>
  </si>
  <si>
    <t>供应商/工序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</si>
  <si>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</si>
  <si>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</si>
  <si>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</si>
  <si>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</si>
  <si>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</si>
  <si>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</si>
  <si>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</si>
  <si>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</si>
  <si>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</si>
  <si>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</si>
  <si>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t>工艺用量
（Kg）</t>
  </si>
  <si>
    <t>焊接长度
（cm）</t>
  </si>
  <si>
    <r>
      <rPr>
        <sz val="11"/>
        <rFont val="宋体"/>
        <charset val="134"/>
        <scheme val="minor"/>
      </rPr>
      <t>涂装面积
（m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  <scheme val="minor"/>
      </rPr>
      <t>）</t>
    </r>
  </si>
  <si>
    <r>
      <rPr>
        <sz val="11"/>
        <rFont val="宋体"/>
        <charset val="134"/>
      </rPr>
      <t>备注</t>
    </r>
  </si>
  <si>
    <t>用量</t>
  </si>
  <si>
    <t>长</t>
  </si>
  <si>
    <t>宽</t>
  </si>
  <si>
    <t>高</t>
  </si>
  <si>
    <t>新开发</t>
  </si>
  <si>
    <t>SHT0016194</t>
  </si>
  <si>
    <t>副驾驶座椅靠背装配总成</t>
  </si>
  <si>
    <t>分总成</t>
  </si>
  <si>
    <t>B</t>
  </si>
  <si>
    <t>ea</t>
  </si>
  <si>
    <t>A</t>
  </si>
  <si>
    <t>SHT0016085</t>
  </si>
  <si>
    <t>Y</t>
  </si>
  <si>
    <t>N</t>
  </si>
  <si>
    <t>装配总成</t>
  </si>
  <si>
    <t>ASSY</t>
  </si>
  <si>
    <t>——</t>
  </si>
  <si>
    <t>182*540*1002</t>
  </si>
  <si>
    <t>组装</t>
  </si>
  <si>
    <t>过程虚拟件</t>
  </si>
  <si>
    <t>座椅组装车间</t>
  </si>
  <si>
    <t>SHT0016195</t>
  </si>
  <si>
    <t>副驾驶座椅靠背面套总成</t>
  </si>
  <si>
    <t>PVC</t>
  </si>
  <si>
    <t>SHT0016087</t>
  </si>
  <si>
    <t>分成件</t>
  </si>
  <si>
    <t>182*540*866</t>
  </si>
  <si>
    <t>河北外购</t>
  </si>
  <si>
    <t>SHT0016200</t>
  </si>
  <si>
    <t>PU</t>
  </si>
  <si>
    <t>SHT0016196</t>
  </si>
  <si>
    <t>副驾驶座椅靠背泡沫总成</t>
  </si>
  <si>
    <t>SHT0016089</t>
  </si>
  <si>
    <t>河北自制</t>
  </si>
  <si>
    <t>发泡车间</t>
  </si>
  <si>
    <t>SHT0016197</t>
  </si>
  <si>
    <t>副驾驶座椅靠背泡沫本体</t>
  </si>
  <si>
    <t>SHT0016091</t>
  </si>
  <si>
    <t>注塑件</t>
  </si>
  <si>
    <t>聚氨酯</t>
  </si>
  <si>
    <t>发泡</t>
  </si>
  <si>
    <t>SHT0011443</t>
  </si>
  <si>
    <t>刺毛条上</t>
  </si>
  <si>
    <t>C</t>
  </si>
  <si>
    <t>225*12</t>
  </si>
  <si>
    <t>裁剪</t>
  </si>
  <si>
    <t>SHT0011444</t>
  </si>
  <si>
    <t>刺毛条下</t>
  </si>
  <si>
    <t>100*12</t>
  </si>
  <si>
    <t>SHT0011445</t>
  </si>
  <si>
    <t>刺毛条中</t>
  </si>
  <si>
    <t>274*12</t>
  </si>
  <si>
    <t>SHT0014454</t>
  </si>
  <si>
    <t>刺毛条</t>
  </si>
  <si>
    <t>520*12</t>
  </si>
  <si>
    <t>H4</t>
  </si>
  <si>
    <t>SHT0000800</t>
  </si>
  <si>
    <t>H4681010024A0</t>
  </si>
  <si>
    <t>安全带固定钣金</t>
  </si>
  <si>
    <t>钣金件</t>
  </si>
  <si>
    <t>冲压钣金</t>
  </si>
  <si>
    <t>65Mn
t=1.0</t>
  </si>
  <si>
    <t>GB/T 1222</t>
  </si>
  <si>
    <t>54.5*99.6*100</t>
  </si>
  <si>
    <t>冲压</t>
  </si>
  <si>
    <t>1</t>
  </si>
  <si>
    <t>鑫祺</t>
  </si>
  <si>
    <t>H6</t>
  </si>
  <si>
    <t>SHT0011466</t>
  </si>
  <si>
    <t>靠背左侧无纺布</t>
  </si>
  <si>
    <t>无纺布</t>
  </si>
  <si>
    <t>226*249*1</t>
  </si>
  <si>
    <t>黄骅建昌塑料制品有限公司</t>
  </si>
  <si>
    <t>SHT0013275</t>
  </si>
  <si>
    <t>靠背右侧无纺布</t>
  </si>
  <si>
    <t>SHT0016201</t>
  </si>
  <si>
    <t>安全带外部罩壳</t>
  </si>
  <si>
    <t>黑色</t>
  </si>
  <si>
    <t xml:space="preserve">Y </t>
  </si>
  <si>
    <t xml:space="preserve">N </t>
  </si>
  <si>
    <t>塑料件</t>
  </si>
  <si>
    <t>PA6</t>
  </si>
  <si>
    <t>19*99*76</t>
  </si>
  <si>
    <t>注塑</t>
  </si>
  <si>
    <t>2%损耗</t>
  </si>
  <si>
    <t>SHT0000496</t>
  </si>
  <si>
    <t>H4681010096A0</t>
  </si>
  <si>
    <t>安全带外部罩壳固定卡片</t>
  </si>
  <si>
    <t>65Mn
t=1</t>
  </si>
  <si>
    <t>88*9*50</t>
  </si>
  <si>
    <t>黄骅市鑫祺汽车配件有限公司</t>
  </si>
  <si>
    <t>BFA0000005</t>
  </si>
  <si>
    <t>H4681010095A0</t>
  </si>
  <si>
    <t>抽芯拉铆钉</t>
  </si>
  <si>
    <t>固定安全带外部罩壳固定钣金</t>
  </si>
  <si>
    <t>标准件</t>
  </si>
  <si>
    <t xml:space="preserve">铝 </t>
  </si>
  <si>
    <t>Φ3.2*7</t>
  </si>
  <si>
    <t>三浦</t>
  </si>
  <si>
    <t>SHT0016063</t>
  </si>
  <si>
    <t>副驾驶安全带总成</t>
  </si>
  <si>
    <t>包含卷收器、螺栓、锁扣</t>
  </si>
  <si>
    <t>安全件</t>
  </si>
  <si>
    <t>功能件</t>
  </si>
  <si>
    <t>SHT0010616</t>
  </si>
  <si>
    <t>副驾驶安全带卷收器总成</t>
  </si>
  <si>
    <t>SHT0016202</t>
  </si>
  <si>
    <t>安全带带扣（带线束）总成</t>
  </si>
  <si>
    <t>总成件</t>
  </si>
  <si>
    <t>SHT0016198</t>
  </si>
  <si>
    <t>副司机靠背骨架装配总成</t>
  </si>
  <si>
    <t>焊接件</t>
  </si>
  <si>
    <t>813*505*150</t>
  </si>
  <si>
    <t>局部喷涂</t>
  </si>
  <si>
    <t>骨架组装车间</t>
  </si>
  <si>
    <t>SHT0016156</t>
  </si>
  <si>
    <t>副司机靠背骨架电泳总成</t>
  </si>
  <si>
    <t>管材</t>
  </si>
  <si>
    <t>SHT0010400</t>
  </si>
  <si>
    <t>焊接总成</t>
  </si>
  <si>
    <t>电泳</t>
  </si>
  <si>
    <t>电泳车间</t>
  </si>
  <si>
    <t>副司机靠背骨架焊接总成</t>
  </si>
  <si>
    <t>焊接</t>
  </si>
  <si>
    <t>焊接车间</t>
  </si>
  <si>
    <t>借用H6</t>
  </si>
  <si>
    <t>SHT0015591</t>
  </si>
  <si>
    <t>副司机右侧骨架焊接总成</t>
  </si>
  <si>
    <t>SHT0010401</t>
  </si>
  <si>
    <t>SHT0010256</t>
  </si>
  <si>
    <t>调节器解锁钣金</t>
  </si>
  <si>
    <t>SPFH590 t=2.0</t>
  </si>
  <si>
    <t>2.0-Q/BQB 301   SPFH590-Q/BQB 310</t>
  </si>
  <si>
    <t>20*3*60</t>
  </si>
  <si>
    <t>无锡全盛安仁机械有限公司</t>
  </si>
  <si>
    <t>SHT0010406</t>
  </si>
  <si>
    <t>H6副驾驶主动侧圆盘总成</t>
  </si>
  <si>
    <t>S3U</t>
  </si>
  <si>
    <t>SHT0010297</t>
  </si>
  <si>
    <t>佛吉亚（无锡）座椅有限公司</t>
  </si>
  <si>
    <t>SHT0010407</t>
  </si>
  <si>
    <t>坐垫翻折支撑钣焊接总成右</t>
  </si>
  <si>
    <t>SHT0010371</t>
  </si>
  <si>
    <t>坐垫翻折支撑钣金右</t>
  </si>
  <si>
    <t>SHT0010370</t>
  </si>
  <si>
    <t>SPFH590
t=3.0</t>
  </si>
  <si>
    <t>3.0-Q/BQB 301
SPFH590-Q/BQB 310</t>
  </si>
  <si>
    <t>81*66*15</t>
  </si>
  <si>
    <t>冲压车间</t>
  </si>
  <si>
    <t>SHT0010408</t>
  </si>
  <si>
    <t>坐垫翻折支撑轴套</t>
  </si>
  <si>
    <t>冷镦</t>
  </si>
  <si>
    <t>SWRCH35K</t>
  </si>
  <si>
    <t>Q/BQB 501
SWRCH35K-Q/BQB 517</t>
  </si>
  <si>
    <t>25*25*17</t>
  </si>
  <si>
    <t>瑞安市精艺标准件有限公司/霸州市政锦五金制品有限公司</t>
  </si>
  <si>
    <t>SHT0010890</t>
  </si>
  <si>
    <t>翻转限位钣金安装轴</t>
  </si>
  <si>
    <t>10*10*15</t>
  </si>
  <si>
    <t>瑞安市精艺标准件有限公司/沧州旭兴五金制造有限公司</t>
  </si>
  <si>
    <t>SHT0010064</t>
  </si>
  <si>
    <t>靠背骨架侧边板</t>
  </si>
  <si>
    <t>SPFH590
t=2.0</t>
  </si>
  <si>
    <t>2.0-Q/BQB 301
SPFH590-Q/BQB 310</t>
  </si>
  <si>
    <t>29*177*510</t>
  </si>
  <si>
    <t>SHT0010403</t>
  </si>
  <si>
    <t>副司机主边调角器下连接板焊接总成(H6)</t>
  </si>
  <si>
    <t>喷涂</t>
  </si>
  <si>
    <t>SHT0010892</t>
  </si>
  <si>
    <t>副司机主边调角器下连接钣A焊接分总成</t>
  </si>
  <si>
    <t>SHT0010724</t>
  </si>
  <si>
    <t>司机副边调角器下连接钣A</t>
  </si>
  <si>
    <t>SHT0010722</t>
  </si>
  <si>
    <t>SPFH590
t=1.6</t>
  </si>
  <si>
    <t>1.6-Q/BQB 301   SPFH590-Q/BQB310</t>
  </si>
  <si>
    <t>182*44*215</t>
  </si>
  <si>
    <t>SHT0010299</t>
  </si>
  <si>
    <t>H6靠背调节手柄安装轴</t>
  </si>
  <si>
    <t>SWRCH22A</t>
  </si>
  <si>
    <t>Q/BQB 501
SWRCH22A-Q/BQB 517</t>
  </si>
  <si>
    <t>SHT0011408</t>
  </si>
  <si>
    <t>法兰面焊接螺母</t>
  </si>
  <si>
    <t>非标件</t>
  </si>
  <si>
    <t>26*26*10</t>
  </si>
  <si>
    <t>上锐（常州）供应链管理有限公司</t>
  </si>
  <si>
    <t>SHT0010786</t>
  </si>
  <si>
    <t>罩壳固定钣金片</t>
  </si>
  <si>
    <t>SAPH440 t=2.0</t>
  </si>
  <si>
    <t xml:space="preserve">2.0-Q/BQB 301   SAPH440-Q/BQB310 </t>
  </si>
  <si>
    <t>黄骅市再兴汽车配件有限公司</t>
  </si>
  <si>
    <t>SHT0010725</t>
  </si>
  <si>
    <t>司机副边调角器下连接钣B</t>
  </si>
  <si>
    <t>SHT0010723</t>
  </si>
  <si>
    <t>SHT0010910</t>
  </si>
  <si>
    <t>靠背调节角度限位片-主边</t>
  </si>
  <si>
    <t>SAPH440 t=3.0</t>
  </si>
  <si>
    <t>3.0-Q/BQB 301   SAPH440-Q/BQB310</t>
  </si>
  <si>
    <t>41*17*8</t>
  </si>
  <si>
    <t>黄骅市正大纺织机械配件厂</t>
  </si>
  <si>
    <t>SHT0015590</t>
  </si>
  <si>
    <t>副司机左侧骨架焊接总成</t>
  </si>
  <si>
    <t>SHT0010410</t>
  </si>
  <si>
    <t>SHT0010412</t>
  </si>
  <si>
    <t>H6副驾驶从动侧圆盘总成</t>
  </si>
  <si>
    <t>SHT0010414</t>
  </si>
  <si>
    <t>坐垫翻折支撑钣焊接总成左</t>
  </si>
  <si>
    <t>81*66*21</t>
  </si>
  <si>
    <t>坐垫翻折支撑钣金左</t>
  </si>
  <si>
    <t>3.0-Q /BQB 301
SPFH590-Q /BQB 310</t>
  </si>
  <si>
    <t>SHT0015589</t>
  </si>
  <si>
    <t>G3靠背骨架左侧边板焊接总成(副司机)</t>
  </si>
  <si>
    <t>SHT0010409</t>
  </si>
  <si>
    <t>BFA0010062</t>
  </si>
  <si>
    <t>焊接方螺母</t>
  </si>
  <si>
    <t>10级</t>
  </si>
  <si>
    <t>SHT0010413</t>
  </si>
  <si>
    <t>副司机蜗簧固定钣金焊接总成</t>
  </si>
  <si>
    <t>SHT0010075</t>
  </si>
  <si>
    <t>SHT0010384</t>
  </si>
  <si>
    <t>副驾蜗簧固定钣金片1</t>
  </si>
  <si>
    <t>SHT0010191</t>
  </si>
  <si>
    <t>38*109*84</t>
  </si>
  <si>
    <t>SHT0010192</t>
  </si>
  <si>
    <t>蜗簧固定钣金片2</t>
  </si>
  <si>
    <t>21*18*40</t>
  </si>
  <si>
    <t>黄骅市成卓汽车部件厂</t>
  </si>
  <si>
    <t>SHT0010411</t>
  </si>
  <si>
    <t>副司机副边调角器下连接板焊接总成</t>
  </si>
  <si>
    <t>SHT0010894</t>
  </si>
  <si>
    <t>副司机副边调角器下连接板A焊接分总成</t>
  </si>
  <si>
    <t>SHT0010794</t>
  </si>
  <si>
    <t>司机主边调角器下连接钣A</t>
  </si>
  <si>
    <t>SHT0010069</t>
  </si>
  <si>
    <t>蜗簧下固定钣金</t>
  </si>
  <si>
    <t>33*36*33</t>
  </si>
  <si>
    <t>SAPH440 T=2.0</t>
  </si>
  <si>
    <t>司机主边调角器下连接钣B</t>
  </si>
  <si>
    <t>SHT0010909</t>
  </si>
  <si>
    <t>靠背调节角度限位片-副边</t>
  </si>
  <si>
    <t>SAPH440 T=3.0</t>
  </si>
  <si>
    <t>SHT0016108</t>
  </si>
  <si>
    <t>肩部支撑钢丝</t>
  </si>
  <si>
    <t>SHT0010763</t>
  </si>
  <si>
    <t>线材</t>
  </si>
  <si>
    <t>Q235 Φ6</t>
  </si>
  <si>
    <t>⌀6-GB/T 342
Q235-GB/T 700</t>
  </si>
  <si>
    <t>折弯</t>
  </si>
  <si>
    <t>SHT0016109</t>
  </si>
  <si>
    <t>靠背弯管焊接总成</t>
  </si>
  <si>
    <t>SHT0010759</t>
  </si>
  <si>
    <t>SHT0016171</t>
  </si>
  <si>
    <t>靠背骨架头枕管</t>
  </si>
  <si>
    <t>SHT0010765</t>
  </si>
  <si>
    <t>QSTE420TM   
Φ20*2.0</t>
  </si>
  <si>
    <t>20*410*437</t>
  </si>
  <si>
    <t>弯管</t>
  </si>
  <si>
    <t>弯管车间</t>
  </si>
  <si>
    <t>SHT0010076</t>
  </si>
  <si>
    <t>靠背下U形管</t>
  </si>
  <si>
    <t>QSTE340TM Φ25*2.0</t>
  </si>
  <si>
    <t>2.0-Q/BQB 401   QSTE340TM-Q/BQB 419</t>
  </si>
  <si>
    <t>25*423*392</t>
  </si>
  <si>
    <t>SHT0010294</t>
  </si>
  <si>
    <t>靠背上支撑方管</t>
  </si>
  <si>
    <t>Q235
t=1.5</t>
  </si>
  <si>
    <t>20*20*422</t>
  </si>
  <si>
    <t>切断</t>
  </si>
  <si>
    <t>SHT0010778</t>
  </si>
  <si>
    <t>气袋腰托支撑钣金</t>
  </si>
  <si>
    <t>SAPH440 t=1.5</t>
  </si>
  <si>
    <t>1.5-Q/BQB 301   SAPH440-Q/BQB310</t>
  </si>
  <si>
    <t>SHT0010066</t>
  </si>
  <si>
    <t>横衬板</t>
  </si>
  <si>
    <t>Q235 t=2.0</t>
  </si>
  <si>
    <t>380*10*2</t>
  </si>
  <si>
    <t>SHT0010081</t>
  </si>
  <si>
    <t>靠背板支撑钢丝1</t>
  </si>
  <si>
    <t>Q235 Φ5</t>
  </si>
  <si>
    <t>φ5-GB/T 342        Q235-GB/T 700</t>
  </si>
  <si>
    <t>7*412*3</t>
  </si>
  <si>
    <t>海兴中盛弹簧有限公司</t>
  </si>
  <si>
    <t>SHT0010418</t>
  </si>
  <si>
    <t>安全带上支撑钢丝</t>
  </si>
  <si>
    <t>SHT0010060</t>
  </si>
  <si>
    <t>129*32*147</t>
  </si>
  <si>
    <t>SHT0010780</t>
  </si>
  <si>
    <t>气袋腰托下固定点焊接总成</t>
  </si>
  <si>
    <t>SHT0010078</t>
  </si>
  <si>
    <t>调角器连动杆保护管</t>
  </si>
  <si>
    <t>线材件</t>
  </si>
  <si>
    <t>Q235 Φ8</t>
  </si>
  <si>
    <t>φ8-GB/T 342        Q235-GB/T 700</t>
  </si>
  <si>
    <t>42*395*92</t>
  </si>
  <si>
    <t>SHT0010781</t>
  </si>
  <si>
    <t>机械腰托下固定钢丝</t>
  </si>
  <si>
    <t>5*5*350</t>
  </si>
  <si>
    <t>SHT0016111</t>
  </si>
  <si>
    <t>副司机安全带上固定钣焊接总成</t>
  </si>
  <si>
    <t>SHT0010295</t>
  </si>
  <si>
    <t>点焊</t>
  </si>
  <si>
    <t>SHT0016112</t>
  </si>
  <si>
    <t>副司机安全带上固定钣金</t>
  </si>
  <si>
    <t>152*43*356</t>
  </si>
  <si>
    <t>BFA0000400</t>
  </si>
  <si>
    <t>汽车安全带用焊接螺母</t>
  </si>
  <si>
    <t>17*17*9</t>
  </si>
  <si>
    <t>SHT0016114</t>
  </si>
  <si>
    <t>副司机安全带上固定加强钣金</t>
  </si>
  <si>
    <t>SHT0010249</t>
  </si>
  <si>
    <t>SHT0002054</t>
  </si>
  <si>
    <t>6804556X0001A</t>
  </si>
  <si>
    <t>主驾塑料耦合器（黑色）</t>
  </si>
  <si>
    <t>司机主驾副边星盘使用</t>
  </si>
  <si>
    <t>Minlon 11C40</t>
  </si>
  <si>
    <t>13.7*17.3*13.7</t>
  </si>
  <si>
    <t>SHT0010296</t>
  </si>
  <si>
    <t>调角器连动杆</t>
  </si>
  <si>
    <t>50Mn  t=1.0</t>
  </si>
  <si>
    <t>10×425×10</t>
  </si>
  <si>
    <t>SHT0010419</t>
  </si>
  <si>
    <t>坐垫翻折连接钣总成左</t>
  </si>
  <si>
    <t>N/A</t>
  </si>
  <si>
    <t>压装</t>
  </si>
  <si>
    <t>BAS0010013</t>
  </si>
  <si>
    <t>金属轴套(坐垫翻折)</t>
  </si>
  <si>
    <t>DC01 t=0.5</t>
  </si>
  <si>
    <t>0.5-Q/BQB 408
DC01-Q/BQB 408</t>
  </si>
  <si>
    <t>明阳科技（苏州）股份有限公司</t>
  </si>
  <si>
    <t>SHT0010385</t>
  </si>
  <si>
    <t>坐垫翻折连接钣金左</t>
  </si>
  <si>
    <t>SAPH440 t=5.0</t>
  </si>
  <si>
    <t>SHT0010421</t>
  </si>
  <si>
    <t>坐垫翻折连接钣总成右</t>
  </si>
  <si>
    <t>SHT0010386</t>
  </si>
  <si>
    <t>坐垫翻折连接钣金右</t>
  </si>
  <si>
    <t>SHT0010895</t>
  </si>
  <si>
    <t>开口挡圈</t>
  </si>
  <si>
    <t>（非标件） 公称直径d=16mm</t>
  </si>
  <si>
    <t>65Mn</t>
  </si>
  <si>
    <t>SHT0010798</t>
  </si>
  <si>
    <t>靠背调节铸件(福田)</t>
  </si>
  <si>
    <t>压铸件</t>
  </si>
  <si>
    <t>YX041</t>
  </si>
  <si>
    <t>阳极氧化</t>
  </si>
  <si>
    <t>压铸</t>
  </si>
  <si>
    <t>无锡市汇源机械科技有限公司</t>
  </si>
  <si>
    <t>BSP0010008</t>
  </si>
  <si>
    <t>靠背调节钣金回位簧</t>
  </si>
  <si>
    <t>SHT0010302</t>
  </si>
  <si>
    <t>弹簧</t>
  </si>
  <si>
    <t>BFA0010041</t>
  </si>
  <si>
    <t>GB896-86 公称直径d=8mm</t>
  </si>
  <si>
    <t>BSP0010006</t>
  </si>
  <si>
    <t>靠背调节蜗簧</t>
  </si>
  <si>
    <t>15000次寿命需求</t>
  </si>
  <si>
    <t>SHT0010201</t>
  </si>
  <si>
    <t>123*14*96</t>
  </si>
  <si>
    <t>SHT0002773</t>
  </si>
  <si>
    <t>坐垫翻折限位钣金电泳</t>
  </si>
  <si>
    <t>SHT0010372</t>
  </si>
  <si>
    <t>SAPH440 t=6.0</t>
  </si>
  <si>
    <t>坐垫翻折限位钣金</t>
  </si>
  <si>
    <t>霸州市政锦五金制品有限公司</t>
  </si>
  <si>
    <t>BFA0010031</t>
  </si>
  <si>
    <t>内六角花型盘头螺钉</t>
  </si>
  <si>
    <t>Fe/Zn12F  镀锌膜厚12um黑色钝化中性盐雾120h(GB/T9799)</t>
  </si>
  <si>
    <t>BFA0010032</t>
  </si>
  <si>
    <t>大垫圈</t>
  </si>
  <si>
    <t>GB/T 96.1-2002</t>
  </si>
  <si>
    <t>BSP0010016</t>
  </si>
  <si>
    <t>坐垫翻折限位钣金回位簧</t>
  </si>
  <si>
    <t>SHT0002517</t>
  </si>
  <si>
    <t>扶手支架总成电泳</t>
  </si>
  <si>
    <t>SHT0011333</t>
  </si>
  <si>
    <t>焊接总成件</t>
  </si>
  <si>
    <t>96*92*84</t>
  </si>
  <si>
    <t>电泳（ED)</t>
  </si>
  <si>
    <t>扶手支架总成</t>
  </si>
  <si>
    <t>SHT0011362</t>
  </si>
  <si>
    <t>扶手支架</t>
  </si>
  <si>
    <t>SPFH590 /T=3.0</t>
  </si>
  <si>
    <t>96*19*84</t>
  </si>
  <si>
    <t>SHT0011363</t>
  </si>
  <si>
    <t>焊接轴套</t>
  </si>
  <si>
    <t>20</t>
  </si>
  <si>
    <t>GB/T 702       20 GB/T699</t>
  </si>
  <si>
    <t>19*10*19(Φ20)</t>
  </si>
  <si>
    <t>瑞安市精艺标准件有限公司/沧州智凯金属制品有限公司</t>
  </si>
  <si>
    <t>SHT0011364</t>
  </si>
  <si>
    <t>扶手转轴</t>
  </si>
  <si>
    <t>机加工件</t>
  </si>
  <si>
    <t>35</t>
  </si>
  <si>
    <t>GB/T 702       35 GB/T699</t>
  </si>
  <si>
    <t>26*69*26(Φ26)</t>
  </si>
  <si>
    <t>BFA0010018</t>
  </si>
  <si>
    <t>六角头螺栓</t>
  </si>
  <si>
    <t>扶手支架固定使用，GB/T5782等级8.8级 预涂S级锁固胶（标准QC/T 597）</t>
  </si>
  <si>
    <t>表面处理要求：      颜色：黑色               盐雾试验要求：DIN 50021-SS,要求120小时后无基材腐蚀且不允许出现大量锌腐蚀产物，另外在供货状态以及在120℃下进行24h存放后系统抗腐蚀性必须保证。</t>
  </si>
  <si>
    <t>BFA0010014</t>
  </si>
  <si>
    <t>扶手锁止销</t>
  </si>
  <si>
    <t>左右共用</t>
  </si>
  <si>
    <t>冷墩件</t>
  </si>
  <si>
    <t>14*14*43（M14）</t>
  </si>
  <si>
    <t>机加</t>
  </si>
  <si>
    <t>SHT0015197</t>
  </si>
  <si>
    <t>扶手外盖</t>
  </si>
  <si>
    <t>与H6颜色不同</t>
  </si>
  <si>
    <t>PA6+GF30</t>
  </si>
  <si>
    <t>86*31*43</t>
  </si>
  <si>
    <t>注塑车间</t>
  </si>
  <si>
    <t>SHT0015198</t>
  </si>
  <si>
    <t>左侧扶手本体总成</t>
  </si>
  <si>
    <t>与H6相比变更颜色</t>
  </si>
  <si>
    <t>378*63*100</t>
  </si>
  <si>
    <t>0.8482</t>
  </si>
  <si>
    <t>后视镜组装车间</t>
  </si>
  <si>
    <t>SHT0016117</t>
  </si>
  <si>
    <t>副驾驶座椅座垫装配总成</t>
  </si>
  <si>
    <t>SHT0016118</t>
  </si>
  <si>
    <t>副驾驶座椅座垫护面总成</t>
  </si>
  <si>
    <t>538*519*111</t>
  </si>
  <si>
    <t>缝纫</t>
  </si>
  <si>
    <t>SHT0016199</t>
  </si>
  <si>
    <t>副驾驶座椅SBR</t>
  </si>
  <si>
    <t>BEC0010195</t>
  </si>
  <si>
    <t>电器件</t>
  </si>
  <si>
    <t>SHT0016119</t>
  </si>
  <si>
    <t>副驾驶座椅坐垫泡沫总成</t>
  </si>
  <si>
    <t>SHT0011026</t>
  </si>
  <si>
    <t>PUR</t>
  </si>
  <si>
    <t>SHT0016120</t>
  </si>
  <si>
    <t>副驾驶座椅坐垫泡沫本体</t>
  </si>
  <si>
    <t>PUV</t>
  </si>
  <si>
    <t>SHT0016122</t>
  </si>
  <si>
    <t>坐垫泡沫预埋钢丝A</t>
  </si>
  <si>
    <t>SHT0011028</t>
  </si>
  <si>
    <t xml:space="preserve">20# ⌀2.0  </t>
  </si>
  <si>
    <t>⌀2-GB/T 342
Q235-GB/T 700</t>
  </si>
  <si>
    <t>⌀2.0*390</t>
  </si>
  <si>
    <t>SHT0016123</t>
  </si>
  <si>
    <t>坐垫泡沫预埋钢丝B</t>
  </si>
  <si>
    <t>SHT0011693</t>
  </si>
  <si>
    <t>⌀2.0*250</t>
  </si>
  <si>
    <t>借用G3</t>
  </si>
  <si>
    <t>SHT0011029</t>
  </si>
  <si>
    <t>SHT0010689</t>
  </si>
  <si>
    <t>座框骨架总成</t>
  </si>
  <si>
    <t>SHT0010690</t>
  </si>
  <si>
    <t>座框主管</t>
  </si>
  <si>
    <t>QSTE340TM
Φ25*2.0</t>
  </si>
  <si>
    <t>SHT0011014</t>
  </si>
  <si>
    <t>钢丝焊接总成</t>
  </si>
  <si>
    <t>SHT0010691</t>
  </si>
  <si>
    <t>座框纵向钢丝</t>
  </si>
  <si>
    <t>Q235</t>
  </si>
  <si>
    <t>SHT0010692</t>
  </si>
  <si>
    <t>座框横向钢丝1</t>
  </si>
  <si>
    <t>SHT0010693</t>
  </si>
  <si>
    <t>座框横向钢丝2</t>
  </si>
  <si>
    <t>SHT0010694</t>
  </si>
  <si>
    <t>座框后横管</t>
  </si>
  <si>
    <t>SHT0010695</t>
  </si>
  <si>
    <t>左旁侧板焊接总成</t>
  </si>
  <si>
    <t>SHT0010696</t>
  </si>
  <si>
    <t>左旁侧板</t>
  </si>
  <si>
    <t>M8</t>
  </si>
  <si>
    <t>25*32*55</t>
  </si>
  <si>
    <t>SHT0010697</t>
  </si>
  <si>
    <t>右旁侧板焊接总成</t>
  </si>
  <si>
    <t>SHT0010698</t>
  </si>
  <si>
    <t>右旁侧板</t>
  </si>
  <si>
    <t>SHT0010699</t>
  </si>
  <si>
    <t>橡胶垫安装支架</t>
  </si>
  <si>
    <t>SHT0014101</t>
  </si>
  <si>
    <t>垫片</t>
  </si>
  <si>
    <t>ABS</t>
  </si>
  <si>
    <t>天津市勃辉模具有限公司</t>
  </si>
  <si>
    <t>BFA0000292</t>
  </si>
  <si>
    <t>十字槽沉头自攻钉-C型</t>
  </si>
  <si>
    <t>Q2744213</t>
  </si>
  <si>
    <t>上锐(常州)供应链管理有限公司</t>
  </si>
  <si>
    <t>SHT0016205</t>
  </si>
  <si>
    <t>滑轨配置</t>
  </si>
  <si>
    <t>SHT0016206</t>
  </si>
  <si>
    <t>SHT0016207</t>
  </si>
  <si>
    <t>SHT0016208</t>
  </si>
  <si>
    <t>SHT0016209</t>
  </si>
  <si>
    <t>SHT0010036</t>
  </si>
  <si>
    <t>坐盆骨架总成</t>
  </si>
  <si>
    <t>装配分总成</t>
  </si>
  <si>
    <t>468*449*71</t>
  </si>
  <si>
    <t>SHT0002451</t>
  </si>
  <si>
    <t>坐盆钣金电泳</t>
  </si>
  <si>
    <t>ST14/T=1.0</t>
  </si>
  <si>
    <t>Q/BQB 403</t>
  </si>
  <si>
    <t>SHT0010038</t>
  </si>
  <si>
    <t>坐盆钣金</t>
  </si>
  <si>
    <t>SHT0016210</t>
  </si>
  <si>
    <t>前安装支架</t>
  </si>
  <si>
    <t>钢板Q235
t=2.5</t>
  </si>
  <si>
    <t>34×25×34</t>
  </si>
  <si>
    <t>开口抽芯铆钉</t>
  </si>
  <si>
    <t>3.2*9</t>
  </si>
  <si>
    <t>北京浦东三浦标准件有限公司</t>
  </si>
  <si>
    <t>BFA0000087</t>
  </si>
  <si>
    <t>M5</t>
  </si>
  <si>
    <t>SHT0015306</t>
  </si>
  <si>
    <t>副司机底座焊接总成</t>
  </si>
  <si>
    <t>SHT0010427</t>
  </si>
  <si>
    <t>SHT0015592</t>
  </si>
  <si>
    <t>左侧立板焊接总成</t>
  </si>
  <si>
    <t>SHT0010392</t>
  </si>
  <si>
    <t>H6左侧立板</t>
  </si>
  <si>
    <t>SHT0010429</t>
  </si>
  <si>
    <t>SAPH590 t=2.0</t>
  </si>
  <si>
    <t>M10</t>
  </si>
  <si>
    <t>SHT0015593</t>
  </si>
  <si>
    <t>右侧立板焊接总成</t>
  </si>
  <si>
    <t>SHT0010391</t>
  </si>
  <si>
    <t>H6右侧立板</t>
  </si>
  <si>
    <t>SHT0014098</t>
  </si>
  <si>
    <t>底座上连接方管2</t>
  </si>
  <si>
    <t>方管
40X20X2 Q235</t>
  </si>
  <si>
    <t>SHT0010393</t>
  </si>
  <si>
    <t>H6前下支撑板</t>
  </si>
  <si>
    <t>SAPH440 t=2.5</t>
  </si>
  <si>
    <t>294*71*50</t>
  </si>
  <si>
    <t>SHT0010394</t>
  </si>
  <si>
    <t>H6后下支撑板</t>
  </si>
  <si>
    <t>294*83*48</t>
  </si>
  <si>
    <t>SHT0010430</t>
  </si>
  <si>
    <t>H6副驾安全带固定钣焊接总成</t>
  </si>
  <si>
    <t>324*60*20</t>
  </si>
  <si>
    <t>SHT0010395</t>
  </si>
  <si>
    <t>H6副驾安全带固定钣金</t>
  </si>
  <si>
    <t>浦东三浦/上锐</t>
  </si>
  <si>
    <t>SHT0014256</t>
  </si>
  <si>
    <t>线束护套固定钣金</t>
  </si>
  <si>
    <t>104*52*33</t>
  </si>
  <si>
    <t>泊头市捷润五金制品有限公司</t>
  </si>
  <si>
    <t>副司机底座电泳总成</t>
  </si>
  <si>
    <t>SHT00A6803</t>
  </si>
  <si>
    <t>SHT00A6804</t>
  </si>
  <si>
    <t>SHT00A6805</t>
  </si>
  <si>
    <t>SHT00A6806</t>
  </si>
  <si>
    <t>SHT00A6807</t>
  </si>
  <si>
    <t>SHT00A6808</t>
  </si>
  <si>
    <t>右侧立板</t>
  </si>
  <si>
    <t>SHT0010928</t>
  </si>
  <si>
    <t>H6底座上连接方管</t>
  </si>
  <si>
    <t>宽车副驾驶坐垫骨架电泳总成</t>
  </si>
  <si>
    <t xml:space="preserve">电泳 </t>
  </si>
  <si>
    <t>SHT0016211</t>
  </si>
  <si>
    <t>宽车副驾驶坐垫骨架焊接总成</t>
  </si>
  <si>
    <t>SHT0016212</t>
  </si>
  <si>
    <t>左侧钣金焊接分总成</t>
  </si>
  <si>
    <t>SHT0010845</t>
  </si>
  <si>
    <t>焊接分总成件</t>
  </si>
  <si>
    <t>SHT0016213</t>
  </si>
  <si>
    <t xml:space="preserve">左侧钣金 </t>
  </si>
  <si>
    <t xml:space="preserve"> QStE420TM/T=2.5</t>
  </si>
  <si>
    <t>470*48*105</t>
  </si>
  <si>
    <t>SHT0010846</t>
  </si>
  <si>
    <t>SHT0016214</t>
  </si>
  <si>
    <t>右侧钣金焊接分总成</t>
  </si>
  <si>
    <t>SHT0016215</t>
  </si>
  <si>
    <t xml:space="preserve">右侧钣金 </t>
  </si>
  <si>
    <t>SHT0016216</t>
  </si>
  <si>
    <t>前侧钣金</t>
  </si>
  <si>
    <t>SHT0010847</t>
  </si>
  <si>
    <t>269*122*140</t>
  </si>
  <si>
    <t>SHT0016217</t>
  </si>
  <si>
    <t>后侧钣金</t>
  </si>
  <si>
    <t>SHT0010851</t>
  </si>
  <si>
    <t>SHT0001973</t>
  </si>
  <si>
    <t>H5-6801110</t>
  </si>
  <si>
    <t>滑块儿</t>
  </si>
  <si>
    <t>pps6345A4HD9050</t>
  </si>
  <si>
    <t>51.5*13*11.5</t>
  </si>
  <si>
    <t>BFA0010096</t>
  </si>
  <si>
    <t>全钢大帽抽芯铆钉</t>
  </si>
  <si>
    <t>4.8×16-16固定座盆滑块</t>
  </si>
  <si>
    <t>4.8×16-16-钢+钢</t>
  </si>
  <si>
    <t>GB/T 12618.2</t>
  </si>
  <si>
    <t>16*16*20</t>
  </si>
  <si>
    <t>镀白锌</t>
  </si>
  <si>
    <t>SHT0016218</t>
  </si>
  <si>
    <t>支架连接梁总成</t>
  </si>
  <si>
    <t>SHT0012214</t>
  </si>
  <si>
    <t>326*55*11</t>
  </si>
  <si>
    <t>SHT0016219</t>
  </si>
  <si>
    <t>支架连接梁本体</t>
  </si>
  <si>
    <t>冲压件</t>
  </si>
  <si>
    <t>SHT0012215</t>
  </si>
  <si>
    <t>t=3-Q/BQB301
SAPH440-Q/BQB310</t>
  </si>
  <si>
    <t>Q/BQB301
Q/BQB310</t>
  </si>
  <si>
    <t>18*240*38</t>
  </si>
  <si>
    <t>SHT0016220</t>
  </si>
  <si>
    <t>连接梁加强钣金</t>
  </si>
  <si>
    <t>SHT0012216</t>
  </si>
  <si>
    <t>429*22*32</t>
  </si>
  <si>
    <t>SHT0016221</t>
  </si>
  <si>
    <t>螺母套</t>
  </si>
  <si>
    <t>机加件</t>
  </si>
  <si>
    <t>SQXM3000-6805834</t>
  </si>
  <si>
    <t>35#</t>
  </si>
  <si>
    <t>15*15*16</t>
  </si>
  <si>
    <t>SHT0016222</t>
  </si>
  <si>
    <t>滑轨总成</t>
  </si>
  <si>
    <t>BFA0000017</t>
  </si>
  <si>
    <t>Q218B0820</t>
  </si>
  <si>
    <t>内六角圆柱头螺钉</t>
  </si>
  <si>
    <t>M8*20</t>
  </si>
  <si>
    <t>12*12*32</t>
  </si>
  <si>
    <t>SHT0016223</t>
  </si>
  <si>
    <t>左旋手动转盘总成</t>
  </si>
  <si>
    <t>新开发手动锁止机构</t>
  </si>
  <si>
    <t>价格可参考SHT0015112</t>
  </si>
  <si>
    <t>SHT0016224</t>
  </si>
  <si>
    <t>转盘解锁拉线总成</t>
  </si>
  <si>
    <t>φ5*650</t>
  </si>
  <si>
    <t>SHT0016225</t>
  </si>
  <si>
    <t>靠背双控解锁机构总成</t>
  </si>
  <si>
    <t>SHT0016226</t>
  </si>
  <si>
    <t>牛角扳手</t>
  </si>
  <si>
    <t>SHT0016227</t>
  </si>
  <si>
    <t>牛角扳手出口底座罩壳</t>
  </si>
  <si>
    <t>PC+ABS</t>
  </si>
  <si>
    <t>61*119*291</t>
  </si>
  <si>
    <t>SHT0016228</t>
  </si>
  <si>
    <t>底座罩壳支架</t>
  </si>
  <si>
    <t>SHT0016229</t>
  </si>
  <si>
    <t>解锁钣金</t>
  </si>
  <si>
    <t>SHT0016230</t>
  </si>
  <si>
    <t>解锁钣金固定支架</t>
  </si>
  <si>
    <t>H5-6801404</t>
  </si>
  <si>
    <t>铆钉</t>
  </si>
  <si>
    <t>15*15*11</t>
  </si>
  <si>
    <t>SHT0016231</t>
  </si>
  <si>
    <t>回位拉簧</t>
  </si>
  <si>
    <t>7*65</t>
  </si>
  <si>
    <t>SHT0016232</t>
  </si>
  <si>
    <t>靠背双控解锁解锁拉线</t>
  </si>
  <si>
    <t>G3</t>
  </si>
  <si>
    <t>SHT0015308</t>
  </si>
  <si>
    <t>副驾驶员副边罩壳</t>
  </si>
  <si>
    <t>SHT0010675</t>
  </si>
  <si>
    <t>PP-T20</t>
  </si>
  <si>
    <t>294*110*256</t>
  </si>
  <si>
    <t>SHT0015309</t>
  </si>
  <si>
    <t>副驾驶员主边罩壳</t>
  </si>
  <si>
    <t>SHT0010676</t>
  </si>
  <si>
    <t>SHT0015311</t>
  </si>
  <si>
    <t>靠背调节手柄总成</t>
  </si>
  <si>
    <t>SHT0010335</t>
  </si>
  <si>
    <t>SHT0015312</t>
  </si>
  <si>
    <t>靠背调节手柄</t>
  </si>
  <si>
    <t>SHT0010677</t>
  </si>
  <si>
    <t>159*34*68</t>
  </si>
  <si>
    <t>SHT0015313</t>
  </si>
  <si>
    <t>副驾低配驶靠背调节手柄本体</t>
  </si>
  <si>
    <t>SHT0015236</t>
  </si>
  <si>
    <t>丝印标识</t>
  </si>
  <si>
    <t>河北委外加工</t>
  </si>
  <si>
    <t>SHT0010356</t>
  </si>
  <si>
    <t>靠背调节手柄销轴</t>
  </si>
  <si>
    <t>沧州智凯金属制品有限公司</t>
  </si>
  <si>
    <t>BSP0010018</t>
  </si>
  <si>
    <t>副驾驶靠背调节手柄卡接簧</t>
  </si>
  <si>
    <t>BSP0010017</t>
  </si>
  <si>
    <t>SHT0015072</t>
  </si>
  <si>
    <t>副驾手柄铜套</t>
  </si>
  <si>
    <t>Cu</t>
  </si>
  <si>
    <t>⌀8.3*0.15*25</t>
  </si>
  <si>
    <t>BSP0010020</t>
  </si>
  <si>
    <t>弹簧卡子</t>
  </si>
  <si>
    <t>白锌</t>
  </si>
  <si>
    <t>北京吉信汽弹簧制品有限公司</t>
  </si>
  <si>
    <t>BFA0010033</t>
  </si>
  <si>
    <t>内六角花形圆柱头螺钉</t>
  </si>
  <si>
    <t>H6副司机座框总成 连接使用。</t>
  </si>
  <si>
    <t>BFA0010037</t>
  </si>
  <si>
    <t>内梅花三角牙自攻螺钉</t>
  </si>
  <si>
    <t>黑锌</t>
  </si>
  <si>
    <t>BFA0000001</t>
  </si>
  <si>
    <t>GHRC000001</t>
  </si>
  <si>
    <t>C型钉</t>
  </si>
  <si>
    <t>天津金庄新材料科技有限公司</t>
  </si>
  <si>
    <t>与主驾驶共用</t>
  </si>
  <si>
    <t>宽车主驾驶底部支架电泳总成</t>
  </si>
  <si>
    <t>SHT0016014</t>
  </si>
  <si>
    <t>宽车主驾驶底部支架焊接总成</t>
  </si>
  <si>
    <t>SHT0016147</t>
  </si>
  <si>
    <t>SHT0016148</t>
  </si>
  <si>
    <t>SHT0016149</t>
  </si>
  <si>
    <t>SHT0016145</t>
  </si>
  <si>
    <t>SHT0016146</t>
  </si>
  <si>
    <t>SHT0016151</t>
  </si>
  <si>
    <t>支撑轴套</t>
  </si>
  <si>
    <t>20*15</t>
  </si>
  <si>
    <t>平台件</t>
  </si>
  <si>
    <t>中宽车主驾驶底部支架电泳总成</t>
  </si>
  <si>
    <t>SHT0015987</t>
  </si>
  <si>
    <t>中宽车主驾驶底部支架焊接总成</t>
  </si>
  <si>
    <t>SHT0016184</t>
  </si>
  <si>
    <t>支架左侧边板焊接分总成</t>
  </si>
  <si>
    <t>SHT0016185</t>
  </si>
  <si>
    <t>左侧钣金</t>
  </si>
  <si>
    <t>565*55*113</t>
  </si>
  <si>
    <t>SHT0016186</t>
  </si>
  <si>
    <t>支架右侧边板焊接分总成</t>
  </si>
  <si>
    <t>SHT0016187</t>
  </si>
  <si>
    <t>右侧钣金</t>
  </si>
  <si>
    <t>SHT0016188</t>
  </si>
  <si>
    <t>138*260*114</t>
  </si>
  <si>
    <t>SHT0016189</t>
  </si>
  <si>
    <t>175*271*29</t>
  </si>
  <si>
    <t>SHT0016190</t>
  </si>
  <si>
    <t>20*5</t>
  </si>
  <si>
    <r>
      <rPr>
        <sz val="10"/>
        <rFont val="宋体"/>
        <charset val="134"/>
      </rPr>
      <t>借用H</t>
    </r>
    <r>
      <rPr>
        <sz val="10"/>
        <rFont val="宋体"/>
        <charset val="134"/>
      </rPr>
      <t>4</t>
    </r>
  </si>
  <si>
    <t>SHT0000495</t>
  </si>
  <si>
    <t>副驾靠背防护罩</t>
  </si>
  <si>
    <t>SHT0011148</t>
  </si>
  <si>
    <t>黄骅市建昌塑料制品有限公司</t>
  </si>
  <si>
    <t>SLT0000341</t>
  </si>
  <si>
    <t>坐垫防护罩</t>
  </si>
  <si>
    <t>A6宽车副司机座椅底支架电泳</t>
  </si>
  <si>
    <t>A9609100711</t>
  </si>
  <si>
    <t>A6宽车副司机座椅底支架总成</t>
  </si>
  <si>
    <t>A6宽车副司机座椅底支架上板焊接总成</t>
  </si>
  <si>
    <t>SHT0011522</t>
  </si>
  <si>
    <t>图纸需要更新</t>
  </si>
  <si>
    <t>BFA0000518</t>
  </si>
  <si>
    <t>A6宽车副司机座椅底支架上板</t>
  </si>
  <si>
    <t>QSTE420TM</t>
  </si>
  <si>
    <t>2.5-Q/BQB 301
QSTE420TM-Q/BQB 311</t>
  </si>
  <si>
    <t>A6宽车副司机座椅底支架左下板</t>
  </si>
  <si>
    <t>SHT0011032</t>
  </si>
  <si>
    <t>2.0-Q/BQB 301
QSTE420TM-Q/BQB 311</t>
  </si>
  <si>
    <t>A6宽车副司机座椅底支架右下板</t>
  </si>
  <si>
    <t>A6中宽车副司机座椅底支架电泳</t>
  </si>
  <si>
    <t>A6681000000022</t>
  </si>
  <si>
    <t>A6中宽车副司机座椅底支架总成</t>
  </si>
  <si>
    <t>A6中宽车副司机座椅底支架上板焊接总成</t>
  </si>
  <si>
    <t>A6中宽车副司机座椅底支架上板</t>
  </si>
  <si>
    <t>A6中宽车副司机座椅底支架左下板</t>
  </si>
  <si>
    <t>A6中宽车副司机座椅底支架右下板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</si>
</sst>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.00_);[Red]\(0.00\)"/>
    <numFmt numFmtId="179" formatCode="0_ "/>
    <numFmt numFmtId="180" formatCode="0_);[Red]\(0\)"/>
    <numFmt numFmtId="181" formatCode="0.000_ "/>
    <numFmt numFmtId="182" formatCode="0.0_);[Red]\(0.0\)"/>
    <numFmt numFmtId="183" formatCode="0.000_);[Red]\(0.000\)"/>
    <numFmt numFmtId="184" formatCode="&quot;√&quot;"/>
    <numFmt numFmtId="185" formatCode="0.0000"/>
  </numFmts>
  <fonts count="59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14"/>
      <name val="Arial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sz val="9"/>
      <name val="微软雅黑"/>
      <charset val="134"/>
    </font>
    <font>
      <sz val="14"/>
      <name val="微软雅黑"/>
      <charset val="134"/>
    </font>
    <font>
      <sz val="10"/>
      <color theme="1"/>
      <name val="宋体"/>
      <charset val="134"/>
    </font>
    <font>
      <sz val="12"/>
      <name val="微软雅黑"/>
      <charset val="134"/>
    </font>
    <font>
      <sz val="10"/>
      <name val="微软雅黑"/>
      <charset val="134"/>
    </font>
    <font>
      <sz val="10"/>
      <color indexed="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6"/>
      <name val="微软雅黑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b/>
      <sz val="17"/>
      <name val="微软雅黑"/>
      <charset val="134"/>
    </font>
    <font>
      <b/>
      <u/>
      <sz val="17"/>
      <name val="微软雅黑"/>
      <charset val="134"/>
    </font>
    <font>
      <sz val="15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0"/>
      <name val="宋体"/>
      <charset val="134"/>
    </font>
    <font>
      <b/>
      <sz val="10"/>
      <name val="Arial"/>
      <charset val="134"/>
    </font>
    <font>
      <sz val="11"/>
      <color theme="1"/>
      <name val="Tahoma"/>
      <charset val="134"/>
    </font>
    <font>
      <vertAlign val="superscript"/>
      <sz val="11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theme="4" tint="0.79998168889431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4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5" borderId="46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/>
    <xf numFmtId="0" fontId="45" fillId="0" borderId="0" applyNumberFormat="0" applyFill="0" applyBorder="0" applyAlignment="0" applyProtection="0">
      <alignment vertical="center"/>
    </xf>
    <xf numFmtId="0" fontId="46" fillId="0" borderId="47" applyNumberFormat="0" applyFill="0" applyAlignment="0" applyProtection="0">
      <alignment vertical="center"/>
    </xf>
    <xf numFmtId="0" fontId="47" fillId="0" borderId="47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0" borderId="48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8" fillId="19" borderId="49" applyNumberFormat="0" applyAlignment="0" applyProtection="0">
      <alignment vertical="center"/>
    </xf>
    <xf numFmtId="0" fontId="49" fillId="19" borderId="45" applyNumberFormat="0" applyAlignment="0" applyProtection="0">
      <alignment vertical="center"/>
    </xf>
    <xf numFmtId="0" fontId="50" fillId="20" borderId="50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1" fillId="0" borderId="51" applyNumberFormat="0" applyFill="0" applyAlignment="0" applyProtection="0">
      <alignment vertical="center"/>
    </xf>
    <xf numFmtId="0" fontId="52" fillId="0" borderId="52" applyNumberFormat="0" applyFill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5" fillId="0" borderId="0"/>
    <xf numFmtId="0" fontId="33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0" borderId="0"/>
    <xf numFmtId="0" fontId="33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55" fillId="0" borderId="0" applyNumberFormat="0" applyBorder="0" applyProtection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1" fillId="0" borderId="0">
      <alignment vertical="center"/>
    </xf>
    <xf numFmtId="0" fontId="35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38" fillId="0" borderId="1" applyNumberFormat="0" applyFill="0" applyBorder="0" applyAlignment="0" applyProtection="0">
      <alignment vertical="center"/>
    </xf>
    <xf numFmtId="0" fontId="57" fillId="0" borderId="0"/>
    <xf numFmtId="0" fontId="38" fillId="0" borderId="1" applyNumberFormat="0" applyFill="0" applyBorder="0" applyAlignment="0" applyProtection="0">
      <alignment vertical="center"/>
    </xf>
  </cellStyleXfs>
  <cellXfs count="505">
    <xf numFmtId="0" fontId="0" fillId="0" borderId="0" xfId="0">
      <alignment vertical="center"/>
    </xf>
    <xf numFmtId="0" fontId="1" fillId="0" borderId="0" xfId="59" applyFont="1" applyFill="1" applyBorder="1" applyAlignment="1" applyProtection="1">
      <alignment horizontal="center" vertical="center" wrapText="1"/>
      <protection locked="0"/>
    </xf>
    <xf numFmtId="0" fontId="2" fillId="0" borderId="0" xfId="62" applyFont="1" applyFill="1" applyAlignment="1" applyProtection="1">
      <alignment horizontal="center" vertical="center" wrapText="1"/>
      <protection locked="0"/>
    </xf>
    <xf numFmtId="0" fontId="3" fillId="0" borderId="0" xfId="59" applyFont="1" applyFill="1" applyBorder="1" applyAlignment="1" applyProtection="1">
      <alignment horizontal="center" vertical="center" wrapText="1"/>
      <protection locked="0"/>
    </xf>
    <xf numFmtId="0" fontId="4" fillId="0" borderId="1" xfId="62" applyFont="1" applyFill="1" applyBorder="1" applyAlignment="1" applyProtection="1">
      <alignment horizontal="center" vertical="center" wrapText="1"/>
      <protection locked="0"/>
    </xf>
    <xf numFmtId="0" fontId="1" fillId="0" borderId="1" xfId="62" applyFont="1" applyFill="1" applyBorder="1" applyAlignment="1" applyProtection="1">
      <alignment horizontal="center" vertical="center" wrapText="1"/>
      <protection locked="0"/>
    </xf>
    <xf numFmtId="0" fontId="1" fillId="0" borderId="0" xfId="62" applyFont="1" applyFill="1" applyAlignment="1" applyProtection="1">
      <alignment horizontal="center" vertical="center" wrapText="1"/>
      <protection locked="0"/>
    </xf>
    <xf numFmtId="0" fontId="4" fillId="0" borderId="0" xfId="62" applyFont="1" applyFill="1" applyAlignment="1" applyProtection="1">
      <alignment horizontal="center" vertical="center" wrapText="1"/>
      <protection locked="0"/>
    </xf>
    <xf numFmtId="177" fontId="4" fillId="0" borderId="0" xfId="62" applyNumberFormat="1" applyFont="1" applyFill="1" applyAlignment="1" applyProtection="1">
      <alignment horizontal="center" vertical="center" wrapText="1"/>
      <protection locked="0"/>
    </xf>
    <xf numFmtId="176" fontId="1" fillId="0" borderId="0" xfId="62" applyNumberFormat="1" applyFont="1" applyFill="1" applyAlignment="1" applyProtection="1">
      <alignment horizontal="center" vertical="center" wrapText="1"/>
      <protection locked="0"/>
    </xf>
    <xf numFmtId="10" fontId="1" fillId="0" borderId="0" xfId="62" applyNumberFormat="1" applyFont="1" applyFill="1" applyAlignment="1" applyProtection="1">
      <alignment horizontal="center" vertical="center" wrapText="1"/>
      <protection locked="0"/>
    </xf>
    <xf numFmtId="177" fontId="1" fillId="0" borderId="0" xfId="62" applyNumberFormat="1" applyFont="1" applyFill="1" applyAlignment="1" applyProtection="1">
      <alignment horizontal="center" vertical="center" wrapText="1"/>
      <protection locked="0"/>
    </xf>
    <xf numFmtId="178" fontId="1" fillId="0" borderId="0" xfId="62" applyNumberFormat="1" applyFont="1" applyFill="1" applyAlignment="1" applyProtection="1">
      <alignment horizontal="center" vertical="center" wrapText="1"/>
      <protection locked="0"/>
    </xf>
    <xf numFmtId="0" fontId="5" fillId="0" borderId="2" xfId="62" applyFont="1" applyFill="1" applyBorder="1" applyAlignment="1" applyProtection="1">
      <alignment horizontal="center" vertical="center"/>
      <protection locked="0"/>
    </xf>
    <xf numFmtId="0" fontId="5" fillId="0" borderId="3" xfId="62" applyFont="1" applyFill="1" applyBorder="1" applyAlignment="1" applyProtection="1">
      <alignment horizontal="center" vertical="center"/>
      <protection locked="0"/>
    </xf>
    <xf numFmtId="0" fontId="6" fillId="0" borderId="3" xfId="62" applyFont="1" applyFill="1" applyBorder="1" applyAlignment="1" applyProtection="1">
      <alignment horizontal="center" vertical="center"/>
      <protection locked="0"/>
    </xf>
    <xf numFmtId="0" fontId="6" fillId="0" borderId="4" xfId="62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5" fillId="0" borderId="4" xfId="62" applyFont="1" applyFill="1" applyBorder="1" applyAlignment="1" applyProtection="1">
      <alignment horizontal="center" vertical="center" wrapText="1"/>
      <protection locked="0"/>
    </xf>
    <xf numFmtId="0" fontId="5" fillId="0" borderId="1" xfId="62" applyFont="1" applyFill="1" applyBorder="1" applyAlignment="1" applyProtection="1">
      <alignment horizontal="center" vertical="center" wrapText="1"/>
      <protection locked="0"/>
    </xf>
    <xf numFmtId="0" fontId="6" fillId="0" borderId="4" xfId="62" applyFont="1" applyFill="1" applyBorder="1" applyAlignment="1" applyProtection="1">
      <alignment horizontal="center" vertical="center" wrapText="1"/>
      <protection locked="0"/>
    </xf>
    <xf numFmtId="0" fontId="6" fillId="0" borderId="1" xfId="62" applyFont="1" applyFill="1" applyBorder="1" applyAlignment="1" applyProtection="1">
      <alignment horizontal="center" vertical="center" wrapText="1"/>
      <protection locked="0"/>
    </xf>
    <xf numFmtId="0" fontId="6" fillId="0" borderId="4" xfId="62" applyFont="1" applyFill="1" applyBorder="1" applyAlignment="1" applyProtection="1">
      <alignment horizontal="center" vertical="top" wrapText="1"/>
      <protection locked="0"/>
    </xf>
    <xf numFmtId="0" fontId="6" fillId="0" borderId="1" xfId="62" applyFont="1" applyFill="1" applyBorder="1" applyAlignment="1" applyProtection="1">
      <alignment horizontal="center" vertical="top" wrapText="1"/>
      <protection locked="0"/>
    </xf>
    <xf numFmtId="0" fontId="7" fillId="0" borderId="5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2" applyFont="1" applyFill="1" applyBorder="1" applyAlignment="1" applyProtection="1">
      <alignment horizontal="center" vertical="center" wrapText="1"/>
      <protection locked="0"/>
    </xf>
    <xf numFmtId="0" fontId="7" fillId="0" borderId="7" xfId="62" applyFont="1" applyFill="1" applyBorder="1" applyAlignment="1" applyProtection="1">
      <alignment horizontal="center" vertical="center" wrapText="1"/>
      <protection locked="0"/>
    </xf>
    <xf numFmtId="0" fontId="7" fillId="0" borderId="8" xfId="5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2" applyFont="1" applyFill="1" applyBorder="1" applyAlignment="1" applyProtection="1">
      <alignment horizontal="center" vertical="center" wrapText="1"/>
      <protection locked="0"/>
    </xf>
    <xf numFmtId="0" fontId="2" fillId="0" borderId="4" xfId="6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62" applyFont="1" applyFill="1" applyBorder="1" applyAlignment="1" applyProtection="1">
      <alignment horizontal="center" vertical="center" wrapText="1"/>
      <protection locked="0"/>
    </xf>
    <xf numFmtId="0" fontId="5" fillId="0" borderId="3" xfId="62" applyFont="1" applyFill="1" applyBorder="1" applyAlignment="1" applyProtection="1">
      <alignment horizontal="center" vertical="center" wrapText="1"/>
      <protection locked="0"/>
    </xf>
    <xf numFmtId="0" fontId="8" fillId="0" borderId="3" xfId="62" applyFont="1" applyFill="1" applyBorder="1" applyAlignment="1" applyProtection="1">
      <alignment horizontal="center" vertical="center" wrapText="1"/>
      <protection locked="0"/>
    </xf>
    <xf numFmtId="0" fontId="8" fillId="0" borderId="1" xfId="62" applyFont="1" applyFill="1" applyBorder="1" applyAlignment="1" applyProtection="1">
      <alignment horizontal="center" vertical="center" wrapText="1"/>
      <protection locked="0"/>
    </xf>
    <xf numFmtId="0" fontId="7" fillId="0" borderId="9" xfId="62" applyFont="1" applyFill="1" applyBorder="1" applyAlignment="1" applyProtection="1">
      <alignment horizontal="center" vertical="center" wrapText="1"/>
      <protection locked="0"/>
    </xf>
    <xf numFmtId="49" fontId="3" fillId="0" borderId="10" xfId="62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62" applyFont="1" applyFill="1" applyBorder="1" applyAlignment="1" applyProtection="1">
      <alignment horizontal="center" vertical="center" wrapText="1"/>
      <protection locked="0"/>
    </xf>
    <xf numFmtId="0" fontId="7" fillId="0" borderId="10" xfId="62" applyFont="1" applyFill="1" applyBorder="1" applyAlignment="1" applyProtection="1">
      <alignment horizontal="center" vertical="center" wrapText="1"/>
      <protection locked="0"/>
    </xf>
    <xf numFmtId="0" fontId="2" fillId="0" borderId="6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2" applyFont="1" applyFill="1" applyBorder="1" applyAlignment="1" applyProtection="1">
      <alignment horizontal="center" vertical="center" wrapText="1"/>
      <protection locked="0"/>
    </xf>
    <xf numFmtId="49" fontId="3" fillId="0" borderId="12" xfId="62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62" applyFont="1" applyFill="1" applyBorder="1" applyAlignment="1" applyProtection="1">
      <alignment horizontal="center" vertical="center" wrapText="1"/>
      <protection locked="0"/>
    </xf>
    <xf numFmtId="0" fontId="7" fillId="0" borderId="12" xfId="62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0" fontId="10" fillId="0" borderId="0" xfId="0" applyNumberFormat="1" applyFont="1" applyFill="1" applyAlignment="1">
      <alignment horizontal="center" vertical="center"/>
    </xf>
    <xf numFmtId="0" fontId="2" fillId="2" borderId="1" xfId="16" applyFont="1" applyFill="1" applyBorder="1" applyAlignment="1">
      <alignment horizontal="center" vertical="center" wrapText="1"/>
    </xf>
    <xf numFmtId="0" fontId="2" fillId="2" borderId="1" xfId="56" applyNumberFormat="1" applyFont="1" applyFill="1" applyBorder="1" applyAlignment="1">
      <alignment horizontal="center" vertical="center" wrapText="1"/>
    </xf>
    <xf numFmtId="0" fontId="2" fillId="0" borderId="12" xfId="62" applyFont="1" applyFill="1" applyBorder="1" applyAlignment="1" applyProtection="1">
      <alignment horizontal="center" vertical="center" wrapText="1"/>
      <protection locked="0"/>
    </xf>
    <xf numFmtId="49" fontId="2" fillId="0" borderId="12" xfId="59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6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vertical="center" wrapText="1"/>
    </xf>
    <xf numFmtId="49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2" applyFont="1" applyFill="1" applyBorder="1" applyAlignment="1" applyProtection="1">
      <alignment horizontal="center" vertical="center" wrapText="1"/>
      <protection locked="0"/>
    </xf>
    <xf numFmtId="49" fontId="7" fillId="0" borderId="10" xfId="62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62" applyFont="1" applyFill="1" applyBorder="1" applyAlignment="1" applyProtection="1">
      <alignment horizontal="center" vertical="center" wrapText="1"/>
      <protection locked="0"/>
    </xf>
    <xf numFmtId="49" fontId="1" fillId="0" borderId="10" xfId="59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62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62" applyFont="1" applyFill="1" applyBorder="1" applyAlignment="1" applyProtection="1">
      <alignment horizontal="center" vertical="center" wrapText="1"/>
      <protection locked="0"/>
    </xf>
    <xf numFmtId="49" fontId="1" fillId="0" borderId="12" xfId="59" applyNumberFormat="1" applyFont="1" applyFill="1" applyBorder="1" applyAlignment="1" applyProtection="1">
      <alignment horizontal="center" vertical="center" wrapText="1"/>
      <protection locked="0"/>
    </xf>
    <xf numFmtId="181" fontId="2" fillId="0" borderId="6" xfId="0" applyNumberFormat="1" applyFont="1" applyFill="1" applyBorder="1" applyAlignment="1">
      <alignment horizontal="center" vertical="center" wrapText="1"/>
    </xf>
    <xf numFmtId="0" fontId="2" fillId="2" borderId="1" xfId="59" applyFont="1" applyFill="1" applyBorder="1" applyAlignment="1" applyProtection="1">
      <alignment horizontal="center" vertical="center" wrapText="1"/>
      <protection locked="0"/>
    </xf>
    <xf numFmtId="181" fontId="2" fillId="2" borderId="6" xfId="0" applyNumberFormat="1" applyFont="1" applyFill="1" applyBorder="1" applyAlignment="1">
      <alignment horizontal="center" vertical="center" wrapText="1"/>
    </xf>
    <xf numFmtId="0" fontId="2" fillId="2" borderId="1" xfId="62" applyFont="1" applyFill="1" applyBorder="1" applyAlignment="1" applyProtection="1">
      <alignment horizontal="center" vertical="center" wrapText="1"/>
      <protection locked="0"/>
    </xf>
    <xf numFmtId="49" fontId="2" fillId="2" borderId="1" xfId="5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62" applyFont="1" applyFill="1" applyBorder="1" applyAlignment="1" applyProtection="1">
      <alignment horizontal="center" vertical="center" wrapText="1"/>
      <protection locked="0"/>
    </xf>
    <xf numFmtId="49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0" applyFont="1" applyFill="1" applyBorder="1" applyAlignment="1">
      <alignment horizontal="center" vertical="center"/>
    </xf>
    <xf numFmtId="49" fontId="3" fillId="0" borderId="10" xfId="59" applyNumberFormat="1" applyFont="1" applyFill="1" applyBorder="1" applyAlignment="1" applyProtection="1">
      <alignment horizontal="center" vertical="center" wrapText="1"/>
      <protection locked="0"/>
    </xf>
    <xf numFmtId="177" fontId="3" fillId="0" borderId="10" xfId="62" applyNumberFormat="1" applyFont="1" applyFill="1" applyBorder="1" applyAlignment="1" applyProtection="1">
      <alignment horizontal="center" vertical="center" wrapText="1"/>
      <protection locked="0"/>
    </xf>
    <xf numFmtId="178" fontId="11" fillId="0" borderId="10" xfId="75" applyNumberFormat="1" applyFont="1" applyFill="1" applyBorder="1" applyAlignment="1">
      <alignment horizontal="center" vertical="center" wrapText="1"/>
    </xf>
    <xf numFmtId="182" fontId="11" fillId="0" borderId="13" xfId="75" applyNumberFormat="1" applyFont="1" applyFill="1" applyBorder="1" applyAlignment="1">
      <alignment horizontal="center" vertical="center" wrapText="1"/>
    </xf>
    <xf numFmtId="49" fontId="3" fillId="0" borderId="12" xfId="59" applyNumberFormat="1" applyFont="1" applyFill="1" applyBorder="1" applyAlignment="1" applyProtection="1">
      <alignment horizontal="center" vertical="center" wrapText="1"/>
      <protection locked="0"/>
    </xf>
    <xf numFmtId="177" fontId="3" fillId="0" borderId="12" xfId="62" applyNumberFormat="1" applyFont="1" applyFill="1" applyBorder="1" applyAlignment="1" applyProtection="1">
      <alignment horizontal="center" vertical="center" wrapText="1"/>
      <protection locked="0"/>
    </xf>
    <xf numFmtId="178" fontId="11" fillId="0" borderId="12" xfId="75" applyNumberFormat="1" applyFont="1" applyFill="1" applyBorder="1" applyAlignment="1">
      <alignment horizontal="center" vertical="center" wrapText="1"/>
    </xf>
    <xf numFmtId="182" fontId="11" fillId="0" borderId="14" xfId="75" applyNumberFormat="1" applyFont="1" applyFill="1" applyBorder="1" applyAlignment="1">
      <alignment horizontal="center" vertical="center" wrapText="1"/>
    </xf>
    <xf numFmtId="177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59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2" applyNumberFormat="1" applyFont="1" applyFill="1" applyBorder="1" applyAlignment="1" applyProtection="1">
      <alignment horizontal="center" vertical="center" wrapText="1"/>
      <protection locked="0"/>
    </xf>
    <xf numFmtId="177" fontId="3" fillId="3" borderId="1" xfId="1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182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61" applyNumberFormat="1" applyFont="1" applyFill="1" applyBorder="1" applyAlignment="1">
      <alignment horizontal="center" vertical="center" wrapText="1"/>
    </xf>
    <xf numFmtId="0" fontId="2" fillId="0" borderId="12" xfId="16" applyFont="1" applyBorder="1" applyAlignment="1">
      <alignment horizontal="center" vertical="center" wrapText="1"/>
    </xf>
    <xf numFmtId="182" fontId="2" fillId="0" borderId="12" xfId="16" applyNumberFormat="1" applyFont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182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82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59" applyNumberFormat="1" applyFont="1" applyFill="1" applyBorder="1" applyAlignment="1" applyProtection="1">
      <alignment horizontal="center" vertical="center" wrapText="1"/>
      <protection locked="0"/>
    </xf>
    <xf numFmtId="177" fontId="2" fillId="0" borderId="12" xfId="61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</xf>
    <xf numFmtId="177" fontId="2" fillId="0" borderId="12" xfId="6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62" applyNumberFormat="1" applyFont="1" applyFill="1" applyBorder="1" applyAlignment="1" applyProtection="1">
      <alignment horizontal="center" vertical="center" wrapText="1"/>
      <protection locked="0"/>
    </xf>
    <xf numFmtId="10" fontId="8" fillId="0" borderId="3" xfId="62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62" applyNumberFormat="1" applyFont="1" applyFill="1" applyBorder="1" applyAlignment="1" applyProtection="1">
      <alignment horizontal="center" vertical="center" wrapText="1"/>
      <protection locked="0"/>
    </xf>
    <xf numFmtId="10" fontId="8" fillId="0" borderId="1" xfId="62" applyNumberFormat="1" applyFont="1" applyFill="1" applyBorder="1" applyAlignment="1" applyProtection="1">
      <alignment horizontal="center" vertical="center" wrapText="1"/>
      <protection locked="0"/>
    </xf>
    <xf numFmtId="182" fontId="11" fillId="0" borderId="9" xfId="75" applyNumberFormat="1" applyFont="1" applyFill="1" applyBorder="1" applyAlignment="1">
      <alignment horizontal="center" vertical="center" wrapText="1"/>
    </xf>
    <xf numFmtId="176" fontId="11" fillId="0" borderId="10" xfId="75" applyNumberFormat="1" applyFont="1" applyFill="1" applyBorder="1" applyAlignment="1">
      <alignment horizontal="center" vertical="center" wrapText="1"/>
    </xf>
    <xf numFmtId="10" fontId="11" fillId="0" borderId="10" xfId="75" applyNumberFormat="1" applyFont="1" applyFill="1" applyBorder="1" applyAlignment="1">
      <alignment horizontal="center" vertical="center" wrapText="1"/>
    </xf>
    <xf numFmtId="177" fontId="11" fillId="0" borderId="10" xfId="75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82" fontId="11" fillId="0" borderId="1" xfId="75" applyNumberFormat="1" applyFont="1" applyFill="1" applyBorder="1" applyAlignment="1">
      <alignment horizontal="center" vertical="center" wrapText="1"/>
    </xf>
    <xf numFmtId="176" fontId="11" fillId="0" borderId="12" xfId="75" applyNumberFormat="1" applyFont="1" applyFill="1" applyBorder="1" applyAlignment="1">
      <alignment horizontal="center" vertical="center" wrapText="1"/>
    </xf>
    <xf numFmtId="10" fontId="11" fillId="0" borderId="12" xfId="75" applyNumberFormat="1" applyFont="1" applyFill="1" applyBorder="1" applyAlignment="1">
      <alignment horizontal="center" vertical="center" wrapText="1"/>
    </xf>
    <xf numFmtId="177" fontId="11" fillId="0" borderId="12" xfId="75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6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12" applyNumberFormat="1" applyFont="1" applyFill="1" applyBorder="1" applyAlignment="1" applyProtection="1">
      <alignment horizontal="center" vertical="center" wrapText="1"/>
      <protection locked="0"/>
    </xf>
    <xf numFmtId="10" fontId="3" fillId="3" borderId="1" xfId="12" applyNumberFormat="1" applyFont="1" applyFill="1" applyBorder="1" applyAlignment="1" applyProtection="1">
      <alignment horizontal="center" vertical="center" wrapText="1"/>
      <protection locked="0"/>
    </xf>
    <xf numFmtId="177" fontId="2" fillId="0" borderId="12" xfId="16" applyNumberFormat="1" applyFont="1" applyBorder="1" applyAlignment="1">
      <alignment horizontal="center" vertical="center" wrapText="1"/>
    </xf>
    <xf numFmtId="10" fontId="2" fillId="0" borderId="1" xfId="76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10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6" applyNumberFormat="1" applyFont="1" applyFill="1" applyBorder="1" applyAlignment="1">
      <alignment horizontal="center" vertical="center"/>
    </xf>
    <xf numFmtId="182" fontId="2" fillId="0" borderId="1" xfId="16" applyNumberFormat="1" applyFont="1" applyFill="1" applyBorder="1" applyAlignment="1">
      <alignment horizontal="center" vertical="center"/>
    </xf>
    <xf numFmtId="0" fontId="11" fillId="0" borderId="1" xfId="62" applyFont="1" applyFill="1" applyBorder="1" applyAlignment="1" applyProtection="1">
      <alignment horizontal="center" vertical="center" wrapText="1"/>
      <protection locked="0"/>
    </xf>
    <xf numFmtId="0" fontId="12" fillId="0" borderId="10" xfId="62" applyFont="1" applyFill="1" applyBorder="1" applyAlignment="1" applyProtection="1">
      <alignment horizontal="center" vertical="center" wrapText="1"/>
      <protection locked="0"/>
    </xf>
    <xf numFmtId="183" fontId="12" fillId="0" borderId="10" xfId="62" applyNumberFormat="1" applyFont="1" applyFill="1" applyBorder="1" applyAlignment="1" applyProtection="1">
      <alignment horizontal="center" vertical="center" wrapText="1"/>
      <protection locked="0"/>
    </xf>
    <xf numFmtId="178" fontId="12" fillId="0" borderId="10" xfId="62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62" applyFont="1" applyFill="1" applyBorder="1" applyAlignment="1" applyProtection="1">
      <alignment horizontal="center" vertical="center" wrapText="1"/>
      <protection locked="0"/>
    </xf>
    <xf numFmtId="183" fontId="12" fillId="0" borderId="12" xfId="62" applyNumberFormat="1" applyFont="1" applyFill="1" applyBorder="1" applyAlignment="1" applyProtection="1">
      <alignment horizontal="center" vertical="center" wrapText="1"/>
      <protection locked="0"/>
    </xf>
    <xf numFmtId="178" fontId="12" fillId="0" borderId="12" xfId="62" applyNumberFormat="1" applyFont="1" applyFill="1" applyBorder="1" applyAlignment="1" applyProtection="1">
      <alignment horizontal="center" vertical="center" wrapText="1"/>
      <protection locked="0"/>
    </xf>
    <xf numFmtId="183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183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0" fillId="0" borderId="0" xfId="0" applyNumberFormat="1" applyFill="1" applyAlignment="1">
      <alignment horizontal="center" vertical="center" wrapText="1"/>
    </xf>
    <xf numFmtId="49" fontId="2" fillId="0" borderId="15" xfId="59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62" applyFont="1" applyFill="1" applyBorder="1" applyAlignment="1" applyProtection="1">
      <alignment horizontal="center" vertical="center" wrapText="1"/>
      <protection locked="0"/>
    </xf>
    <xf numFmtId="177" fontId="3" fillId="0" borderId="1" xfId="62" applyNumberFormat="1" applyFont="1" applyBorder="1" applyAlignment="1" applyProtection="1">
      <alignment horizontal="center" vertical="center" wrapText="1"/>
      <protection locked="0"/>
    </xf>
    <xf numFmtId="43" fontId="12" fillId="0" borderId="10" xfId="62" applyNumberFormat="1" applyFont="1" applyFill="1" applyBorder="1" applyAlignment="1" applyProtection="1">
      <alignment horizontal="center" vertical="center" wrapText="1"/>
      <protection locked="0"/>
    </xf>
    <xf numFmtId="10" fontId="12" fillId="0" borderId="10" xfId="62" applyNumberFormat="1" applyFont="1" applyFill="1" applyBorder="1" applyAlignment="1" applyProtection="1">
      <alignment horizontal="center" vertical="center" wrapText="1"/>
      <protection locked="0"/>
    </xf>
    <xf numFmtId="177" fontId="10" fillId="0" borderId="10" xfId="0" applyNumberFormat="1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 vertical="center" wrapText="1"/>
    </xf>
    <xf numFmtId="43" fontId="12" fillId="0" borderId="12" xfId="62" applyNumberFormat="1" applyFont="1" applyFill="1" applyBorder="1" applyAlignment="1" applyProtection="1">
      <alignment horizontal="center" vertical="center" wrapText="1"/>
      <protection locked="0"/>
    </xf>
    <xf numFmtId="10" fontId="12" fillId="0" borderId="12" xfId="62" applyNumberFormat="1" applyFont="1" applyFill="1" applyBorder="1" applyAlignment="1" applyProtection="1">
      <alignment horizontal="center" vertical="center" wrapText="1"/>
      <protection locked="0"/>
    </xf>
    <xf numFmtId="177" fontId="10" fillId="0" borderId="12" xfId="0" applyNumberFormat="1" applyFont="1" applyFill="1" applyBorder="1" applyAlignment="1">
      <alignment horizontal="center" vertical="center" wrapText="1"/>
    </xf>
    <xf numFmtId="178" fontId="10" fillId="0" borderId="12" xfId="0" applyNumberFormat="1" applyFont="1" applyFill="1" applyBorder="1" applyAlignment="1">
      <alignment horizontal="center" vertical="center" wrapText="1"/>
    </xf>
    <xf numFmtId="183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62" applyFont="1" applyFill="1" applyBorder="1" applyAlignment="1" applyProtection="1">
      <alignment horizontal="center" vertical="center" wrapText="1"/>
      <protection locked="0"/>
    </xf>
    <xf numFmtId="0" fontId="7" fillId="0" borderId="1" xfId="62" applyFont="1" applyFill="1" applyBorder="1" applyAlignment="1" applyProtection="1">
      <alignment horizontal="center" vertical="center" wrapText="1"/>
      <protection locked="0"/>
    </xf>
    <xf numFmtId="0" fontId="1" fillId="0" borderId="10" xfId="59" applyFont="1" applyFill="1" applyBorder="1" applyAlignment="1" applyProtection="1">
      <alignment horizontal="center" vertical="center" wrapText="1" shrinkToFit="1"/>
      <protection locked="0"/>
    </xf>
    <xf numFmtId="0" fontId="1" fillId="0" borderId="12" xfId="59" applyFont="1" applyFill="1" applyBorder="1" applyAlignment="1" applyProtection="1">
      <alignment horizontal="center" vertical="center" wrapText="1" shrinkToFit="1"/>
      <protection locked="0"/>
    </xf>
    <xf numFmtId="184" fontId="2" fillId="0" borderId="12" xfId="6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6" applyFont="1" applyFill="1" applyBorder="1" applyAlignment="1">
      <alignment horizontal="center" vertical="center"/>
    </xf>
    <xf numFmtId="49" fontId="3" fillId="2" borderId="1" xfId="6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2" borderId="1" xfId="6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60" applyFont="1" applyFill="1" applyBorder="1" applyAlignment="1">
      <alignment horizontal="center" vertical="center" wrapText="1"/>
    </xf>
    <xf numFmtId="0" fontId="3" fillId="0" borderId="12" xfId="60" applyFont="1" applyFill="1" applyBorder="1" applyAlignment="1">
      <alignment horizontal="center" vertical="center" wrapText="1"/>
    </xf>
    <xf numFmtId="0" fontId="2" fillId="0" borderId="1" xfId="59" applyFont="1" applyFill="1" applyBorder="1" applyAlignment="1" applyProtection="1">
      <alignment horizontal="center" vertical="center" wrapText="1"/>
      <protection locked="0"/>
    </xf>
    <xf numFmtId="0" fontId="2" fillId="0" borderId="1" xfId="14" applyFont="1" applyFill="1" applyBorder="1" applyAlignment="1">
      <alignment horizontal="center" vertical="center"/>
    </xf>
    <xf numFmtId="0" fontId="3" fillId="0" borderId="1" xfId="14" applyFont="1" applyFill="1" applyBorder="1" applyAlignment="1">
      <alignment horizontal="center" vertical="center"/>
    </xf>
    <xf numFmtId="0" fontId="2" fillId="0" borderId="1" xfId="62" applyFont="1" applyBorder="1" applyAlignment="1" applyProtection="1">
      <alignment horizontal="center" vertical="center" wrapText="1"/>
      <protection locked="0"/>
    </xf>
    <xf numFmtId="0" fontId="13" fillId="0" borderId="1" xfId="62" applyFont="1" applyFill="1" applyBorder="1" applyAlignment="1" applyProtection="1">
      <alignment horizontal="center" vertical="center" wrapText="1"/>
      <protection locked="0"/>
    </xf>
    <xf numFmtId="0" fontId="2" fillId="2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2" borderId="1" xfId="14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77" fontId="3" fillId="0" borderId="1" xfId="62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62" applyFont="1" applyFill="1" applyBorder="1" applyAlignment="1">
      <alignment horizontal="center" vertical="center" wrapText="1"/>
    </xf>
    <xf numFmtId="177" fontId="3" fillId="0" borderId="12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62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16" applyNumberFormat="1" applyFont="1" applyFill="1" applyBorder="1" applyAlignment="1">
      <alignment horizontal="center" vertical="center"/>
    </xf>
    <xf numFmtId="0" fontId="14" fillId="0" borderId="1" xfId="62" applyFont="1" applyFill="1" applyBorder="1" applyAlignment="1" applyProtection="1">
      <alignment horizontal="center" vertical="center" wrapText="1"/>
      <protection locked="0"/>
    </xf>
    <xf numFmtId="177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6" applyFont="1" applyFill="1" applyBorder="1" applyAlignment="1">
      <alignment horizontal="center" vertical="center"/>
    </xf>
    <xf numFmtId="177" fontId="3" fillId="0" borderId="1" xfId="16" applyNumberFormat="1" applyFont="1" applyFill="1" applyBorder="1" applyAlignment="1">
      <alignment horizontal="center" vertical="center"/>
    </xf>
    <xf numFmtId="0" fontId="2" fillId="0" borderId="1" xfId="16" applyFont="1" applyFill="1" applyBorder="1" applyAlignment="1">
      <alignment horizontal="center" vertical="center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82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180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76" fontId="2" fillId="0" borderId="12" xfId="59" applyNumberFormat="1" applyFont="1" applyFill="1" applyBorder="1" applyAlignment="1" applyProtection="1">
      <alignment horizontal="center" vertical="center" wrapText="1"/>
      <protection locked="0"/>
    </xf>
    <xf numFmtId="10" fontId="2" fillId="0" borderId="12" xfId="59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6" applyNumberFormat="1" applyFont="1" applyBorder="1" applyAlignment="1">
      <alignment horizontal="center" vertical="center"/>
    </xf>
    <xf numFmtId="182" fontId="2" fillId="0" borderId="1" xfId="16" applyNumberFormat="1" applyFont="1" applyBorder="1" applyAlignment="1">
      <alignment horizontal="center" vertical="center"/>
    </xf>
    <xf numFmtId="176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10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183" fontId="3" fillId="0" borderId="15" xfId="59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60" applyFont="1" applyBorder="1" applyAlignment="1">
      <alignment horizontal="center" vertical="center"/>
    </xf>
    <xf numFmtId="0" fontId="3" fillId="0" borderId="12" xfId="62" applyFont="1" applyBorder="1" applyAlignment="1" applyProtection="1">
      <alignment horizontal="center" vertical="center" wrapText="1"/>
      <protection locked="0"/>
    </xf>
    <xf numFmtId="0" fontId="3" fillId="0" borderId="1" xfId="16" applyFont="1" applyFill="1" applyBorder="1" applyAlignment="1">
      <alignment horizontal="center" vertical="center" wrapText="1"/>
    </xf>
    <xf numFmtId="0" fontId="2" fillId="0" borderId="1" xfId="59" applyFont="1" applyFill="1" applyBorder="1" applyAlignment="1" applyProtection="1">
      <alignment horizontal="center" vertical="center" wrapText="1" shrinkToFit="1"/>
      <protection locked="0"/>
    </xf>
    <xf numFmtId="0" fontId="2" fillId="0" borderId="12" xfId="6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2" xfId="62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62" applyFont="1" applyFill="1" applyBorder="1" applyAlignment="1" applyProtection="1">
      <alignment horizontal="center" vertical="center" wrapText="1"/>
      <protection locked="0"/>
    </xf>
    <xf numFmtId="0" fontId="2" fillId="4" borderId="1" xfId="59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0" fontId="3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5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5" fillId="0" borderId="1" xfId="60" applyNumberFormat="1" applyFont="1" applyFill="1" applyBorder="1" applyAlignment="1" applyProtection="1">
      <alignment horizontal="center" vertical="center" wrapText="1"/>
    </xf>
    <xf numFmtId="0" fontId="15" fillId="2" borderId="1" xfId="60" applyNumberFormat="1" applyFont="1" applyFill="1" applyBorder="1" applyAlignment="1" applyProtection="1">
      <alignment horizontal="center" vertical="center" wrapText="1"/>
    </xf>
    <xf numFmtId="49" fontId="2" fillId="0" borderId="6" xfId="6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2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12" applyFont="1" applyFill="1" applyBorder="1" applyAlignment="1" applyProtection="1">
      <alignment horizontal="center" vertical="center" wrapText="1"/>
      <protection locked="0"/>
    </xf>
    <xf numFmtId="0" fontId="2" fillId="4" borderId="1" xfId="56" applyFont="1" applyFill="1" applyBorder="1" applyAlignment="1">
      <alignment horizontal="center" vertical="center" wrapText="1"/>
    </xf>
    <xf numFmtId="49" fontId="2" fillId="4" borderId="1" xfId="62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62" applyNumberFormat="1" applyFont="1" applyFill="1" applyBorder="1" applyAlignment="1" applyProtection="1">
      <alignment horizontal="center" vertical="center" wrapText="1"/>
      <protection locked="0"/>
    </xf>
    <xf numFmtId="181" fontId="2" fillId="4" borderId="6" xfId="0" applyNumberFormat="1" applyFont="1" applyFill="1" applyBorder="1" applyAlignment="1">
      <alignment horizontal="center" vertical="center" wrapText="1"/>
    </xf>
    <xf numFmtId="49" fontId="2" fillId="4" borderId="1" xfId="59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59" applyFont="1" applyFill="1" applyBorder="1" applyAlignment="1" applyProtection="1">
      <alignment horizontal="center" vertical="center" wrapText="1"/>
      <protection locked="0"/>
    </xf>
    <xf numFmtId="49" fontId="2" fillId="2" borderId="6" xfId="62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62" applyFont="1" applyFill="1" applyBorder="1" applyAlignment="1" applyProtection="1">
      <alignment horizontal="center" vertical="center" wrapText="1"/>
      <protection locked="0"/>
    </xf>
    <xf numFmtId="49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49" fontId="3" fillId="2" borderId="12" xfId="62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5" borderId="1" xfId="62" applyNumberFormat="1" applyFont="1" applyFill="1" applyBorder="1" applyAlignment="1" applyProtection="1">
      <alignment horizontal="center" vertical="center" wrapText="1"/>
      <protection locked="0"/>
    </xf>
    <xf numFmtId="181" fontId="16" fillId="2" borderId="1" xfId="70" applyNumberFormat="1" applyFont="1" applyFill="1" applyBorder="1" applyAlignment="1">
      <alignment horizontal="center" vertical="center" wrapText="1"/>
    </xf>
    <xf numFmtId="181" fontId="15" fillId="2" borderId="1" xfId="0" applyNumberFormat="1" applyFont="1" applyFill="1" applyBorder="1" applyAlignment="1">
      <alignment horizontal="center" vertical="center" wrapText="1"/>
    </xf>
    <xf numFmtId="180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61" applyNumberFormat="1" applyFont="1" applyFill="1" applyBorder="1" applyAlignment="1">
      <alignment horizontal="center" vertical="center"/>
    </xf>
    <xf numFmtId="49" fontId="3" fillId="0" borderId="12" xfId="12" applyNumberFormat="1" applyFont="1" applyFill="1" applyBorder="1" applyAlignment="1" applyProtection="1">
      <alignment horizontal="center" vertical="center" wrapText="1"/>
      <protection locked="0"/>
    </xf>
    <xf numFmtId="177" fontId="3" fillId="0" borderId="12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62" applyNumberFormat="1" applyFont="1" applyFill="1" applyBorder="1" applyAlignment="1" applyProtection="1">
      <alignment horizontal="center" vertical="center" wrapText="1"/>
    </xf>
    <xf numFmtId="177" fontId="2" fillId="0" borderId="12" xfId="62" applyNumberFormat="1" applyFont="1" applyFill="1" applyBorder="1" applyAlignment="1" applyProtection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0" fontId="2" fillId="0" borderId="12" xfId="16" applyFont="1" applyFill="1" applyBorder="1" applyAlignment="1">
      <alignment horizontal="center" vertical="center" wrapText="1"/>
    </xf>
    <xf numFmtId="182" fontId="2" fillId="0" borderId="12" xfId="16" applyNumberFormat="1" applyFont="1" applyFill="1" applyBorder="1" applyAlignment="1">
      <alignment horizontal="center" vertical="center" wrapText="1"/>
    </xf>
    <xf numFmtId="0" fontId="2" fillId="6" borderId="1" xfId="12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49" fontId="2" fillId="6" borderId="1" xfId="12" applyNumberFormat="1" applyFont="1" applyFill="1" applyBorder="1" applyAlignment="1" applyProtection="1">
      <alignment horizontal="center" vertical="center" wrapText="1"/>
      <protection locked="0"/>
    </xf>
    <xf numFmtId="185" fontId="3" fillId="6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 applyProtection="1">
      <alignment horizontal="center" vertical="center" wrapText="1"/>
      <protection locked="0"/>
    </xf>
    <xf numFmtId="0" fontId="2" fillId="0" borderId="1" xfId="62" applyNumberFormat="1" applyFont="1" applyFill="1" applyBorder="1" applyAlignment="1" applyProtection="1">
      <alignment horizontal="center" vertical="center" wrapText="1"/>
      <protection locked="0"/>
    </xf>
    <xf numFmtId="185" fontId="3" fillId="0" borderId="1" xfId="0" applyNumberFormat="1" applyFont="1" applyFill="1" applyBorder="1" applyAlignment="1">
      <alignment horizontal="center" vertical="center" wrapText="1"/>
    </xf>
    <xf numFmtId="183" fontId="2" fillId="7" borderId="1" xfId="59" applyNumberFormat="1" applyFont="1" applyFill="1" applyBorder="1" applyAlignment="1" applyProtection="1">
      <alignment horizontal="center" vertical="center" wrapText="1"/>
      <protection locked="0"/>
    </xf>
    <xf numFmtId="177" fontId="2" fillId="7" borderId="1" xfId="59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59" applyNumberFormat="1" applyFont="1" applyFill="1" applyBorder="1" applyAlignment="1" applyProtection="1">
      <alignment horizontal="center" vertical="center" wrapText="1"/>
      <protection locked="0"/>
    </xf>
    <xf numFmtId="177" fontId="3" fillId="7" borderId="1" xfId="5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3" fillId="2" borderId="1" xfId="62" applyNumberFormat="1" applyFont="1" applyFill="1" applyBorder="1" applyAlignment="1">
      <alignment horizontal="center" vertical="center" wrapText="1"/>
    </xf>
    <xf numFmtId="177" fontId="15" fillId="5" borderId="1" xfId="12" applyNumberFormat="1" applyFont="1" applyFill="1" applyBorder="1" applyAlignment="1" applyProtection="1">
      <alignment horizontal="center" vertical="center" wrapText="1"/>
      <protection locked="0"/>
    </xf>
    <xf numFmtId="183" fontId="15" fillId="5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2" applyFont="1" applyBorder="1" applyAlignment="1" applyProtection="1">
      <alignment horizontal="center" vertical="center" wrapText="1"/>
      <protection locked="0"/>
    </xf>
    <xf numFmtId="0" fontId="15" fillId="5" borderId="1" xfId="60" applyNumberFormat="1" applyFont="1" applyFill="1" applyBorder="1" applyAlignment="1" applyProtection="1">
      <alignment horizontal="center" vertical="center" wrapText="1"/>
    </xf>
    <xf numFmtId="177" fontId="15" fillId="0" borderId="1" xfId="12" applyNumberFormat="1" applyFont="1" applyBorder="1" applyAlignment="1" applyProtection="1">
      <alignment horizontal="center" vertical="center" wrapText="1"/>
      <protection locked="0"/>
    </xf>
    <xf numFmtId="176" fontId="3" fillId="0" borderId="12" xfId="12" applyNumberFormat="1" applyFont="1" applyFill="1" applyBorder="1" applyAlignment="1" applyProtection="1">
      <alignment horizontal="center" vertical="center" wrapText="1"/>
      <protection locked="0"/>
    </xf>
    <xf numFmtId="10" fontId="3" fillId="0" borderId="12" xfId="12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2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62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62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76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0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12" applyNumberFormat="1" applyFont="1" applyBorder="1" applyAlignment="1" applyProtection="1">
      <alignment horizontal="center" vertical="center" wrapText="1"/>
      <protection locked="0"/>
    </xf>
    <xf numFmtId="10" fontId="15" fillId="0" borderId="1" xfId="12" applyNumberFormat="1" applyFont="1" applyBorder="1" applyAlignment="1" applyProtection="1">
      <alignment horizontal="center" vertical="center" wrapText="1"/>
      <protection locked="0"/>
    </xf>
    <xf numFmtId="0" fontId="3" fillId="0" borderId="16" xfId="12" applyFont="1" applyFill="1" applyBorder="1" applyAlignment="1" applyProtection="1">
      <alignment horizontal="center" vertical="center" wrapText="1"/>
      <protection locked="0"/>
    </xf>
    <xf numFmtId="183" fontId="2" fillId="0" borderId="15" xfId="59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2" applyFont="1" applyFill="1" applyBorder="1" applyAlignment="1" applyProtection="1">
      <alignment horizontal="center" vertical="center" wrapText="1"/>
      <protection locked="0"/>
    </xf>
    <xf numFmtId="0" fontId="1" fillId="0" borderId="1" xfId="59" applyFont="1" applyFill="1" applyBorder="1" applyAlignment="1" applyProtection="1">
      <alignment horizontal="center" vertical="center" wrapText="1"/>
      <protection locked="0"/>
    </xf>
    <xf numFmtId="0" fontId="3" fillId="0" borderId="1" xfId="59" applyFont="1" applyFill="1" applyBorder="1" applyAlignment="1" applyProtection="1">
      <alignment horizontal="center" vertical="center" wrapText="1"/>
      <protection locked="0"/>
    </xf>
    <xf numFmtId="184" fontId="2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62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180" fontId="0" fillId="0" borderId="0" xfId="0" applyNumberForma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5" fillId="8" borderId="1" xfId="60" applyNumberFormat="1" applyFont="1" applyFill="1" applyBorder="1" applyAlignment="1" applyProtection="1">
      <alignment horizontal="center" vertical="center" wrapText="1"/>
    </xf>
    <xf numFmtId="0" fontId="10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" applyFont="1" applyFill="1" applyBorder="1" applyAlignment="1">
      <alignment horizontal="center" vertical="center" wrapText="1"/>
    </xf>
    <xf numFmtId="0" fontId="2" fillId="0" borderId="10" xfId="59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6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81" fontId="18" fillId="3" borderId="1" xfId="0" applyNumberFormat="1" applyFont="1" applyFill="1" applyBorder="1" applyAlignment="1">
      <alignment horizontal="center" vertical="center" wrapText="1"/>
    </xf>
    <xf numFmtId="0" fontId="15" fillId="3" borderId="1" xfId="60" applyNumberFormat="1" applyFont="1" applyFill="1" applyBorder="1" applyAlignment="1" applyProtection="1">
      <alignment horizontal="center" vertical="center" wrapText="1"/>
    </xf>
    <xf numFmtId="0" fontId="19" fillId="3" borderId="1" xfId="62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62" applyFont="1" applyFill="1" applyBorder="1" applyAlignment="1" applyProtection="1">
      <alignment horizontal="center" vertical="center" wrapText="1"/>
      <protection locked="0"/>
    </xf>
    <xf numFmtId="0" fontId="3" fillId="2" borderId="6" xfId="12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62" applyNumberFormat="1" applyFont="1" applyFill="1" applyBorder="1" applyAlignment="1" applyProtection="1">
      <alignment horizontal="center" vertical="center" wrapText="1"/>
      <protection locked="0"/>
    </xf>
    <xf numFmtId="181" fontId="16" fillId="8" borderId="1" xfId="70" applyNumberFormat="1" applyFont="1" applyFill="1" applyBorder="1" applyAlignment="1">
      <alignment horizontal="center" vertical="center" wrapText="1"/>
    </xf>
    <xf numFmtId="0" fontId="7" fillId="0" borderId="12" xfId="62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59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59" applyFont="1" applyFill="1" applyBorder="1" applyAlignment="1" applyProtection="1">
      <alignment horizontal="center" vertical="center" wrapText="1"/>
      <protection locked="0"/>
    </xf>
    <xf numFmtId="49" fontId="2" fillId="0" borderId="17" xfId="59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5" fontId="15" fillId="0" borderId="1" xfId="0" applyNumberFormat="1" applyFont="1" applyFill="1" applyBorder="1" applyAlignment="1">
      <alignment horizontal="center" vertical="center" wrapText="1"/>
    </xf>
    <xf numFmtId="0" fontId="19" fillId="3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62" applyNumberFormat="1" applyFont="1" applyFill="1" applyBorder="1" applyAlignment="1" applyProtection="1">
      <alignment horizontal="center" vertical="center" wrapText="1"/>
      <protection locked="0"/>
    </xf>
    <xf numFmtId="185" fontId="15" fillId="3" borderId="1" xfId="62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49" fontId="1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6" applyFont="1" applyFill="1" applyBorder="1" applyAlignment="1">
      <alignment horizontal="center" vertical="center" wrapText="1"/>
    </xf>
    <xf numFmtId="0" fontId="17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177" fontId="21" fillId="0" borderId="12" xfId="6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6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2" fillId="0" borderId="12" xfId="59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59" applyFont="1" applyFill="1" applyBorder="1" applyAlignment="1" applyProtection="1">
      <alignment horizontal="center" vertical="center" wrapText="1"/>
      <protection locked="0"/>
    </xf>
    <xf numFmtId="0" fontId="22" fillId="0" borderId="1" xfId="59" applyFont="1" applyFill="1" applyBorder="1" applyAlignment="1" applyProtection="1">
      <alignment horizontal="center" vertical="center" wrapText="1"/>
      <protection locked="0"/>
    </xf>
    <xf numFmtId="182" fontId="23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59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62" applyNumberFormat="1" applyFont="1" applyFill="1" applyBorder="1" applyAlignment="1" applyProtection="1">
      <alignment horizontal="center" vertical="center" wrapText="1"/>
      <protection locked="0"/>
    </xf>
    <xf numFmtId="177" fontId="0" fillId="0" borderId="12" xfId="62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>
      <alignment horizontal="center" vertical="center" wrapText="1"/>
    </xf>
    <xf numFmtId="183" fontId="23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16" applyFont="1" applyFill="1" applyBorder="1" applyAlignment="1">
      <alignment horizontal="center" vertical="center" wrapText="1"/>
    </xf>
    <xf numFmtId="49" fontId="23" fillId="0" borderId="12" xfId="59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16" applyFont="1" applyFill="1" applyBorder="1" applyAlignment="1">
      <alignment horizontal="center" vertical="center" wrapText="1"/>
    </xf>
    <xf numFmtId="182" fontId="2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59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0" fontId="22" fillId="0" borderId="1" xfId="62" applyFont="1" applyFill="1" applyBorder="1" applyAlignment="1" applyProtection="1">
      <alignment horizontal="center" vertical="center" wrapText="1"/>
      <protection locked="0"/>
    </xf>
    <xf numFmtId="177" fontId="22" fillId="0" borderId="1" xfId="62" applyNumberFormat="1" applyFont="1" applyFill="1" applyBorder="1" applyAlignment="1" applyProtection="1">
      <alignment horizontal="center" vertical="center" wrapText="1"/>
      <protection locked="0"/>
    </xf>
    <xf numFmtId="178" fontId="22" fillId="0" borderId="1" xfId="62" applyNumberFormat="1" applyFont="1" applyFill="1" applyBorder="1" applyAlignment="1" applyProtection="1">
      <alignment horizontal="center" vertical="center" wrapText="1"/>
      <protection locked="0"/>
    </xf>
    <xf numFmtId="177" fontId="23" fillId="0" borderId="1" xfId="59" applyNumberFormat="1" applyFont="1" applyFill="1" applyBorder="1" applyAlignment="1" applyProtection="1">
      <alignment horizontal="center" vertical="center" wrapText="1"/>
      <protection locked="0"/>
    </xf>
    <xf numFmtId="10" fontId="22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24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177" fontId="13" fillId="0" borderId="12" xfId="16" applyNumberFormat="1" applyFont="1" applyFill="1" applyBorder="1" applyAlignment="1">
      <alignment horizontal="center" vertical="center"/>
    </xf>
    <xf numFmtId="10" fontId="13" fillId="0" borderId="12" xfId="16" applyNumberFormat="1" applyFont="1" applyFill="1" applyBorder="1" applyAlignment="1">
      <alignment horizontal="center" vertical="center"/>
    </xf>
    <xf numFmtId="182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182" fontId="3" fillId="0" borderId="10" xfId="6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2" applyFont="1" applyFill="1" applyBorder="1" applyAlignment="1" applyProtection="1">
      <alignment horizontal="center" vertical="center" wrapText="1"/>
      <protection locked="0"/>
    </xf>
    <xf numFmtId="0" fontId="1" fillId="0" borderId="1" xfId="62" applyFont="1" applyFill="1" applyBorder="1" applyAlignment="1" applyProtection="1">
      <alignment horizontal="center" vertical="center" wrapText="1"/>
      <protection locked="0"/>
    </xf>
    <xf numFmtId="176" fontId="1" fillId="0" borderId="1" xfId="62" applyNumberFormat="1" applyFont="1" applyFill="1" applyBorder="1" applyAlignment="1" applyProtection="1">
      <alignment horizontal="center" vertical="center" wrapText="1"/>
      <protection locked="0"/>
    </xf>
    <xf numFmtId="10" fontId="1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12" applyNumberFormat="1" applyFont="1" applyFill="1" applyBorder="1" applyAlignment="1" applyProtection="1">
      <alignment horizontal="center" vertical="center" wrapText="1"/>
      <protection locked="0"/>
    </xf>
    <xf numFmtId="183" fontId="23" fillId="0" borderId="1" xfId="59" applyNumberFormat="1" applyFont="1" applyFill="1" applyBorder="1" applyAlignment="1" applyProtection="1">
      <alignment horizontal="center" vertical="center" wrapText="1"/>
      <protection locked="0"/>
    </xf>
    <xf numFmtId="183" fontId="22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23" fillId="0" borderId="16" xfId="62" applyFont="1" applyFill="1" applyBorder="1" applyAlignment="1" applyProtection="1">
      <alignment horizontal="center" vertical="center" wrapText="1"/>
      <protection locked="0"/>
    </xf>
    <xf numFmtId="183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83" fontId="3" fillId="0" borderId="12" xfId="59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2" applyNumberFormat="1" applyFont="1" applyBorder="1" applyAlignment="1" applyProtection="1">
      <alignment horizontal="center" vertical="center" wrapText="1"/>
      <protection locked="0"/>
    </xf>
    <xf numFmtId="180" fontId="15" fillId="0" borderId="1" xfId="12" applyNumberFormat="1" applyFont="1" applyBorder="1" applyAlignment="1" applyProtection="1">
      <alignment horizontal="center" vertical="center" wrapText="1"/>
      <protection locked="0"/>
    </xf>
    <xf numFmtId="0" fontId="2" fillId="0" borderId="1" xfId="12" applyFont="1" applyFill="1" applyBorder="1" applyAlignment="1" applyProtection="1">
      <alignment horizontal="center" vertical="center" wrapText="1" shrinkToFit="1"/>
      <protection locked="0"/>
    </xf>
    <xf numFmtId="0" fontId="3" fillId="0" borderId="12" xfId="0" applyFont="1" applyFill="1" applyBorder="1" applyAlignment="1">
      <alignment horizontal="center" vertical="center" wrapText="1"/>
    </xf>
    <xf numFmtId="177" fontId="2" fillId="0" borderId="10" xfId="62" applyNumberFormat="1" applyFont="1" applyFill="1" applyBorder="1" applyAlignment="1" applyProtection="1">
      <alignment horizontal="center" vertical="center" wrapText="1"/>
      <protection locked="0"/>
    </xf>
    <xf numFmtId="178" fontId="2" fillId="0" borderId="10" xfId="62" applyNumberFormat="1" applyFont="1" applyFill="1" applyBorder="1" applyAlignment="1" applyProtection="1">
      <alignment horizontal="center" vertical="center" wrapText="1"/>
      <protection locked="0"/>
    </xf>
    <xf numFmtId="178" fontId="2" fillId="0" borderId="12" xfId="62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2" applyFont="1" applyFill="1" applyBorder="1" applyAlignment="1" applyProtection="1">
      <alignment horizontal="center" vertical="center" wrapText="1"/>
      <protection locked="0"/>
    </xf>
    <xf numFmtId="177" fontId="1" fillId="0" borderId="1" xfId="62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62" applyFont="1" applyFill="1" applyBorder="1" applyAlignment="1" applyProtection="1">
      <alignment horizontal="center" vertical="center" wrapText="1"/>
      <protection locked="0"/>
    </xf>
    <xf numFmtId="0" fontId="3" fillId="0" borderId="16" xfId="62" applyFont="1" applyFill="1" applyBorder="1" applyAlignment="1" applyProtection="1">
      <alignment horizontal="center" vertical="center" wrapText="1"/>
      <protection locked="0"/>
    </xf>
    <xf numFmtId="183" fontId="2" fillId="0" borderId="10" xfId="59" applyNumberFormat="1" applyFont="1" applyFill="1" applyBorder="1" applyAlignment="1" applyProtection="1">
      <alignment horizontal="center" vertical="center" wrapText="1"/>
      <protection locked="0"/>
    </xf>
    <xf numFmtId="183" fontId="2" fillId="0" borderId="12" xfId="59" applyNumberFormat="1" applyFont="1" applyFill="1" applyBorder="1" applyAlignment="1" applyProtection="1">
      <alignment horizontal="center" vertical="center" wrapText="1"/>
      <protection locked="0"/>
    </xf>
    <xf numFmtId="183" fontId="3" fillId="0" borderId="12" xfId="12" applyNumberFormat="1" applyFont="1" applyFill="1" applyBorder="1" applyAlignment="1" applyProtection="1">
      <alignment horizontal="center" vertical="center" wrapText="1"/>
      <protection locked="0"/>
    </xf>
    <xf numFmtId="183" fontId="3" fillId="0" borderId="16" xfId="12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4" applyFont="1" applyFill="1" applyAlignment="1">
      <alignment vertical="center"/>
    </xf>
    <xf numFmtId="0" fontId="25" fillId="0" borderId="0" xfId="24" applyFont="1" applyAlignment="1">
      <alignment vertical="center"/>
    </xf>
    <xf numFmtId="0" fontId="18" fillId="0" borderId="0" xfId="24" applyFont="1" applyFill="1" applyAlignment="1">
      <alignment vertical="center"/>
    </xf>
    <xf numFmtId="0" fontId="18" fillId="0" borderId="0" xfId="24" applyFont="1" applyAlignment="1">
      <alignment vertical="center"/>
    </xf>
    <xf numFmtId="0" fontId="26" fillId="0" borderId="0" xfId="24" applyFont="1" applyFill="1" applyBorder="1" applyAlignment="1">
      <alignment horizontal="center" vertical="center"/>
    </xf>
    <xf numFmtId="0" fontId="27" fillId="0" borderId="0" xfId="24" applyFont="1" applyFill="1" applyBorder="1" applyAlignment="1">
      <alignment vertical="center"/>
    </xf>
    <xf numFmtId="0" fontId="26" fillId="0" borderId="0" xfId="24" applyFont="1" applyFill="1" applyBorder="1" applyAlignment="1">
      <alignment horizontal="left" vertical="center"/>
    </xf>
    <xf numFmtId="0" fontId="28" fillId="0" borderId="0" xfId="24" applyFont="1" applyFill="1" applyBorder="1" applyAlignment="1">
      <alignment horizontal="center" vertical="center"/>
    </xf>
    <xf numFmtId="0" fontId="26" fillId="0" borderId="18" xfId="24" applyFont="1" applyFill="1" applyBorder="1" applyAlignment="1">
      <alignment horizontal="left" vertical="center"/>
    </xf>
    <xf numFmtId="0" fontId="28" fillId="0" borderId="0" xfId="24" applyFont="1" applyFill="1" applyBorder="1" applyAlignment="1">
      <alignment horizontal="left" vertical="center"/>
    </xf>
    <xf numFmtId="0" fontId="29" fillId="0" borderId="0" xfId="24" applyFont="1" applyFill="1" applyBorder="1" applyAlignment="1">
      <alignment horizontal="center" vertical="center"/>
    </xf>
    <xf numFmtId="0" fontId="26" fillId="9" borderId="19" xfId="24" applyFont="1" applyFill="1" applyBorder="1" applyAlignment="1">
      <alignment horizontal="center" vertical="center" wrapText="1"/>
    </xf>
    <xf numFmtId="0" fontId="26" fillId="9" borderId="20" xfId="24" applyFont="1" applyFill="1" applyBorder="1" applyAlignment="1">
      <alignment horizontal="center" vertical="center" wrapText="1"/>
    </xf>
    <xf numFmtId="0" fontId="28" fillId="9" borderId="21" xfId="24" applyFont="1" applyFill="1" applyBorder="1" applyAlignment="1">
      <alignment horizontal="center" vertical="center"/>
    </xf>
    <xf numFmtId="0" fontId="28" fillId="9" borderId="22" xfId="24" applyFont="1" applyFill="1" applyBorder="1" applyAlignment="1">
      <alignment horizontal="center" vertical="center"/>
    </xf>
    <xf numFmtId="0" fontId="28" fillId="9" borderId="23" xfId="24" applyFont="1" applyFill="1" applyBorder="1" applyAlignment="1">
      <alignment horizontal="center" vertical="center"/>
    </xf>
    <xf numFmtId="0" fontId="30" fillId="0" borderId="13" xfId="24" applyFont="1" applyFill="1" applyBorder="1" applyAlignment="1">
      <alignment horizontal="center" vertical="center"/>
    </xf>
    <xf numFmtId="0" fontId="31" fillId="0" borderId="13" xfId="24" applyFont="1" applyFill="1" applyBorder="1" applyAlignment="1">
      <alignment horizontal="center" vertical="center"/>
    </xf>
    <xf numFmtId="0" fontId="26" fillId="9" borderId="24" xfId="24" applyFont="1" applyFill="1" applyBorder="1" applyAlignment="1">
      <alignment horizontal="center" vertical="center" wrapText="1"/>
    </xf>
    <xf numFmtId="0" fontId="26" fillId="9" borderId="25" xfId="24" applyFont="1" applyFill="1" applyBorder="1" applyAlignment="1">
      <alignment horizontal="center" vertical="center" wrapText="1"/>
    </xf>
    <xf numFmtId="0" fontId="28" fillId="9" borderId="26" xfId="24" applyFont="1" applyFill="1" applyBorder="1" applyAlignment="1">
      <alignment horizontal="center" vertical="center"/>
    </xf>
    <xf numFmtId="0" fontId="28" fillId="9" borderId="27" xfId="24" applyFont="1" applyFill="1" applyBorder="1" applyAlignment="1">
      <alignment horizontal="center" vertical="center"/>
    </xf>
    <xf numFmtId="0" fontId="28" fillId="9" borderId="0" xfId="24" applyFont="1" applyFill="1" applyBorder="1" applyAlignment="1">
      <alignment horizontal="center" vertical="center"/>
    </xf>
    <xf numFmtId="0" fontId="30" fillId="9" borderId="0" xfId="24" applyFont="1" applyFill="1" applyBorder="1" applyAlignment="1">
      <alignment horizontal="center" vertical="center"/>
    </xf>
    <xf numFmtId="0" fontId="18" fillId="0" borderId="19" xfId="52" applyFont="1" applyFill="1" applyBorder="1" applyAlignment="1">
      <alignment horizontal="center" vertical="center" wrapText="1"/>
    </xf>
    <xf numFmtId="0" fontId="18" fillId="0" borderId="28" xfId="52" applyFont="1" applyFill="1" applyBorder="1" applyAlignment="1">
      <alignment horizontal="center" vertical="center" wrapText="1"/>
    </xf>
    <xf numFmtId="0" fontId="18" fillId="0" borderId="2" xfId="52" applyFont="1" applyBorder="1" applyAlignment="1">
      <alignment horizontal="center" vertical="center"/>
    </xf>
    <xf numFmtId="0" fontId="18" fillId="0" borderId="29" xfId="52" applyFont="1" applyBorder="1" applyAlignment="1">
      <alignment horizontal="center" vertical="center"/>
    </xf>
    <xf numFmtId="0" fontId="18" fillId="0" borderId="30" xfId="52" applyFont="1" applyBorder="1" applyAlignment="1">
      <alignment horizontal="center" vertical="center"/>
    </xf>
    <xf numFmtId="0" fontId="18" fillId="0" borderId="31" xfId="52" applyFont="1" applyBorder="1" applyAlignment="1">
      <alignment horizontal="center" vertical="center"/>
    </xf>
    <xf numFmtId="0" fontId="18" fillId="0" borderId="19" xfId="52" applyFont="1" applyBorder="1" applyAlignment="1">
      <alignment horizontal="center" vertical="center"/>
    </xf>
    <xf numFmtId="0" fontId="18" fillId="0" borderId="28" xfId="52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18" fillId="0" borderId="32" xfId="52" applyFont="1" applyBorder="1" applyAlignment="1">
      <alignment horizontal="center" vertical="center"/>
    </xf>
    <xf numFmtId="0" fontId="32" fillId="0" borderId="6" xfId="52" applyFont="1" applyBorder="1" applyAlignment="1">
      <alignment horizontal="center" vertical="center" wrapText="1"/>
    </xf>
    <xf numFmtId="0" fontId="32" fillId="0" borderId="7" xfId="52" applyFont="1" applyBorder="1" applyAlignment="1">
      <alignment horizontal="center" vertical="center"/>
    </xf>
    <xf numFmtId="0" fontId="32" fillId="0" borderId="14" xfId="52" applyFont="1" applyBorder="1" applyAlignment="1">
      <alignment horizontal="center" vertical="center"/>
    </xf>
    <xf numFmtId="0" fontId="18" fillId="0" borderId="24" xfId="52" applyFont="1" applyBorder="1" applyAlignment="1">
      <alignment horizontal="center" vertical="center"/>
    </xf>
    <xf numFmtId="0" fontId="18" fillId="0" borderId="0" xfId="52" applyFont="1" applyBorder="1" applyAlignment="1">
      <alignment horizontal="center" vertical="center"/>
    </xf>
    <xf numFmtId="0" fontId="18" fillId="0" borderId="27" xfId="52" applyFont="1" applyBorder="1" applyAlignment="1">
      <alignment horizontal="center" vertical="center"/>
    </xf>
    <xf numFmtId="0" fontId="18" fillId="0" borderId="7" xfId="52" applyFont="1" applyBorder="1" applyAlignment="1">
      <alignment horizontal="center" vertical="center"/>
    </xf>
    <xf numFmtId="0" fontId="18" fillId="0" borderId="14" xfId="52" applyFont="1" applyBorder="1" applyAlignment="1">
      <alignment horizontal="center" vertical="center"/>
    </xf>
    <xf numFmtId="0" fontId="32" fillId="0" borderId="6" xfId="52" applyFont="1" applyBorder="1" applyAlignment="1">
      <alignment horizontal="center" vertical="center"/>
    </xf>
    <xf numFmtId="0" fontId="18" fillId="0" borderId="33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8" fillId="0" borderId="34" xfId="52" applyFont="1" applyBorder="1" applyAlignment="1">
      <alignment horizontal="center" vertical="center"/>
    </xf>
    <xf numFmtId="0" fontId="32" fillId="0" borderId="1" xfId="52" applyFont="1" applyBorder="1" applyAlignment="1">
      <alignment horizontal="center" vertical="center"/>
    </xf>
    <xf numFmtId="0" fontId="18" fillId="0" borderId="12" xfId="24" applyFont="1" applyFill="1" applyBorder="1" applyAlignment="1">
      <alignment horizontal="center" vertical="center"/>
    </xf>
    <xf numFmtId="0" fontId="18" fillId="0" borderId="0" xfId="24" applyFont="1" applyFill="1" applyBorder="1" applyAlignment="1">
      <alignment vertical="center"/>
    </xf>
    <xf numFmtId="0" fontId="18" fillId="0" borderId="0" xfId="24" applyFont="1" applyFill="1" applyBorder="1" applyAlignment="1">
      <alignment horizontal="center" vertical="center"/>
    </xf>
    <xf numFmtId="0" fontId="18" fillId="0" borderId="8" xfId="24" applyFont="1" applyFill="1" applyBorder="1" applyAlignment="1">
      <alignment vertical="center"/>
    </xf>
    <xf numFmtId="0" fontId="18" fillId="0" borderId="1" xfId="24" applyFont="1" applyFill="1" applyBorder="1" applyAlignment="1">
      <alignment horizontal="center" vertical="center"/>
    </xf>
    <xf numFmtId="0" fontId="18" fillId="0" borderId="4" xfId="24" applyFont="1" applyFill="1" applyBorder="1" applyAlignment="1">
      <alignment horizontal="center" vertical="center"/>
    </xf>
    <xf numFmtId="49" fontId="10" fillId="0" borderId="1" xfId="24" applyNumberFormat="1" applyFont="1" applyFill="1" applyBorder="1" applyAlignment="1">
      <alignment horizontal="center" vertical="center" wrapText="1"/>
    </xf>
    <xf numFmtId="0" fontId="10" fillId="3" borderId="6" xfId="24" applyFont="1" applyFill="1" applyBorder="1" applyAlignment="1">
      <alignment horizontal="center" vertical="center" wrapText="1"/>
    </xf>
    <xf numFmtId="0" fontId="10" fillId="3" borderId="14" xfId="2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7" xfId="24" applyFont="1" applyFill="1" applyBorder="1" applyAlignment="1">
      <alignment horizontal="center" vertical="center" wrapText="1"/>
    </xf>
    <xf numFmtId="0" fontId="18" fillId="0" borderId="3" xfId="52" applyFont="1" applyBorder="1" applyAlignment="1">
      <alignment horizontal="center" vertical="center"/>
    </xf>
    <xf numFmtId="0" fontId="32" fillId="0" borderId="7" xfId="52" applyFont="1" applyBorder="1" applyAlignment="1">
      <alignment horizontal="center" vertical="center" wrapText="1"/>
    </xf>
    <xf numFmtId="0" fontId="32" fillId="0" borderId="1" xfId="52" applyFont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0" fontId="10" fillId="0" borderId="6" xfId="24" applyFont="1" applyFill="1" applyBorder="1" applyAlignment="1">
      <alignment horizontal="center" vertical="center"/>
    </xf>
    <xf numFmtId="0" fontId="10" fillId="0" borderId="7" xfId="24" applyFont="1" applyFill="1" applyBorder="1" applyAlignment="1">
      <alignment horizontal="center" vertical="center"/>
    </xf>
    <xf numFmtId="0" fontId="10" fillId="0" borderId="14" xfId="24" applyFont="1" applyFill="1" applyBorder="1" applyAlignment="1">
      <alignment horizontal="center" vertical="center"/>
    </xf>
    <xf numFmtId="0" fontId="10" fillId="0" borderId="1" xfId="24" applyFont="1" applyFill="1" applyBorder="1" applyAlignment="1">
      <alignment horizontal="center" vertical="center"/>
    </xf>
    <xf numFmtId="49" fontId="10" fillId="0" borderId="6" xfId="24" applyNumberFormat="1" applyFont="1" applyFill="1" applyBorder="1" applyAlignment="1">
      <alignment horizontal="center" vertical="center"/>
    </xf>
    <xf numFmtId="0" fontId="27" fillId="0" borderId="0" xfId="24" applyFont="1" applyFill="1" applyBorder="1" applyAlignment="1">
      <alignment horizontal="left" vertical="center" wrapText="1"/>
    </xf>
    <xf numFmtId="0" fontId="25" fillId="0" borderId="0" xfId="24" applyFont="1" applyFill="1" applyBorder="1" applyAlignment="1">
      <alignment vertical="center"/>
    </xf>
    <xf numFmtId="0" fontId="27" fillId="0" borderId="32" xfId="24" applyFont="1" applyFill="1" applyBorder="1" applyAlignment="1">
      <alignment horizontal="left" vertical="center" wrapText="1"/>
    </xf>
    <xf numFmtId="0" fontId="31" fillId="9" borderId="9" xfId="24" applyFont="1" applyFill="1" applyBorder="1" applyAlignment="1">
      <alignment horizontal="center" vertical="center"/>
    </xf>
    <xf numFmtId="0" fontId="6" fillId="0" borderId="6" xfId="24" applyFont="1" applyFill="1" applyBorder="1" applyAlignment="1">
      <alignment horizontal="center" vertical="center"/>
    </xf>
    <xf numFmtId="0" fontId="6" fillId="0" borderId="14" xfId="24" applyFont="1" applyFill="1" applyBorder="1" applyAlignment="1">
      <alignment horizontal="center" vertical="center"/>
    </xf>
    <xf numFmtId="0" fontId="6" fillId="0" borderId="12" xfId="24" applyFont="1" applyFill="1" applyBorder="1" applyAlignment="1">
      <alignment horizontal="center" vertical="center"/>
    </xf>
    <xf numFmtId="0" fontId="25" fillId="0" borderId="0" xfId="24" applyFont="1" applyBorder="1" applyAlignment="1">
      <alignment vertical="center"/>
    </xf>
    <xf numFmtId="0" fontId="16" fillId="0" borderId="35" xfId="24" applyFont="1" applyFill="1" applyBorder="1" applyAlignment="1">
      <alignment horizontal="center" vertical="center"/>
    </xf>
    <xf numFmtId="0" fontId="16" fillId="0" borderId="36" xfId="24" applyFont="1" applyFill="1" applyBorder="1" applyAlignment="1">
      <alignment horizontal="center" vertical="center"/>
    </xf>
    <xf numFmtId="0" fontId="16" fillId="0" borderId="37" xfId="24" applyFont="1" applyFill="1" applyBorder="1" applyAlignment="1">
      <alignment horizontal="center" vertical="center"/>
    </xf>
    <xf numFmtId="0" fontId="18" fillId="0" borderId="29" xfId="24" applyFont="1" applyBorder="1" applyAlignment="1">
      <alignment horizontal="center" vertical="center"/>
    </xf>
    <xf numFmtId="0" fontId="18" fillId="0" borderId="30" xfId="24" applyFont="1" applyBorder="1" applyAlignment="1">
      <alignment horizontal="center" vertical="center"/>
    </xf>
    <xf numFmtId="0" fontId="32" fillId="0" borderId="14" xfId="52" applyFont="1" applyBorder="1" applyAlignment="1">
      <alignment horizontal="center" vertical="center" wrapText="1"/>
    </xf>
    <xf numFmtId="0" fontId="32" fillId="0" borderId="6" xfId="24" applyFont="1" applyBorder="1" applyAlignment="1">
      <alignment horizontal="center" vertical="center"/>
    </xf>
    <xf numFmtId="0" fontId="32" fillId="0" borderId="7" xfId="24" applyFont="1" applyBorder="1" applyAlignment="1">
      <alignment horizontal="center" vertical="center"/>
    </xf>
    <xf numFmtId="0" fontId="32" fillId="0" borderId="1" xfId="24" applyFont="1" applyBorder="1" applyAlignment="1">
      <alignment horizontal="center" vertical="center"/>
    </xf>
    <xf numFmtId="49" fontId="10" fillId="0" borderId="14" xfId="24" applyNumberFormat="1" applyFont="1" applyFill="1" applyBorder="1" applyAlignment="1">
      <alignment horizontal="center" vertical="center"/>
    </xf>
    <xf numFmtId="0" fontId="10" fillId="3" borderId="6" xfId="24" applyFont="1" applyFill="1" applyBorder="1" applyAlignment="1">
      <alignment horizontal="center" vertical="center"/>
    </xf>
    <xf numFmtId="0" fontId="10" fillId="3" borderId="14" xfId="24" applyFont="1" applyFill="1" applyBorder="1" applyAlignment="1">
      <alignment horizontal="center" vertical="center"/>
    </xf>
    <xf numFmtId="0" fontId="10" fillId="3" borderId="1" xfId="24" applyFont="1" applyFill="1" applyBorder="1" applyAlignment="1">
      <alignment horizontal="center" vertical="center"/>
    </xf>
    <xf numFmtId="0" fontId="6" fillId="0" borderId="12" xfId="52" applyFont="1" applyFill="1" applyBorder="1" applyAlignment="1">
      <alignment horizontal="center" vertical="center"/>
    </xf>
    <xf numFmtId="0" fontId="6" fillId="0" borderId="38" xfId="24" applyFont="1" applyFill="1" applyBorder="1" applyAlignment="1">
      <alignment horizontal="center" vertical="center"/>
    </xf>
    <xf numFmtId="0" fontId="25" fillId="0" borderId="0" xfId="24" applyFont="1" applyFill="1" applyBorder="1" applyAlignment="1">
      <alignment vertical="center" wrapText="1"/>
    </xf>
    <xf numFmtId="14" fontId="6" fillId="0" borderId="37" xfId="24" applyNumberFormat="1" applyFont="1" applyFill="1" applyBorder="1" applyAlignment="1">
      <alignment horizontal="center" vertical="center" shrinkToFit="1"/>
    </xf>
    <xf numFmtId="14" fontId="16" fillId="0" borderId="35" xfId="24" applyNumberFormat="1" applyFont="1" applyFill="1" applyBorder="1" applyAlignment="1">
      <alignment horizontal="center" vertical="center" shrinkToFit="1"/>
    </xf>
    <xf numFmtId="14" fontId="16" fillId="0" borderId="39" xfId="24" applyNumberFormat="1" applyFont="1" applyBorder="1" applyAlignment="1">
      <alignment horizontal="center" vertical="center" shrinkToFit="1"/>
    </xf>
    <xf numFmtId="0" fontId="18" fillId="0" borderId="31" xfId="24" applyFont="1" applyBorder="1" applyAlignment="1">
      <alignment horizontal="center" vertical="center"/>
    </xf>
    <xf numFmtId="0" fontId="18" fillId="0" borderId="40" xfId="24" applyFont="1" applyBorder="1" applyAlignment="1">
      <alignment horizontal="center" vertical="center"/>
    </xf>
    <xf numFmtId="0" fontId="32" fillId="0" borderId="14" xfId="24" applyFont="1" applyBorder="1" applyAlignment="1">
      <alignment horizontal="center" vertical="center"/>
    </xf>
    <xf numFmtId="0" fontId="18" fillId="0" borderId="1" xfId="24" applyFont="1" applyBorder="1" applyAlignment="1">
      <alignment horizontal="center" vertical="center"/>
    </xf>
    <xf numFmtId="0" fontId="18" fillId="0" borderId="41" xfId="24" applyFont="1" applyBorder="1" applyAlignment="1">
      <alignment horizontal="center" vertical="center"/>
    </xf>
    <xf numFmtId="0" fontId="18" fillId="0" borderId="6" xfId="24" applyFont="1" applyBorder="1" applyAlignment="1">
      <alignment horizontal="center" vertical="center"/>
    </xf>
    <xf numFmtId="0" fontId="18" fillId="0" borderId="42" xfId="24" applyFont="1" applyBorder="1" applyAlignment="1">
      <alignment horizontal="center" vertical="center"/>
    </xf>
    <xf numFmtId="0" fontId="18" fillId="0" borderId="10" xfId="24" applyFont="1" applyBorder="1" applyAlignment="1">
      <alignment horizontal="center" vertical="center"/>
    </xf>
    <xf numFmtId="0" fontId="18" fillId="0" borderId="43" xfId="24" applyFont="1" applyBorder="1" applyAlignment="1">
      <alignment horizontal="center" vertical="center"/>
    </xf>
    <xf numFmtId="0" fontId="18" fillId="0" borderId="14" xfId="24" applyFont="1" applyBorder="1" applyAlignment="1">
      <alignment horizontal="center" vertical="center"/>
    </xf>
    <xf numFmtId="0" fontId="18" fillId="0" borderId="7" xfId="24" applyFont="1" applyFill="1" applyBorder="1" applyAlignment="1">
      <alignment horizontal="center" vertical="center"/>
    </xf>
    <xf numFmtId="0" fontId="18" fillId="0" borderId="42" xfId="24" applyFont="1" applyFill="1" applyBorder="1" applyAlignment="1">
      <alignment horizontal="center" vertical="center"/>
    </xf>
    <xf numFmtId="0" fontId="18" fillId="0" borderId="14" xfId="24" applyFont="1" applyFill="1" applyBorder="1" applyAlignment="1">
      <alignment horizontal="center" vertical="center"/>
    </xf>
    <xf numFmtId="0" fontId="18" fillId="0" borderId="41" xfId="24" applyFont="1" applyFill="1" applyBorder="1" applyAlignment="1">
      <alignment horizontal="center" vertical="center"/>
    </xf>
    <xf numFmtId="0" fontId="10" fillId="0" borderId="41" xfId="24" applyFont="1" applyFill="1" applyBorder="1" applyAlignment="1">
      <alignment horizontal="center" vertical="center"/>
    </xf>
    <xf numFmtId="0" fontId="10" fillId="0" borderId="13" xfId="24" applyFont="1" applyFill="1" applyBorder="1" applyAlignment="1">
      <alignment horizontal="center" vertical="center"/>
    </xf>
    <xf numFmtId="0" fontId="10" fillId="0" borderId="44" xfId="24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百分比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BOM_Level_Below3 4" xfId="43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Below3 3" xfId="59"/>
    <cellStyle name="常规 2" xfId="60"/>
    <cellStyle name="常规 3 30" xfId="61"/>
    <cellStyle name="样式 1" xfId="62"/>
    <cellStyle name="常规 41" xfId="63"/>
    <cellStyle name="BOM_Level_Below3 3 2" xfId="64"/>
    <cellStyle name="BOM_Level_1" xfId="65"/>
    <cellStyle name="常规_正司机座椅 _22" xfId="66"/>
    <cellStyle name="常规_正司机座椅 _21" xfId="67"/>
    <cellStyle name="常规_正司机座椅 _23" xfId="68"/>
    <cellStyle name="常规_正司机座椅 _25" xfId="69"/>
    <cellStyle name="常规 2 28 2" xfId="70"/>
    <cellStyle name="常规_正司机座椅 _26" xfId="71"/>
    <cellStyle name="BOM_Level_Below3 2 2" xfId="72"/>
    <cellStyle name="RowLevel_1" xfId="73"/>
    <cellStyle name="BOM_Level_Below3 2" xfId="74"/>
    <cellStyle name="常规 3" xfId="75"/>
    <cellStyle name="BOM_Level_Below3 3 6" xfId="76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emf"/><Relationship Id="rId98" Type="http://schemas.openxmlformats.org/officeDocument/2006/relationships/image" Target="../media/image99.emf"/><Relationship Id="rId97" Type="http://schemas.openxmlformats.org/officeDocument/2006/relationships/image" Target="../media/image98.emf"/><Relationship Id="rId96" Type="http://schemas.openxmlformats.org/officeDocument/2006/relationships/image" Target="../media/image97.emf"/><Relationship Id="rId95" Type="http://schemas.openxmlformats.org/officeDocument/2006/relationships/image" Target="../media/image96.emf"/><Relationship Id="rId94" Type="http://schemas.openxmlformats.org/officeDocument/2006/relationships/image" Target="../media/image95.emf"/><Relationship Id="rId93" Type="http://schemas.openxmlformats.org/officeDocument/2006/relationships/image" Target="../media/image94.emf"/><Relationship Id="rId92" Type="http://schemas.openxmlformats.org/officeDocument/2006/relationships/image" Target="../media/image93.emf"/><Relationship Id="rId91" Type="http://schemas.openxmlformats.org/officeDocument/2006/relationships/image" Target="../media/image92.emf"/><Relationship Id="rId90" Type="http://schemas.openxmlformats.org/officeDocument/2006/relationships/image" Target="../media/image91.emf"/><Relationship Id="rId9" Type="http://schemas.openxmlformats.org/officeDocument/2006/relationships/image" Target="../media/image10.emf"/><Relationship Id="rId89" Type="http://schemas.openxmlformats.org/officeDocument/2006/relationships/image" Target="../media/image90.emf"/><Relationship Id="rId88" Type="http://schemas.openxmlformats.org/officeDocument/2006/relationships/image" Target="../media/image89.emf"/><Relationship Id="rId87" Type="http://schemas.openxmlformats.org/officeDocument/2006/relationships/image" Target="../media/image88.emf"/><Relationship Id="rId86" Type="http://schemas.openxmlformats.org/officeDocument/2006/relationships/image" Target="../media/image87.emf"/><Relationship Id="rId85" Type="http://schemas.openxmlformats.org/officeDocument/2006/relationships/image" Target="../media/image86.emf"/><Relationship Id="rId84" Type="http://schemas.openxmlformats.org/officeDocument/2006/relationships/image" Target="../media/image85.emf"/><Relationship Id="rId83" Type="http://schemas.openxmlformats.org/officeDocument/2006/relationships/image" Target="../media/image84.emf"/><Relationship Id="rId82" Type="http://schemas.openxmlformats.org/officeDocument/2006/relationships/image" Target="../media/image83.emf"/><Relationship Id="rId81" Type="http://schemas.openxmlformats.org/officeDocument/2006/relationships/image" Target="../media/image82.emf"/><Relationship Id="rId80" Type="http://schemas.openxmlformats.org/officeDocument/2006/relationships/image" Target="../media/image81.emf"/><Relationship Id="rId8" Type="http://schemas.openxmlformats.org/officeDocument/2006/relationships/image" Target="../media/image9.emf"/><Relationship Id="rId79" Type="http://schemas.openxmlformats.org/officeDocument/2006/relationships/image" Target="../media/image80.emf"/><Relationship Id="rId78" Type="http://schemas.openxmlformats.org/officeDocument/2006/relationships/image" Target="../media/image79.emf"/><Relationship Id="rId77" Type="http://schemas.openxmlformats.org/officeDocument/2006/relationships/image" Target="../media/image78.emf"/><Relationship Id="rId76" Type="http://schemas.openxmlformats.org/officeDocument/2006/relationships/image" Target="../media/image77.emf"/><Relationship Id="rId75" Type="http://schemas.openxmlformats.org/officeDocument/2006/relationships/image" Target="../media/image76.png"/><Relationship Id="rId74" Type="http://schemas.openxmlformats.org/officeDocument/2006/relationships/image" Target="../media/image75.emf"/><Relationship Id="rId73" Type="http://schemas.openxmlformats.org/officeDocument/2006/relationships/image" Target="../media/image74.emf"/><Relationship Id="rId72" Type="http://schemas.openxmlformats.org/officeDocument/2006/relationships/image" Target="../media/image73.emf"/><Relationship Id="rId71" Type="http://schemas.openxmlformats.org/officeDocument/2006/relationships/image" Target="../media/image72.emf"/><Relationship Id="rId70" Type="http://schemas.openxmlformats.org/officeDocument/2006/relationships/image" Target="../media/image71.emf"/><Relationship Id="rId7" Type="http://schemas.openxmlformats.org/officeDocument/2006/relationships/image" Target="../media/image8.emf"/><Relationship Id="rId69" Type="http://schemas.openxmlformats.org/officeDocument/2006/relationships/image" Target="../media/image70.emf"/><Relationship Id="rId68" Type="http://schemas.openxmlformats.org/officeDocument/2006/relationships/image" Target="../media/image69.emf"/><Relationship Id="rId67" Type="http://schemas.openxmlformats.org/officeDocument/2006/relationships/image" Target="../media/image68.emf"/><Relationship Id="rId66" Type="http://schemas.openxmlformats.org/officeDocument/2006/relationships/image" Target="../media/image67.e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emf"/><Relationship Id="rId61" Type="http://schemas.openxmlformats.org/officeDocument/2006/relationships/image" Target="../media/image62.emf"/><Relationship Id="rId60" Type="http://schemas.openxmlformats.org/officeDocument/2006/relationships/image" Target="../media/image61.emf"/><Relationship Id="rId6" Type="http://schemas.openxmlformats.org/officeDocument/2006/relationships/image" Target="../media/image7.emf"/><Relationship Id="rId59" Type="http://schemas.openxmlformats.org/officeDocument/2006/relationships/image" Target="../media/image60.emf"/><Relationship Id="rId58" Type="http://schemas.openxmlformats.org/officeDocument/2006/relationships/image" Target="../media/image59.emf"/><Relationship Id="rId57" Type="http://schemas.openxmlformats.org/officeDocument/2006/relationships/image" Target="../media/image58.emf"/><Relationship Id="rId56" Type="http://schemas.openxmlformats.org/officeDocument/2006/relationships/image" Target="../media/image57.emf"/><Relationship Id="rId55" Type="http://schemas.openxmlformats.org/officeDocument/2006/relationships/image" Target="../media/image56.emf"/><Relationship Id="rId54" Type="http://schemas.openxmlformats.org/officeDocument/2006/relationships/image" Target="../media/image55.emf"/><Relationship Id="rId53" Type="http://schemas.openxmlformats.org/officeDocument/2006/relationships/image" Target="../media/image54.emf"/><Relationship Id="rId52" Type="http://schemas.openxmlformats.org/officeDocument/2006/relationships/image" Target="../media/image53.emf"/><Relationship Id="rId51" Type="http://schemas.openxmlformats.org/officeDocument/2006/relationships/image" Target="../media/image52.emf"/><Relationship Id="rId50" Type="http://schemas.openxmlformats.org/officeDocument/2006/relationships/image" Target="../media/image51.emf"/><Relationship Id="rId5" Type="http://schemas.openxmlformats.org/officeDocument/2006/relationships/image" Target="../media/image6.emf"/><Relationship Id="rId49" Type="http://schemas.openxmlformats.org/officeDocument/2006/relationships/image" Target="../media/image50.emf"/><Relationship Id="rId48" Type="http://schemas.openxmlformats.org/officeDocument/2006/relationships/image" Target="../media/image49.e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e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emf"/><Relationship Id="rId4" Type="http://schemas.openxmlformats.org/officeDocument/2006/relationships/image" Target="../media/image5.emf"/><Relationship Id="rId39" Type="http://schemas.openxmlformats.org/officeDocument/2006/relationships/image" Target="../media/image40.emf"/><Relationship Id="rId38" Type="http://schemas.openxmlformats.org/officeDocument/2006/relationships/image" Target="../media/image39.png"/><Relationship Id="rId37" Type="http://schemas.openxmlformats.org/officeDocument/2006/relationships/image" Target="../media/image38.png"/><Relationship Id="rId36" Type="http://schemas.openxmlformats.org/officeDocument/2006/relationships/image" Target="../media/image37.png"/><Relationship Id="rId35" Type="http://schemas.openxmlformats.org/officeDocument/2006/relationships/image" Target="../media/image36.png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png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1" Type="http://schemas.openxmlformats.org/officeDocument/2006/relationships/image" Target="../media/image152.emf"/><Relationship Id="rId150" Type="http://schemas.openxmlformats.org/officeDocument/2006/relationships/image" Target="../media/image151.emf"/><Relationship Id="rId15" Type="http://schemas.openxmlformats.org/officeDocument/2006/relationships/image" Target="../media/image16.emf"/><Relationship Id="rId149" Type="http://schemas.openxmlformats.org/officeDocument/2006/relationships/image" Target="../media/image150.emf"/><Relationship Id="rId148" Type="http://schemas.openxmlformats.org/officeDocument/2006/relationships/image" Target="../media/image149.emf"/><Relationship Id="rId147" Type="http://schemas.openxmlformats.org/officeDocument/2006/relationships/image" Target="../media/image148.emf"/><Relationship Id="rId146" Type="http://schemas.openxmlformats.org/officeDocument/2006/relationships/image" Target="../media/image147.png"/><Relationship Id="rId145" Type="http://schemas.openxmlformats.org/officeDocument/2006/relationships/image" Target="../media/image146.emf"/><Relationship Id="rId144" Type="http://schemas.openxmlformats.org/officeDocument/2006/relationships/image" Target="../media/image145.emf"/><Relationship Id="rId143" Type="http://schemas.openxmlformats.org/officeDocument/2006/relationships/image" Target="../media/image144.emf"/><Relationship Id="rId142" Type="http://schemas.openxmlformats.org/officeDocument/2006/relationships/image" Target="../media/image143.wmf"/><Relationship Id="rId141" Type="http://schemas.openxmlformats.org/officeDocument/2006/relationships/image" Target="../media/image142.wmf"/><Relationship Id="rId140" Type="http://schemas.openxmlformats.org/officeDocument/2006/relationships/image" Target="../media/image141.wmf"/><Relationship Id="rId14" Type="http://schemas.openxmlformats.org/officeDocument/2006/relationships/image" Target="../media/image15.emf"/><Relationship Id="rId139" Type="http://schemas.openxmlformats.org/officeDocument/2006/relationships/image" Target="../media/image140.wmf"/><Relationship Id="rId138" Type="http://schemas.openxmlformats.org/officeDocument/2006/relationships/image" Target="../media/image139.wmf"/><Relationship Id="rId137" Type="http://schemas.openxmlformats.org/officeDocument/2006/relationships/image" Target="../media/image138.wmf"/><Relationship Id="rId136" Type="http://schemas.openxmlformats.org/officeDocument/2006/relationships/image" Target="../media/image137.wmf"/><Relationship Id="rId135" Type="http://schemas.openxmlformats.org/officeDocument/2006/relationships/image" Target="../media/image136.emf"/><Relationship Id="rId134" Type="http://schemas.openxmlformats.org/officeDocument/2006/relationships/image" Target="../media/image135.emf"/><Relationship Id="rId133" Type="http://schemas.openxmlformats.org/officeDocument/2006/relationships/image" Target="../media/image134.png"/><Relationship Id="rId132" Type="http://schemas.openxmlformats.org/officeDocument/2006/relationships/image" Target="../media/image133.emf"/><Relationship Id="rId131" Type="http://schemas.openxmlformats.org/officeDocument/2006/relationships/image" Target="../media/image132.emf"/><Relationship Id="rId130" Type="http://schemas.openxmlformats.org/officeDocument/2006/relationships/image" Target="../media/image131.emf"/><Relationship Id="rId13" Type="http://schemas.openxmlformats.org/officeDocument/2006/relationships/image" Target="../media/image14.emf"/><Relationship Id="rId129" Type="http://schemas.openxmlformats.org/officeDocument/2006/relationships/image" Target="../media/image130.emf"/><Relationship Id="rId128" Type="http://schemas.openxmlformats.org/officeDocument/2006/relationships/image" Target="../media/image129.emf"/><Relationship Id="rId127" Type="http://schemas.openxmlformats.org/officeDocument/2006/relationships/image" Target="../media/image128.emf"/><Relationship Id="rId126" Type="http://schemas.openxmlformats.org/officeDocument/2006/relationships/image" Target="../media/image127.emf"/><Relationship Id="rId125" Type="http://schemas.openxmlformats.org/officeDocument/2006/relationships/image" Target="../media/image126.wmf"/><Relationship Id="rId124" Type="http://schemas.openxmlformats.org/officeDocument/2006/relationships/image" Target="../media/image125.wmf"/><Relationship Id="rId123" Type="http://schemas.openxmlformats.org/officeDocument/2006/relationships/image" Target="../media/image124.wmf"/><Relationship Id="rId122" Type="http://schemas.openxmlformats.org/officeDocument/2006/relationships/image" Target="../media/image123.emf"/><Relationship Id="rId121" Type="http://schemas.openxmlformats.org/officeDocument/2006/relationships/image" Target="../media/image122.wmf"/><Relationship Id="rId120" Type="http://schemas.openxmlformats.org/officeDocument/2006/relationships/image" Target="../media/image121.wmf"/><Relationship Id="rId12" Type="http://schemas.openxmlformats.org/officeDocument/2006/relationships/image" Target="../media/image13.emf"/><Relationship Id="rId119" Type="http://schemas.openxmlformats.org/officeDocument/2006/relationships/image" Target="../media/image120.png"/><Relationship Id="rId118" Type="http://schemas.openxmlformats.org/officeDocument/2006/relationships/image" Target="../media/image119.emf"/><Relationship Id="rId117" Type="http://schemas.openxmlformats.org/officeDocument/2006/relationships/image" Target="../media/image118.emf"/><Relationship Id="rId116" Type="http://schemas.openxmlformats.org/officeDocument/2006/relationships/image" Target="../media/image117.emf"/><Relationship Id="rId115" Type="http://schemas.openxmlformats.org/officeDocument/2006/relationships/image" Target="../media/image116.png"/><Relationship Id="rId114" Type="http://schemas.openxmlformats.org/officeDocument/2006/relationships/image" Target="../media/image115.png"/><Relationship Id="rId113" Type="http://schemas.openxmlformats.org/officeDocument/2006/relationships/image" Target="../media/image114.png"/><Relationship Id="rId112" Type="http://schemas.openxmlformats.org/officeDocument/2006/relationships/image" Target="../media/image113.emf"/><Relationship Id="rId111" Type="http://schemas.openxmlformats.org/officeDocument/2006/relationships/image" Target="../media/image112.png"/><Relationship Id="rId110" Type="http://schemas.openxmlformats.org/officeDocument/2006/relationships/image" Target="../media/image111.png"/><Relationship Id="rId11" Type="http://schemas.openxmlformats.org/officeDocument/2006/relationships/image" Target="../media/image12.emf"/><Relationship Id="rId109" Type="http://schemas.openxmlformats.org/officeDocument/2006/relationships/image" Target="../media/image110.png"/><Relationship Id="rId108" Type="http://schemas.openxmlformats.org/officeDocument/2006/relationships/image" Target="../media/image109.emf"/><Relationship Id="rId107" Type="http://schemas.openxmlformats.org/officeDocument/2006/relationships/image" Target="../media/image108.emf"/><Relationship Id="rId106" Type="http://schemas.openxmlformats.org/officeDocument/2006/relationships/image" Target="../media/image107.png"/><Relationship Id="rId105" Type="http://schemas.openxmlformats.org/officeDocument/2006/relationships/image" Target="../media/image106.png"/><Relationship Id="rId104" Type="http://schemas.openxmlformats.org/officeDocument/2006/relationships/image" Target="../media/image105.png"/><Relationship Id="rId103" Type="http://schemas.openxmlformats.org/officeDocument/2006/relationships/image" Target="../media/image104.emf"/><Relationship Id="rId102" Type="http://schemas.openxmlformats.org/officeDocument/2006/relationships/image" Target="../media/image103.emf"/><Relationship Id="rId101" Type="http://schemas.openxmlformats.org/officeDocument/2006/relationships/image" Target="../media/image102.emf"/><Relationship Id="rId100" Type="http://schemas.openxmlformats.org/officeDocument/2006/relationships/image" Target="../media/image101.emf"/><Relationship Id="rId10" Type="http://schemas.openxmlformats.org/officeDocument/2006/relationships/image" Target="../media/image1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149860</xdr:colOff>
      <xdr:row>7</xdr:row>
      <xdr:rowOff>111760</xdr:rowOff>
    </xdr:from>
    <xdr:to>
      <xdr:col>2</xdr:col>
      <xdr:colOff>157480</xdr:colOff>
      <xdr:row>9</xdr:row>
      <xdr:rowOff>32385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9860" y="3453130"/>
          <a:ext cx="1029335" cy="17233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238125</xdr:colOff>
      <xdr:row>217</xdr:row>
      <xdr:rowOff>56030</xdr:rowOff>
    </xdr:from>
    <xdr:to>
      <xdr:col>18</xdr:col>
      <xdr:colOff>382125</xdr:colOff>
      <xdr:row>217</xdr:row>
      <xdr:rowOff>308030</xdr:rowOff>
    </xdr:to>
    <xdr:pic>
      <xdr:nvPicPr>
        <xdr:cNvPr id="2" name="图片 212" descr="IMG_1131.JPG"/>
        <xdr:cNvPicPr preferRelativeResize="0"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5585" y="80027780"/>
          <a:ext cx="143510" cy="252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207552</xdr:colOff>
      <xdr:row>12</xdr:row>
      <xdr:rowOff>47260</xdr:rowOff>
    </xdr:from>
    <xdr:to>
      <xdr:col>18</xdr:col>
      <xdr:colOff>351552</xdr:colOff>
      <xdr:row>12</xdr:row>
      <xdr:rowOff>299260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4470" y="18757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198782</xdr:colOff>
      <xdr:row>13</xdr:row>
      <xdr:rowOff>61389</xdr:rowOff>
    </xdr:from>
    <xdr:to>
      <xdr:col>18</xdr:col>
      <xdr:colOff>342782</xdr:colOff>
      <xdr:row>13</xdr:row>
      <xdr:rowOff>313389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6215" y="2270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231913</xdr:colOff>
      <xdr:row>32</xdr:row>
      <xdr:rowOff>48854</xdr:rowOff>
    </xdr:from>
    <xdr:to>
      <xdr:col>18</xdr:col>
      <xdr:colOff>375913</xdr:colOff>
      <xdr:row>32</xdr:row>
      <xdr:rowOff>300854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9235" y="94970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225287</xdr:colOff>
      <xdr:row>40</xdr:row>
      <xdr:rowOff>67820</xdr:rowOff>
    </xdr:from>
    <xdr:to>
      <xdr:col>18</xdr:col>
      <xdr:colOff>369287</xdr:colOff>
      <xdr:row>40</xdr:row>
      <xdr:rowOff>319820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250" y="125641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229101</xdr:colOff>
      <xdr:row>44</xdr:row>
      <xdr:rowOff>49696</xdr:rowOff>
    </xdr:from>
    <xdr:to>
      <xdr:col>18</xdr:col>
      <xdr:colOff>373101</xdr:colOff>
      <xdr:row>44</xdr:row>
      <xdr:rowOff>301696</xdr:rowOff>
    </xdr:to>
    <xdr:pic>
      <xdr:nvPicPr>
        <xdr:cNvPr id="7" name="图片 6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6060" y="140703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211937</xdr:colOff>
      <xdr:row>47</xdr:row>
      <xdr:rowOff>63824</xdr:rowOff>
    </xdr:from>
    <xdr:to>
      <xdr:col>18</xdr:col>
      <xdr:colOff>355937</xdr:colOff>
      <xdr:row>47</xdr:row>
      <xdr:rowOff>315824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8915" y="152273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192498</xdr:colOff>
      <xdr:row>56</xdr:row>
      <xdr:rowOff>59843</xdr:rowOff>
    </xdr:from>
    <xdr:to>
      <xdr:col>18</xdr:col>
      <xdr:colOff>336498</xdr:colOff>
      <xdr:row>56</xdr:row>
      <xdr:rowOff>311843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9865" y="186524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213347</xdr:colOff>
      <xdr:row>61</xdr:row>
      <xdr:rowOff>104096</xdr:rowOff>
    </xdr:from>
    <xdr:to>
      <xdr:col>18</xdr:col>
      <xdr:colOff>465347</xdr:colOff>
      <xdr:row>61</xdr:row>
      <xdr:rowOff>248096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14795" y="2054733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177662</xdr:colOff>
      <xdr:row>59</xdr:row>
      <xdr:rowOff>76761</xdr:rowOff>
    </xdr:from>
    <xdr:to>
      <xdr:col>18</xdr:col>
      <xdr:colOff>321662</xdr:colOff>
      <xdr:row>59</xdr:row>
      <xdr:rowOff>328761</xdr:rowOff>
    </xdr:to>
    <xdr:pic>
      <xdr:nvPicPr>
        <xdr:cNvPr id="11" name="图片 10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524625" y="198120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241486</xdr:colOff>
      <xdr:row>71</xdr:row>
      <xdr:rowOff>81669</xdr:rowOff>
    </xdr:from>
    <xdr:to>
      <xdr:col>18</xdr:col>
      <xdr:colOff>385486</xdr:colOff>
      <xdr:row>71</xdr:row>
      <xdr:rowOff>333669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8760" y="243890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250106</xdr:colOff>
      <xdr:row>68</xdr:row>
      <xdr:rowOff>59187</xdr:rowOff>
    </xdr:from>
    <xdr:to>
      <xdr:col>18</xdr:col>
      <xdr:colOff>394106</xdr:colOff>
      <xdr:row>68</xdr:row>
      <xdr:rowOff>311187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7015" y="232238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306145</xdr:colOff>
      <xdr:row>69</xdr:row>
      <xdr:rowOff>84323</xdr:rowOff>
    </xdr:from>
    <xdr:to>
      <xdr:col>18</xdr:col>
      <xdr:colOff>450145</xdr:colOff>
      <xdr:row>69</xdr:row>
      <xdr:rowOff>336323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3530" y="236296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247646</xdr:colOff>
      <xdr:row>72</xdr:row>
      <xdr:rowOff>65894</xdr:rowOff>
    </xdr:from>
    <xdr:to>
      <xdr:col>18</xdr:col>
      <xdr:colOff>391646</xdr:colOff>
      <xdr:row>72</xdr:row>
      <xdr:rowOff>317894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4475" y="247542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232888</xdr:colOff>
      <xdr:row>82</xdr:row>
      <xdr:rowOff>104907</xdr:rowOff>
    </xdr:from>
    <xdr:to>
      <xdr:col>18</xdr:col>
      <xdr:colOff>538370</xdr:colOff>
      <xdr:row>82</xdr:row>
      <xdr:rowOff>256761</xdr:rowOff>
    </xdr:to>
    <xdr:pic>
      <xdr:nvPicPr>
        <xdr:cNvPr id="16" name="Picture 13600"/>
        <xdr:cNvPicPr preferRelativeResize="0">
          <a:picLocks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6579870" y="28603575"/>
          <a:ext cx="305435" cy="151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248965</xdr:colOff>
      <xdr:row>75</xdr:row>
      <xdr:rowOff>80391</xdr:rowOff>
    </xdr:from>
    <xdr:to>
      <xdr:col>18</xdr:col>
      <xdr:colOff>392965</xdr:colOff>
      <xdr:row>75</xdr:row>
      <xdr:rowOff>332391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6380" y="259118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273813</xdr:colOff>
      <xdr:row>79</xdr:row>
      <xdr:rowOff>83800</xdr:rowOff>
    </xdr:from>
    <xdr:to>
      <xdr:col>18</xdr:col>
      <xdr:colOff>417813</xdr:colOff>
      <xdr:row>79</xdr:row>
      <xdr:rowOff>335800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1145" y="274389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248479</xdr:colOff>
      <xdr:row>78</xdr:row>
      <xdr:rowOff>72853</xdr:rowOff>
    </xdr:from>
    <xdr:to>
      <xdr:col>18</xdr:col>
      <xdr:colOff>392479</xdr:colOff>
      <xdr:row>78</xdr:row>
      <xdr:rowOff>324853</xdr:rowOff>
    </xdr:to>
    <xdr:pic>
      <xdr:nvPicPr>
        <xdr:cNvPr id="19" name="图片 18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5745" y="270471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274066</xdr:colOff>
      <xdr:row>80</xdr:row>
      <xdr:rowOff>83313</xdr:rowOff>
    </xdr:from>
    <xdr:to>
      <xdr:col>18</xdr:col>
      <xdr:colOff>418066</xdr:colOff>
      <xdr:row>80</xdr:row>
      <xdr:rowOff>335313</xdr:rowOff>
    </xdr:to>
    <xdr:pic>
      <xdr:nvPicPr>
        <xdr:cNvPr id="20" name="图片 19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1145" y="278199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230187</xdr:colOff>
      <xdr:row>77</xdr:row>
      <xdr:rowOff>134302</xdr:rowOff>
    </xdr:from>
    <xdr:to>
      <xdr:col>18</xdr:col>
      <xdr:colOff>548957</xdr:colOff>
      <xdr:row>77</xdr:row>
      <xdr:rowOff>297497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654800" y="26649680"/>
          <a:ext cx="163195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236874</xdr:colOff>
      <xdr:row>84</xdr:row>
      <xdr:rowOff>28575</xdr:rowOff>
    </xdr:from>
    <xdr:to>
      <xdr:col>18</xdr:col>
      <xdr:colOff>380874</xdr:colOff>
      <xdr:row>84</xdr:row>
      <xdr:rowOff>280575</xdr:rowOff>
    </xdr:to>
    <xdr:pic>
      <xdr:nvPicPr>
        <xdr:cNvPr id="22" name="图片 21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4315" y="292893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206577</xdr:colOff>
      <xdr:row>87</xdr:row>
      <xdr:rowOff>78443</xdr:rowOff>
    </xdr:from>
    <xdr:to>
      <xdr:col>18</xdr:col>
      <xdr:colOff>350577</xdr:colOff>
      <xdr:row>87</xdr:row>
      <xdr:rowOff>330443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3835" y="304819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210011</xdr:colOff>
      <xdr:row>95</xdr:row>
      <xdr:rowOff>80387</xdr:rowOff>
    </xdr:from>
    <xdr:to>
      <xdr:col>18</xdr:col>
      <xdr:colOff>354011</xdr:colOff>
      <xdr:row>95</xdr:row>
      <xdr:rowOff>332387</xdr:rowOff>
    </xdr:to>
    <xdr:pic>
      <xdr:nvPicPr>
        <xdr:cNvPr id="24" name="图片 23"/>
        <xdr:cNvPicPr preferRelativeResize="0">
          <a:picLocks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7010" y="335318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240782</xdr:colOff>
      <xdr:row>97</xdr:row>
      <xdr:rowOff>77072</xdr:rowOff>
    </xdr:from>
    <xdr:to>
      <xdr:col>18</xdr:col>
      <xdr:colOff>384782</xdr:colOff>
      <xdr:row>97</xdr:row>
      <xdr:rowOff>329072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8125" y="342906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177379</xdr:colOff>
      <xdr:row>96</xdr:row>
      <xdr:rowOff>52759</xdr:rowOff>
    </xdr:from>
    <xdr:to>
      <xdr:col>18</xdr:col>
      <xdr:colOff>533400</xdr:colOff>
      <xdr:row>96</xdr:row>
      <xdr:rowOff>342901</xdr:rowOff>
    </xdr:to>
    <xdr:pic>
      <xdr:nvPicPr>
        <xdr:cNvPr id="26" name="图片 25"/>
        <xdr:cNvPicPr preferRelativeResize="0"/>
      </xdr:nvPicPr>
      <xdr:blipFill>
        <a:blip r:embed="rId22"/>
        <a:stretch>
          <a:fillRect/>
        </a:stretch>
      </xdr:blipFill>
      <xdr:spPr>
        <a:xfrm>
          <a:off x="6524625" y="33885505"/>
          <a:ext cx="356235" cy="290195"/>
        </a:xfrm>
        <a:prstGeom prst="rect">
          <a:avLst/>
        </a:prstGeom>
      </xdr:spPr>
    </xdr:pic>
    <xdr:clientData/>
  </xdr:twoCellAnchor>
  <xdr:twoCellAnchor>
    <xdr:from>
      <xdr:col>18</xdr:col>
      <xdr:colOff>206456</xdr:colOff>
      <xdr:row>89</xdr:row>
      <xdr:rowOff>67235</xdr:rowOff>
    </xdr:from>
    <xdr:to>
      <xdr:col>18</xdr:col>
      <xdr:colOff>350456</xdr:colOff>
      <xdr:row>89</xdr:row>
      <xdr:rowOff>319235</xdr:rowOff>
    </xdr:to>
    <xdr:pic>
      <xdr:nvPicPr>
        <xdr:cNvPr id="28" name="图片 27"/>
        <xdr:cNvPicPr preferRelativeResize="0"/>
      </xdr:nvPicPr>
      <xdr:blipFill>
        <a:blip r:embed="rId23"/>
        <a:stretch>
          <a:fillRect/>
        </a:stretch>
      </xdr:blipFill>
      <xdr:spPr>
        <a:xfrm>
          <a:off x="6553835" y="31232475"/>
          <a:ext cx="143510" cy="252095"/>
        </a:xfrm>
        <a:prstGeom prst="rect">
          <a:avLst/>
        </a:prstGeom>
      </xdr:spPr>
    </xdr:pic>
    <xdr:clientData/>
  </xdr:twoCellAnchor>
  <xdr:twoCellAnchor>
    <xdr:from>
      <xdr:col>18</xdr:col>
      <xdr:colOff>210327</xdr:colOff>
      <xdr:row>91</xdr:row>
      <xdr:rowOff>54077</xdr:rowOff>
    </xdr:from>
    <xdr:to>
      <xdr:col>18</xdr:col>
      <xdr:colOff>354327</xdr:colOff>
      <xdr:row>91</xdr:row>
      <xdr:rowOff>306077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7645" y="3198177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237639</xdr:colOff>
      <xdr:row>92</xdr:row>
      <xdr:rowOff>71619</xdr:rowOff>
    </xdr:from>
    <xdr:to>
      <xdr:col>18</xdr:col>
      <xdr:colOff>381639</xdr:colOff>
      <xdr:row>92</xdr:row>
      <xdr:rowOff>323619</xdr:rowOff>
    </xdr:to>
    <xdr:pic>
      <xdr:nvPicPr>
        <xdr:cNvPr id="30" name="图片 29"/>
        <xdr:cNvPicPr preferRelativeResize="0"/>
      </xdr:nvPicPr>
      <xdr:blipFill>
        <a:blip r:embed="rId23"/>
        <a:stretch>
          <a:fillRect/>
        </a:stretch>
      </xdr:blipFill>
      <xdr:spPr>
        <a:xfrm>
          <a:off x="6584950" y="32379920"/>
          <a:ext cx="144145" cy="252095"/>
        </a:xfrm>
        <a:prstGeom prst="rect">
          <a:avLst/>
        </a:prstGeom>
      </xdr:spPr>
    </xdr:pic>
    <xdr:clientData/>
  </xdr:twoCellAnchor>
  <xdr:twoCellAnchor>
    <xdr:from>
      <xdr:col>18</xdr:col>
      <xdr:colOff>238951</xdr:colOff>
      <xdr:row>93</xdr:row>
      <xdr:rowOff>95006</xdr:rowOff>
    </xdr:from>
    <xdr:to>
      <xdr:col>18</xdr:col>
      <xdr:colOff>382951</xdr:colOff>
      <xdr:row>93</xdr:row>
      <xdr:rowOff>347006</xdr:rowOff>
    </xdr:to>
    <xdr:pic>
      <xdr:nvPicPr>
        <xdr:cNvPr id="31" name="图片 30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6220" y="327844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290864</xdr:colOff>
      <xdr:row>98</xdr:row>
      <xdr:rowOff>84159</xdr:rowOff>
    </xdr:from>
    <xdr:to>
      <xdr:col>18</xdr:col>
      <xdr:colOff>434864</xdr:colOff>
      <xdr:row>98</xdr:row>
      <xdr:rowOff>336159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8290" y="346786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226066</xdr:colOff>
      <xdr:row>119</xdr:row>
      <xdr:rowOff>93056</xdr:rowOff>
    </xdr:from>
    <xdr:to>
      <xdr:col>18</xdr:col>
      <xdr:colOff>370066</xdr:colOff>
      <xdr:row>119</xdr:row>
      <xdr:rowOff>345056</xdr:rowOff>
    </xdr:to>
    <xdr:pic>
      <xdr:nvPicPr>
        <xdr:cNvPr id="33" name="图片 32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3520" y="426885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248379</xdr:colOff>
      <xdr:row>120</xdr:row>
      <xdr:rowOff>121804</xdr:rowOff>
    </xdr:from>
    <xdr:to>
      <xdr:col>18</xdr:col>
      <xdr:colOff>392379</xdr:colOff>
      <xdr:row>120</xdr:row>
      <xdr:rowOff>373804</xdr:rowOff>
    </xdr:to>
    <xdr:pic>
      <xdr:nvPicPr>
        <xdr:cNvPr id="34" name="图片 33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5745" y="430980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237272</xdr:colOff>
      <xdr:row>121</xdr:row>
      <xdr:rowOff>105036</xdr:rowOff>
    </xdr:from>
    <xdr:to>
      <xdr:col>18</xdr:col>
      <xdr:colOff>381272</xdr:colOff>
      <xdr:row>121</xdr:row>
      <xdr:rowOff>357036</xdr:rowOff>
    </xdr:to>
    <xdr:pic>
      <xdr:nvPicPr>
        <xdr:cNvPr id="35" name="图片 34"/>
        <xdr:cNvPicPr preferRelativeResize="0">
          <a:picLocks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4315" y="434625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212716</xdr:colOff>
      <xdr:row>123</xdr:row>
      <xdr:rowOff>100366</xdr:rowOff>
    </xdr:from>
    <xdr:to>
      <xdr:col>18</xdr:col>
      <xdr:colOff>356716</xdr:colOff>
      <xdr:row>123</xdr:row>
      <xdr:rowOff>352366</xdr:rowOff>
    </xdr:to>
    <xdr:pic>
      <xdr:nvPicPr>
        <xdr:cNvPr id="36" name="图片 35"/>
        <xdr:cNvPicPr preferRelativeResize="0">
          <a:picLocks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9550" y="4422013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213885</xdr:colOff>
      <xdr:row>124</xdr:row>
      <xdr:rowOff>89318</xdr:rowOff>
    </xdr:from>
    <xdr:to>
      <xdr:col>18</xdr:col>
      <xdr:colOff>357885</xdr:colOff>
      <xdr:row>124</xdr:row>
      <xdr:rowOff>341318</xdr:rowOff>
    </xdr:to>
    <xdr:pic>
      <xdr:nvPicPr>
        <xdr:cNvPr id="37" name="图片 36"/>
        <xdr:cNvPicPr preferRelativeResize="0">
          <a:picLocks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0820" y="445897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228553</xdr:colOff>
      <xdr:row>129</xdr:row>
      <xdr:rowOff>58587</xdr:rowOff>
    </xdr:from>
    <xdr:to>
      <xdr:col>18</xdr:col>
      <xdr:colOff>372553</xdr:colOff>
      <xdr:row>129</xdr:row>
      <xdr:rowOff>310587</xdr:rowOff>
    </xdr:to>
    <xdr:pic>
      <xdr:nvPicPr>
        <xdr:cNvPr id="38" name="图片 37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5425" y="464642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215990</xdr:colOff>
      <xdr:row>126</xdr:row>
      <xdr:rowOff>67035</xdr:rowOff>
    </xdr:from>
    <xdr:to>
      <xdr:col>18</xdr:col>
      <xdr:colOff>359990</xdr:colOff>
      <xdr:row>126</xdr:row>
      <xdr:rowOff>319035</xdr:rowOff>
    </xdr:to>
    <xdr:pic>
      <xdr:nvPicPr>
        <xdr:cNvPr id="39" name="图片 38"/>
        <xdr:cNvPicPr preferRelativeResize="0">
          <a:picLocks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563360" y="4532947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230257</xdr:colOff>
      <xdr:row>127</xdr:row>
      <xdr:rowOff>66282</xdr:rowOff>
    </xdr:from>
    <xdr:to>
      <xdr:col>18</xdr:col>
      <xdr:colOff>374257</xdr:colOff>
      <xdr:row>127</xdr:row>
      <xdr:rowOff>318282</xdr:rowOff>
    </xdr:to>
    <xdr:pic>
      <xdr:nvPicPr>
        <xdr:cNvPr id="40" name="图片 39"/>
        <xdr:cNvPicPr preferRelativeResize="0">
          <a:picLocks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577330" y="457098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177030</xdr:colOff>
      <xdr:row>215</xdr:row>
      <xdr:rowOff>51545</xdr:rowOff>
    </xdr:from>
    <xdr:to>
      <xdr:col>18</xdr:col>
      <xdr:colOff>321030</xdr:colOff>
      <xdr:row>215</xdr:row>
      <xdr:rowOff>303545</xdr:rowOff>
    </xdr:to>
    <xdr:pic>
      <xdr:nvPicPr>
        <xdr:cNvPr id="41" name="图片 40"/>
        <xdr:cNvPicPr preferRelativeResize="0"/>
      </xdr:nvPicPr>
      <xdr:blipFill>
        <a:blip r:embed="rId32"/>
        <a:stretch>
          <a:fillRect/>
        </a:stretch>
      </xdr:blipFill>
      <xdr:spPr>
        <a:xfrm>
          <a:off x="6523990" y="79261335"/>
          <a:ext cx="144145" cy="252095"/>
        </a:xfrm>
        <a:prstGeom prst="rect">
          <a:avLst/>
        </a:prstGeom>
      </xdr:spPr>
    </xdr:pic>
    <xdr:clientData/>
  </xdr:twoCellAnchor>
  <xdr:twoCellAnchor>
    <xdr:from>
      <xdr:col>18</xdr:col>
      <xdr:colOff>247650</xdr:colOff>
      <xdr:row>43</xdr:row>
      <xdr:rowOff>87967</xdr:rowOff>
    </xdr:from>
    <xdr:to>
      <xdr:col>18</xdr:col>
      <xdr:colOff>391650</xdr:colOff>
      <xdr:row>43</xdr:row>
      <xdr:rowOff>339967</xdr:rowOff>
    </xdr:to>
    <xdr:pic>
      <xdr:nvPicPr>
        <xdr:cNvPr id="42" name="图片 41"/>
        <xdr:cNvPicPr preferRelativeResize="0">
          <a:picLocks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5110" y="1372743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225240</xdr:colOff>
      <xdr:row>31</xdr:row>
      <xdr:rowOff>62193</xdr:rowOff>
    </xdr:from>
    <xdr:to>
      <xdr:col>18</xdr:col>
      <xdr:colOff>369240</xdr:colOff>
      <xdr:row>31</xdr:row>
      <xdr:rowOff>314193</xdr:rowOff>
    </xdr:to>
    <xdr:pic>
      <xdr:nvPicPr>
        <xdr:cNvPr id="43" name="图片 42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250" y="91293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228600</xdr:colOff>
      <xdr:row>155</xdr:row>
      <xdr:rowOff>9524</xdr:rowOff>
    </xdr:from>
    <xdr:to>
      <xdr:col>18</xdr:col>
      <xdr:colOff>372600</xdr:colOff>
      <xdr:row>155</xdr:row>
      <xdr:rowOff>261524</xdr:rowOff>
    </xdr:to>
    <xdr:pic>
      <xdr:nvPicPr>
        <xdr:cNvPr id="45" name="图片 44"/>
        <xdr:cNvPicPr preferRelativeResize="0"/>
      </xdr:nvPicPr>
      <xdr:blipFill>
        <a:blip r:embed="rId35"/>
        <a:stretch>
          <a:fillRect/>
        </a:stretch>
      </xdr:blipFill>
      <xdr:spPr>
        <a:xfrm>
          <a:off x="6576060" y="56320690"/>
          <a:ext cx="143510" cy="252095"/>
        </a:xfrm>
        <a:prstGeom prst="rect">
          <a:avLst/>
        </a:prstGeom>
      </xdr:spPr>
    </xdr:pic>
    <xdr:clientData/>
  </xdr:twoCellAnchor>
  <xdr:twoCellAnchor>
    <xdr:from>
      <xdr:col>18</xdr:col>
      <xdr:colOff>171450</xdr:colOff>
      <xdr:row>154</xdr:row>
      <xdr:rowOff>9525</xdr:rowOff>
    </xdr:from>
    <xdr:to>
      <xdr:col>18</xdr:col>
      <xdr:colOff>315450</xdr:colOff>
      <xdr:row>154</xdr:row>
      <xdr:rowOff>261525</xdr:rowOff>
    </xdr:to>
    <xdr:pic>
      <xdr:nvPicPr>
        <xdr:cNvPr id="46" name="图片 45"/>
        <xdr:cNvPicPr preferRelativeResize="0"/>
      </xdr:nvPicPr>
      <xdr:blipFill>
        <a:blip r:embed="rId36"/>
        <a:stretch>
          <a:fillRect/>
        </a:stretch>
      </xdr:blipFill>
      <xdr:spPr>
        <a:xfrm>
          <a:off x="6518910" y="55940325"/>
          <a:ext cx="143510" cy="251460"/>
        </a:xfrm>
        <a:prstGeom prst="rect">
          <a:avLst/>
        </a:prstGeom>
      </xdr:spPr>
    </xdr:pic>
    <xdr:clientData/>
  </xdr:twoCellAnchor>
  <xdr:twoCellAnchor>
    <xdr:from>
      <xdr:col>18</xdr:col>
      <xdr:colOff>213471</xdr:colOff>
      <xdr:row>148</xdr:row>
      <xdr:rowOff>17929</xdr:rowOff>
    </xdr:from>
    <xdr:to>
      <xdr:col>18</xdr:col>
      <xdr:colOff>447674</xdr:colOff>
      <xdr:row>148</xdr:row>
      <xdr:rowOff>295275</xdr:rowOff>
    </xdr:to>
    <xdr:pic>
      <xdr:nvPicPr>
        <xdr:cNvPr id="47" name="图片 46"/>
        <xdr:cNvPicPr preferRelativeResize="0"/>
      </xdr:nvPicPr>
      <xdr:blipFill>
        <a:blip r:embed="rId37"/>
        <a:stretch>
          <a:fillRect/>
        </a:stretch>
      </xdr:blipFill>
      <xdr:spPr>
        <a:xfrm>
          <a:off x="6560820" y="53662580"/>
          <a:ext cx="233680" cy="277495"/>
        </a:xfrm>
        <a:prstGeom prst="rect">
          <a:avLst/>
        </a:prstGeom>
      </xdr:spPr>
    </xdr:pic>
    <xdr:clientData/>
  </xdr:twoCellAnchor>
  <xdr:twoCellAnchor>
    <xdr:from>
      <xdr:col>18</xdr:col>
      <xdr:colOff>269501</xdr:colOff>
      <xdr:row>151</xdr:row>
      <xdr:rowOff>66577</xdr:rowOff>
    </xdr:from>
    <xdr:to>
      <xdr:col>18</xdr:col>
      <xdr:colOff>413501</xdr:colOff>
      <xdr:row>151</xdr:row>
      <xdr:rowOff>318577</xdr:rowOff>
    </xdr:to>
    <xdr:pic>
      <xdr:nvPicPr>
        <xdr:cNvPr id="48" name="图片 47"/>
        <xdr:cNvPicPr preferRelativeResize="0"/>
      </xdr:nvPicPr>
      <xdr:blipFill>
        <a:blip r:embed="rId38"/>
        <a:stretch>
          <a:fillRect/>
        </a:stretch>
      </xdr:blipFill>
      <xdr:spPr>
        <a:xfrm>
          <a:off x="6616700" y="54853840"/>
          <a:ext cx="144145" cy="252095"/>
        </a:xfrm>
        <a:prstGeom prst="rect">
          <a:avLst/>
        </a:prstGeom>
      </xdr:spPr>
    </xdr:pic>
    <xdr:clientData/>
  </xdr:twoCellAnchor>
  <xdr:twoCellAnchor>
    <xdr:from>
      <xdr:col>18</xdr:col>
      <xdr:colOff>284629</xdr:colOff>
      <xdr:row>146</xdr:row>
      <xdr:rowOff>44823</xdr:rowOff>
    </xdr:from>
    <xdr:to>
      <xdr:col>18</xdr:col>
      <xdr:colOff>428629</xdr:colOff>
      <xdr:row>146</xdr:row>
      <xdr:rowOff>296823</xdr:rowOff>
    </xdr:to>
    <xdr:pic>
      <xdr:nvPicPr>
        <xdr:cNvPr id="49" name="图片 48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1940" y="529272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225238</xdr:colOff>
      <xdr:row>62</xdr:row>
      <xdr:rowOff>76760</xdr:rowOff>
    </xdr:from>
    <xdr:to>
      <xdr:col>18</xdr:col>
      <xdr:colOff>369238</xdr:colOff>
      <xdr:row>62</xdr:row>
      <xdr:rowOff>328760</xdr:rowOff>
    </xdr:to>
    <xdr:pic>
      <xdr:nvPicPr>
        <xdr:cNvPr id="50" name="图片 49"/>
        <xdr:cNvPicPr preferRelativeResize="0">
          <a:picLocks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250" y="209550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266700</xdr:colOff>
      <xdr:row>158</xdr:row>
      <xdr:rowOff>74144</xdr:rowOff>
    </xdr:from>
    <xdr:to>
      <xdr:col>18</xdr:col>
      <xdr:colOff>410700</xdr:colOff>
      <xdr:row>158</xdr:row>
      <xdr:rowOff>326144</xdr:rowOff>
    </xdr:to>
    <xdr:pic>
      <xdr:nvPicPr>
        <xdr:cNvPr id="52" name="Picture 36"/>
        <xdr:cNvPicPr preferRelativeResize="0">
          <a:picLocks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6614160" y="57528460"/>
          <a:ext cx="143510" cy="25209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224262</xdr:colOff>
      <xdr:row>38</xdr:row>
      <xdr:rowOff>52667</xdr:rowOff>
    </xdr:from>
    <xdr:to>
      <xdr:col>18</xdr:col>
      <xdr:colOff>368262</xdr:colOff>
      <xdr:row>38</xdr:row>
      <xdr:rowOff>304667</xdr:rowOff>
    </xdr:to>
    <xdr:pic>
      <xdr:nvPicPr>
        <xdr:cNvPr id="53" name="图片 52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1615" y="117868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200025</xdr:colOff>
      <xdr:row>39</xdr:row>
      <xdr:rowOff>68356</xdr:rowOff>
    </xdr:from>
    <xdr:to>
      <xdr:col>18</xdr:col>
      <xdr:colOff>344025</xdr:colOff>
      <xdr:row>39</xdr:row>
      <xdr:rowOff>320356</xdr:rowOff>
    </xdr:to>
    <xdr:pic>
      <xdr:nvPicPr>
        <xdr:cNvPr id="54" name="图片 53"/>
        <xdr:cNvPicPr preferRelativeResize="0">
          <a:picLocks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7485" y="1218374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238127</xdr:colOff>
      <xdr:row>41</xdr:row>
      <xdr:rowOff>76199</xdr:rowOff>
    </xdr:from>
    <xdr:to>
      <xdr:col>18</xdr:col>
      <xdr:colOff>382127</xdr:colOff>
      <xdr:row>41</xdr:row>
      <xdr:rowOff>328199</xdr:rowOff>
    </xdr:to>
    <xdr:pic>
      <xdr:nvPicPr>
        <xdr:cNvPr id="55" name="图片 54"/>
        <xdr:cNvPicPr preferRelativeResize="0">
          <a:picLocks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5585" y="129533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206749</xdr:colOff>
      <xdr:row>27</xdr:row>
      <xdr:rowOff>82924</xdr:rowOff>
    </xdr:from>
    <xdr:to>
      <xdr:col>18</xdr:col>
      <xdr:colOff>350749</xdr:colOff>
      <xdr:row>27</xdr:row>
      <xdr:rowOff>334924</xdr:rowOff>
    </xdr:to>
    <xdr:pic>
      <xdr:nvPicPr>
        <xdr:cNvPr id="56" name="图片 55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3835" y="76263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182656</xdr:colOff>
      <xdr:row>29</xdr:row>
      <xdr:rowOff>70036</xdr:rowOff>
    </xdr:from>
    <xdr:to>
      <xdr:col>18</xdr:col>
      <xdr:colOff>326656</xdr:colOff>
      <xdr:row>29</xdr:row>
      <xdr:rowOff>322036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9705" y="83756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200325</xdr:colOff>
      <xdr:row>30</xdr:row>
      <xdr:rowOff>57148</xdr:rowOff>
    </xdr:from>
    <xdr:to>
      <xdr:col>18</xdr:col>
      <xdr:colOff>344325</xdr:colOff>
      <xdr:row>30</xdr:row>
      <xdr:rowOff>309148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7485" y="87433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261098</xdr:colOff>
      <xdr:row>33</xdr:row>
      <xdr:rowOff>95250</xdr:rowOff>
    </xdr:from>
    <xdr:to>
      <xdr:col>18</xdr:col>
      <xdr:colOff>405098</xdr:colOff>
      <xdr:row>33</xdr:row>
      <xdr:rowOff>347250</xdr:rowOff>
    </xdr:to>
    <xdr:pic>
      <xdr:nvPicPr>
        <xdr:cNvPr id="59" name="图片 58"/>
        <xdr:cNvPicPr preferRelativeResize="0">
          <a:picLocks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8445" y="99250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262644</xdr:colOff>
      <xdr:row>34</xdr:row>
      <xdr:rowOff>87967</xdr:rowOff>
    </xdr:from>
    <xdr:to>
      <xdr:col>18</xdr:col>
      <xdr:colOff>406644</xdr:colOff>
      <xdr:row>34</xdr:row>
      <xdr:rowOff>339967</xdr:rowOff>
    </xdr:to>
    <xdr:pic>
      <xdr:nvPicPr>
        <xdr:cNvPr id="60" name="图片 59"/>
        <xdr:cNvPicPr preferRelativeResize="0">
          <a:picLocks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9715" y="102984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210129</xdr:colOff>
      <xdr:row>36</xdr:row>
      <xdr:rowOff>92447</xdr:rowOff>
    </xdr:from>
    <xdr:to>
      <xdr:col>18</xdr:col>
      <xdr:colOff>354129</xdr:colOff>
      <xdr:row>36</xdr:row>
      <xdr:rowOff>344447</xdr:rowOff>
    </xdr:to>
    <xdr:pic>
      <xdr:nvPicPr>
        <xdr:cNvPr id="61" name="图片 60"/>
        <xdr:cNvPicPr preferRelativeResize="0">
          <a:picLocks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7010" y="110648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234119</xdr:colOff>
      <xdr:row>35</xdr:row>
      <xdr:rowOff>87934</xdr:rowOff>
    </xdr:from>
    <xdr:to>
      <xdr:col>18</xdr:col>
      <xdr:colOff>378119</xdr:colOff>
      <xdr:row>35</xdr:row>
      <xdr:rowOff>339934</xdr:rowOff>
    </xdr:to>
    <xdr:pic>
      <xdr:nvPicPr>
        <xdr:cNvPr id="62" name="图片 61"/>
        <xdr:cNvPicPr preferRelativeResize="0">
          <a:picLocks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140" y="106794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209552</xdr:colOff>
      <xdr:row>37</xdr:row>
      <xdr:rowOff>57149</xdr:rowOff>
    </xdr:from>
    <xdr:to>
      <xdr:col>18</xdr:col>
      <xdr:colOff>353552</xdr:colOff>
      <xdr:row>37</xdr:row>
      <xdr:rowOff>309149</xdr:rowOff>
    </xdr:to>
    <xdr:pic>
      <xdr:nvPicPr>
        <xdr:cNvPr id="64" name="图片 63"/>
        <xdr:cNvPicPr preferRelativeResize="0">
          <a:picLocks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7010" y="1141031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225849</xdr:colOff>
      <xdr:row>49</xdr:row>
      <xdr:rowOff>57148</xdr:rowOff>
    </xdr:from>
    <xdr:to>
      <xdr:col>18</xdr:col>
      <xdr:colOff>369849</xdr:colOff>
      <xdr:row>49</xdr:row>
      <xdr:rowOff>309148</xdr:rowOff>
    </xdr:to>
    <xdr:pic>
      <xdr:nvPicPr>
        <xdr:cNvPr id="66" name="图片 65"/>
        <xdr:cNvPicPr preferRelativeResize="0">
          <a:picLocks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572885" y="159823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210670</xdr:colOff>
      <xdr:row>50</xdr:row>
      <xdr:rowOff>79560</xdr:rowOff>
    </xdr:from>
    <xdr:to>
      <xdr:col>18</xdr:col>
      <xdr:colOff>354670</xdr:colOff>
      <xdr:row>50</xdr:row>
      <xdr:rowOff>331560</xdr:rowOff>
    </xdr:to>
    <xdr:pic>
      <xdr:nvPicPr>
        <xdr:cNvPr id="67" name="图片 66"/>
        <xdr:cNvPicPr preferRelativeResize="0">
          <a:picLocks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7645" y="16386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211792</xdr:colOff>
      <xdr:row>45</xdr:row>
      <xdr:rowOff>105336</xdr:rowOff>
    </xdr:from>
    <xdr:to>
      <xdr:col>18</xdr:col>
      <xdr:colOff>355792</xdr:colOff>
      <xdr:row>45</xdr:row>
      <xdr:rowOff>357336</xdr:rowOff>
    </xdr:to>
    <xdr:pic>
      <xdr:nvPicPr>
        <xdr:cNvPr id="68" name="图片 67"/>
        <xdr:cNvPicPr preferRelativeResize="0">
          <a:picLocks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8915" y="145065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222858</xdr:colOff>
      <xdr:row>51</xdr:row>
      <xdr:rowOff>21268</xdr:rowOff>
    </xdr:from>
    <xdr:to>
      <xdr:col>18</xdr:col>
      <xdr:colOff>366858</xdr:colOff>
      <xdr:row>51</xdr:row>
      <xdr:rowOff>273268</xdr:rowOff>
    </xdr:to>
    <xdr:pic>
      <xdr:nvPicPr>
        <xdr:cNvPr id="69" name="图片 68"/>
        <xdr:cNvPicPr preferRelativeResize="0">
          <a:picLocks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 flipV="1">
          <a:off x="6569710" y="167087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168509</xdr:colOff>
      <xdr:row>52</xdr:row>
      <xdr:rowOff>47624</xdr:rowOff>
    </xdr:from>
    <xdr:to>
      <xdr:col>18</xdr:col>
      <xdr:colOff>312509</xdr:colOff>
      <xdr:row>52</xdr:row>
      <xdr:rowOff>299624</xdr:rowOff>
    </xdr:to>
    <xdr:pic>
      <xdr:nvPicPr>
        <xdr:cNvPr id="70" name="图片 69"/>
        <xdr:cNvPicPr preferRelativeResize="0">
          <a:picLocks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 flipV="1">
          <a:off x="6515735" y="171157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207647</xdr:colOff>
      <xdr:row>63</xdr:row>
      <xdr:rowOff>84604</xdr:rowOff>
    </xdr:from>
    <xdr:to>
      <xdr:col>18</xdr:col>
      <xdr:colOff>351647</xdr:colOff>
      <xdr:row>63</xdr:row>
      <xdr:rowOff>336604</xdr:rowOff>
    </xdr:to>
    <xdr:pic>
      <xdr:nvPicPr>
        <xdr:cNvPr id="72" name="图片 71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555105" y="2134425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260537</xdr:colOff>
      <xdr:row>64</xdr:row>
      <xdr:rowOff>93550</xdr:rowOff>
    </xdr:from>
    <xdr:to>
      <xdr:col>18</xdr:col>
      <xdr:colOff>404537</xdr:colOff>
      <xdr:row>64</xdr:row>
      <xdr:rowOff>345550</xdr:rowOff>
    </xdr:to>
    <xdr:pic>
      <xdr:nvPicPr>
        <xdr:cNvPr id="73" name="图片 72"/>
        <xdr:cNvPicPr preferRelativeResize="0">
          <a:picLocks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07810" y="2173414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179621</xdr:colOff>
      <xdr:row>57</xdr:row>
      <xdr:rowOff>78441</xdr:rowOff>
    </xdr:from>
    <xdr:to>
      <xdr:col>18</xdr:col>
      <xdr:colOff>323621</xdr:colOff>
      <xdr:row>57</xdr:row>
      <xdr:rowOff>330441</xdr:rowOff>
    </xdr:to>
    <xdr:pic>
      <xdr:nvPicPr>
        <xdr:cNvPr id="74" name="图片 73"/>
        <xdr:cNvPicPr preferRelativeResize="0">
          <a:picLocks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6530" y="190519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175932</xdr:colOff>
      <xdr:row>58</xdr:row>
      <xdr:rowOff>60511</xdr:rowOff>
    </xdr:from>
    <xdr:to>
      <xdr:col>18</xdr:col>
      <xdr:colOff>319932</xdr:colOff>
      <xdr:row>58</xdr:row>
      <xdr:rowOff>312511</xdr:rowOff>
    </xdr:to>
    <xdr:pic>
      <xdr:nvPicPr>
        <xdr:cNvPr id="75" name="图片 74"/>
        <xdr:cNvPicPr preferRelativeResize="0">
          <a:picLocks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3355" y="1941512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201145</xdr:colOff>
      <xdr:row>54</xdr:row>
      <xdr:rowOff>57150</xdr:rowOff>
    </xdr:from>
    <xdr:to>
      <xdr:col>18</xdr:col>
      <xdr:colOff>345145</xdr:colOff>
      <xdr:row>54</xdr:row>
      <xdr:rowOff>309150</xdr:rowOff>
    </xdr:to>
    <xdr:pic>
      <xdr:nvPicPr>
        <xdr:cNvPr id="76" name="图片 75"/>
        <xdr:cNvPicPr preferRelativeResize="0">
          <a:picLocks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8120" y="1788795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55</xdr:row>
      <xdr:rowOff>9525</xdr:rowOff>
    </xdr:from>
    <xdr:to>
      <xdr:col>18</xdr:col>
      <xdr:colOff>334500</xdr:colOff>
      <xdr:row>55</xdr:row>
      <xdr:rowOff>261525</xdr:rowOff>
    </xdr:to>
    <xdr:pic>
      <xdr:nvPicPr>
        <xdr:cNvPr id="77" name="图片 76"/>
        <xdr:cNvPicPr preferRelativeResize="0">
          <a:picLocks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7960" y="182213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242047</xdr:colOff>
      <xdr:row>48</xdr:row>
      <xdr:rowOff>77592</xdr:rowOff>
    </xdr:from>
    <xdr:to>
      <xdr:col>18</xdr:col>
      <xdr:colOff>386047</xdr:colOff>
      <xdr:row>48</xdr:row>
      <xdr:rowOff>329592</xdr:rowOff>
    </xdr:to>
    <xdr:pic>
      <xdr:nvPicPr>
        <xdr:cNvPr id="78" name="图片 77"/>
        <xdr:cNvPicPr preferRelativeResize="0">
          <a:picLocks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9395" y="156222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233083</xdr:colOff>
      <xdr:row>46</xdr:row>
      <xdr:rowOff>78435</xdr:rowOff>
    </xdr:from>
    <xdr:to>
      <xdr:col>18</xdr:col>
      <xdr:colOff>377083</xdr:colOff>
      <xdr:row>46</xdr:row>
      <xdr:rowOff>330435</xdr:rowOff>
    </xdr:to>
    <xdr:pic>
      <xdr:nvPicPr>
        <xdr:cNvPr id="79" name="图片 78"/>
        <xdr:cNvPicPr preferRelativeResize="0">
          <a:picLocks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0505" y="1486090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242609</xdr:colOff>
      <xdr:row>73</xdr:row>
      <xdr:rowOff>63874</xdr:rowOff>
    </xdr:from>
    <xdr:to>
      <xdr:col>18</xdr:col>
      <xdr:colOff>386609</xdr:colOff>
      <xdr:row>73</xdr:row>
      <xdr:rowOff>315874</xdr:rowOff>
    </xdr:to>
    <xdr:pic>
      <xdr:nvPicPr>
        <xdr:cNvPr id="80" name="图片 79"/>
        <xdr:cNvPicPr preferRelativeResize="0">
          <a:picLocks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0030" y="251333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253829</xdr:colOff>
      <xdr:row>76</xdr:row>
      <xdr:rowOff>93570</xdr:rowOff>
    </xdr:from>
    <xdr:to>
      <xdr:col>18</xdr:col>
      <xdr:colOff>397829</xdr:colOff>
      <xdr:row>76</xdr:row>
      <xdr:rowOff>345570</xdr:rowOff>
    </xdr:to>
    <xdr:pic>
      <xdr:nvPicPr>
        <xdr:cNvPr id="81" name="图片 80"/>
        <xdr:cNvPicPr preferRelativeResize="0">
          <a:picLocks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0825" y="2630614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254373</xdr:colOff>
      <xdr:row>74</xdr:row>
      <xdr:rowOff>43593</xdr:rowOff>
    </xdr:from>
    <xdr:to>
      <xdr:col>18</xdr:col>
      <xdr:colOff>398373</xdr:colOff>
      <xdr:row>74</xdr:row>
      <xdr:rowOff>295593</xdr:rowOff>
    </xdr:to>
    <xdr:pic>
      <xdr:nvPicPr>
        <xdr:cNvPr id="82" name="图片 81"/>
        <xdr:cNvPicPr preferRelativeResize="0">
          <a:picLocks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1460" y="254939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219588</xdr:colOff>
      <xdr:row>83</xdr:row>
      <xdr:rowOff>60199</xdr:rowOff>
    </xdr:from>
    <xdr:to>
      <xdr:col>18</xdr:col>
      <xdr:colOff>363588</xdr:colOff>
      <xdr:row>83</xdr:row>
      <xdr:rowOff>312199</xdr:rowOff>
    </xdr:to>
    <xdr:pic>
      <xdr:nvPicPr>
        <xdr:cNvPr id="83" name="图片 82"/>
        <xdr:cNvPicPr preferRelativeResize="0">
          <a:picLocks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6535" y="289394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202266</xdr:colOff>
      <xdr:row>86</xdr:row>
      <xdr:rowOff>47019</xdr:rowOff>
    </xdr:from>
    <xdr:to>
      <xdr:col>18</xdr:col>
      <xdr:colOff>346266</xdr:colOff>
      <xdr:row>86</xdr:row>
      <xdr:rowOff>299019</xdr:rowOff>
    </xdr:to>
    <xdr:pic>
      <xdr:nvPicPr>
        <xdr:cNvPr id="84" name="图片 83"/>
        <xdr:cNvPicPr preferRelativeResize="0">
          <a:picLocks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9390" y="3006979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209550</xdr:colOff>
      <xdr:row>88</xdr:row>
      <xdr:rowOff>38100</xdr:rowOff>
    </xdr:from>
    <xdr:to>
      <xdr:col>18</xdr:col>
      <xdr:colOff>353550</xdr:colOff>
      <xdr:row>88</xdr:row>
      <xdr:rowOff>290100</xdr:rowOff>
    </xdr:to>
    <xdr:pic>
      <xdr:nvPicPr>
        <xdr:cNvPr id="85" name="图片 84"/>
        <xdr:cNvPicPr preferRelativeResize="0">
          <a:picLocks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7010" y="308229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233082</xdr:colOff>
      <xdr:row>85</xdr:row>
      <xdr:rowOff>58831</xdr:rowOff>
    </xdr:from>
    <xdr:to>
      <xdr:col>18</xdr:col>
      <xdr:colOff>377082</xdr:colOff>
      <xdr:row>85</xdr:row>
      <xdr:rowOff>310831</xdr:rowOff>
    </xdr:to>
    <xdr:pic>
      <xdr:nvPicPr>
        <xdr:cNvPr id="86" name="图片 85"/>
        <xdr:cNvPicPr preferRelativeResize="0">
          <a:picLocks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0505" y="297002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136567</xdr:colOff>
      <xdr:row>90</xdr:row>
      <xdr:rowOff>49696</xdr:rowOff>
    </xdr:from>
    <xdr:to>
      <xdr:col>18</xdr:col>
      <xdr:colOff>546653</xdr:colOff>
      <xdr:row>90</xdr:row>
      <xdr:rowOff>323021</xdr:rowOff>
    </xdr:to>
    <xdr:pic>
      <xdr:nvPicPr>
        <xdr:cNvPr id="87" name="图片 86"/>
        <xdr:cNvPicPr preferRelativeResize="0">
          <a:picLocks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3985" y="31596330"/>
          <a:ext cx="409575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207310</xdr:colOff>
      <xdr:row>125</xdr:row>
      <xdr:rowOff>101974</xdr:rowOff>
    </xdr:from>
    <xdr:to>
      <xdr:col>18</xdr:col>
      <xdr:colOff>351310</xdr:colOff>
      <xdr:row>125</xdr:row>
      <xdr:rowOff>353974</xdr:rowOff>
    </xdr:to>
    <xdr:pic>
      <xdr:nvPicPr>
        <xdr:cNvPr id="88" name="图片 87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4470" y="449834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197784</xdr:colOff>
      <xdr:row>128</xdr:row>
      <xdr:rowOff>49306</xdr:rowOff>
    </xdr:from>
    <xdr:to>
      <xdr:col>18</xdr:col>
      <xdr:colOff>341784</xdr:colOff>
      <xdr:row>128</xdr:row>
      <xdr:rowOff>301306</xdr:rowOff>
    </xdr:to>
    <xdr:pic>
      <xdr:nvPicPr>
        <xdr:cNvPr id="89" name="图片 88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4945" y="46073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238125</xdr:colOff>
      <xdr:row>149</xdr:row>
      <xdr:rowOff>66675</xdr:rowOff>
    </xdr:from>
    <xdr:to>
      <xdr:col>18</xdr:col>
      <xdr:colOff>382125</xdr:colOff>
      <xdr:row>149</xdr:row>
      <xdr:rowOff>318675</xdr:rowOff>
    </xdr:to>
    <xdr:pic>
      <xdr:nvPicPr>
        <xdr:cNvPr id="90" name="图片 89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5585" y="540924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233082</xdr:colOff>
      <xdr:row>152</xdr:row>
      <xdr:rowOff>47625</xdr:rowOff>
    </xdr:from>
    <xdr:to>
      <xdr:col>18</xdr:col>
      <xdr:colOff>377082</xdr:colOff>
      <xdr:row>152</xdr:row>
      <xdr:rowOff>299625</xdr:rowOff>
    </xdr:to>
    <xdr:pic>
      <xdr:nvPicPr>
        <xdr:cNvPr id="91" name="图片 90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0505" y="552164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199465</xdr:colOff>
      <xdr:row>117</xdr:row>
      <xdr:rowOff>73399</xdr:rowOff>
    </xdr:from>
    <xdr:to>
      <xdr:col>18</xdr:col>
      <xdr:colOff>343465</xdr:colOff>
      <xdr:row>117</xdr:row>
      <xdr:rowOff>325399</xdr:rowOff>
    </xdr:to>
    <xdr:pic>
      <xdr:nvPicPr>
        <xdr:cNvPr id="92" name="图片 91"/>
        <xdr:cNvPicPr preferRelativeResize="0">
          <a:picLocks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6850" y="4190682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228600</xdr:colOff>
      <xdr:row>118</xdr:row>
      <xdr:rowOff>63873</xdr:rowOff>
    </xdr:from>
    <xdr:to>
      <xdr:col>18</xdr:col>
      <xdr:colOff>372600</xdr:colOff>
      <xdr:row>118</xdr:row>
      <xdr:rowOff>315873</xdr:rowOff>
    </xdr:to>
    <xdr:pic>
      <xdr:nvPicPr>
        <xdr:cNvPr id="93" name="图片 92"/>
        <xdr:cNvPicPr preferRelativeResize="0">
          <a:picLocks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6060" y="422783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228041</xdr:colOff>
      <xdr:row>116</xdr:row>
      <xdr:rowOff>58831</xdr:rowOff>
    </xdr:from>
    <xdr:to>
      <xdr:col>18</xdr:col>
      <xdr:colOff>372041</xdr:colOff>
      <xdr:row>116</xdr:row>
      <xdr:rowOff>310831</xdr:rowOff>
    </xdr:to>
    <xdr:pic>
      <xdr:nvPicPr>
        <xdr:cNvPr id="94" name="图片 93"/>
        <xdr:cNvPicPr preferRelativeResize="0">
          <a:picLocks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5425" y="415112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223557</xdr:colOff>
      <xdr:row>122</xdr:row>
      <xdr:rowOff>76198</xdr:rowOff>
    </xdr:from>
    <xdr:to>
      <xdr:col>18</xdr:col>
      <xdr:colOff>367557</xdr:colOff>
      <xdr:row>122</xdr:row>
      <xdr:rowOff>328198</xdr:rowOff>
    </xdr:to>
    <xdr:pic>
      <xdr:nvPicPr>
        <xdr:cNvPr id="95" name="图片 94"/>
        <xdr:cNvPicPr preferRelativeResize="0">
          <a:picLocks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0980" y="438143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283509</xdr:colOff>
      <xdr:row>70</xdr:row>
      <xdr:rowOff>84044</xdr:rowOff>
    </xdr:from>
    <xdr:to>
      <xdr:col>18</xdr:col>
      <xdr:colOff>427509</xdr:colOff>
      <xdr:row>70</xdr:row>
      <xdr:rowOff>336044</xdr:rowOff>
    </xdr:to>
    <xdr:pic>
      <xdr:nvPicPr>
        <xdr:cNvPr id="96" name="图片 95"/>
        <xdr:cNvPicPr preferRelativeResize="0">
          <a:picLocks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0670" y="240106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210671</xdr:colOff>
      <xdr:row>60</xdr:row>
      <xdr:rowOff>47624</xdr:rowOff>
    </xdr:from>
    <xdr:to>
      <xdr:col>18</xdr:col>
      <xdr:colOff>459441</xdr:colOff>
      <xdr:row>60</xdr:row>
      <xdr:rowOff>324971</xdr:rowOff>
    </xdr:to>
    <xdr:pic>
      <xdr:nvPicPr>
        <xdr:cNvPr id="97" name="图片 96"/>
        <xdr:cNvPicPr preferRelativeResize="0">
          <a:picLocks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7645" y="20163790"/>
          <a:ext cx="248920" cy="27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82825</xdr:colOff>
      <xdr:row>156</xdr:row>
      <xdr:rowOff>82827</xdr:rowOff>
    </xdr:from>
    <xdr:to>
      <xdr:col>18</xdr:col>
      <xdr:colOff>588065</xdr:colOff>
      <xdr:row>156</xdr:row>
      <xdr:rowOff>273326</xdr:rowOff>
    </xdr:to>
    <xdr:pic>
      <xdr:nvPicPr>
        <xdr:cNvPr id="98" name="图片 97"/>
        <xdr:cNvPicPr preferRelativeResize="0">
          <a:picLocks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0010" y="56775350"/>
          <a:ext cx="50546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105240</xdr:colOff>
      <xdr:row>157</xdr:row>
      <xdr:rowOff>137101</xdr:rowOff>
    </xdr:from>
    <xdr:to>
      <xdr:col>18</xdr:col>
      <xdr:colOff>612913</xdr:colOff>
      <xdr:row>157</xdr:row>
      <xdr:rowOff>298175</xdr:rowOff>
    </xdr:to>
    <xdr:pic>
      <xdr:nvPicPr>
        <xdr:cNvPr id="99" name="图片 98"/>
        <xdr:cNvPicPr preferRelativeResize="0">
          <a:picLocks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52235" y="57210325"/>
          <a:ext cx="508000" cy="16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257735</xdr:colOff>
      <xdr:row>81</xdr:row>
      <xdr:rowOff>89648</xdr:rowOff>
    </xdr:from>
    <xdr:to>
      <xdr:col>18</xdr:col>
      <xdr:colOff>401735</xdr:colOff>
      <xdr:row>81</xdr:row>
      <xdr:rowOff>341648</xdr:rowOff>
    </xdr:to>
    <xdr:pic>
      <xdr:nvPicPr>
        <xdr:cNvPr id="100" name="图片 99"/>
        <xdr:cNvPicPr preferRelativeResize="0"/>
      </xdr:nvPicPr>
      <xdr:blipFill>
        <a:blip r:embed="rId75"/>
        <a:stretch>
          <a:fillRect/>
        </a:stretch>
      </xdr:blipFill>
      <xdr:spPr>
        <a:xfrm>
          <a:off x="6604635" y="28207335"/>
          <a:ext cx="144145" cy="252095"/>
        </a:xfrm>
        <a:prstGeom prst="rect">
          <a:avLst/>
        </a:prstGeom>
      </xdr:spPr>
    </xdr:pic>
    <xdr:clientData/>
  </xdr:twoCellAnchor>
  <xdr:twoCellAnchor>
    <xdr:from>
      <xdr:col>18</xdr:col>
      <xdr:colOff>208431</xdr:colOff>
      <xdr:row>112</xdr:row>
      <xdr:rowOff>97491</xdr:rowOff>
    </xdr:from>
    <xdr:to>
      <xdr:col>18</xdr:col>
      <xdr:colOff>352431</xdr:colOff>
      <xdr:row>112</xdr:row>
      <xdr:rowOff>349491</xdr:rowOff>
    </xdr:to>
    <xdr:pic>
      <xdr:nvPicPr>
        <xdr:cNvPr id="102" name="图片 101"/>
        <xdr:cNvPicPr preferRelativeResize="0">
          <a:picLocks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5740" y="400259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234203</xdr:colOff>
      <xdr:row>111</xdr:row>
      <xdr:rowOff>84604</xdr:rowOff>
    </xdr:from>
    <xdr:to>
      <xdr:col>18</xdr:col>
      <xdr:colOff>378203</xdr:colOff>
      <xdr:row>111</xdr:row>
      <xdr:rowOff>336604</xdr:rowOff>
    </xdr:to>
    <xdr:pic>
      <xdr:nvPicPr>
        <xdr:cNvPr id="103" name="图片 102"/>
        <xdr:cNvPicPr preferRelativeResize="0">
          <a:picLocks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140" y="396322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169210</xdr:colOff>
      <xdr:row>113</xdr:row>
      <xdr:rowOff>90768</xdr:rowOff>
    </xdr:from>
    <xdr:to>
      <xdr:col>18</xdr:col>
      <xdr:colOff>313210</xdr:colOff>
      <xdr:row>113</xdr:row>
      <xdr:rowOff>342768</xdr:rowOff>
    </xdr:to>
    <xdr:pic>
      <xdr:nvPicPr>
        <xdr:cNvPr id="104" name="图片 103"/>
        <xdr:cNvPicPr preferRelativeResize="0">
          <a:picLocks noChangeArrowheads="1"/>
        </xdr:cNvPicPr>
      </xdr:nvPicPr>
      <xdr:blipFill>
        <a:blip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6370" y="403999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196102</xdr:colOff>
      <xdr:row>114</xdr:row>
      <xdr:rowOff>96757</xdr:rowOff>
    </xdr:from>
    <xdr:to>
      <xdr:col>18</xdr:col>
      <xdr:colOff>340102</xdr:colOff>
      <xdr:row>114</xdr:row>
      <xdr:rowOff>348757</xdr:rowOff>
    </xdr:to>
    <xdr:pic>
      <xdr:nvPicPr>
        <xdr:cNvPr id="105" name="图片 104"/>
        <xdr:cNvPicPr preferRelativeResize="0">
          <a:picLocks noChangeArrowheads="1"/>
        </xdr:cNvPicPr>
      </xdr:nvPicPr>
      <xdr:blipFill>
        <a:blip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3040" y="407873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264459</xdr:colOff>
      <xdr:row>205</xdr:row>
      <xdr:rowOff>68356</xdr:rowOff>
    </xdr:from>
    <xdr:to>
      <xdr:col>18</xdr:col>
      <xdr:colOff>538369</xdr:colOff>
      <xdr:row>205</xdr:row>
      <xdr:rowOff>298174</xdr:rowOff>
    </xdr:to>
    <xdr:pic>
      <xdr:nvPicPr>
        <xdr:cNvPr id="106" name="图片 105"/>
        <xdr:cNvPicPr preferRelativeResize="0">
          <a:picLocks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1620" y="75429745"/>
          <a:ext cx="273685" cy="22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240195</xdr:colOff>
      <xdr:row>206</xdr:row>
      <xdr:rowOff>75037</xdr:rowOff>
    </xdr:from>
    <xdr:to>
      <xdr:col>18</xdr:col>
      <xdr:colOff>538369</xdr:colOff>
      <xdr:row>206</xdr:row>
      <xdr:rowOff>327037</xdr:rowOff>
    </xdr:to>
    <xdr:pic>
      <xdr:nvPicPr>
        <xdr:cNvPr id="107" name="图片 106"/>
        <xdr:cNvPicPr preferRelativeResize="0">
          <a:picLocks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7490" y="75817730"/>
          <a:ext cx="29781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226905</xdr:colOff>
      <xdr:row>207</xdr:row>
      <xdr:rowOff>143386</xdr:rowOff>
    </xdr:from>
    <xdr:to>
      <xdr:col>18</xdr:col>
      <xdr:colOff>505240</xdr:colOff>
      <xdr:row>207</xdr:row>
      <xdr:rowOff>298174</xdr:rowOff>
    </xdr:to>
    <xdr:pic>
      <xdr:nvPicPr>
        <xdr:cNvPr id="109" name="图片 108"/>
        <xdr:cNvPicPr preferRelativeResize="0">
          <a:picLocks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4155" y="76266675"/>
          <a:ext cx="278130" cy="15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191912</xdr:colOff>
      <xdr:row>208</xdr:row>
      <xdr:rowOff>119341</xdr:rowOff>
    </xdr:from>
    <xdr:to>
      <xdr:col>18</xdr:col>
      <xdr:colOff>505239</xdr:colOff>
      <xdr:row>208</xdr:row>
      <xdr:rowOff>298174</xdr:rowOff>
    </xdr:to>
    <xdr:pic>
      <xdr:nvPicPr>
        <xdr:cNvPr id="110" name="图片 109"/>
        <xdr:cNvPicPr preferRelativeResize="0">
          <a:picLocks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9230" y="76623545"/>
          <a:ext cx="31305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176494</xdr:colOff>
      <xdr:row>214</xdr:row>
      <xdr:rowOff>76760</xdr:rowOff>
    </xdr:from>
    <xdr:to>
      <xdr:col>18</xdr:col>
      <xdr:colOff>320494</xdr:colOff>
      <xdr:row>214</xdr:row>
      <xdr:rowOff>328760</xdr:rowOff>
    </xdr:to>
    <xdr:pic>
      <xdr:nvPicPr>
        <xdr:cNvPr id="111" name="图片 110"/>
        <xdr:cNvPicPr preferRelativeResize="0">
          <a:picLocks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3355" y="789051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206676</xdr:colOff>
      <xdr:row>211</xdr:row>
      <xdr:rowOff>102728</xdr:rowOff>
    </xdr:from>
    <xdr:to>
      <xdr:col>18</xdr:col>
      <xdr:colOff>546652</xdr:colOff>
      <xdr:row>211</xdr:row>
      <xdr:rowOff>265044</xdr:rowOff>
    </xdr:to>
    <xdr:pic>
      <xdr:nvPicPr>
        <xdr:cNvPr id="112" name="图片 111"/>
        <xdr:cNvPicPr preferRelativeResize="0">
          <a:picLocks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3835" y="77788135"/>
          <a:ext cx="339725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177662</xdr:colOff>
      <xdr:row>212</xdr:row>
      <xdr:rowOff>104846</xdr:rowOff>
    </xdr:from>
    <xdr:to>
      <xdr:col>18</xdr:col>
      <xdr:colOff>612914</xdr:colOff>
      <xdr:row>212</xdr:row>
      <xdr:rowOff>265044</xdr:rowOff>
    </xdr:to>
    <xdr:pic>
      <xdr:nvPicPr>
        <xdr:cNvPr id="113" name="图片 112"/>
        <xdr:cNvPicPr preferRelativeResize="0">
          <a:picLocks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4625" y="78171675"/>
          <a:ext cx="43561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190499</xdr:colOff>
      <xdr:row>24</xdr:row>
      <xdr:rowOff>62192</xdr:rowOff>
    </xdr:from>
    <xdr:to>
      <xdr:col>18</xdr:col>
      <xdr:colOff>334499</xdr:colOff>
      <xdr:row>24</xdr:row>
      <xdr:rowOff>314192</xdr:rowOff>
    </xdr:to>
    <xdr:pic>
      <xdr:nvPicPr>
        <xdr:cNvPr id="118" name="图片 117"/>
        <xdr:cNvPicPr preferRelativeResize="0">
          <a:picLocks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7325" y="64623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233083</xdr:colOff>
      <xdr:row>67</xdr:row>
      <xdr:rowOff>59810</xdr:rowOff>
    </xdr:from>
    <xdr:to>
      <xdr:col>18</xdr:col>
      <xdr:colOff>377083</xdr:colOff>
      <xdr:row>67</xdr:row>
      <xdr:rowOff>311810</xdr:rowOff>
    </xdr:to>
    <xdr:pic>
      <xdr:nvPicPr>
        <xdr:cNvPr id="119" name="图片 118"/>
        <xdr:cNvPicPr preferRelativeResize="0">
          <a:picLocks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0505" y="228434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225767</xdr:colOff>
      <xdr:row>65</xdr:row>
      <xdr:rowOff>79560</xdr:rowOff>
    </xdr:from>
    <xdr:to>
      <xdr:col>18</xdr:col>
      <xdr:colOff>369767</xdr:colOff>
      <xdr:row>65</xdr:row>
      <xdr:rowOff>331560</xdr:rowOff>
    </xdr:to>
    <xdr:pic>
      <xdr:nvPicPr>
        <xdr:cNvPr id="120" name="图片 119"/>
        <xdr:cNvPicPr preferRelativeResize="0">
          <a:picLocks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885" y="22101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174251</xdr:colOff>
      <xdr:row>9</xdr:row>
      <xdr:rowOff>47626</xdr:rowOff>
    </xdr:from>
    <xdr:to>
      <xdr:col>18</xdr:col>
      <xdr:colOff>400050</xdr:colOff>
      <xdr:row>9</xdr:row>
      <xdr:rowOff>378698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1450" y="733425"/>
          <a:ext cx="22606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180415</xdr:colOff>
      <xdr:row>10</xdr:row>
      <xdr:rowOff>28576</xdr:rowOff>
    </xdr:from>
    <xdr:to>
      <xdr:col>18</xdr:col>
      <xdr:colOff>400050</xdr:colOff>
      <xdr:row>10</xdr:row>
      <xdr:rowOff>362261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7800" y="1095375"/>
          <a:ext cx="2197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179294</xdr:colOff>
      <xdr:row>42</xdr:row>
      <xdr:rowOff>44824</xdr:rowOff>
    </xdr:from>
    <xdr:to>
      <xdr:col>18</xdr:col>
      <xdr:colOff>403412</xdr:colOff>
      <xdr:row>42</xdr:row>
      <xdr:rowOff>308540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6530" y="13303250"/>
          <a:ext cx="224155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175933</xdr:colOff>
      <xdr:row>109</xdr:row>
      <xdr:rowOff>49306</xdr:rowOff>
    </xdr:from>
    <xdr:to>
      <xdr:col>18</xdr:col>
      <xdr:colOff>448235</xdr:colOff>
      <xdr:row>109</xdr:row>
      <xdr:rowOff>274513</xdr:rowOff>
    </xdr:to>
    <xdr:pic>
      <xdr:nvPicPr>
        <xdr:cNvPr id="127" name="图片 126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3355" y="3883469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191622</xdr:colOff>
      <xdr:row>115</xdr:row>
      <xdr:rowOff>76201</xdr:rowOff>
    </xdr:from>
    <xdr:to>
      <xdr:col>18</xdr:col>
      <xdr:colOff>457518</xdr:colOff>
      <xdr:row>115</xdr:row>
      <xdr:rowOff>304801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8595" y="41148000"/>
          <a:ext cx="2660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187334</xdr:colOff>
      <xdr:row>216</xdr:row>
      <xdr:rowOff>83679</xdr:rowOff>
    </xdr:from>
    <xdr:to>
      <xdr:col>18</xdr:col>
      <xdr:colOff>427904</xdr:colOff>
      <xdr:row>216</xdr:row>
      <xdr:rowOff>329648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4785" y="79674085"/>
          <a:ext cx="240030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172811</xdr:colOff>
      <xdr:row>131</xdr:row>
      <xdr:rowOff>83004</xdr:rowOff>
    </xdr:from>
    <xdr:to>
      <xdr:col>18</xdr:col>
      <xdr:colOff>480391</xdr:colOff>
      <xdr:row>131</xdr:row>
      <xdr:rowOff>247453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0180" y="47250350"/>
          <a:ext cx="307340" cy="16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136712</xdr:colOff>
      <xdr:row>209</xdr:row>
      <xdr:rowOff>136711</xdr:rowOff>
    </xdr:from>
    <xdr:to>
      <xdr:col>18</xdr:col>
      <xdr:colOff>496712</xdr:colOff>
      <xdr:row>209</xdr:row>
      <xdr:rowOff>315866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3985" y="7702232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117199</xdr:colOff>
      <xdr:row>130</xdr:row>
      <xdr:rowOff>12838</xdr:rowOff>
    </xdr:from>
    <xdr:to>
      <xdr:col>18</xdr:col>
      <xdr:colOff>425824</xdr:colOff>
      <xdr:row>130</xdr:row>
      <xdr:rowOff>264607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4300" y="46799500"/>
          <a:ext cx="30861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123265</xdr:colOff>
      <xdr:row>153</xdr:row>
      <xdr:rowOff>134472</xdr:rowOff>
    </xdr:from>
    <xdr:to>
      <xdr:col>18</xdr:col>
      <xdr:colOff>414618</xdr:colOff>
      <xdr:row>153</xdr:row>
      <xdr:rowOff>242344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0650" y="55683785"/>
          <a:ext cx="29083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257177</xdr:colOff>
      <xdr:row>147</xdr:row>
      <xdr:rowOff>47625</xdr:rowOff>
    </xdr:from>
    <xdr:to>
      <xdr:col>18</xdr:col>
      <xdr:colOff>438151</xdr:colOff>
      <xdr:row>147</xdr:row>
      <xdr:rowOff>330853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4635" y="53311425"/>
          <a:ext cx="180975" cy="28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276224</xdr:colOff>
      <xdr:row>150</xdr:row>
      <xdr:rowOff>47625</xdr:rowOff>
    </xdr:from>
    <xdr:to>
      <xdr:col>18</xdr:col>
      <xdr:colOff>438150</xdr:colOff>
      <xdr:row>150</xdr:row>
      <xdr:rowOff>301043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23050" y="54454425"/>
          <a:ext cx="16256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227432</xdr:colOff>
      <xdr:row>66</xdr:row>
      <xdr:rowOff>57150</xdr:rowOff>
    </xdr:from>
    <xdr:to>
      <xdr:col>18</xdr:col>
      <xdr:colOff>400050</xdr:colOff>
      <xdr:row>66</xdr:row>
      <xdr:rowOff>355928</xdr:rowOff>
    </xdr:to>
    <xdr:pic>
      <xdr:nvPicPr>
        <xdr:cNvPr id="144" name="图片 143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4790" y="22459950"/>
          <a:ext cx="17272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255867</xdr:colOff>
      <xdr:row>159</xdr:row>
      <xdr:rowOff>123825</xdr:rowOff>
    </xdr:from>
    <xdr:to>
      <xdr:col>18</xdr:col>
      <xdr:colOff>506787</xdr:colOff>
      <xdr:row>159</xdr:row>
      <xdr:rowOff>352425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2730" y="57959625"/>
          <a:ext cx="2514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152400</xdr:colOff>
      <xdr:row>110</xdr:row>
      <xdr:rowOff>66675</xdr:rowOff>
    </xdr:from>
    <xdr:to>
      <xdr:col>18</xdr:col>
      <xdr:colOff>545107</xdr:colOff>
      <xdr:row>110</xdr:row>
      <xdr:rowOff>323850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499860" y="3923347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231401</xdr:colOff>
      <xdr:row>108</xdr:row>
      <xdr:rowOff>110378</xdr:rowOff>
    </xdr:from>
    <xdr:to>
      <xdr:col>18</xdr:col>
      <xdr:colOff>375401</xdr:colOff>
      <xdr:row>108</xdr:row>
      <xdr:rowOff>362378</xdr:rowOff>
    </xdr:to>
    <xdr:pic>
      <xdr:nvPicPr>
        <xdr:cNvPr id="149" name="图片 148"/>
        <xdr:cNvPicPr preferRelativeResize="0">
          <a:picLocks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8600" y="385146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123825</xdr:colOff>
      <xdr:row>107</xdr:row>
      <xdr:rowOff>78105</xdr:rowOff>
    </xdr:from>
    <xdr:to>
      <xdr:col>18</xdr:col>
      <xdr:colOff>267825</xdr:colOff>
      <xdr:row>107</xdr:row>
      <xdr:rowOff>330105</xdr:rowOff>
    </xdr:to>
    <xdr:pic>
      <xdr:nvPicPr>
        <xdr:cNvPr id="157" name="图片 156"/>
        <xdr:cNvPicPr preferRelativeResize="0"/>
      </xdr:nvPicPr>
      <xdr:blipFill>
        <a:blip r:embed="rId104"/>
        <a:stretch>
          <a:fillRect/>
        </a:stretch>
      </xdr:blipFill>
      <xdr:spPr>
        <a:xfrm>
          <a:off x="6471285" y="38101905"/>
          <a:ext cx="143510" cy="251460"/>
        </a:xfrm>
        <a:prstGeom prst="rect">
          <a:avLst/>
        </a:prstGeom>
      </xdr:spPr>
    </xdr:pic>
    <xdr:clientData/>
  </xdr:twoCellAnchor>
  <xdr:twoCellAnchor>
    <xdr:from>
      <xdr:col>18</xdr:col>
      <xdr:colOff>163831</xdr:colOff>
      <xdr:row>105</xdr:row>
      <xdr:rowOff>74341</xdr:rowOff>
    </xdr:from>
    <xdr:to>
      <xdr:col>18</xdr:col>
      <xdr:colOff>307831</xdr:colOff>
      <xdr:row>105</xdr:row>
      <xdr:rowOff>326341</xdr:rowOff>
    </xdr:to>
    <xdr:pic>
      <xdr:nvPicPr>
        <xdr:cNvPr id="158" name="图片 157"/>
        <xdr:cNvPicPr preferRelativeResize="0"/>
      </xdr:nvPicPr>
      <xdr:blipFill>
        <a:blip r:embed="rId105"/>
        <a:stretch>
          <a:fillRect/>
        </a:stretch>
      </xdr:blipFill>
      <xdr:spPr>
        <a:xfrm>
          <a:off x="6511290" y="37336095"/>
          <a:ext cx="143510" cy="251460"/>
        </a:xfrm>
        <a:prstGeom prst="rect">
          <a:avLst/>
        </a:prstGeom>
      </xdr:spPr>
    </xdr:pic>
    <xdr:clientData/>
  </xdr:twoCellAnchor>
  <xdr:twoCellAnchor>
    <xdr:from>
      <xdr:col>18</xdr:col>
      <xdr:colOff>147695</xdr:colOff>
      <xdr:row>106</xdr:row>
      <xdr:rowOff>63090</xdr:rowOff>
    </xdr:from>
    <xdr:to>
      <xdr:col>18</xdr:col>
      <xdr:colOff>291695</xdr:colOff>
      <xdr:row>106</xdr:row>
      <xdr:rowOff>315090</xdr:rowOff>
    </xdr:to>
    <xdr:pic>
      <xdr:nvPicPr>
        <xdr:cNvPr id="159" name="图片 158"/>
        <xdr:cNvPicPr preferRelativeResize="0"/>
      </xdr:nvPicPr>
      <xdr:blipFill>
        <a:blip r:embed="rId106"/>
        <a:stretch>
          <a:fillRect/>
        </a:stretch>
      </xdr:blipFill>
      <xdr:spPr>
        <a:xfrm>
          <a:off x="6494780" y="37705665"/>
          <a:ext cx="144145" cy="252095"/>
        </a:xfrm>
        <a:prstGeom prst="rect">
          <a:avLst/>
        </a:prstGeom>
      </xdr:spPr>
    </xdr:pic>
    <xdr:clientData/>
  </xdr:twoCellAnchor>
  <xdr:twoCellAnchor>
    <xdr:from>
      <xdr:col>18</xdr:col>
      <xdr:colOff>172846</xdr:colOff>
      <xdr:row>104</xdr:row>
      <xdr:rowOff>35594</xdr:rowOff>
    </xdr:from>
    <xdr:to>
      <xdr:col>18</xdr:col>
      <xdr:colOff>437062</xdr:colOff>
      <xdr:row>104</xdr:row>
      <xdr:rowOff>264195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0180" y="36916360"/>
          <a:ext cx="2641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122166</xdr:colOff>
      <xdr:row>100</xdr:row>
      <xdr:rowOff>36171</xdr:rowOff>
    </xdr:from>
    <xdr:to>
      <xdr:col>18</xdr:col>
      <xdr:colOff>455541</xdr:colOff>
      <xdr:row>100</xdr:row>
      <xdr:rowOff>241906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9380" y="35392360"/>
          <a:ext cx="333375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128839</xdr:colOff>
      <xdr:row>101</xdr:row>
      <xdr:rowOff>34706</xdr:rowOff>
    </xdr:from>
    <xdr:to>
      <xdr:col>18</xdr:col>
      <xdr:colOff>386037</xdr:colOff>
      <xdr:row>101</xdr:row>
      <xdr:rowOff>261841</xdr:rowOff>
    </xdr:to>
    <xdr:pic>
      <xdr:nvPicPr>
        <xdr:cNvPr id="162" name="图片 161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6475730" y="35772090"/>
          <a:ext cx="257175" cy="227330"/>
        </a:xfrm>
        <a:prstGeom prst="rect">
          <a:avLst/>
        </a:prstGeom>
      </xdr:spPr>
    </xdr:pic>
    <xdr:clientData/>
  </xdr:twoCellAnchor>
  <xdr:twoCellAnchor>
    <xdr:from>
      <xdr:col>18</xdr:col>
      <xdr:colOff>157336</xdr:colOff>
      <xdr:row>102</xdr:row>
      <xdr:rowOff>72498</xdr:rowOff>
    </xdr:from>
    <xdr:to>
      <xdr:col>18</xdr:col>
      <xdr:colOff>406693</xdr:colOff>
      <xdr:row>102</xdr:row>
      <xdr:rowOff>277576</xdr:rowOff>
    </xdr:to>
    <xdr:pic>
      <xdr:nvPicPr>
        <xdr:cNvPr id="163" name="图片 162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6504305" y="36191190"/>
          <a:ext cx="249555" cy="205105"/>
        </a:xfrm>
        <a:prstGeom prst="rect">
          <a:avLst/>
        </a:prstGeom>
      </xdr:spPr>
    </xdr:pic>
    <xdr:clientData/>
  </xdr:twoCellAnchor>
  <xdr:twoCellAnchor>
    <xdr:from>
      <xdr:col>18</xdr:col>
      <xdr:colOff>201684</xdr:colOff>
      <xdr:row>103</xdr:row>
      <xdr:rowOff>34321</xdr:rowOff>
    </xdr:from>
    <xdr:to>
      <xdr:col>18</xdr:col>
      <xdr:colOff>391826</xdr:colOff>
      <xdr:row>103</xdr:row>
      <xdr:rowOff>226943</xdr:rowOff>
    </xdr:to>
    <xdr:pic>
      <xdr:nvPicPr>
        <xdr:cNvPr id="164" name="图片 163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 rot="21333770">
          <a:off x="6548755" y="36534090"/>
          <a:ext cx="190500" cy="192405"/>
        </a:xfrm>
        <a:prstGeom prst="rect">
          <a:avLst/>
        </a:prstGeom>
      </xdr:spPr>
    </xdr:pic>
    <xdr:clientData/>
  </xdr:twoCellAnchor>
  <xdr:twoCellAnchor>
    <xdr:from>
      <xdr:col>18</xdr:col>
      <xdr:colOff>107590</xdr:colOff>
      <xdr:row>53</xdr:row>
      <xdr:rowOff>61314</xdr:rowOff>
    </xdr:from>
    <xdr:to>
      <xdr:col>18</xdr:col>
      <xdr:colOff>547876</xdr:colOff>
      <xdr:row>53</xdr:row>
      <xdr:rowOff>304800</xdr:rowOff>
    </xdr:to>
    <xdr:pic>
      <xdr:nvPicPr>
        <xdr:cNvPr id="181" name="Picture 36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6454775" y="17510760"/>
          <a:ext cx="440055" cy="24384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228600</xdr:colOff>
      <xdr:row>170</xdr:row>
      <xdr:rowOff>9524</xdr:rowOff>
    </xdr:from>
    <xdr:to>
      <xdr:col>18</xdr:col>
      <xdr:colOff>372600</xdr:colOff>
      <xdr:row>170</xdr:row>
      <xdr:rowOff>261524</xdr:rowOff>
    </xdr:to>
    <xdr:pic>
      <xdr:nvPicPr>
        <xdr:cNvPr id="186" name="图片 185"/>
        <xdr:cNvPicPr preferRelativeResize="0"/>
      </xdr:nvPicPr>
      <xdr:blipFill>
        <a:blip r:embed="rId35"/>
        <a:stretch>
          <a:fillRect/>
        </a:stretch>
      </xdr:blipFill>
      <xdr:spPr>
        <a:xfrm>
          <a:off x="6576060" y="62035690"/>
          <a:ext cx="143510" cy="252095"/>
        </a:xfrm>
        <a:prstGeom prst="rect">
          <a:avLst/>
        </a:prstGeom>
      </xdr:spPr>
    </xdr:pic>
    <xdr:clientData/>
  </xdr:twoCellAnchor>
  <xdr:twoCellAnchor>
    <xdr:from>
      <xdr:col>18</xdr:col>
      <xdr:colOff>171450</xdr:colOff>
      <xdr:row>169</xdr:row>
      <xdr:rowOff>9525</xdr:rowOff>
    </xdr:from>
    <xdr:to>
      <xdr:col>18</xdr:col>
      <xdr:colOff>315450</xdr:colOff>
      <xdr:row>169</xdr:row>
      <xdr:rowOff>261525</xdr:rowOff>
    </xdr:to>
    <xdr:pic>
      <xdr:nvPicPr>
        <xdr:cNvPr id="187" name="图片 186"/>
        <xdr:cNvPicPr preferRelativeResize="0"/>
      </xdr:nvPicPr>
      <xdr:blipFill>
        <a:blip r:embed="rId36"/>
        <a:stretch>
          <a:fillRect/>
        </a:stretch>
      </xdr:blipFill>
      <xdr:spPr>
        <a:xfrm>
          <a:off x="6518910" y="61655325"/>
          <a:ext cx="143510" cy="251460"/>
        </a:xfrm>
        <a:prstGeom prst="rect">
          <a:avLst/>
        </a:prstGeom>
      </xdr:spPr>
    </xdr:pic>
    <xdr:clientData/>
  </xdr:twoCellAnchor>
  <xdr:twoCellAnchor>
    <xdr:from>
      <xdr:col>18</xdr:col>
      <xdr:colOff>213471</xdr:colOff>
      <xdr:row>163</xdr:row>
      <xdr:rowOff>17929</xdr:rowOff>
    </xdr:from>
    <xdr:to>
      <xdr:col>18</xdr:col>
      <xdr:colOff>447674</xdr:colOff>
      <xdr:row>163</xdr:row>
      <xdr:rowOff>295275</xdr:rowOff>
    </xdr:to>
    <xdr:pic>
      <xdr:nvPicPr>
        <xdr:cNvPr id="188" name="图片 187"/>
        <xdr:cNvPicPr preferRelativeResize="0"/>
      </xdr:nvPicPr>
      <xdr:blipFill>
        <a:blip r:embed="rId37"/>
        <a:stretch>
          <a:fillRect/>
        </a:stretch>
      </xdr:blipFill>
      <xdr:spPr>
        <a:xfrm>
          <a:off x="6560820" y="59377580"/>
          <a:ext cx="233680" cy="277495"/>
        </a:xfrm>
        <a:prstGeom prst="rect">
          <a:avLst/>
        </a:prstGeom>
      </xdr:spPr>
    </xdr:pic>
    <xdr:clientData/>
  </xdr:twoCellAnchor>
  <xdr:twoCellAnchor>
    <xdr:from>
      <xdr:col>18</xdr:col>
      <xdr:colOff>269501</xdr:colOff>
      <xdr:row>166</xdr:row>
      <xdr:rowOff>66577</xdr:rowOff>
    </xdr:from>
    <xdr:to>
      <xdr:col>18</xdr:col>
      <xdr:colOff>413501</xdr:colOff>
      <xdr:row>166</xdr:row>
      <xdr:rowOff>318577</xdr:rowOff>
    </xdr:to>
    <xdr:pic>
      <xdr:nvPicPr>
        <xdr:cNvPr id="189" name="图片 188"/>
        <xdr:cNvPicPr preferRelativeResize="0"/>
      </xdr:nvPicPr>
      <xdr:blipFill>
        <a:blip r:embed="rId38"/>
        <a:stretch>
          <a:fillRect/>
        </a:stretch>
      </xdr:blipFill>
      <xdr:spPr>
        <a:xfrm>
          <a:off x="6616700" y="60568840"/>
          <a:ext cx="144145" cy="252095"/>
        </a:xfrm>
        <a:prstGeom prst="rect">
          <a:avLst/>
        </a:prstGeom>
      </xdr:spPr>
    </xdr:pic>
    <xdr:clientData/>
  </xdr:twoCellAnchor>
  <xdr:twoCellAnchor>
    <xdr:from>
      <xdr:col>18</xdr:col>
      <xdr:colOff>322580</xdr:colOff>
      <xdr:row>161</xdr:row>
      <xdr:rowOff>44450</xdr:rowOff>
    </xdr:from>
    <xdr:to>
      <xdr:col>18</xdr:col>
      <xdr:colOff>466580</xdr:colOff>
      <xdr:row>161</xdr:row>
      <xdr:rowOff>296450</xdr:rowOff>
    </xdr:to>
    <xdr:pic>
      <xdr:nvPicPr>
        <xdr:cNvPr id="190" name="图片 189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0040" y="586422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238125</xdr:colOff>
      <xdr:row>164</xdr:row>
      <xdr:rowOff>66675</xdr:rowOff>
    </xdr:from>
    <xdr:to>
      <xdr:col>18</xdr:col>
      <xdr:colOff>382125</xdr:colOff>
      <xdr:row>164</xdr:row>
      <xdr:rowOff>318675</xdr:rowOff>
    </xdr:to>
    <xdr:pic>
      <xdr:nvPicPr>
        <xdr:cNvPr id="192" name="图片 191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5585" y="598074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233082</xdr:colOff>
      <xdr:row>167</xdr:row>
      <xdr:rowOff>47625</xdr:rowOff>
    </xdr:from>
    <xdr:to>
      <xdr:col>18</xdr:col>
      <xdr:colOff>377082</xdr:colOff>
      <xdr:row>167</xdr:row>
      <xdr:rowOff>299625</xdr:rowOff>
    </xdr:to>
    <xdr:pic>
      <xdr:nvPicPr>
        <xdr:cNvPr id="193" name="图片 192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0505" y="609314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82825</xdr:colOff>
      <xdr:row>171</xdr:row>
      <xdr:rowOff>82827</xdr:rowOff>
    </xdr:from>
    <xdr:to>
      <xdr:col>18</xdr:col>
      <xdr:colOff>588065</xdr:colOff>
      <xdr:row>171</xdr:row>
      <xdr:rowOff>273326</xdr:rowOff>
    </xdr:to>
    <xdr:pic>
      <xdr:nvPicPr>
        <xdr:cNvPr id="194" name="图片 193"/>
        <xdr:cNvPicPr preferRelativeResize="0">
          <a:picLocks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0010" y="62490350"/>
          <a:ext cx="50546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105240</xdr:colOff>
      <xdr:row>172</xdr:row>
      <xdr:rowOff>137101</xdr:rowOff>
    </xdr:from>
    <xdr:to>
      <xdr:col>18</xdr:col>
      <xdr:colOff>612913</xdr:colOff>
      <xdr:row>172</xdr:row>
      <xdr:rowOff>298175</xdr:rowOff>
    </xdr:to>
    <xdr:pic>
      <xdr:nvPicPr>
        <xdr:cNvPr id="195" name="图片 194"/>
        <xdr:cNvPicPr preferRelativeResize="0">
          <a:picLocks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52235" y="62925325"/>
          <a:ext cx="508000" cy="16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123265</xdr:colOff>
      <xdr:row>168</xdr:row>
      <xdr:rowOff>134472</xdr:rowOff>
    </xdr:from>
    <xdr:to>
      <xdr:col>18</xdr:col>
      <xdr:colOff>414618</xdr:colOff>
      <xdr:row>168</xdr:row>
      <xdr:rowOff>242344</xdr:rowOff>
    </xdr:to>
    <xdr:pic>
      <xdr:nvPicPr>
        <xdr:cNvPr id="196" name="图片 195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0650" y="61398785"/>
          <a:ext cx="29083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257177</xdr:colOff>
      <xdr:row>162</xdr:row>
      <xdr:rowOff>47625</xdr:rowOff>
    </xdr:from>
    <xdr:to>
      <xdr:col>18</xdr:col>
      <xdr:colOff>438151</xdr:colOff>
      <xdr:row>162</xdr:row>
      <xdr:rowOff>330853</xdr:rowOff>
    </xdr:to>
    <xdr:pic>
      <xdr:nvPicPr>
        <xdr:cNvPr id="197" name="图片 196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4635" y="59026425"/>
          <a:ext cx="180975" cy="28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276224</xdr:colOff>
      <xdr:row>165</xdr:row>
      <xdr:rowOff>47625</xdr:rowOff>
    </xdr:from>
    <xdr:to>
      <xdr:col>18</xdr:col>
      <xdr:colOff>438150</xdr:colOff>
      <xdr:row>165</xdr:row>
      <xdr:rowOff>301043</xdr:rowOff>
    </xdr:to>
    <xdr:pic>
      <xdr:nvPicPr>
        <xdr:cNvPr id="198" name="图片 197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23050" y="60169425"/>
          <a:ext cx="16256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192035</xdr:colOff>
      <xdr:row>174</xdr:row>
      <xdr:rowOff>133057</xdr:rowOff>
    </xdr:from>
    <xdr:to>
      <xdr:col>18</xdr:col>
      <xdr:colOff>554935</xdr:colOff>
      <xdr:row>174</xdr:row>
      <xdr:rowOff>289891</xdr:rowOff>
    </xdr:to>
    <xdr:pic>
      <xdr:nvPicPr>
        <xdr:cNvPr id="240" name="图片 239"/>
        <xdr:cNvPicPr preferRelativeResize="0">
          <a:picLocks noChangeArrowheads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9230" y="63683515"/>
          <a:ext cx="362585" cy="15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266700</xdr:colOff>
      <xdr:row>173</xdr:row>
      <xdr:rowOff>74144</xdr:rowOff>
    </xdr:from>
    <xdr:to>
      <xdr:col>18</xdr:col>
      <xdr:colOff>410700</xdr:colOff>
      <xdr:row>173</xdr:row>
      <xdr:rowOff>326144</xdr:rowOff>
    </xdr:to>
    <xdr:pic>
      <xdr:nvPicPr>
        <xdr:cNvPr id="241" name="Picture 36"/>
        <xdr:cNvPicPr preferRelativeResize="0">
          <a:picLocks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6614160" y="63243460"/>
          <a:ext cx="143510" cy="25209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255867</xdr:colOff>
      <xdr:row>175</xdr:row>
      <xdr:rowOff>123825</xdr:rowOff>
    </xdr:from>
    <xdr:to>
      <xdr:col>18</xdr:col>
      <xdr:colOff>506787</xdr:colOff>
      <xdr:row>175</xdr:row>
      <xdr:rowOff>352425</xdr:rowOff>
    </xdr:to>
    <xdr:pic>
      <xdr:nvPicPr>
        <xdr:cNvPr id="242" name="图片 241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2730" y="64055625"/>
          <a:ext cx="2514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170009</xdr:colOff>
      <xdr:row>18</xdr:row>
      <xdr:rowOff>54429</xdr:rowOff>
    </xdr:from>
    <xdr:to>
      <xdr:col>18</xdr:col>
      <xdr:colOff>562216</xdr:colOff>
      <xdr:row>18</xdr:row>
      <xdr:rowOff>405780</xdr:rowOff>
    </xdr:to>
    <xdr:pic>
      <xdr:nvPicPr>
        <xdr:cNvPr id="65" name="图片 64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6517005" y="4168775"/>
          <a:ext cx="392430" cy="327025"/>
        </a:xfrm>
        <a:prstGeom prst="rect">
          <a:avLst/>
        </a:prstGeom>
      </xdr:spPr>
    </xdr:pic>
    <xdr:clientData/>
  </xdr:twoCellAnchor>
  <xdr:twoCellAnchor>
    <xdr:from>
      <xdr:col>18</xdr:col>
      <xdr:colOff>204108</xdr:colOff>
      <xdr:row>21</xdr:row>
      <xdr:rowOff>81644</xdr:rowOff>
    </xdr:from>
    <xdr:to>
      <xdr:col>18</xdr:col>
      <xdr:colOff>658972</xdr:colOff>
      <xdr:row>21</xdr:row>
      <xdr:rowOff>435428</xdr:rowOff>
    </xdr:to>
    <xdr:pic>
      <xdr:nvPicPr>
        <xdr:cNvPr id="71" name="图片 70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6551295" y="5339080"/>
          <a:ext cx="454660" cy="299720"/>
        </a:xfrm>
        <a:prstGeom prst="rect">
          <a:avLst/>
        </a:prstGeom>
      </xdr:spPr>
    </xdr:pic>
    <xdr:clientData/>
  </xdr:twoCellAnchor>
  <xdr:twoCellAnchor>
    <xdr:from>
      <xdr:col>18</xdr:col>
      <xdr:colOff>163286</xdr:colOff>
      <xdr:row>22</xdr:row>
      <xdr:rowOff>81643</xdr:rowOff>
    </xdr:from>
    <xdr:to>
      <xdr:col>18</xdr:col>
      <xdr:colOff>659183</xdr:colOff>
      <xdr:row>22</xdr:row>
      <xdr:rowOff>476250</xdr:rowOff>
    </xdr:to>
    <xdr:pic>
      <xdr:nvPicPr>
        <xdr:cNvPr id="101" name="图片 100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6510655" y="5720080"/>
          <a:ext cx="495935" cy="299720"/>
        </a:xfrm>
        <a:prstGeom prst="rect">
          <a:avLst/>
        </a:prstGeom>
      </xdr:spPr>
    </xdr:pic>
    <xdr:clientData/>
  </xdr:twoCellAnchor>
  <xdr:twoCellAnchor>
    <xdr:from>
      <xdr:col>18</xdr:col>
      <xdr:colOff>134472</xdr:colOff>
      <xdr:row>14</xdr:row>
      <xdr:rowOff>53790</xdr:rowOff>
    </xdr:from>
    <xdr:to>
      <xdr:col>18</xdr:col>
      <xdr:colOff>278472</xdr:colOff>
      <xdr:row>14</xdr:row>
      <xdr:rowOff>305790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26441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98613</xdr:colOff>
      <xdr:row>15</xdr:row>
      <xdr:rowOff>89648</xdr:rowOff>
    </xdr:from>
    <xdr:to>
      <xdr:col>18</xdr:col>
      <xdr:colOff>242613</xdr:colOff>
      <xdr:row>15</xdr:row>
      <xdr:rowOff>341648</xdr:rowOff>
    </xdr:to>
    <xdr:pic>
      <xdr:nvPicPr>
        <xdr:cNvPr id="44" name="图片 43"/>
        <xdr:cNvPicPr preferRelativeResize="0">
          <a:picLocks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885" y="30613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116546</xdr:colOff>
      <xdr:row>16</xdr:row>
      <xdr:rowOff>71718</xdr:rowOff>
    </xdr:from>
    <xdr:to>
      <xdr:col>18</xdr:col>
      <xdr:colOff>260546</xdr:colOff>
      <xdr:row>16</xdr:row>
      <xdr:rowOff>323718</xdr:rowOff>
    </xdr:to>
    <xdr:pic>
      <xdr:nvPicPr>
        <xdr:cNvPr id="51" name="图片 50"/>
        <xdr:cNvPicPr preferRelativeResize="0">
          <a:picLocks noChangeArrowheads="1"/>
        </xdr:cNvPicPr>
      </xdr:nvPicPr>
      <xdr:blipFill>
        <a:blip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3665" y="34239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114300</xdr:colOff>
      <xdr:row>17</xdr:row>
      <xdr:rowOff>66675</xdr:rowOff>
    </xdr:from>
    <xdr:to>
      <xdr:col>18</xdr:col>
      <xdr:colOff>258300</xdr:colOff>
      <xdr:row>17</xdr:row>
      <xdr:rowOff>318675</xdr:rowOff>
    </xdr:to>
    <xdr:pic>
      <xdr:nvPicPr>
        <xdr:cNvPr id="108" name="图片 107"/>
        <xdr:cNvPicPr preferRelativeResize="0">
          <a:picLocks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1760" y="38004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81644</xdr:colOff>
      <xdr:row>23</xdr:row>
      <xdr:rowOff>122464</xdr:rowOff>
    </xdr:from>
    <xdr:to>
      <xdr:col>18</xdr:col>
      <xdr:colOff>739430</xdr:colOff>
      <xdr:row>23</xdr:row>
      <xdr:rowOff>435428</xdr:rowOff>
    </xdr:to>
    <xdr:pic>
      <xdr:nvPicPr>
        <xdr:cNvPr id="117" name="图片 116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6428740" y="6141720"/>
          <a:ext cx="600075" cy="2590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178</xdr:row>
      <xdr:rowOff>57150</xdr:rowOff>
    </xdr:from>
    <xdr:to>
      <xdr:col>18</xdr:col>
      <xdr:colOff>486410</xdr:colOff>
      <xdr:row>178</xdr:row>
      <xdr:rowOff>276860</xdr:rowOff>
    </xdr:to>
    <xdr:pic>
      <xdr:nvPicPr>
        <xdr:cNvPr id="136" name="图片 135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6395085" y="65131950"/>
          <a:ext cx="4387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114300</xdr:colOff>
      <xdr:row>181</xdr:row>
      <xdr:rowOff>66675</xdr:rowOff>
    </xdr:from>
    <xdr:to>
      <xdr:col>18</xdr:col>
      <xdr:colOff>495935</xdr:colOff>
      <xdr:row>181</xdr:row>
      <xdr:rowOff>314960</xdr:rowOff>
    </xdr:to>
    <xdr:pic>
      <xdr:nvPicPr>
        <xdr:cNvPr id="138" name="图片 137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6461760" y="66284475"/>
          <a:ext cx="381635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76200</xdr:colOff>
      <xdr:row>179</xdr:row>
      <xdr:rowOff>47625</xdr:rowOff>
    </xdr:from>
    <xdr:to>
      <xdr:col>18</xdr:col>
      <xdr:colOff>514985</xdr:colOff>
      <xdr:row>179</xdr:row>
      <xdr:rowOff>267335</xdr:rowOff>
    </xdr:to>
    <xdr:pic>
      <xdr:nvPicPr>
        <xdr:cNvPr id="141" name="图片 140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6423660" y="65503425"/>
          <a:ext cx="4387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213129</xdr:colOff>
      <xdr:row>180</xdr:row>
      <xdr:rowOff>55777</xdr:rowOff>
    </xdr:from>
    <xdr:to>
      <xdr:col>18</xdr:col>
      <xdr:colOff>442755</xdr:colOff>
      <xdr:row>180</xdr:row>
      <xdr:rowOff>273844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0185" y="65892045"/>
          <a:ext cx="229870" cy="21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213129</xdr:colOff>
      <xdr:row>183</xdr:row>
      <xdr:rowOff>55777</xdr:rowOff>
    </xdr:from>
    <xdr:to>
      <xdr:col>18</xdr:col>
      <xdr:colOff>442755</xdr:colOff>
      <xdr:row>183</xdr:row>
      <xdr:rowOff>273844</xdr:rowOff>
    </xdr:to>
    <xdr:pic>
      <xdr:nvPicPr>
        <xdr:cNvPr id="146" name="图片 145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0185" y="67035045"/>
          <a:ext cx="229870" cy="21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50800</xdr:colOff>
      <xdr:row>182</xdr:row>
      <xdr:rowOff>69850</xdr:rowOff>
    </xdr:from>
    <xdr:to>
      <xdr:col>18</xdr:col>
      <xdr:colOff>546735</xdr:colOff>
      <xdr:row>182</xdr:row>
      <xdr:rowOff>355600</xdr:rowOff>
    </xdr:to>
    <xdr:pic>
      <xdr:nvPicPr>
        <xdr:cNvPr id="150" name="图片 149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6398260" y="66668650"/>
          <a:ext cx="49593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95250</xdr:colOff>
      <xdr:row>177</xdr:row>
      <xdr:rowOff>57150</xdr:rowOff>
    </xdr:from>
    <xdr:to>
      <xdr:col>18</xdr:col>
      <xdr:colOff>643255</xdr:colOff>
      <xdr:row>177</xdr:row>
      <xdr:rowOff>325120</xdr:rowOff>
    </xdr:to>
    <xdr:pic>
      <xdr:nvPicPr>
        <xdr:cNvPr id="151" name="图片 150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6442710" y="64750950"/>
          <a:ext cx="54800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161925</xdr:colOff>
      <xdr:row>184</xdr:row>
      <xdr:rowOff>76200</xdr:rowOff>
    </xdr:from>
    <xdr:to>
      <xdr:col>18</xdr:col>
      <xdr:colOff>474980</xdr:colOff>
      <xdr:row>184</xdr:row>
      <xdr:rowOff>333375</xdr:rowOff>
    </xdr:to>
    <xdr:pic>
      <xdr:nvPicPr>
        <xdr:cNvPr id="152" name="图片 151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6509385" y="67437000"/>
          <a:ext cx="31305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123825</xdr:colOff>
      <xdr:row>185</xdr:row>
      <xdr:rowOff>19050</xdr:rowOff>
    </xdr:from>
    <xdr:to>
      <xdr:col>18</xdr:col>
      <xdr:colOff>534035</xdr:colOff>
      <xdr:row>185</xdr:row>
      <xdr:rowOff>355600</xdr:rowOff>
    </xdr:to>
    <xdr:pic>
      <xdr:nvPicPr>
        <xdr:cNvPr id="153" name="图片 152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6471285" y="67760850"/>
          <a:ext cx="41021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208431</xdr:colOff>
      <xdr:row>137</xdr:row>
      <xdr:rowOff>97491</xdr:rowOff>
    </xdr:from>
    <xdr:to>
      <xdr:col>18</xdr:col>
      <xdr:colOff>352431</xdr:colOff>
      <xdr:row>137</xdr:row>
      <xdr:rowOff>349491</xdr:rowOff>
    </xdr:to>
    <xdr:pic>
      <xdr:nvPicPr>
        <xdr:cNvPr id="155" name="图片 154"/>
        <xdr:cNvPicPr preferRelativeResize="0">
          <a:picLocks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5740" y="495509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234203</xdr:colOff>
      <xdr:row>136</xdr:row>
      <xdr:rowOff>84604</xdr:rowOff>
    </xdr:from>
    <xdr:to>
      <xdr:col>18</xdr:col>
      <xdr:colOff>378203</xdr:colOff>
      <xdr:row>136</xdr:row>
      <xdr:rowOff>336604</xdr:rowOff>
    </xdr:to>
    <xdr:pic>
      <xdr:nvPicPr>
        <xdr:cNvPr id="156" name="图片 155"/>
        <xdr:cNvPicPr preferRelativeResize="0">
          <a:picLocks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140" y="491572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169210</xdr:colOff>
      <xdr:row>138</xdr:row>
      <xdr:rowOff>90768</xdr:rowOff>
    </xdr:from>
    <xdr:to>
      <xdr:col>18</xdr:col>
      <xdr:colOff>313210</xdr:colOff>
      <xdr:row>138</xdr:row>
      <xdr:rowOff>342768</xdr:rowOff>
    </xdr:to>
    <xdr:pic>
      <xdr:nvPicPr>
        <xdr:cNvPr id="165" name="图片 164"/>
        <xdr:cNvPicPr preferRelativeResize="0">
          <a:picLocks noChangeArrowheads="1"/>
        </xdr:cNvPicPr>
      </xdr:nvPicPr>
      <xdr:blipFill>
        <a:blip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6370" y="499249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196102</xdr:colOff>
      <xdr:row>139</xdr:row>
      <xdr:rowOff>96757</xdr:rowOff>
    </xdr:from>
    <xdr:to>
      <xdr:col>18</xdr:col>
      <xdr:colOff>340102</xdr:colOff>
      <xdr:row>139</xdr:row>
      <xdr:rowOff>348757</xdr:rowOff>
    </xdr:to>
    <xdr:pic>
      <xdr:nvPicPr>
        <xdr:cNvPr id="166" name="图片 165"/>
        <xdr:cNvPicPr preferRelativeResize="0">
          <a:picLocks noChangeArrowheads="1"/>
        </xdr:cNvPicPr>
      </xdr:nvPicPr>
      <xdr:blipFill>
        <a:blip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3040" y="503123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175933</xdr:colOff>
      <xdr:row>133</xdr:row>
      <xdr:rowOff>49306</xdr:rowOff>
    </xdr:from>
    <xdr:to>
      <xdr:col>18</xdr:col>
      <xdr:colOff>448235</xdr:colOff>
      <xdr:row>133</xdr:row>
      <xdr:rowOff>274513</xdr:rowOff>
    </xdr:to>
    <xdr:pic>
      <xdr:nvPicPr>
        <xdr:cNvPr id="167" name="图片 166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3355" y="4797869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152400</xdr:colOff>
      <xdr:row>135</xdr:row>
      <xdr:rowOff>66675</xdr:rowOff>
    </xdr:from>
    <xdr:to>
      <xdr:col>18</xdr:col>
      <xdr:colOff>545107</xdr:colOff>
      <xdr:row>135</xdr:row>
      <xdr:rowOff>323850</xdr:rowOff>
    </xdr:to>
    <xdr:pic>
      <xdr:nvPicPr>
        <xdr:cNvPr id="169" name="图片 168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499860" y="4875847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231401</xdr:colOff>
      <xdr:row>132</xdr:row>
      <xdr:rowOff>110378</xdr:rowOff>
    </xdr:from>
    <xdr:to>
      <xdr:col>18</xdr:col>
      <xdr:colOff>375401</xdr:colOff>
      <xdr:row>132</xdr:row>
      <xdr:rowOff>362378</xdr:rowOff>
    </xdr:to>
    <xdr:pic>
      <xdr:nvPicPr>
        <xdr:cNvPr id="170" name="图片 169"/>
        <xdr:cNvPicPr preferRelativeResize="0">
          <a:picLocks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8600" y="476586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190500</xdr:colOff>
      <xdr:row>145</xdr:row>
      <xdr:rowOff>28575</xdr:rowOff>
    </xdr:from>
    <xdr:to>
      <xdr:col>18</xdr:col>
      <xdr:colOff>561975</xdr:colOff>
      <xdr:row>145</xdr:row>
      <xdr:rowOff>361950</xdr:rowOff>
    </xdr:to>
    <xdr:pic>
      <xdr:nvPicPr>
        <xdr:cNvPr id="174" name="Picture 2744"/>
        <xdr:cNvPicPr>
          <a:picLocks noChangeAspect="1" noChangeArrowheads="1"/>
        </xdr:cNvPicPr>
      </xdr:nvPicPr>
      <xdr:blipFill>
        <a:blip r:embed="rId126" cstate="print"/>
        <a:srcRect/>
        <a:stretch>
          <a:fillRect/>
        </a:stretch>
      </xdr:blipFill>
      <xdr:spPr>
        <a:xfrm>
          <a:off x="6537960" y="52530375"/>
          <a:ext cx="371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174625</xdr:colOff>
      <xdr:row>143</xdr:row>
      <xdr:rowOff>78105</xdr:rowOff>
    </xdr:from>
    <xdr:to>
      <xdr:col>18</xdr:col>
      <xdr:colOff>532130</xdr:colOff>
      <xdr:row>143</xdr:row>
      <xdr:rowOff>375285</xdr:rowOff>
    </xdr:to>
    <xdr:pic>
      <xdr:nvPicPr>
        <xdr:cNvPr id="175" name="Picture 6"/>
        <xdr:cNvPicPr>
          <a:picLocks noChangeAspect="1" noChangeArrowheads="1"/>
        </xdr:cNvPicPr>
      </xdr:nvPicPr>
      <xdr:blipFill>
        <a:blip r:embed="rId127"/>
        <a:srcRect/>
        <a:stretch>
          <a:fillRect/>
        </a:stretch>
      </xdr:blipFill>
      <xdr:spPr>
        <a:xfrm>
          <a:off x="6522085" y="51817905"/>
          <a:ext cx="357505" cy="29718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95250</xdr:colOff>
      <xdr:row>186</xdr:row>
      <xdr:rowOff>66675</xdr:rowOff>
    </xdr:from>
    <xdr:to>
      <xdr:col>18</xdr:col>
      <xdr:colOff>457200</xdr:colOff>
      <xdr:row>186</xdr:row>
      <xdr:rowOff>314325</xdr:rowOff>
    </xdr:to>
    <xdr:pic>
      <xdr:nvPicPr>
        <xdr:cNvPr id="176" name="Picture 45"/>
        <xdr:cNvPicPr>
          <a:picLocks noChangeAspect="1" noChangeArrowheads="1"/>
        </xdr:cNvPicPr>
      </xdr:nvPicPr>
      <xdr:blipFill>
        <a:blip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6442710" y="6818947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187</xdr:row>
      <xdr:rowOff>19050</xdr:rowOff>
    </xdr:from>
    <xdr:to>
      <xdr:col>18</xdr:col>
      <xdr:colOff>466725</xdr:colOff>
      <xdr:row>187</xdr:row>
      <xdr:rowOff>342900</xdr:rowOff>
    </xdr:to>
    <xdr:pic>
      <xdr:nvPicPr>
        <xdr:cNvPr id="177" name="图片 176"/>
        <xdr:cNvPicPr>
          <a:picLocks noChangeAspect="1" noChangeArrowheads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5560" y="68522850"/>
          <a:ext cx="4286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152400</xdr:colOff>
      <xdr:row>188</xdr:row>
      <xdr:rowOff>38100</xdr:rowOff>
    </xdr:from>
    <xdr:to>
      <xdr:col>18</xdr:col>
      <xdr:colOff>581025</xdr:colOff>
      <xdr:row>188</xdr:row>
      <xdr:rowOff>295275</xdr:rowOff>
    </xdr:to>
    <xdr:pic>
      <xdr:nvPicPr>
        <xdr:cNvPr id="180" name="图片 145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99860" y="68922900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189</xdr:row>
      <xdr:rowOff>19050</xdr:rowOff>
    </xdr:from>
    <xdr:to>
      <xdr:col>18</xdr:col>
      <xdr:colOff>590550</xdr:colOff>
      <xdr:row>189</xdr:row>
      <xdr:rowOff>285750</xdr:rowOff>
    </xdr:to>
    <xdr:pic>
      <xdr:nvPicPr>
        <xdr:cNvPr id="182" name="图片 146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90335" y="69284850"/>
          <a:ext cx="447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190</xdr:row>
      <xdr:rowOff>19050</xdr:rowOff>
    </xdr:from>
    <xdr:to>
      <xdr:col>18</xdr:col>
      <xdr:colOff>409575</xdr:colOff>
      <xdr:row>190</xdr:row>
      <xdr:rowOff>257175</xdr:rowOff>
    </xdr:to>
    <xdr:pic>
      <xdr:nvPicPr>
        <xdr:cNvPr id="183" name="图片 147"/>
        <xdr:cNvPicPr>
          <a:picLocks noChangeAspect="1" noChangeArrowheads="1"/>
        </xdr:cNvPicPr>
      </xdr:nvPicPr>
      <xdr:blipFill>
        <a:blip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6510" y="69665850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191</xdr:row>
      <xdr:rowOff>47625</xdr:rowOff>
    </xdr:from>
    <xdr:to>
      <xdr:col>18</xdr:col>
      <xdr:colOff>428625</xdr:colOff>
      <xdr:row>191</xdr:row>
      <xdr:rowOff>361950</xdr:rowOff>
    </xdr:to>
    <xdr:pic>
      <xdr:nvPicPr>
        <xdr:cNvPr id="184" name="图片 441"/>
        <xdr:cNvPicPr>
          <a:picLocks noChangeAspect="1" noChangeArrowheads="1"/>
        </xdr:cNvPicPr>
      </xdr:nvPicPr>
      <xdr:blipFill>
        <a:blip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1285" y="700754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70337</xdr:colOff>
      <xdr:row>192</xdr:row>
      <xdr:rowOff>32970</xdr:rowOff>
    </xdr:from>
    <xdr:to>
      <xdr:col>18</xdr:col>
      <xdr:colOff>511480</xdr:colOff>
      <xdr:row>192</xdr:row>
      <xdr:rowOff>344365</xdr:rowOff>
    </xdr:to>
    <xdr:pic>
      <xdr:nvPicPr>
        <xdr:cNvPr id="214" name="Picture 55483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6417310" y="7044118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193</xdr:row>
      <xdr:rowOff>38100</xdr:rowOff>
    </xdr:from>
    <xdr:to>
      <xdr:col>18</xdr:col>
      <xdr:colOff>431331</xdr:colOff>
      <xdr:row>193</xdr:row>
      <xdr:rowOff>359020</xdr:rowOff>
    </xdr:to>
    <xdr:pic>
      <xdr:nvPicPr>
        <xdr:cNvPr id="215" name="Picture 22036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86" r="18797"/>
        <a:stretch>
          <a:fillRect/>
        </a:stretch>
      </xdr:blipFill>
      <xdr:spPr>
        <a:xfrm>
          <a:off x="6433185" y="70827900"/>
          <a:ext cx="34544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28575</xdr:colOff>
      <xdr:row>219</xdr:row>
      <xdr:rowOff>66675</xdr:rowOff>
    </xdr:from>
    <xdr:to>
      <xdr:col>18</xdr:col>
      <xdr:colOff>457835</xdr:colOff>
      <xdr:row>219</xdr:row>
      <xdr:rowOff>281305</xdr:rowOff>
    </xdr:to>
    <xdr:pic>
      <xdr:nvPicPr>
        <xdr:cNvPr id="216" name="图片 215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6376035" y="80749775"/>
          <a:ext cx="42926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47625</xdr:colOff>
      <xdr:row>220</xdr:row>
      <xdr:rowOff>57150</xdr:rowOff>
    </xdr:from>
    <xdr:to>
      <xdr:col>18</xdr:col>
      <xdr:colOff>486410</xdr:colOff>
      <xdr:row>220</xdr:row>
      <xdr:rowOff>276860</xdr:rowOff>
    </xdr:to>
    <xdr:pic>
      <xdr:nvPicPr>
        <xdr:cNvPr id="217" name="图片 216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6395085" y="81070450"/>
          <a:ext cx="4387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114300</xdr:colOff>
      <xdr:row>223</xdr:row>
      <xdr:rowOff>66675</xdr:rowOff>
    </xdr:from>
    <xdr:to>
      <xdr:col>18</xdr:col>
      <xdr:colOff>495935</xdr:colOff>
      <xdr:row>224</xdr:row>
      <xdr:rowOff>10160</xdr:rowOff>
    </xdr:to>
    <xdr:pic>
      <xdr:nvPicPr>
        <xdr:cNvPr id="218" name="图片 217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6461760" y="82235675"/>
          <a:ext cx="38163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123825</xdr:colOff>
      <xdr:row>226</xdr:row>
      <xdr:rowOff>19050</xdr:rowOff>
    </xdr:from>
    <xdr:to>
      <xdr:col>18</xdr:col>
      <xdr:colOff>457835</xdr:colOff>
      <xdr:row>227</xdr:row>
      <xdr:rowOff>55880</xdr:rowOff>
    </xdr:to>
    <xdr:pic>
      <xdr:nvPicPr>
        <xdr:cNvPr id="219" name="图片 218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6471285" y="83343750"/>
          <a:ext cx="334010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76200</xdr:colOff>
      <xdr:row>227</xdr:row>
      <xdr:rowOff>47625</xdr:rowOff>
    </xdr:from>
    <xdr:to>
      <xdr:col>18</xdr:col>
      <xdr:colOff>400050</xdr:colOff>
      <xdr:row>228</xdr:row>
      <xdr:rowOff>73025</xdr:rowOff>
    </xdr:to>
    <xdr:pic>
      <xdr:nvPicPr>
        <xdr:cNvPr id="220" name="图片 219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6423660" y="83867625"/>
          <a:ext cx="32385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9525</xdr:colOff>
      <xdr:row>230</xdr:row>
      <xdr:rowOff>95250</xdr:rowOff>
    </xdr:from>
    <xdr:to>
      <xdr:col>18</xdr:col>
      <xdr:colOff>487680</xdr:colOff>
      <xdr:row>230</xdr:row>
      <xdr:rowOff>292735</xdr:rowOff>
    </xdr:to>
    <xdr:pic>
      <xdr:nvPicPr>
        <xdr:cNvPr id="221" name="图片 220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6356985" y="85070950"/>
          <a:ext cx="47815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233</xdr:row>
      <xdr:rowOff>114300</xdr:rowOff>
    </xdr:from>
    <xdr:to>
      <xdr:col>18</xdr:col>
      <xdr:colOff>447675</xdr:colOff>
      <xdr:row>234</xdr:row>
      <xdr:rowOff>1905</xdr:rowOff>
    </xdr:to>
    <xdr:pic>
      <xdr:nvPicPr>
        <xdr:cNvPr id="222" name="图片 221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6404610" y="86080600"/>
          <a:ext cx="390525" cy="38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69850</xdr:colOff>
      <xdr:row>236</xdr:row>
      <xdr:rowOff>107950</xdr:rowOff>
    </xdr:from>
    <xdr:to>
      <xdr:col>18</xdr:col>
      <xdr:colOff>460375</xdr:colOff>
      <xdr:row>236</xdr:row>
      <xdr:rowOff>300355</xdr:rowOff>
    </xdr:to>
    <xdr:pic>
      <xdr:nvPicPr>
        <xdr:cNvPr id="223" name="图片 222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 flipH="1">
          <a:off x="6417310" y="87229950"/>
          <a:ext cx="3905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85725</xdr:colOff>
      <xdr:row>237</xdr:row>
      <xdr:rowOff>57150</xdr:rowOff>
    </xdr:from>
    <xdr:to>
      <xdr:col>18</xdr:col>
      <xdr:colOff>418465</xdr:colOff>
      <xdr:row>238</xdr:row>
      <xdr:rowOff>66675</xdr:rowOff>
    </xdr:to>
    <xdr:pic>
      <xdr:nvPicPr>
        <xdr:cNvPr id="224" name="图片 223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6433185" y="87674450"/>
          <a:ext cx="33274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238</xdr:row>
      <xdr:rowOff>57150</xdr:rowOff>
    </xdr:from>
    <xdr:to>
      <xdr:col>18</xdr:col>
      <xdr:colOff>467360</xdr:colOff>
      <xdr:row>238</xdr:row>
      <xdr:rowOff>285750</xdr:rowOff>
    </xdr:to>
    <xdr:pic>
      <xdr:nvPicPr>
        <xdr:cNvPr id="225" name="图片 224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6404610" y="88169750"/>
          <a:ext cx="41021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62086</xdr:colOff>
      <xdr:row>228</xdr:row>
      <xdr:rowOff>24873</xdr:rowOff>
    </xdr:from>
    <xdr:to>
      <xdr:col>18</xdr:col>
      <xdr:colOff>483524</xdr:colOff>
      <xdr:row>228</xdr:row>
      <xdr:rowOff>371475</xdr:rowOff>
    </xdr:to>
    <xdr:pic>
      <xdr:nvPicPr>
        <xdr:cNvPr id="226" name="图片 225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6409055" y="84340065"/>
          <a:ext cx="421640" cy="305435"/>
        </a:xfrm>
        <a:prstGeom prst="rect">
          <a:avLst/>
        </a:prstGeom>
      </xdr:spPr>
    </xdr:pic>
    <xdr:clientData/>
  </xdr:twoCellAnchor>
  <xdr:twoCellAnchor>
    <xdr:from>
      <xdr:col>18</xdr:col>
      <xdr:colOff>62086</xdr:colOff>
      <xdr:row>239</xdr:row>
      <xdr:rowOff>24873</xdr:rowOff>
    </xdr:from>
    <xdr:to>
      <xdr:col>18</xdr:col>
      <xdr:colOff>483524</xdr:colOff>
      <xdr:row>239</xdr:row>
      <xdr:rowOff>371475</xdr:rowOff>
    </xdr:to>
    <xdr:pic>
      <xdr:nvPicPr>
        <xdr:cNvPr id="247" name="图片 246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6409055" y="88632665"/>
          <a:ext cx="421640" cy="305435"/>
        </a:xfrm>
        <a:prstGeom prst="rect">
          <a:avLst/>
        </a:prstGeom>
      </xdr:spPr>
    </xdr:pic>
    <xdr:clientData/>
  </xdr:twoCellAnchor>
  <xdr:twoCellAnchor editAs="oneCell">
    <xdr:from>
      <xdr:col>18</xdr:col>
      <xdr:colOff>76200</xdr:colOff>
      <xdr:row>221</xdr:row>
      <xdr:rowOff>47625</xdr:rowOff>
    </xdr:from>
    <xdr:to>
      <xdr:col>18</xdr:col>
      <xdr:colOff>514985</xdr:colOff>
      <xdr:row>221</xdr:row>
      <xdr:rowOff>267335</xdr:rowOff>
    </xdr:to>
    <xdr:pic>
      <xdr:nvPicPr>
        <xdr:cNvPr id="248" name="图片 247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6423660" y="81391125"/>
          <a:ext cx="4387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213129</xdr:colOff>
      <xdr:row>222</xdr:row>
      <xdr:rowOff>55777</xdr:rowOff>
    </xdr:from>
    <xdr:to>
      <xdr:col>18</xdr:col>
      <xdr:colOff>442755</xdr:colOff>
      <xdr:row>222</xdr:row>
      <xdr:rowOff>273844</xdr:rowOff>
    </xdr:to>
    <xdr:pic>
      <xdr:nvPicPr>
        <xdr:cNvPr id="249" name="图片 248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0185" y="81894045"/>
          <a:ext cx="229870" cy="21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213129</xdr:colOff>
      <xdr:row>225</xdr:row>
      <xdr:rowOff>55777</xdr:rowOff>
    </xdr:from>
    <xdr:to>
      <xdr:col>18</xdr:col>
      <xdr:colOff>442755</xdr:colOff>
      <xdr:row>225</xdr:row>
      <xdr:rowOff>273844</xdr:rowOff>
    </xdr:to>
    <xdr:pic>
      <xdr:nvPicPr>
        <xdr:cNvPr id="250" name="图片 249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0185" y="83049745"/>
          <a:ext cx="229870" cy="21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50800</xdr:colOff>
      <xdr:row>224</xdr:row>
      <xdr:rowOff>69850</xdr:rowOff>
    </xdr:from>
    <xdr:to>
      <xdr:col>18</xdr:col>
      <xdr:colOff>546735</xdr:colOff>
      <xdr:row>225</xdr:row>
      <xdr:rowOff>50800</xdr:rowOff>
    </xdr:to>
    <xdr:pic>
      <xdr:nvPicPr>
        <xdr:cNvPr id="251" name="图片 250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6398260" y="82569050"/>
          <a:ext cx="49593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213129</xdr:colOff>
      <xdr:row>232</xdr:row>
      <xdr:rowOff>55777</xdr:rowOff>
    </xdr:from>
    <xdr:to>
      <xdr:col>18</xdr:col>
      <xdr:colOff>442755</xdr:colOff>
      <xdr:row>232</xdr:row>
      <xdr:rowOff>273844</xdr:rowOff>
    </xdr:to>
    <xdr:pic>
      <xdr:nvPicPr>
        <xdr:cNvPr id="253" name="图片 252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0185" y="85691345"/>
          <a:ext cx="229870" cy="21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213129</xdr:colOff>
      <xdr:row>235</xdr:row>
      <xdr:rowOff>55777</xdr:rowOff>
    </xdr:from>
    <xdr:to>
      <xdr:col>18</xdr:col>
      <xdr:colOff>442755</xdr:colOff>
      <xdr:row>235</xdr:row>
      <xdr:rowOff>273844</xdr:rowOff>
    </xdr:to>
    <xdr:pic>
      <xdr:nvPicPr>
        <xdr:cNvPr id="254" name="图片 253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0185" y="86847045"/>
          <a:ext cx="229870" cy="21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66675</xdr:colOff>
      <xdr:row>231</xdr:row>
      <xdr:rowOff>104775</xdr:rowOff>
    </xdr:from>
    <xdr:to>
      <xdr:col>18</xdr:col>
      <xdr:colOff>457200</xdr:colOff>
      <xdr:row>231</xdr:row>
      <xdr:rowOff>297180</xdr:rowOff>
    </xdr:to>
    <xdr:pic>
      <xdr:nvPicPr>
        <xdr:cNvPr id="255" name="图片 254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6414135" y="85410675"/>
          <a:ext cx="3905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73025</xdr:colOff>
      <xdr:row>234</xdr:row>
      <xdr:rowOff>101600</xdr:rowOff>
    </xdr:from>
    <xdr:to>
      <xdr:col>18</xdr:col>
      <xdr:colOff>463550</xdr:colOff>
      <xdr:row>234</xdr:row>
      <xdr:rowOff>294005</xdr:rowOff>
    </xdr:to>
    <xdr:pic>
      <xdr:nvPicPr>
        <xdr:cNvPr id="256" name="图片 255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 flipH="1">
          <a:off x="6420485" y="86563200"/>
          <a:ext cx="3905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173990</xdr:colOff>
      <xdr:row>140</xdr:row>
      <xdr:rowOff>43815</xdr:rowOff>
    </xdr:from>
    <xdr:to>
      <xdr:col>18</xdr:col>
      <xdr:colOff>526415</xdr:colOff>
      <xdr:row>140</xdr:row>
      <xdr:rowOff>352425</xdr:rowOff>
    </xdr:to>
    <xdr:pic>
      <xdr:nvPicPr>
        <xdr:cNvPr id="257" name="图片 256"/>
        <xdr:cNvPicPr preferRelativeResize="0">
          <a:picLocks noChangeArrowheads="1"/>
        </xdr:cNvPicPr>
      </xdr:nvPicPr>
      <xdr:blipFill>
        <a:blip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1450" y="50640615"/>
          <a:ext cx="352425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161925</xdr:colOff>
      <xdr:row>142</xdr:row>
      <xdr:rowOff>28575</xdr:rowOff>
    </xdr:from>
    <xdr:to>
      <xdr:col>18</xdr:col>
      <xdr:colOff>629285</xdr:colOff>
      <xdr:row>142</xdr:row>
      <xdr:rowOff>337185</xdr:rowOff>
    </xdr:to>
    <xdr:pic>
      <xdr:nvPicPr>
        <xdr:cNvPr id="261" name="图片 260"/>
        <xdr:cNvPicPr>
          <a:picLocks noChangeAspect="1" noChangeArrowheads="1"/>
        </xdr:cNvPicPr>
      </xdr:nvPicPr>
      <xdr:blipFill>
        <a:blip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09385" y="51387375"/>
          <a:ext cx="467360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125667</xdr:colOff>
      <xdr:row>194</xdr:row>
      <xdr:rowOff>112858</xdr:rowOff>
    </xdr:from>
    <xdr:to>
      <xdr:col>18</xdr:col>
      <xdr:colOff>504762</xdr:colOff>
      <xdr:row>194</xdr:row>
      <xdr:rowOff>280498</xdr:rowOff>
    </xdr:to>
    <xdr:pic>
      <xdr:nvPicPr>
        <xdr:cNvPr id="262" name="图片 261"/>
        <xdr:cNvPicPr>
          <a:picLocks noChangeAspect="1" noChangeArrowheads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2555" y="71283195"/>
          <a:ext cx="379095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255867</xdr:colOff>
      <xdr:row>199</xdr:row>
      <xdr:rowOff>123825</xdr:rowOff>
    </xdr:from>
    <xdr:to>
      <xdr:col>18</xdr:col>
      <xdr:colOff>506787</xdr:colOff>
      <xdr:row>199</xdr:row>
      <xdr:rowOff>352425</xdr:rowOff>
    </xdr:to>
    <xdr:pic>
      <xdr:nvPicPr>
        <xdr:cNvPr id="264" name="图片 263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2730" y="73199625"/>
          <a:ext cx="2514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123825</xdr:colOff>
      <xdr:row>200</xdr:row>
      <xdr:rowOff>66675</xdr:rowOff>
    </xdr:from>
    <xdr:to>
      <xdr:col>18</xdr:col>
      <xdr:colOff>514350</xdr:colOff>
      <xdr:row>200</xdr:row>
      <xdr:rowOff>304800</xdr:rowOff>
    </xdr:to>
    <xdr:pic>
      <xdr:nvPicPr>
        <xdr:cNvPr id="266" name="图片 147"/>
        <xdr:cNvPicPr>
          <a:picLocks noChangeAspect="1" noChangeArrowheads="1"/>
        </xdr:cNvPicPr>
      </xdr:nvPicPr>
      <xdr:blipFill>
        <a:blip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1285" y="7352347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255867</xdr:colOff>
      <xdr:row>201</xdr:row>
      <xdr:rowOff>123825</xdr:rowOff>
    </xdr:from>
    <xdr:to>
      <xdr:col>18</xdr:col>
      <xdr:colOff>506787</xdr:colOff>
      <xdr:row>201</xdr:row>
      <xdr:rowOff>352425</xdr:rowOff>
    </xdr:to>
    <xdr:pic>
      <xdr:nvPicPr>
        <xdr:cNvPr id="267" name="图片 266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2730" y="73961625"/>
          <a:ext cx="2514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145415</xdr:colOff>
      <xdr:row>202</xdr:row>
      <xdr:rowOff>57150</xdr:rowOff>
    </xdr:from>
    <xdr:to>
      <xdr:col>18</xdr:col>
      <xdr:colOff>604656</xdr:colOff>
      <xdr:row>202</xdr:row>
      <xdr:rowOff>342900</xdr:rowOff>
    </xdr:to>
    <xdr:pic>
      <xdr:nvPicPr>
        <xdr:cNvPr id="269" name="图片 268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6492875" y="74275950"/>
          <a:ext cx="459105" cy="285750"/>
        </a:xfrm>
        <a:prstGeom prst="rect">
          <a:avLst/>
        </a:prstGeom>
      </xdr:spPr>
    </xdr:pic>
    <xdr:clientData/>
  </xdr:twoCellAnchor>
  <xdr:twoCellAnchor>
    <xdr:from>
      <xdr:col>18</xdr:col>
      <xdr:colOff>209550</xdr:colOff>
      <xdr:row>203</xdr:row>
      <xdr:rowOff>85725</xdr:rowOff>
    </xdr:from>
    <xdr:to>
      <xdr:col>18</xdr:col>
      <xdr:colOff>492760</xdr:colOff>
      <xdr:row>203</xdr:row>
      <xdr:rowOff>256540</xdr:rowOff>
    </xdr:to>
    <xdr:pic>
      <xdr:nvPicPr>
        <xdr:cNvPr id="270" name="图片 269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7010" y="74685525"/>
          <a:ext cx="283210" cy="170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180415</xdr:colOff>
      <xdr:row>11</xdr:row>
      <xdr:rowOff>28576</xdr:rowOff>
    </xdr:from>
    <xdr:to>
      <xdr:col>18</xdr:col>
      <xdr:colOff>400050</xdr:colOff>
      <xdr:row>11</xdr:row>
      <xdr:rowOff>362261</xdr:rowOff>
    </xdr:to>
    <xdr:pic>
      <xdr:nvPicPr>
        <xdr:cNvPr id="271" name="图片 270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7800" y="1476375"/>
          <a:ext cx="2197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175933</xdr:colOff>
      <xdr:row>134</xdr:row>
      <xdr:rowOff>49306</xdr:rowOff>
    </xdr:from>
    <xdr:to>
      <xdr:col>18</xdr:col>
      <xdr:colOff>448235</xdr:colOff>
      <xdr:row>134</xdr:row>
      <xdr:rowOff>274513</xdr:rowOff>
    </xdr:to>
    <xdr:pic>
      <xdr:nvPicPr>
        <xdr:cNvPr id="273" name="图片 272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3355" y="4835969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190499</xdr:colOff>
      <xdr:row>25</xdr:row>
      <xdr:rowOff>62192</xdr:rowOff>
    </xdr:from>
    <xdr:to>
      <xdr:col>18</xdr:col>
      <xdr:colOff>334499</xdr:colOff>
      <xdr:row>25</xdr:row>
      <xdr:rowOff>314192</xdr:rowOff>
    </xdr:to>
    <xdr:pic>
      <xdr:nvPicPr>
        <xdr:cNvPr id="274" name="图片 273"/>
        <xdr:cNvPicPr preferRelativeResize="0">
          <a:picLocks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7325" y="68433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193863</xdr:colOff>
      <xdr:row>26</xdr:row>
      <xdr:rowOff>156318</xdr:rowOff>
    </xdr:from>
    <xdr:to>
      <xdr:col>18</xdr:col>
      <xdr:colOff>445863</xdr:colOff>
      <xdr:row>26</xdr:row>
      <xdr:rowOff>300318</xdr:rowOff>
    </xdr:to>
    <xdr:pic>
      <xdr:nvPicPr>
        <xdr:cNvPr id="275" name="图片 274"/>
        <xdr:cNvPicPr preferRelativeResize="0">
          <a:picLocks noChangeArrowheads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 flipH="1">
          <a:off x="6595110" y="726503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193863</xdr:colOff>
      <xdr:row>26</xdr:row>
      <xdr:rowOff>156318</xdr:rowOff>
    </xdr:from>
    <xdr:to>
      <xdr:col>18</xdr:col>
      <xdr:colOff>445863</xdr:colOff>
      <xdr:row>26</xdr:row>
      <xdr:rowOff>300318</xdr:rowOff>
    </xdr:to>
    <xdr:pic>
      <xdr:nvPicPr>
        <xdr:cNvPr id="276" name="图片 275"/>
        <xdr:cNvPicPr preferRelativeResize="0">
          <a:picLocks noChangeArrowheads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 flipH="1">
          <a:off x="6595110" y="726503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169580</xdr:colOff>
      <xdr:row>243</xdr:row>
      <xdr:rowOff>55108</xdr:rowOff>
    </xdr:from>
    <xdr:to>
      <xdr:col>18</xdr:col>
      <xdr:colOff>313580</xdr:colOff>
      <xdr:row>243</xdr:row>
      <xdr:rowOff>307108</xdr:rowOff>
    </xdr:to>
    <xdr:pic>
      <xdr:nvPicPr>
        <xdr:cNvPr id="278" name="图片 277"/>
        <xdr:cNvPicPr preferRelativeResize="0">
          <a:picLocks noChangeArrowheads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7005" y="901611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227830</xdr:colOff>
      <xdr:row>246</xdr:row>
      <xdr:rowOff>66956</xdr:rowOff>
    </xdr:from>
    <xdr:to>
      <xdr:col>18</xdr:col>
      <xdr:colOff>371830</xdr:colOff>
      <xdr:row>246</xdr:row>
      <xdr:rowOff>318956</xdr:rowOff>
    </xdr:to>
    <xdr:pic>
      <xdr:nvPicPr>
        <xdr:cNvPr id="279" name="图片 278"/>
        <xdr:cNvPicPr preferRelativeResize="0">
          <a:picLocks noChangeArrowheads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4790" y="913288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257033</xdr:colOff>
      <xdr:row>248</xdr:row>
      <xdr:rowOff>49883</xdr:rowOff>
    </xdr:from>
    <xdr:to>
      <xdr:col>18</xdr:col>
      <xdr:colOff>401033</xdr:colOff>
      <xdr:row>248</xdr:row>
      <xdr:rowOff>301883</xdr:rowOff>
    </xdr:to>
    <xdr:pic>
      <xdr:nvPicPr>
        <xdr:cNvPr id="280" name="图片 279"/>
        <xdr:cNvPicPr preferRelativeResize="0">
          <a:picLocks noChangeArrowheads="1"/>
        </xdr:cNvPicPr>
      </xdr:nvPicPr>
      <xdr:blipFill>
        <a:blip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4000" y="923023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229460</xdr:colOff>
      <xdr:row>247</xdr:row>
      <xdr:rowOff>38099</xdr:rowOff>
    </xdr:from>
    <xdr:to>
      <xdr:col>18</xdr:col>
      <xdr:colOff>373460</xdr:colOff>
      <xdr:row>247</xdr:row>
      <xdr:rowOff>290099</xdr:rowOff>
    </xdr:to>
    <xdr:pic>
      <xdr:nvPicPr>
        <xdr:cNvPr id="281" name="图片 280"/>
        <xdr:cNvPicPr preferRelativeResize="0">
          <a:picLocks noChangeArrowheads="1"/>
        </xdr:cNvPicPr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576695" y="917949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205628</xdr:colOff>
      <xdr:row>244</xdr:row>
      <xdr:rowOff>66675</xdr:rowOff>
    </xdr:from>
    <xdr:to>
      <xdr:col>18</xdr:col>
      <xdr:colOff>349628</xdr:colOff>
      <xdr:row>244</xdr:row>
      <xdr:rowOff>318675</xdr:rowOff>
    </xdr:to>
    <xdr:pic>
      <xdr:nvPicPr>
        <xdr:cNvPr id="282" name="图片 281"/>
        <xdr:cNvPicPr preferRelativeResize="0">
          <a:picLocks noChangeArrowheads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2565" y="9057957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237004</xdr:colOff>
      <xdr:row>245</xdr:row>
      <xdr:rowOff>75080</xdr:rowOff>
    </xdr:from>
    <xdr:to>
      <xdr:col>18</xdr:col>
      <xdr:colOff>381004</xdr:colOff>
      <xdr:row>245</xdr:row>
      <xdr:rowOff>327080</xdr:rowOff>
    </xdr:to>
    <xdr:pic>
      <xdr:nvPicPr>
        <xdr:cNvPr id="283" name="图片 282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4315" y="909180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169580</xdr:colOff>
      <xdr:row>250</xdr:row>
      <xdr:rowOff>55108</xdr:rowOff>
    </xdr:from>
    <xdr:to>
      <xdr:col>18</xdr:col>
      <xdr:colOff>313580</xdr:colOff>
      <xdr:row>250</xdr:row>
      <xdr:rowOff>307108</xdr:rowOff>
    </xdr:to>
    <xdr:pic>
      <xdr:nvPicPr>
        <xdr:cNvPr id="284" name="图片 283"/>
        <xdr:cNvPicPr preferRelativeResize="0">
          <a:picLocks noChangeArrowheads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7005" y="933742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227830</xdr:colOff>
      <xdr:row>253</xdr:row>
      <xdr:rowOff>66956</xdr:rowOff>
    </xdr:from>
    <xdr:to>
      <xdr:col>18</xdr:col>
      <xdr:colOff>371830</xdr:colOff>
      <xdr:row>253</xdr:row>
      <xdr:rowOff>318956</xdr:rowOff>
    </xdr:to>
    <xdr:pic>
      <xdr:nvPicPr>
        <xdr:cNvPr id="285" name="图片 284"/>
        <xdr:cNvPicPr preferRelativeResize="0">
          <a:picLocks noChangeArrowheads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4790" y="947959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257033</xdr:colOff>
      <xdr:row>255</xdr:row>
      <xdr:rowOff>49883</xdr:rowOff>
    </xdr:from>
    <xdr:to>
      <xdr:col>18</xdr:col>
      <xdr:colOff>401033</xdr:colOff>
      <xdr:row>255</xdr:row>
      <xdr:rowOff>301883</xdr:rowOff>
    </xdr:to>
    <xdr:pic>
      <xdr:nvPicPr>
        <xdr:cNvPr id="286" name="图片 285"/>
        <xdr:cNvPicPr preferRelativeResize="0">
          <a:picLocks noChangeArrowheads="1"/>
        </xdr:cNvPicPr>
      </xdr:nvPicPr>
      <xdr:blipFill>
        <a:blip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4000" y="957694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229460</xdr:colOff>
      <xdr:row>254</xdr:row>
      <xdr:rowOff>38099</xdr:rowOff>
    </xdr:from>
    <xdr:to>
      <xdr:col>18</xdr:col>
      <xdr:colOff>373460</xdr:colOff>
      <xdr:row>254</xdr:row>
      <xdr:rowOff>290099</xdr:rowOff>
    </xdr:to>
    <xdr:pic>
      <xdr:nvPicPr>
        <xdr:cNvPr id="287" name="图片 286"/>
        <xdr:cNvPicPr preferRelativeResize="0">
          <a:picLocks noChangeArrowheads="1"/>
        </xdr:cNvPicPr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576695" y="952620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205628</xdr:colOff>
      <xdr:row>251</xdr:row>
      <xdr:rowOff>66675</xdr:rowOff>
    </xdr:from>
    <xdr:to>
      <xdr:col>18</xdr:col>
      <xdr:colOff>349628</xdr:colOff>
      <xdr:row>251</xdr:row>
      <xdr:rowOff>318675</xdr:rowOff>
    </xdr:to>
    <xdr:pic>
      <xdr:nvPicPr>
        <xdr:cNvPr id="288" name="图片 287"/>
        <xdr:cNvPicPr preferRelativeResize="0">
          <a:picLocks noChangeArrowheads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2565" y="9395777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237004</xdr:colOff>
      <xdr:row>252</xdr:row>
      <xdr:rowOff>75080</xdr:rowOff>
    </xdr:from>
    <xdr:to>
      <xdr:col>18</xdr:col>
      <xdr:colOff>381004</xdr:colOff>
      <xdr:row>252</xdr:row>
      <xdr:rowOff>327080</xdr:rowOff>
    </xdr:to>
    <xdr:pic>
      <xdr:nvPicPr>
        <xdr:cNvPr id="289" name="图片 288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4315" y="942962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182656</xdr:colOff>
      <xdr:row>28</xdr:row>
      <xdr:rowOff>70036</xdr:rowOff>
    </xdr:from>
    <xdr:to>
      <xdr:col>18</xdr:col>
      <xdr:colOff>326656</xdr:colOff>
      <xdr:row>28</xdr:row>
      <xdr:rowOff>322036</xdr:rowOff>
    </xdr:to>
    <xdr:pic>
      <xdr:nvPicPr>
        <xdr:cNvPr id="63" name="图片 62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9705" y="79946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210011</xdr:colOff>
      <xdr:row>94</xdr:row>
      <xdr:rowOff>80387</xdr:rowOff>
    </xdr:from>
    <xdr:to>
      <xdr:col>18</xdr:col>
      <xdr:colOff>354011</xdr:colOff>
      <xdr:row>94</xdr:row>
      <xdr:rowOff>332387</xdr:rowOff>
    </xdr:to>
    <xdr:pic>
      <xdr:nvPicPr>
        <xdr:cNvPr id="114" name="图片 113"/>
        <xdr:cNvPicPr preferRelativeResize="0">
          <a:picLocks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7010" y="331508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122166</xdr:colOff>
      <xdr:row>99</xdr:row>
      <xdr:rowOff>36171</xdr:rowOff>
    </xdr:from>
    <xdr:to>
      <xdr:col>18</xdr:col>
      <xdr:colOff>455541</xdr:colOff>
      <xdr:row>99</xdr:row>
      <xdr:rowOff>241906</xdr:rowOff>
    </xdr:to>
    <xdr:pic>
      <xdr:nvPicPr>
        <xdr:cNvPr id="115" name="图片 114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9380" y="35011360"/>
          <a:ext cx="333375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161925</xdr:colOff>
      <xdr:row>141</xdr:row>
      <xdr:rowOff>28575</xdr:rowOff>
    </xdr:from>
    <xdr:to>
      <xdr:col>18</xdr:col>
      <xdr:colOff>629285</xdr:colOff>
      <xdr:row>141</xdr:row>
      <xdr:rowOff>337185</xdr:rowOff>
    </xdr:to>
    <xdr:pic>
      <xdr:nvPicPr>
        <xdr:cNvPr id="116" name="图片 115"/>
        <xdr:cNvPicPr>
          <a:picLocks noChangeAspect="1" noChangeArrowheads="1"/>
        </xdr:cNvPicPr>
      </xdr:nvPicPr>
      <xdr:blipFill>
        <a:blip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09385" y="51006375"/>
          <a:ext cx="467360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322580</xdr:colOff>
      <xdr:row>160</xdr:row>
      <xdr:rowOff>44450</xdr:rowOff>
    </xdr:from>
    <xdr:to>
      <xdr:col>18</xdr:col>
      <xdr:colOff>466580</xdr:colOff>
      <xdr:row>160</xdr:row>
      <xdr:rowOff>296450</xdr:rowOff>
    </xdr:to>
    <xdr:pic>
      <xdr:nvPicPr>
        <xdr:cNvPr id="121" name="图片 120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0040" y="582612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95250</xdr:colOff>
      <xdr:row>176</xdr:row>
      <xdr:rowOff>57150</xdr:rowOff>
    </xdr:from>
    <xdr:to>
      <xdr:col>18</xdr:col>
      <xdr:colOff>643255</xdr:colOff>
      <xdr:row>176</xdr:row>
      <xdr:rowOff>325120</xdr:rowOff>
    </xdr:to>
    <xdr:pic>
      <xdr:nvPicPr>
        <xdr:cNvPr id="122" name="图片 121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6442710" y="64369950"/>
          <a:ext cx="54800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28575</xdr:colOff>
      <xdr:row>218</xdr:row>
      <xdr:rowOff>66675</xdr:rowOff>
    </xdr:from>
    <xdr:to>
      <xdr:col>18</xdr:col>
      <xdr:colOff>457835</xdr:colOff>
      <xdr:row>218</xdr:row>
      <xdr:rowOff>281305</xdr:rowOff>
    </xdr:to>
    <xdr:pic>
      <xdr:nvPicPr>
        <xdr:cNvPr id="126" name="图片 125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6376035" y="80419575"/>
          <a:ext cx="42926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9525</xdr:colOff>
      <xdr:row>229</xdr:row>
      <xdr:rowOff>95250</xdr:rowOff>
    </xdr:from>
    <xdr:to>
      <xdr:col>18</xdr:col>
      <xdr:colOff>487680</xdr:colOff>
      <xdr:row>229</xdr:row>
      <xdr:rowOff>292735</xdr:rowOff>
    </xdr:to>
    <xdr:pic>
      <xdr:nvPicPr>
        <xdr:cNvPr id="131" name="图片 130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6356985" y="84740750"/>
          <a:ext cx="47815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169580</xdr:colOff>
      <xdr:row>242</xdr:row>
      <xdr:rowOff>55108</xdr:rowOff>
    </xdr:from>
    <xdr:to>
      <xdr:col>18</xdr:col>
      <xdr:colOff>313580</xdr:colOff>
      <xdr:row>242</xdr:row>
      <xdr:rowOff>307108</xdr:rowOff>
    </xdr:to>
    <xdr:pic>
      <xdr:nvPicPr>
        <xdr:cNvPr id="134" name="图片 133"/>
        <xdr:cNvPicPr preferRelativeResize="0">
          <a:picLocks noChangeArrowheads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7005" y="897547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169580</xdr:colOff>
      <xdr:row>249</xdr:row>
      <xdr:rowOff>55108</xdr:rowOff>
    </xdr:from>
    <xdr:to>
      <xdr:col>18</xdr:col>
      <xdr:colOff>313580</xdr:colOff>
      <xdr:row>249</xdr:row>
      <xdr:rowOff>307108</xdr:rowOff>
    </xdr:to>
    <xdr:pic>
      <xdr:nvPicPr>
        <xdr:cNvPr id="135" name="图片 134"/>
        <xdr:cNvPicPr preferRelativeResize="0">
          <a:picLocks noChangeArrowheads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7005" y="928027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"/>
  <sheetViews>
    <sheetView view="pageBreakPreview" zoomScale="70" zoomScaleNormal="100" workbookViewId="0">
      <selection activeCell="E13" sqref="E13:H13"/>
    </sheetView>
  </sheetViews>
  <sheetFormatPr defaultColWidth="9" defaultRowHeight="16.5"/>
  <cols>
    <col min="1" max="1" width="3.75454545454545" style="397" customWidth="1"/>
    <col min="2" max="2" width="10.8727272727273" style="397" customWidth="1"/>
    <col min="3" max="3" width="3.62727272727273" style="397" customWidth="1"/>
    <col min="4" max="4" width="8.75454545454545" style="397" customWidth="1"/>
    <col min="5" max="5" width="8.5" style="397" customWidth="1"/>
    <col min="6" max="6" width="23.5" style="397" customWidth="1"/>
    <col min="7" max="7" width="4.87272727272727" style="397" customWidth="1"/>
    <col min="8" max="8" width="4.62727272727273" style="397" customWidth="1"/>
    <col min="9" max="9" width="10.7545454545455" style="397" customWidth="1"/>
    <col min="10" max="10" width="0.127272727272727" style="397" customWidth="1"/>
    <col min="11" max="11" width="18.8727272727273" style="397" customWidth="1"/>
    <col min="12" max="12" width="10.8727272727273" style="397" customWidth="1"/>
    <col min="13" max="13" width="3.5" style="397" customWidth="1"/>
    <col min="14" max="14" width="6.37272727272727" style="397" customWidth="1"/>
    <col min="15" max="15" width="5" style="397" customWidth="1"/>
    <col min="16" max="16" width="5.87272727272727" style="397" customWidth="1"/>
    <col min="17" max="17" width="7.87272727272727" style="397" customWidth="1"/>
    <col min="18" max="18" width="6.12727272727273" style="397" customWidth="1"/>
    <col min="19" max="19" width="13.1272727272727" style="397" customWidth="1"/>
    <col min="20" max="20" width="12.2545454545455" style="397" customWidth="1"/>
    <col min="21" max="21" width="4.62727272727273" style="397" customWidth="1"/>
    <col min="22" max="22" width="8" style="397" customWidth="1"/>
    <col min="23" max="23" width="11.5" style="397" customWidth="1"/>
    <col min="24" max="24" width="11.6272727272727" style="397" customWidth="1"/>
    <col min="25" max="25" width="13.1272727272727" style="397" customWidth="1"/>
    <col min="26" max="26" width="10" style="397" customWidth="1"/>
    <col min="27" max="27" width="11.2545454545455" style="397" customWidth="1"/>
    <col min="28" max="248" width="9" style="397"/>
    <col min="249" max="249" width="3.12727272727273" style="397" customWidth="1"/>
    <col min="250" max="250" width="7.62727272727273" style="397" customWidth="1"/>
    <col min="251" max="251" width="4.12727272727273" style="397" customWidth="1"/>
    <col min="252" max="252" width="17" style="397" customWidth="1"/>
    <col min="253" max="253" width="3.62727272727273" style="397" customWidth="1"/>
    <col min="254" max="254" width="9.12727272727273" style="397" customWidth="1"/>
    <col min="255" max="255" width="3.62727272727273" style="397" customWidth="1"/>
    <col min="256" max="256" width="4.62727272727273" style="397" customWidth="1"/>
    <col min="257" max="257" width="9.62727272727273" style="397" customWidth="1"/>
    <col min="258" max="258" width="10.1272727272727" style="397" customWidth="1"/>
    <col min="259" max="259" width="10.2545454545455" style="397" customWidth="1"/>
    <col min="260" max="260" width="4.62727272727273" style="397" customWidth="1"/>
    <col min="261" max="261" width="5" style="397" customWidth="1"/>
    <col min="262" max="262" width="11.1272727272727" style="397" customWidth="1"/>
    <col min="263" max="263" width="16.1272727272727" style="397" customWidth="1"/>
    <col min="264" max="264" width="4.75454545454545" style="397" customWidth="1"/>
    <col min="265" max="265" width="3.62727272727273" style="397" customWidth="1"/>
    <col min="266" max="266" width="5.12727272727273" style="397" customWidth="1"/>
    <col min="267" max="267" width="3.12727272727273" style="397" customWidth="1"/>
    <col min="268" max="268" width="4.62727272727273" style="397" customWidth="1"/>
    <col min="269" max="269" width="5" style="397" customWidth="1"/>
    <col min="270" max="271" width="9.75454545454545" style="397" customWidth="1"/>
    <col min="272" max="273" width="7.87272727272727" style="397" customWidth="1"/>
    <col min="274" max="504" width="9" style="397"/>
    <col min="505" max="505" width="3.12727272727273" style="397" customWidth="1"/>
    <col min="506" max="506" width="7.62727272727273" style="397" customWidth="1"/>
    <col min="507" max="507" width="4.12727272727273" style="397" customWidth="1"/>
    <col min="508" max="508" width="17" style="397" customWidth="1"/>
    <col min="509" max="509" width="3.62727272727273" style="397" customWidth="1"/>
    <col min="510" max="510" width="9.12727272727273" style="397" customWidth="1"/>
    <col min="511" max="511" width="3.62727272727273" style="397" customWidth="1"/>
    <col min="512" max="512" width="4.62727272727273" style="397" customWidth="1"/>
    <col min="513" max="513" width="9.62727272727273" style="397" customWidth="1"/>
    <col min="514" max="514" width="10.1272727272727" style="397" customWidth="1"/>
    <col min="515" max="515" width="10.2545454545455" style="397" customWidth="1"/>
    <col min="516" max="516" width="4.62727272727273" style="397" customWidth="1"/>
    <col min="517" max="517" width="5" style="397" customWidth="1"/>
    <col min="518" max="518" width="11.1272727272727" style="397" customWidth="1"/>
    <col min="519" max="519" width="16.1272727272727" style="397" customWidth="1"/>
    <col min="520" max="520" width="4.75454545454545" style="397" customWidth="1"/>
    <col min="521" max="521" width="3.62727272727273" style="397" customWidth="1"/>
    <col min="522" max="522" width="5.12727272727273" style="397" customWidth="1"/>
    <col min="523" max="523" width="3.12727272727273" style="397" customWidth="1"/>
    <col min="524" max="524" width="4.62727272727273" style="397" customWidth="1"/>
    <col min="525" max="525" width="5" style="397" customWidth="1"/>
    <col min="526" max="527" width="9.75454545454545" style="397" customWidth="1"/>
    <col min="528" max="529" width="7.87272727272727" style="397" customWidth="1"/>
    <col min="530" max="760" width="9" style="397"/>
    <col min="761" max="761" width="3.12727272727273" style="397" customWidth="1"/>
    <col min="762" max="762" width="7.62727272727273" style="397" customWidth="1"/>
    <col min="763" max="763" width="4.12727272727273" style="397" customWidth="1"/>
    <col min="764" max="764" width="17" style="397" customWidth="1"/>
    <col min="765" max="765" width="3.62727272727273" style="397" customWidth="1"/>
    <col min="766" max="766" width="9.12727272727273" style="397" customWidth="1"/>
    <col min="767" max="767" width="3.62727272727273" style="397" customWidth="1"/>
    <col min="768" max="768" width="4.62727272727273" style="397" customWidth="1"/>
    <col min="769" max="769" width="9.62727272727273" style="397" customWidth="1"/>
    <col min="770" max="770" width="10.1272727272727" style="397" customWidth="1"/>
    <col min="771" max="771" width="10.2545454545455" style="397" customWidth="1"/>
    <col min="772" max="772" width="4.62727272727273" style="397" customWidth="1"/>
    <col min="773" max="773" width="5" style="397" customWidth="1"/>
    <col min="774" max="774" width="11.1272727272727" style="397" customWidth="1"/>
    <col min="775" max="775" width="16.1272727272727" style="397" customWidth="1"/>
    <col min="776" max="776" width="4.75454545454545" style="397" customWidth="1"/>
    <col min="777" max="777" width="3.62727272727273" style="397" customWidth="1"/>
    <col min="778" max="778" width="5.12727272727273" style="397" customWidth="1"/>
    <col min="779" max="779" width="3.12727272727273" style="397" customWidth="1"/>
    <col min="780" max="780" width="4.62727272727273" style="397" customWidth="1"/>
    <col min="781" max="781" width="5" style="397" customWidth="1"/>
    <col min="782" max="783" width="9.75454545454545" style="397" customWidth="1"/>
    <col min="784" max="785" width="7.87272727272727" style="397" customWidth="1"/>
    <col min="786" max="1016" width="9" style="397"/>
    <col min="1017" max="1017" width="3.12727272727273" style="397" customWidth="1"/>
    <col min="1018" max="1018" width="7.62727272727273" style="397" customWidth="1"/>
    <col min="1019" max="1019" width="4.12727272727273" style="397" customWidth="1"/>
    <col min="1020" max="1020" width="17" style="397" customWidth="1"/>
    <col min="1021" max="1021" width="3.62727272727273" style="397" customWidth="1"/>
    <col min="1022" max="1022" width="9.12727272727273" style="397" customWidth="1"/>
    <col min="1023" max="1023" width="3.62727272727273" style="397" customWidth="1"/>
    <col min="1024" max="1024" width="4.62727272727273" style="397" customWidth="1"/>
    <col min="1025" max="1025" width="9.62727272727273" style="397" customWidth="1"/>
    <col min="1026" max="1026" width="10.1272727272727" style="397" customWidth="1"/>
    <col min="1027" max="1027" width="10.2545454545455" style="397" customWidth="1"/>
    <col min="1028" max="1028" width="4.62727272727273" style="397" customWidth="1"/>
    <col min="1029" max="1029" width="5" style="397" customWidth="1"/>
    <col min="1030" max="1030" width="11.1272727272727" style="397" customWidth="1"/>
    <col min="1031" max="1031" width="16.1272727272727" style="397" customWidth="1"/>
    <col min="1032" max="1032" width="4.75454545454545" style="397" customWidth="1"/>
    <col min="1033" max="1033" width="3.62727272727273" style="397" customWidth="1"/>
    <col min="1034" max="1034" width="5.12727272727273" style="397" customWidth="1"/>
    <col min="1035" max="1035" width="3.12727272727273" style="397" customWidth="1"/>
    <col min="1036" max="1036" width="4.62727272727273" style="397" customWidth="1"/>
    <col min="1037" max="1037" width="5" style="397" customWidth="1"/>
    <col min="1038" max="1039" width="9.75454545454545" style="397" customWidth="1"/>
    <col min="1040" max="1041" width="7.87272727272727" style="397" customWidth="1"/>
    <col min="1042" max="1272" width="9" style="397"/>
    <col min="1273" max="1273" width="3.12727272727273" style="397" customWidth="1"/>
    <col min="1274" max="1274" width="7.62727272727273" style="397" customWidth="1"/>
    <col min="1275" max="1275" width="4.12727272727273" style="397" customWidth="1"/>
    <col min="1276" max="1276" width="17" style="397" customWidth="1"/>
    <col min="1277" max="1277" width="3.62727272727273" style="397" customWidth="1"/>
    <col min="1278" max="1278" width="9.12727272727273" style="397" customWidth="1"/>
    <col min="1279" max="1279" width="3.62727272727273" style="397" customWidth="1"/>
    <col min="1280" max="1280" width="4.62727272727273" style="397" customWidth="1"/>
    <col min="1281" max="1281" width="9.62727272727273" style="397" customWidth="1"/>
    <col min="1282" max="1282" width="10.1272727272727" style="397" customWidth="1"/>
    <col min="1283" max="1283" width="10.2545454545455" style="397" customWidth="1"/>
    <col min="1284" max="1284" width="4.62727272727273" style="397" customWidth="1"/>
    <col min="1285" max="1285" width="5" style="397" customWidth="1"/>
    <col min="1286" max="1286" width="11.1272727272727" style="397" customWidth="1"/>
    <col min="1287" max="1287" width="16.1272727272727" style="397" customWidth="1"/>
    <col min="1288" max="1288" width="4.75454545454545" style="397" customWidth="1"/>
    <col min="1289" max="1289" width="3.62727272727273" style="397" customWidth="1"/>
    <col min="1290" max="1290" width="5.12727272727273" style="397" customWidth="1"/>
    <col min="1291" max="1291" width="3.12727272727273" style="397" customWidth="1"/>
    <col min="1292" max="1292" width="4.62727272727273" style="397" customWidth="1"/>
    <col min="1293" max="1293" width="5" style="397" customWidth="1"/>
    <col min="1294" max="1295" width="9.75454545454545" style="397" customWidth="1"/>
    <col min="1296" max="1297" width="7.87272727272727" style="397" customWidth="1"/>
    <col min="1298" max="1528" width="9" style="397"/>
    <col min="1529" max="1529" width="3.12727272727273" style="397" customWidth="1"/>
    <col min="1530" max="1530" width="7.62727272727273" style="397" customWidth="1"/>
    <col min="1531" max="1531" width="4.12727272727273" style="397" customWidth="1"/>
    <col min="1532" max="1532" width="17" style="397" customWidth="1"/>
    <col min="1533" max="1533" width="3.62727272727273" style="397" customWidth="1"/>
    <col min="1534" max="1534" width="9.12727272727273" style="397" customWidth="1"/>
    <col min="1535" max="1535" width="3.62727272727273" style="397" customWidth="1"/>
    <col min="1536" max="1536" width="4.62727272727273" style="397" customWidth="1"/>
    <col min="1537" max="1537" width="9.62727272727273" style="397" customWidth="1"/>
    <col min="1538" max="1538" width="10.1272727272727" style="397" customWidth="1"/>
    <col min="1539" max="1539" width="10.2545454545455" style="397" customWidth="1"/>
    <col min="1540" max="1540" width="4.62727272727273" style="397" customWidth="1"/>
    <col min="1541" max="1541" width="5" style="397" customWidth="1"/>
    <col min="1542" max="1542" width="11.1272727272727" style="397" customWidth="1"/>
    <col min="1543" max="1543" width="16.1272727272727" style="397" customWidth="1"/>
    <col min="1544" max="1544" width="4.75454545454545" style="397" customWidth="1"/>
    <col min="1545" max="1545" width="3.62727272727273" style="397" customWidth="1"/>
    <col min="1546" max="1546" width="5.12727272727273" style="397" customWidth="1"/>
    <col min="1547" max="1547" width="3.12727272727273" style="397" customWidth="1"/>
    <col min="1548" max="1548" width="4.62727272727273" style="397" customWidth="1"/>
    <col min="1549" max="1549" width="5" style="397" customWidth="1"/>
    <col min="1550" max="1551" width="9.75454545454545" style="397" customWidth="1"/>
    <col min="1552" max="1553" width="7.87272727272727" style="397" customWidth="1"/>
    <col min="1554" max="1784" width="9" style="397"/>
    <col min="1785" max="1785" width="3.12727272727273" style="397" customWidth="1"/>
    <col min="1786" max="1786" width="7.62727272727273" style="397" customWidth="1"/>
    <col min="1787" max="1787" width="4.12727272727273" style="397" customWidth="1"/>
    <col min="1788" max="1788" width="17" style="397" customWidth="1"/>
    <col min="1789" max="1789" width="3.62727272727273" style="397" customWidth="1"/>
    <col min="1790" max="1790" width="9.12727272727273" style="397" customWidth="1"/>
    <col min="1791" max="1791" width="3.62727272727273" style="397" customWidth="1"/>
    <col min="1792" max="1792" width="4.62727272727273" style="397" customWidth="1"/>
    <col min="1793" max="1793" width="9.62727272727273" style="397" customWidth="1"/>
    <col min="1794" max="1794" width="10.1272727272727" style="397" customWidth="1"/>
    <col min="1795" max="1795" width="10.2545454545455" style="397" customWidth="1"/>
    <col min="1796" max="1796" width="4.62727272727273" style="397" customWidth="1"/>
    <col min="1797" max="1797" width="5" style="397" customWidth="1"/>
    <col min="1798" max="1798" width="11.1272727272727" style="397" customWidth="1"/>
    <col min="1799" max="1799" width="16.1272727272727" style="397" customWidth="1"/>
    <col min="1800" max="1800" width="4.75454545454545" style="397" customWidth="1"/>
    <col min="1801" max="1801" width="3.62727272727273" style="397" customWidth="1"/>
    <col min="1802" max="1802" width="5.12727272727273" style="397" customWidth="1"/>
    <col min="1803" max="1803" width="3.12727272727273" style="397" customWidth="1"/>
    <col min="1804" max="1804" width="4.62727272727273" style="397" customWidth="1"/>
    <col min="1805" max="1805" width="5" style="397" customWidth="1"/>
    <col min="1806" max="1807" width="9.75454545454545" style="397" customWidth="1"/>
    <col min="1808" max="1809" width="7.87272727272727" style="397" customWidth="1"/>
    <col min="1810" max="2040" width="9" style="397"/>
    <col min="2041" max="2041" width="3.12727272727273" style="397" customWidth="1"/>
    <col min="2042" max="2042" width="7.62727272727273" style="397" customWidth="1"/>
    <col min="2043" max="2043" width="4.12727272727273" style="397" customWidth="1"/>
    <col min="2044" max="2044" width="17" style="397" customWidth="1"/>
    <col min="2045" max="2045" width="3.62727272727273" style="397" customWidth="1"/>
    <col min="2046" max="2046" width="9.12727272727273" style="397" customWidth="1"/>
    <col min="2047" max="2047" width="3.62727272727273" style="397" customWidth="1"/>
    <col min="2048" max="2048" width="4.62727272727273" style="397" customWidth="1"/>
    <col min="2049" max="2049" width="9.62727272727273" style="397" customWidth="1"/>
    <col min="2050" max="2050" width="10.1272727272727" style="397" customWidth="1"/>
    <col min="2051" max="2051" width="10.2545454545455" style="397" customWidth="1"/>
    <col min="2052" max="2052" width="4.62727272727273" style="397" customWidth="1"/>
    <col min="2053" max="2053" width="5" style="397" customWidth="1"/>
    <col min="2054" max="2054" width="11.1272727272727" style="397" customWidth="1"/>
    <col min="2055" max="2055" width="16.1272727272727" style="397" customWidth="1"/>
    <col min="2056" max="2056" width="4.75454545454545" style="397" customWidth="1"/>
    <col min="2057" max="2057" width="3.62727272727273" style="397" customWidth="1"/>
    <col min="2058" max="2058" width="5.12727272727273" style="397" customWidth="1"/>
    <col min="2059" max="2059" width="3.12727272727273" style="397" customWidth="1"/>
    <col min="2060" max="2060" width="4.62727272727273" style="397" customWidth="1"/>
    <col min="2061" max="2061" width="5" style="397" customWidth="1"/>
    <col min="2062" max="2063" width="9.75454545454545" style="397" customWidth="1"/>
    <col min="2064" max="2065" width="7.87272727272727" style="397" customWidth="1"/>
    <col min="2066" max="2296" width="9" style="397"/>
    <col min="2297" max="2297" width="3.12727272727273" style="397" customWidth="1"/>
    <col min="2298" max="2298" width="7.62727272727273" style="397" customWidth="1"/>
    <col min="2299" max="2299" width="4.12727272727273" style="397" customWidth="1"/>
    <col min="2300" max="2300" width="17" style="397" customWidth="1"/>
    <col min="2301" max="2301" width="3.62727272727273" style="397" customWidth="1"/>
    <col min="2302" max="2302" width="9.12727272727273" style="397" customWidth="1"/>
    <col min="2303" max="2303" width="3.62727272727273" style="397" customWidth="1"/>
    <col min="2304" max="2304" width="4.62727272727273" style="397" customWidth="1"/>
    <col min="2305" max="2305" width="9.62727272727273" style="397" customWidth="1"/>
    <col min="2306" max="2306" width="10.1272727272727" style="397" customWidth="1"/>
    <col min="2307" max="2307" width="10.2545454545455" style="397" customWidth="1"/>
    <col min="2308" max="2308" width="4.62727272727273" style="397" customWidth="1"/>
    <col min="2309" max="2309" width="5" style="397" customWidth="1"/>
    <col min="2310" max="2310" width="11.1272727272727" style="397" customWidth="1"/>
    <col min="2311" max="2311" width="16.1272727272727" style="397" customWidth="1"/>
    <col min="2312" max="2312" width="4.75454545454545" style="397" customWidth="1"/>
    <col min="2313" max="2313" width="3.62727272727273" style="397" customWidth="1"/>
    <col min="2314" max="2314" width="5.12727272727273" style="397" customWidth="1"/>
    <col min="2315" max="2315" width="3.12727272727273" style="397" customWidth="1"/>
    <col min="2316" max="2316" width="4.62727272727273" style="397" customWidth="1"/>
    <col min="2317" max="2317" width="5" style="397" customWidth="1"/>
    <col min="2318" max="2319" width="9.75454545454545" style="397" customWidth="1"/>
    <col min="2320" max="2321" width="7.87272727272727" style="397" customWidth="1"/>
    <col min="2322" max="2552" width="9" style="397"/>
    <col min="2553" max="2553" width="3.12727272727273" style="397" customWidth="1"/>
    <col min="2554" max="2554" width="7.62727272727273" style="397" customWidth="1"/>
    <col min="2555" max="2555" width="4.12727272727273" style="397" customWidth="1"/>
    <col min="2556" max="2556" width="17" style="397" customWidth="1"/>
    <col min="2557" max="2557" width="3.62727272727273" style="397" customWidth="1"/>
    <col min="2558" max="2558" width="9.12727272727273" style="397" customWidth="1"/>
    <col min="2559" max="2559" width="3.62727272727273" style="397" customWidth="1"/>
    <col min="2560" max="2560" width="4.62727272727273" style="397" customWidth="1"/>
    <col min="2561" max="2561" width="9.62727272727273" style="397" customWidth="1"/>
    <col min="2562" max="2562" width="10.1272727272727" style="397" customWidth="1"/>
    <col min="2563" max="2563" width="10.2545454545455" style="397" customWidth="1"/>
    <col min="2564" max="2564" width="4.62727272727273" style="397" customWidth="1"/>
    <col min="2565" max="2565" width="5" style="397" customWidth="1"/>
    <col min="2566" max="2566" width="11.1272727272727" style="397" customWidth="1"/>
    <col min="2567" max="2567" width="16.1272727272727" style="397" customWidth="1"/>
    <col min="2568" max="2568" width="4.75454545454545" style="397" customWidth="1"/>
    <col min="2569" max="2569" width="3.62727272727273" style="397" customWidth="1"/>
    <col min="2570" max="2570" width="5.12727272727273" style="397" customWidth="1"/>
    <col min="2571" max="2571" width="3.12727272727273" style="397" customWidth="1"/>
    <col min="2572" max="2572" width="4.62727272727273" style="397" customWidth="1"/>
    <col min="2573" max="2573" width="5" style="397" customWidth="1"/>
    <col min="2574" max="2575" width="9.75454545454545" style="397" customWidth="1"/>
    <col min="2576" max="2577" width="7.87272727272727" style="397" customWidth="1"/>
    <col min="2578" max="2808" width="9" style="397"/>
    <col min="2809" max="2809" width="3.12727272727273" style="397" customWidth="1"/>
    <col min="2810" max="2810" width="7.62727272727273" style="397" customWidth="1"/>
    <col min="2811" max="2811" width="4.12727272727273" style="397" customWidth="1"/>
    <col min="2812" max="2812" width="17" style="397" customWidth="1"/>
    <col min="2813" max="2813" width="3.62727272727273" style="397" customWidth="1"/>
    <col min="2814" max="2814" width="9.12727272727273" style="397" customWidth="1"/>
    <col min="2815" max="2815" width="3.62727272727273" style="397" customWidth="1"/>
    <col min="2816" max="2816" width="4.62727272727273" style="397" customWidth="1"/>
    <col min="2817" max="2817" width="9.62727272727273" style="397" customWidth="1"/>
    <col min="2818" max="2818" width="10.1272727272727" style="397" customWidth="1"/>
    <col min="2819" max="2819" width="10.2545454545455" style="397" customWidth="1"/>
    <col min="2820" max="2820" width="4.62727272727273" style="397" customWidth="1"/>
    <col min="2821" max="2821" width="5" style="397" customWidth="1"/>
    <col min="2822" max="2822" width="11.1272727272727" style="397" customWidth="1"/>
    <col min="2823" max="2823" width="16.1272727272727" style="397" customWidth="1"/>
    <col min="2824" max="2824" width="4.75454545454545" style="397" customWidth="1"/>
    <col min="2825" max="2825" width="3.62727272727273" style="397" customWidth="1"/>
    <col min="2826" max="2826" width="5.12727272727273" style="397" customWidth="1"/>
    <col min="2827" max="2827" width="3.12727272727273" style="397" customWidth="1"/>
    <col min="2828" max="2828" width="4.62727272727273" style="397" customWidth="1"/>
    <col min="2829" max="2829" width="5" style="397" customWidth="1"/>
    <col min="2830" max="2831" width="9.75454545454545" style="397" customWidth="1"/>
    <col min="2832" max="2833" width="7.87272727272727" style="397" customWidth="1"/>
    <col min="2834" max="3064" width="9" style="397"/>
    <col min="3065" max="3065" width="3.12727272727273" style="397" customWidth="1"/>
    <col min="3066" max="3066" width="7.62727272727273" style="397" customWidth="1"/>
    <col min="3067" max="3067" width="4.12727272727273" style="397" customWidth="1"/>
    <col min="3068" max="3068" width="17" style="397" customWidth="1"/>
    <col min="3069" max="3069" width="3.62727272727273" style="397" customWidth="1"/>
    <col min="3070" max="3070" width="9.12727272727273" style="397" customWidth="1"/>
    <col min="3071" max="3071" width="3.62727272727273" style="397" customWidth="1"/>
    <col min="3072" max="3072" width="4.62727272727273" style="397" customWidth="1"/>
    <col min="3073" max="3073" width="9.62727272727273" style="397" customWidth="1"/>
    <col min="3074" max="3074" width="10.1272727272727" style="397" customWidth="1"/>
    <col min="3075" max="3075" width="10.2545454545455" style="397" customWidth="1"/>
    <col min="3076" max="3076" width="4.62727272727273" style="397" customWidth="1"/>
    <col min="3077" max="3077" width="5" style="397" customWidth="1"/>
    <col min="3078" max="3078" width="11.1272727272727" style="397" customWidth="1"/>
    <col min="3079" max="3079" width="16.1272727272727" style="397" customWidth="1"/>
    <col min="3080" max="3080" width="4.75454545454545" style="397" customWidth="1"/>
    <col min="3081" max="3081" width="3.62727272727273" style="397" customWidth="1"/>
    <col min="3082" max="3082" width="5.12727272727273" style="397" customWidth="1"/>
    <col min="3083" max="3083" width="3.12727272727273" style="397" customWidth="1"/>
    <col min="3084" max="3084" width="4.62727272727273" style="397" customWidth="1"/>
    <col min="3085" max="3085" width="5" style="397" customWidth="1"/>
    <col min="3086" max="3087" width="9.75454545454545" style="397" customWidth="1"/>
    <col min="3088" max="3089" width="7.87272727272727" style="397" customWidth="1"/>
    <col min="3090" max="3320" width="9" style="397"/>
    <col min="3321" max="3321" width="3.12727272727273" style="397" customWidth="1"/>
    <col min="3322" max="3322" width="7.62727272727273" style="397" customWidth="1"/>
    <col min="3323" max="3323" width="4.12727272727273" style="397" customWidth="1"/>
    <col min="3324" max="3324" width="17" style="397" customWidth="1"/>
    <col min="3325" max="3325" width="3.62727272727273" style="397" customWidth="1"/>
    <col min="3326" max="3326" width="9.12727272727273" style="397" customWidth="1"/>
    <col min="3327" max="3327" width="3.62727272727273" style="397" customWidth="1"/>
    <col min="3328" max="3328" width="4.62727272727273" style="397" customWidth="1"/>
    <col min="3329" max="3329" width="9.62727272727273" style="397" customWidth="1"/>
    <col min="3330" max="3330" width="10.1272727272727" style="397" customWidth="1"/>
    <col min="3331" max="3331" width="10.2545454545455" style="397" customWidth="1"/>
    <col min="3332" max="3332" width="4.62727272727273" style="397" customWidth="1"/>
    <col min="3333" max="3333" width="5" style="397" customWidth="1"/>
    <col min="3334" max="3334" width="11.1272727272727" style="397" customWidth="1"/>
    <col min="3335" max="3335" width="16.1272727272727" style="397" customWidth="1"/>
    <col min="3336" max="3336" width="4.75454545454545" style="397" customWidth="1"/>
    <col min="3337" max="3337" width="3.62727272727273" style="397" customWidth="1"/>
    <col min="3338" max="3338" width="5.12727272727273" style="397" customWidth="1"/>
    <col min="3339" max="3339" width="3.12727272727273" style="397" customWidth="1"/>
    <col min="3340" max="3340" width="4.62727272727273" style="397" customWidth="1"/>
    <col min="3341" max="3341" width="5" style="397" customWidth="1"/>
    <col min="3342" max="3343" width="9.75454545454545" style="397" customWidth="1"/>
    <col min="3344" max="3345" width="7.87272727272727" style="397" customWidth="1"/>
    <col min="3346" max="3576" width="9" style="397"/>
    <col min="3577" max="3577" width="3.12727272727273" style="397" customWidth="1"/>
    <col min="3578" max="3578" width="7.62727272727273" style="397" customWidth="1"/>
    <col min="3579" max="3579" width="4.12727272727273" style="397" customWidth="1"/>
    <col min="3580" max="3580" width="17" style="397" customWidth="1"/>
    <col min="3581" max="3581" width="3.62727272727273" style="397" customWidth="1"/>
    <col min="3582" max="3582" width="9.12727272727273" style="397" customWidth="1"/>
    <col min="3583" max="3583" width="3.62727272727273" style="397" customWidth="1"/>
    <col min="3584" max="3584" width="4.62727272727273" style="397" customWidth="1"/>
    <col min="3585" max="3585" width="9.62727272727273" style="397" customWidth="1"/>
    <col min="3586" max="3586" width="10.1272727272727" style="397" customWidth="1"/>
    <col min="3587" max="3587" width="10.2545454545455" style="397" customWidth="1"/>
    <col min="3588" max="3588" width="4.62727272727273" style="397" customWidth="1"/>
    <col min="3589" max="3589" width="5" style="397" customWidth="1"/>
    <col min="3590" max="3590" width="11.1272727272727" style="397" customWidth="1"/>
    <col min="3591" max="3591" width="16.1272727272727" style="397" customWidth="1"/>
    <col min="3592" max="3592" width="4.75454545454545" style="397" customWidth="1"/>
    <col min="3593" max="3593" width="3.62727272727273" style="397" customWidth="1"/>
    <col min="3594" max="3594" width="5.12727272727273" style="397" customWidth="1"/>
    <col min="3595" max="3595" width="3.12727272727273" style="397" customWidth="1"/>
    <col min="3596" max="3596" width="4.62727272727273" style="397" customWidth="1"/>
    <col min="3597" max="3597" width="5" style="397" customWidth="1"/>
    <col min="3598" max="3599" width="9.75454545454545" style="397" customWidth="1"/>
    <col min="3600" max="3601" width="7.87272727272727" style="397" customWidth="1"/>
    <col min="3602" max="3832" width="9" style="397"/>
    <col min="3833" max="3833" width="3.12727272727273" style="397" customWidth="1"/>
    <col min="3834" max="3834" width="7.62727272727273" style="397" customWidth="1"/>
    <col min="3835" max="3835" width="4.12727272727273" style="397" customWidth="1"/>
    <col min="3836" max="3836" width="17" style="397" customWidth="1"/>
    <col min="3837" max="3837" width="3.62727272727273" style="397" customWidth="1"/>
    <col min="3838" max="3838" width="9.12727272727273" style="397" customWidth="1"/>
    <col min="3839" max="3839" width="3.62727272727273" style="397" customWidth="1"/>
    <col min="3840" max="3840" width="4.62727272727273" style="397" customWidth="1"/>
    <col min="3841" max="3841" width="9.62727272727273" style="397" customWidth="1"/>
    <col min="3842" max="3842" width="10.1272727272727" style="397" customWidth="1"/>
    <col min="3843" max="3843" width="10.2545454545455" style="397" customWidth="1"/>
    <col min="3844" max="3844" width="4.62727272727273" style="397" customWidth="1"/>
    <col min="3845" max="3845" width="5" style="397" customWidth="1"/>
    <col min="3846" max="3846" width="11.1272727272727" style="397" customWidth="1"/>
    <col min="3847" max="3847" width="16.1272727272727" style="397" customWidth="1"/>
    <col min="3848" max="3848" width="4.75454545454545" style="397" customWidth="1"/>
    <col min="3849" max="3849" width="3.62727272727273" style="397" customWidth="1"/>
    <col min="3850" max="3850" width="5.12727272727273" style="397" customWidth="1"/>
    <col min="3851" max="3851" width="3.12727272727273" style="397" customWidth="1"/>
    <col min="3852" max="3852" width="4.62727272727273" style="397" customWidth="1"/>
    <col min="3853" max="3853" width="5" style="397" customWidth="1"/>
    <col min="3854" max="3855" width="9.75454545454545" style="397" customWidth="1"/>
    <col min="3856" max="3857" width="7.87272727272727" style="397" customWidth="1"/>
    <col min="3858" max="4088" width="9" style="397"/>
    <col min="4089" max="4089" width="3.12727272727273" style="397" customWidth="1"/>
    <col min="4090" max="4090" width="7.62727272727273" style="397" customWidth="1"/>
    <col min="4091" max="4091" width="4.12727272727273" style="397" customWidth="1"/>
    <col min="4092" max="4092" width="17" style="397" customWidth="1"/>
    <col min="4093" max="4093" width="3.62727272727273" style="397" customWidth="1"/>
    <col min="4094" max="4094" width="9.12727272727273" style="397" customWidth="1"/>
    <col min="4095" max="4095" width="3.62727272727273" style="397" customWidth="1"/>
    <col min="4096" max="4096" width="4.62727272727273" style="397" customWidth="1"/>
    <col min="4097" max="4097" width="9.62727272727273" style="397" customWidth="1"/>
    <col min="4098" max="4098" width="10.1272727272727" style="397" customWidth="1"/>
    <col min="4099" max="4099" width="10.2545454545455" style="397" customWidth="1"/>
    <col min="4100" max="4100" width="4.62727272727273" style="397" customWidth="1"/>
    <col min="4101" max="4101" width="5" style="397" customWidth="1"/>
    <col min="4102" max="4102" width="11.1272727272727" style="397" customWidth="1"/>
    <col min="4103" max="4103" width="16.1272727272727" style="397" customWidth="1"/>
    <col min="4104" max="4104" width="4.75454545454545" style="397" customWidth="1"/>
    <col min="4105" max="4105" width="3.62727272727273" style="397" customWidth="1"/>
    <col min="4106" max="4106" width="5.12727272727273" style="397" customWidth="1"/>
    <col min="4107" max="4107" width="3.12727272727273" style="397" customWidth="1"/>
    <col min="4108" max="4108" width="4.62727272727273" style="397" customWidth="1"/>
    <col min="4109" max="4109" width="5" style="397" customWidth="1"/>
    <col min="4110" max="4111" width="9.75454545454545" style="397" customWidth="1"/>
    <col min="4112" max="4113" width="7.87272727272727" style="397" customWidth="1"/>
    <col min="4114" max="4344" width="9" style="397"/>
    <col min="4345" max="4345" width="3.12727272727273" style="397" customWidth="1"/>
    <col min="4346" max="4346" width="7.62727272727273" style="397" customWidth="1"/>
    <col min="4347" max="4347" width="4.12727272727273" style="397" customWidth="1"/>
    <col min="4348" max="4348" width="17" style="397" customWidth="1"/>
    <col min="4349" max="4349" width="3.62727272727273" style="397" customWidth="1"/>
    <col min="4350" max="4350" width="9.12727272727273" style="397" customWidth="1"/>
    <col min="4351" max="4351" width="3.62727272727273" style="397" customWidth="1"/>
    <col min="4352" max="4352" width="4.62727272727273" style="397" customWidth="1"/>
    <col min="4353" max="4353" width="9.62727272727273" style="397" customWidth="1"/>
    <col min="4354" max="4354" width="10.1272727272727" style="397" customWidth="1"/>
    <col min="4355" max="4355" width="10.2545454545455" style="397" customWidth="1"/>
    <col min="4356" max="4356" width="4.62727272727273" style="397" customWidth="1"/>
    <col min="4357" max="4357" width="5" style="397" customWidth="1"/>
    <col min="4358" max="4358" width="11.1272727272727" style="397" customWidth="1"/>
    <col min="4359" max="4359" width="16.1272727272727" style="397" customWidth="1"/>
    <col min="4360" max="4360" width="4.75454545454545" style="397" customWidth="1"/>
    <col min="4361" max="4361" width="3.62727272727273" style="397" customWidth="1"/>
    <col min="4362" max="4362" width="5.12727272727273" style="397" customWidth="1"/>
    <col min="4363" max="4363" width="3.12727272727273" style="397" customWidth="1"/>
    <col min="4364" max="4364" width="4.62727272727273" style="397" customWidth="1"/>
    <col min="4365" max="4365" width="5" style="397" customWidth="1"/>
    <col min="4366" max="4367" width="9.75454545454545" style="397" customWidth="1"/>
    <col min="4368" max="4369" width="7.87272727272727" style="397" customWidth="1"/>
    <col min="4370" max="4600" width="9" style="397"/>
    <col min="4601" max="4601" width="3.12727272727273" style="397" customWidth="1"/>
    <col min="4602" max="4602" width="7.62727272727273" style="397" customWidth="1"/>
    <col min="4603" max="4603" width="4.12727272727273" style="397" customWidth="1"/>
    <col min="4604" max="4604" width="17" style="397" customWidth="1"/>
    <col min="4605" max="4605" width="3.62727272727273" style="397" customWidth="1"/>
    <col min="4606" max="4606" width="9.12727272727273" style="397" customWidth="1"/>
    <col min="4607" max="4607" width="3.62727272727273" style="397" customWidth="1"/>
    <col min="4608" max="4608" width="4.62727272727273" style="397" customWidth="1"/>
    <col min="4609" max="4609" width="9.62727272727273" style="397" customWidth="1"/>
    <col min="4610" max="4610" width="10.1272727272727" style="397" customWidth="1"/>
    <col min="4611" max="4611" width="10.2545454545455" style="397" customWidth="1"/>
    <col min="4612" max="4612" width="4.62727272727273" style="397" customWidth="1"/>
    <col min="4613" max="4613" width="5" style="397" customWidth="1"/>
    <col min="4614" max="4614" width="11.1272727272727" style="397" customWidth="1"/>
    <col min="4615" max="4615" width="16.1272727272727" style="397" customWidth="1"/>
    <col min="4616" max="4616" width="4.75454545454545" style="397" customWidth="1"/>
    <col min="4617" max="4617" width="3.62727272727273" style="397" customWidth="1"/>
    <col min="4618" max="4618" width="5.12727272727273" style="397" customWidth="1"/>
    <col min="4619" max="4619" width="3.12727272727273" style="397" customWidth="1"/>
    <col min="4620" max="4620" width="4.62727272727273" style="397" customWidth="1"/>
    <col min="4621" max="4621" width="5" style="397" customWidth="1"/>
    <col min="4622" max="4623" width="9.75454545454545" style="397" customWidth="1"/>
    <col min="4624" max="4625" width="7.87272727272727" style="397" customWidth="1"/>
    <col min="4626" max="4856" width="9" style="397"/>
    <col min="4857" max="4857" width="3.12727272727273" style="397" customWidth="1"/>
    <col min="4858" max="4858" width="7.62727272727273" style="397" customWidth="1"/>
    <col min="4859" max="4859" width="4.12727272727273" style="397" customWidth="1"/>
    <col min="4860" max="4860" width="17" style="397" customWidth="1"/>
    <col min="4861" max="4861" width="3.62727272727273" style="397" customWidth="1"/>
    <col min="4862" max="4862" width="9.12727272727273" style="397" customWidth="1"/>
    <col min="4863" max="4863" width="3.62727272727273" style="397" customWidth="1"/>
    <col min="4864" max="4864" width="4.62727272727273" style="397" customWidth="1"/>
    <col min="4865" max="4865" width="9.62727272727273" style="397" customWidth="1"/>
    <col min="4866" max="4866" width="10.1272727272727" style="397" customWidth="1"/>
    <col min="4867" max="4867" width="10.2545454545455" style="397" customWidth="1"/>
    <col min="4868" max="4868" width="4.62727272727273" style="397" customWidth="1"/>
    <col min="4869" max="4869" width="5" style="397" customWidth="1"/>
    <col min="4870" max="4870" width="11.1272727272727" style="397" customWidth="1"/>
    <col min="4871" max="4871" width="16.1272727272727" style="397" customWidth="1"/>
    <col min="4872" max="4872" width="4.75454545454545" style="397" customWidth="1"/>
    <col min="4873" max="4873" width="3.62727272727273" style="397" customWidth="1"/>
    <col min="4874" max="4874" width="5.12727272727273" style="397" customWidth="1"/>
    <col min="4875" max="4875" width="3.12727272727273" style="397" customWidth="1"/>
    <col min="4876" max="4876" width="4.62727272727273" style="397" customWidth="1"/>
    <col min="4877" max="4877" width="5" style="397" customWidth="1"/>
    <col min="4878" max="4879" width="9.75454545454545" style="397" customWidth="1"/>
    <col min="4880" max="4881" width="7.87272727272727" style="397" customWidth="1"/>
    <col min="4882" max="5112" width="9" style="397"/>
    <col min="5113" max="5113" width="3.12727272727273" style="397" customWidth="1"/>
    <col min="5114" max="5114" width="7.62727272727273" style="397" customWidth="1"/>
    <col min="5115" max="5115" width="4.12727272727273" style="397" customWidth="1"/>
    <col min="5116" max="5116" width="17" style="397" customWidth="1"/>
    <col min="5117" max="5117" width="3.62727272727273" style="397" customWidth="1"/>
    <col min="5118" max="5118" width="9.12727272727273" style="397" customWidth="1"/>
    <col min="5119" max="5119" width="3.62727272727273" style="397" customWidth="1"/>
    <col min="5120" max="5120" width="4.62727272727273" style="397" customWidth="1"/>
    <col min="5121" max="5121" width="9.62727272727273" style="397" customWidth="1"/>
    <col min="5122" max="5122" width="10.1272727272727" style="397" customWidth="1"/>
    <col min="5123" max="5123" width="10.2545454545455" style="397" customWidth="1"/>
    <col min="5124" max="5124" width="4.62727272727273" style="397" customWidth="1"/>
    <col min="5125" max="5125" width="5" style="397" customWidth="1"/>
    <col min="5126" max="5126" width="11.1272727272727" style="397" customWidth="1"/>
    <col min="5127" max="5127" width="16.1272727272727" style="397" customWidth="1"/>
    <col min="5128" max="5128" width="4.75454545454545" style="397" customWidth="1"/>
    <col min="5129" max="5129" width="3.62727272727273" style="397" customWidth="1"/>
    <col min="5130" max="5130" width="5.12727272727273" style="397" customWidth="1"/>
    <col min="5131" max="5131" width="3.12727272727273" style="397" customWidth="1"/>
    <col min="5132" max="5132" width="4.62727272727273" style="397" customWidth="1"/>
    <col min="5133" max="5133" width="5" style="397" customWidth="1"/>
    <col min="5134" max="5135" width="9.75454545454545" style="397" customWidth="1"/>
    <col min="5136" max="5137" width="7.87272727272727" style="397" customWidth="1"/>
    <col min="5138" max="5368" width="9" style="397"/>
    <col min="5369" max="5369" width="3.12727272727273" style="397" customWidth="1"/>
    <col min="5370" max="5370" width="7.62727272727273" style="397" customWidth="1"/>
    <col min="5371" max="5371" width="4.12727272727273" style="397" customWidth="1"/>
    <col min="5372" max="5372" width="17" style="397" customWidth="1"/>
    <col min="5373" max="5373" width="3.62727272727273" style="397" customWidth="1"/>
    <col min="5374" max="5374" width="9.12727272727273" style="397" customWidth="1"/>
    <col min="5375" max="5375" width="3.62727272727273" style="397" customWidth="1"/>
    <col min="5376" max="5376" width="4.62727272727273" style="397" customWidth="1"/>
    <col min="5377" max="5377" width="9.62727272727273" style="397" customWidth="1"/>
    <col min="5378" max="5378" width="10.1272727272727" style="397" customWidth="1"/>
    <col min="5379" max="5379" width="10.2545454545455" style="397" customWidth="1"/>
    <col min="5380" max="5380" width="4.62727272727273" style="397" customWidth="1"/>
    <col min="5381" max="5381" width="5" style="397" customWidth="1"/>
    <col min="5382" max="5382" width="11.1272727272727" style="397" customWidth="1"/>
    <col min="5383" max="5383" width="16.1272727272727" style="397" customWidth="1"/>
    <col min="5384" max="5384" width="4.75454545454545" style="397" customWidth="1"/>
    <col min="5385" max="5385" width="3.62727272727273" style="397" customWidth="1"/>
    <col min="5386" max="5386" width="5.12727272727273" style="397" customWidth="1"/>
    <col min="5387" max="5387" width="3.12727272727273" style="397" customWidth="1"/>
    <col min="5388" max="5388" width="4.62727272727273" style="397" customWidth="1"/>
    <col min="5389" max="5389" width="5" style="397" customWidth="1"/>
    <col min="5390" max="5391" width="9.75454545454545" style="397" customWidth="1"/>
    <col min="5392" max="5393" width="7.87272727272727" style="397" customWidth="1"/>
    <col min="5394" max="5624" width="9" style="397"/>
    <col min="5625" max="5625" width="3.12727272727273" style="397" customWidth="1"/>
    <col min="5626" max="5626" width="7.62727272727273" style="397" customWidth="1"/>
    <col min="5627" max="5627" width="4.12727272727273" style="397" customWidth="1"/>
    <col min="5628" max="5628" width="17" style="397" customWidth="1"/>
    <col min="5629" max="5629" width="3.62727272727273" style="397" customWidth="1"/>
    <col min="5630" max="5630" width="9.12727272727273" style="397" customWidth="1"/>
    <col min="5631" max="5631" width="3.62727272727273" style="397" customWidth="1"/>
    <col min="5632" max="5632" width="4.62727272727273" style="397" customWidth="1"/>
    <col min="5633" max="5633" width="9.62727272727273" style="397" customWidth="1"/>
    <col min="5634" max="5634" width="10.1272727272727" style="397" customWidth="1"/>
    <col min="5635" max="5635" width="10.2545454545455" style="397" customWidth="1"/>
    <col min="5636" max="5636" width="4.62727272727273" style="397" customWidth="1"/>
    <col min="5637" max="5637" width="5" style="397" customWidth="1"/>
    <col min="5638" max="5638" width="11.1272727272727" style="397" customWidth="1"/>
    <col min="5639" max="5639" width="16.1272727272727" style="397" customWidth="1"/>
    <col min="5640" max="5640" width="4.75454545454545" style="397" customWidth="1"/>
    <col min="5641" max="5641" width="3.62727272727273" style="397" customWidth="1"/>
    <col min="5642" max="5642" width="5.12727272727273" style="397" customWidth="1"/>
    <col min="5643" max="5643" width="3.12727272727273" style="397" customWidth="1"/>
    <col min="5644" max="5644" width="4.62727272727273" style="397" customWidth="1"/>
    <col min="5645" max="5645" width="5" style="397" customWidth="1"/>
    <col min="5646" max="5647" width="9.75454545454545" style="397" customWidth="1"/>
    <col min="5648" max="5649" width="7.87272727272727" style="397" customWidth="1"/>
    <col min="5650" max="5880" width="9" style="397"/>
    <col min="5881" max="5881" width="3.12727272727273" style="397" customWidth="1"/>
    <col min="5882" max="5882" width="7.62727272727273" style="397" customWidth="1"/>
    <col min="5883" max="5883" width="4.12727272727273" style="397" customWidth="1"/>
    <col min="5884" max="5884" width="17" style="397" customWidth="1"/>
    <col min="5885" max="5885" width="3.62727272727273" style="397" customWidth="1"/>
    <col min="5886" max="5886" width="9.12727272727273" style="397" customWidth="1"/>
    <col min="5887" max="5887" width="3.62727272727273" style="397" customWidth="1"/>
    <col min="5888" max="5888" width="4.62727272727273" style="397" customWidth="1"/>
    <col min="5889" max="5889" width="9.62727272727273" style="397" customWidth="1"/>
    <col min="5890" max="5890" width="10.1272727272727" style="397" customWidth="1"/>
    <col min="5891" max="5891" width="10.2545454545455" style="397" customWidth="1"/>
    <col min="5892" max="5892" width="4.62727272727273" style="397" customWidth="1"/>
    <col min="5893" max="5893" width="5" style="397" customWidth="1"/>
    <col min="5894" max="5894" width="11.1272727272727" style="397" customWidth="1"/>
    <col min="5895" max="5895" width="16.1272727272727" style="397" customWidth="1"/>
    <col min="5896" max="5896" width="4.75454545454545" style="397" customWidth="1"/>
    <col min="5897" max="5897" width="3.62727272727273" style="397" customWidth="1"/>
    <col min="5898" max="5898" width="5.12727272727273" style="397" customWidth="1"/>
    <col min="5899" max="5899" width="3.12727272727273" style="397" customWidth="1"/>
    <col min="5900" max="5900" width="4.62727272727273" style="397" customWidth="1"/>
    <col min="5901" max="5901" width="5" style="397" customWidth="1"/>
    <col min="5902" max="5903" width="9.75454545454545" style="397" customWidth="1"/>
    <col min="5904" max="5905" width="7.87272727272727" style="397" customWidth="1"/>
    <col min="5906" max="6136" width="9" style="397"/>
    <col min="6137" max="6137" width="3.12727272727273" style="397" customWidth="1"/>
    <col min="6138" max="6138" width="7.62727272727273" style="397" customWidth="1"/>
    <col min="6139" max="6139" width="4.12727272727273" style="397" customWidth="1"/>
    <col min="6140" max="6140" width="17" style="397" customWidth="1"/>
    <col min="6141" max="6141" width="3.62727272727273" style="397" customWidth="1"/>
    <col min="6142" max="6142" width="9.12727272727273" style="397" customWidth="1"/>
    <col min="6143" max="6143" width="3.62727272727273" style="397" customWidth="1"/>
    <col min="6144" max="6144" width="4.62727272727273" style="397" customWidth="1"/>
    <col min="6145" max="6145" width="9.62727272727273" style="397" customWidth="1"/>
    <col min="6146" max="6146" width="10.1272727272727" style="397" customWidth="1"/>
    <col min="6147" max="6147" width="10.2545454545455" style="397" customWidth="1"/>
    <col min="6148" max="6148" width="4.62727272727273" style="397" customWidth="1"/>
    <col min="6149" max="6149" width="5" style="397" customWidth="1"/>
    <col min="6150" max="6150" width="11.1272727272727" style="397" customWidth="1"/>
    <col min="6151" max="6151" width="16.1272727272727" style="397" customWidth="1"/>
    <col min="6152" max="6152" width="4.75454545454545" style="397" customWidth="1"/>
    <col min="6153" max="6153" width="3.62727272727273" style="397" customWidth="1"/>
    <col min="6154" max="6154" width="5.12727272727273" style="397" customWidth="1"/>
    <col min="6155" max="6155" width="3.12727272727273" style="397" customWidth="1"/>
    <col min="6156" max="6156" width="4.62727272727273" style="397" customWidth="1"/>
    <col min="6157" max="6157" width="5" style="397" customWidth="1"/>
    <col min="6158" max="6159" width="9.75454545454545" style="397" customWidth="1"/>
    <col min="6160" max="6161" width="7.87272727272727" style="397" customWidth="1"/>
    <col min="6162" max="6392" width="9" style="397"/>
    <col min="6393" max="6393" width="3.12727272727273" style="397" customWidth="1"/>
    <col min="6394" max="6394" width="7.62727272727273" style="397" customWidth="1"/>
    <col min="6395" max="6395" width="4.12727272727273" style="397" customWidth="1"/>
    <col min="6396" max="6396" width="17" style="397" customWidth="1"/>
    <col min="6397" max="6397" width="3.62727272727273" style="397" customWidth="1"/>
    <col min="6398" max="6398" width="9.12727272727273" style="397" customWidth="1"/>
    <col min="6399" max="6399" width="3.62727272727273" style="397" customWidth="1"/>
    <col min="6400" max="6400" width="4.62727272727273" style="397" customWidth="1"/>
    <col min="6401" max="6401" width="9.62727272727273" style="397" customWidth="1"/>
    <col min="6402" max="6402" width="10.1272727272727" style="397" customWidth="1"/>
    <col min="6403" max="6403" width="10.2545454545455" style="397" customWidth="1"/>
    <col min="6404" max="6404" width="4.62727272727273" style="397" customWidth="1"/>
    <col min="6405" max="6405" width="5" style="397" customWidth="1"/>
    <col min="6406" max="6406" width="11.1272727272727" style="397" customWidth="1"/>
    <col min="6407" max="6407" width="16.1272727272727" style="397" customWidth="1"/>
    <col min="6408" max="6408" width="4.75454545454545" style="397" customWidth="1"/>
    <col min="6409" max="6409" width="3.62727272727273" style="397" customWidth="1"/>
    <col min="6410" max="6410" width="5.12727272727273" style="397" customWidth="1"/>
    <col min="6411" max="6411" width="3.12727272727273" style="397" customWidth="1"/>
    <col min="6412" max="6412" width="4.62727272727273" style="397" customWidth="1"/>
    <col min="6413" max="6413" width="5" style="397" customWidth="1"/>
    <col min="6414" max="6415" width="9.75454545454545" style="397" customWidth="1"/>
    <col min="6416" max="6417" width="7.87272727272727" style="397" customWidth="1"/>
    <col min="6418" max="6648" width="9" style="397"/>
    <col min="6649" max="6649" width="3.12727272727273" style="397" customWidth="1"/>
    <col min="6650" max="6650" width="7.62727272727273" style="397" customWidth="1"/>
    <col min="6651" max="6651" width="4.12727272727273" style="397" customWidth="1"/>
    <col min="6652" max="6652" width="17" style="397" customWidth="1"/>
    <col min="6653" max="6653" width="3.62727272727273" style="397" customWidth="1"/>
    <col min="6654" max="6654" width="9.12727272727273" style="397" customWidth="1"/>
    <col min="6655" max="6655" width="3.62727272727273" style="397" customWidth="1"/>
    <col min="6656" max="6656" width="4.62727272727273" style="397" customWidth="1"/>
    <col min="6657" max="6657" width="9.62727272727273" style="397" customWidth="1"/>
    <col min="6658" max="6658" width="10.1272727272727" style="397" customWidth="1"/>
    <col min="6659" max="6659" width="10.2545454545455" style="397" customWidth="1"/>
    <col min="6660" max="6660" width="4.62727272727273" style="397" customWidth="1"/>
    <col min="6661" max="6661" width="5" style="397" customWidth="1"/>
    <col min="6662" max="6662" width="11.1272727272727" style="397" customWidth="1"/>
    <col min="6663" max="6663" width="16.1272727272727" style="397" customWidth="1"/>
    <col min="6664" max="6664" width="4.75454545454545" style="397" customWidth="1"/>
    <col min="6665" max="6665" width="3.62727272727273" style="397" customWidth="1"/>
    <col min="6666" max="6666" width="5.12727272727273" style="397" customWidth="1"/>
    <col min="6667" max="6667" width="3.12727272727273" style="397" customWidth="1"/>
    <col min="6668" max="6668" width="4.62727272727273" style="397" customWidth="1"/>
    <col min="6669" max="6669" width="5" style="397" customWidth="1"/>
    <col min="6670" max="6671" width="9.75454545454545" style="397" customWidth="1"/>
    <col min="6672" max="6673" width="7.87272727272727" style="397" customWidth="1"/>
    <col min="6674" max="6904" width="9" style="397"/>
    <col min="6905" max="6905" width="3.12727272727273" style="397" customWidth="1"/>
    <col min="6906" max="6906" width="7.62727272727273" style="397" customWidth="1"/>
    <col min="6907" max="6907" width="4.12727272727273" style="397" customWidth="1"/>
    <col min="6908" max="6908" width="17" style="397" customWidth="1"/>
    <col min="6909" max="6909" width="3.62727272727273" style="397" customWidth="1"/>
    <col min="6910" max="6910" width="9.12727272727273" style="397" customWidth="1"/>
    <col min="6911" max="6911" width="3.62727272727273" style="397" customWidth="1"/>
    <col min="6912" max="6912" width="4.62727272727273" style="397" customWidth="1"/>
    <col min="6913" max="6913" width="9.62727272727273" style="397" customWidth="1"/>
    <col min="6914" max="6914" width="10.1272727272727" style="397" customWidth="1"/>
    <col min="6915" max="6915" width="10.2545454545455" style="397" customWidth="1"/>
    <col min="6916" max="6916" width="4.62727272727273" style="397" customWidth="1"/>
    <col min="6917" max="6917" width="5" style="397" customWidth="1"/>
    <col min="6918" max="6918" width="11.1272727272727" style="397" customWidth="1"/>
    <col min="6919" max="6919" width="16.1272727272727" style="397" customWidth="1"/>
    <col min="6920" max="6920" width="4.75454545454545" style="397" customWidth="1"/>
    <col min="6921" max="6921" width="3.62727272727273" style="397" customWidth="1"/>
    <col min="6922" max="6922" width="5.12727272727273" style="397" customWidth="1"/>
    <col min="6923" max="6923" width="3.12727272727273" style="397" customWidth="1"/>
    <col min="6924" max="6924" width="4.62727272727273" style="397" customWidth="1"/>
    <col min="6925" max="6925" width="5" style="397" customWidth="1"/>
    <col min="6926" max="6927" width="9.75454545454545" style="397" customWidth="1"/>
    <col min="6928" max="6929" width="7.87272727272727" style="397" customWidth="1"/>
    <col min="6930" max="7160" width="9" style="397"/>
    <col min="7161" max="7161" width="3.12727272727273" style="397" customWidth="1"/>
    <col min="7162" max="7162" width="7.62727272727273" style="397" customWidth="1"/>
    <col min="7163" max="7163" width="4.12727272727273" style="397" customWidth="1"/>
    <col min="7164" max="7164" width="17" style="397" customWidth="1"/>
    <col min="7165" max="7165" width="3.62727272727273" style="397" customWidth="1"/>
    <col min="7166" max="7166" width="9.12727272727273" style="397" customWidth="1"/>
    <col min="7167" max="7167" width="3.62727272727273" style="397" customWidth="1"/>
    <col min="7168" max="7168" width="4.62727272727273" style="397" customWidth="1"/>
    <col min="7169" max="7169" width="9.62727272727273" style="397" customWidth="1"/>
    <col min="7170" max="7170" width="10.1272727272727" style="397" customWidth="1"/>
    <col min="7171" max="7171" width="10.2545454545455" style="397" customWidth="1"/>
    <col min="7172" max="7172" width="4.62727272727273" style="397" customWidth="1"/>
    <col min="7173" max="7173" width="5" style="397" customWidth="1"/>
    <col min="7174" max="7174" width="11.1272727272727" style="397" customWidth="1"/>
    <col min="7175" max="7175" width="16.1272727272727" style="397" customWidth="1"/>
    <col min="7176" max="7176" width="4.75454545454545" style="397" customWidth="1"/>
    <col min="7177" max="7177" width="3.62727272727273" style="397" customWidth="1"/>
    <col min="7178" max="7178" width="5.12727272727273" style="397" customWidth="1"/>
    <col min="7179" max="7179" width="3.12727272727273" style="397" customWidth="1"/>
    <col min="7180" max="7180" width="4.62727272727273" style="397" customWidth="1"/>
    <col min="7181" max="7181" width="5" style="397" customWidth="1"/>
    <col min="7182" max="7183" width="9.75454545454545" style="397" customWidth="1"/>
    <col min="7184" max="7185" width="7.87272727272727" style="397" customWidth="1"/>
    <col min="7186" max="7416" width="9" style="397"/>
    <col min="7417" max="7417" width="3.12727272727273" style="397" customWidth="1"/>
    <col min="7418" max="7418" width="7.62727272727273" style="397" customWidth="1"/>
    <col min="7419" max="7419" width="4.12727272727273" style="397" customWidth="1"/>
    <col min="7420" max="7420" width="17" style="397" customWidth="1"/>
    <col min="7421" max="7421" width="3.62727272727273" style="397" customWidth="1"/>
    <col min="7422" max="7422" width="9.12727272727273" style="397" customWidth="1"/>
    <col min="7423" max="7423" width="3.62727272727273" style="397" customWidth="1"/>
    <col min="7424" max="7424" width="4.62727272727273" style="397" customWidth="1"/>
    <col min="7425" max="7425" width="9.62727272727273" style="397" customWidth="1"/>
    <col min="7426" max="7426" width="10.1272727272727" style="397" customWidth="1"/>
    <col min="7427" max="7427" width="10.2545454545455" style="397" customWidth="1"/>
    <col min="7428" max="7428" width="4.62727272727273" style="397" customWidth="1"/>
    <col min="7429" max="7429" width="5" style="397" customWidth="1"/>
    <col min="7430" max="7430" width="11.1272727272727" style="397" customWidth="1"/>
    <col min="7431" max="7431" width="16.1272727272727" style="397" customWidth="1"/>
    <col min="7432" max="7432" width="4.75454545454545" style="397" customWidth="1"/>
    <col min="7433" max="7433" width="3.62727272727273" style="397" customWidth="1"/>
    <col min="7434" max="7434" width="5.12727272727273" style="397" customWidth="1"/>
    <col min="7435" max="7435" width="3.12727272727273" style="397" customWidth="1"/>
    <col min="7436" max="7436" width="4.62727272727273" style="397" customWidth="1"/>
    <col min="7437" max="7437" width="5" style="397" customWidth="1"/>
    <col min="7438" max="7439" width="9.75454545454545" style="397" customWidth="1"/>
    <col min="7440" max="7441" width="7.87272727272727" style="397" customWidth="1"/>
    <col min="7442" max="7672" width="9" style="397"/>
    <col min="7673" max="7673" width="3.12727272727273" style="397" customWidth="1"/>
    <col min="7674" max="7674" width="7.62727272727273" style="397" customWidth="1"/>
    <col min="7675" max="7675" width="4.12727272727273" style="397" customWidth="1"/>
    <col min="7676" max="7676" width="17" style="397" customWidth="1"/>
    <col min="7677" max="7677" width="3.62727272727273" style="397" customWidth="1"/>
    <col min="7678" max="7678" width="9.12727272727273" style="397" customWidth="1"/>
    <col min="7679" max="7679" width="3.62727272727273" style="397" customWidth="1"/>
    <col min="7680" max="7680" width="4.62727272727273" style="397" customWidth="1"/>
    <col min="7681" max="7681" width="9.62727272727273" style="397" customWidth="1"/>
    <col min="7682" max="7682" width="10.1272727272727" style="397" customWidth="1"/>
    <col min="7683" max="7683" width="10.2545454545455" style="397" customWidth="1"/>
    <col min="7684" max="7684" width="4.62727272727273" style="397" customWidth="1"/>
    <col min="7685" max="7685" width="5" style="397" customWidth="1"/>
    <col min="7686" max="7686" width="11.1272727272727" style="397" customWidth="1"/>
    <col min="7687" max="7687" width="16.1272727272727" style="397" customWidth="1"/>
    <col min="7688" max="7688" width="4.75454545454545" style="397" customWidth="1"/>
    <col min="7689" max="7689" width="3.62727272727273" style="397" customWidth="1"/>
    <col min="7690" max="7690" width="5.12727272727273" style="397" customWidth="1"/>
    <col min="7691" max="7691" width="3.12727272727273" style="397" customWidth="1"/>
    <col min="7692" max="7692" width="4.62727272727273" style="397" customWidth="1"/>
    <col min="7693" max="7693" width="5" style="397" customWidth="1"/>
    <col min="7694" max="7695" width="9.75454545454545" style="397" customWidth="1"/>
    <col min="7696" max="7697" width="7.87272727272727" style="397" customWidth="1"/>
    <col min="7698" max="7928" width="9" style="397"/>
    <col min="7929" max="7929" width="3.12727272727273" style="397" customWidth="1"/>
    <col min="7930" max="7930" width="7.62727272727273" style="397" customWidth="1"/>
    <col min="7931" max="7931" width="4.12727272727273" style="397" customWidth="1"/>
    <col min="7932" max="7932" width="17" style="397" customWidth="1"/>
    <col min="7933" max="7933" width="3.62727272727273" style="397" customWidth="1"/>
    <col min="7934" max="7934" width="9.12727272727273" style="397" customWidth="1"/>
    <col min="7935" max="7935" width="3.62727272727273" style="397" customWidth="1"/>
    <col min="7936" max="7936" width="4.62727272727273" style="397" customWidth="1"/>
    <col min="7937" max="7937" width="9.62727272727273" style="397" customWidth="1"/>
    <col min="7938" max="7938" width="10.1272727272727" style="397" customWidth="1"/>
    <col min="7939" max="7939" width="10.2545454545455" style="397" customWidth="1"/>
    <col min="7940" max="7940" width="4.62727272727273" style="397" customWidth="1"/>
    <col min="7941" max="7941" width="5" style="397" customWidth="1"/>
    <col min="7942" max="7942" width="11.1272727272727" style="397" customWidth="1"/>
    <col min="7943" max="7943" width="16.1272727272727" style="397" customWidth="1"/>
    <col min="7944" max="7944" width="4.75454545454545" style="397" customWidth="1"/>
    <col min="7945" max="7945" width="3.62727272727273" style="397" customWidth="1"/>
    <col min="7946" max="7946" width="5.12727272727273" style="397" customWidth="1"/>
    <col min="7947" max="7947" width="3.12727272727273" style="397" customWidth="1"/>
    <col min="7948" max="7948" width="4.62727272727273" style="397" customWidth="1"/>
    <col min="7949" max="7949" width="5" style="397" customWidth="1"/>
    <col min="7950" max="7951" width="9.75454545454545" style="397" customWidth="1"/>
    <col min="7952" max="7953" width="7.87272727272727" style="397" customWidth="1"/>
    <col min="7954" max="8184" width="9" style="397"/>
    <col min="8185" max="8185" width="3.12727272727273" style="397" customWidth="1"/>
    <col min="8186" max="8186" width="7.62727272727273" style="397" customWidth="1"/>
    <col min="8187" max="8187" width="4.12727272727273" style="397" customWidth="1"/>
    <col min="8188" max="8188" width="17" style="397" customWidth="1"/>
    <col min="8189" max="8189" width="3.62727272727273" style="397" customWidth="1"/>
    <col min="8190" max="8190" width="9.12727272727273" style="397" customWidth="1"/>
    <col min="8191" max="8191" width="3.62727272727273" style="397" customWidth="1"/>
    <col min="8192" max="8192" width="4.62727272727273" style="397" customWidth="1"/>
    <col min="8193" max="8193" width="9.62727272727273" style="397" customWidth="1"/>
    <col min="8194" max="8194" width="10.1272727272727" style="397" customWidth="1"/>
    <col min="8195" max="8195" width="10.2545454545455" style="397" customWidth="1"/>
    <col min="8196" max="8196" width="4.62727272727273" style="397" customWidth="1"/>
    <col min="8197" max="8197" width="5" style="397" customWidth="1"/>
    <col min="8198" max="8198" width="11.1272727272727" style="397" customWidth="1"/>
    <col min="8199" max="8199" width="16.1272727272727" style="397" customWidth="1"/>
    <col min="8200" max="8200" width="4.75454545454545" style="397" customWidth="1"/>
    <col min="8201" max="8201" width="3.62727272727273" style="397" customWidth="1"/>
    <col min="8202" max="8202" width="5.12727272727273" style="397" customWidth="1"/>
    <col min="8203" max="8203" width="3.12727272727273" style="397" customWidth="1"/>
    <col min="8204" max="8204" width="4.62727272727273" style="397" customWidth="1"/>
    <col min="8205" max="8205" width="5" style="397" customWidth="1"/>
    <col min="8206" max="8207" width="9.75454545454545" style="397" customWidth="1"/>
    <col min="8208" max="8209" width="7.87272727272727" style="397" customWidth="1"/>
    <col min="8210" max="8440" width="9" style="397"/>
    <col min="8441" max="8441" width="3.12727272727273" style="397" customWidth="1"/>
    <col min="8442" max="8442" width="7.62727272727273" style="397" customWidth="1"/>
    <col min="8443" max="8443" width="4.12727272727273" style="397" customWidth="1"/>
    <col min="8444" max="8444" width="17" style="397" customWidth="1"/>
    <col min="8445" max="8445" width="3.62727272727273" style="397" customWidth="1"/>
    <col min="8446" max="8446" width="9.12727272727273" style="397" customWidth="1"/>
    <col min="8447" max="8447" width="3.62727272727273" style="397" customWidth="1"/>
    <col min="8448" max="8448" width="4.62727272727273" style="397" customWidth="1"/>
    <col min="8449" max="8449" width="9.62727272727273" style="397" customWidth="1"/>
    <col min="8450" max="8450" width="10.1272727272727" style="397" customWidth="1"/>
    <col min="8451" max="8451" width="10.2545454545455" style="397" customWidth="1"/>
    <col min="8452" max="8452" width="4.62727272727273" style="397" customWidth="1"/>
    <col min="8453" max="8453" width="5" style="397" customWidth="1"/>
    <col min="8454" max="8454" width="11.1272727272727" style="397" customWidth="1"/>
    <col min="8455" max="8455" width="16.1272727272727" style="397" customWidth="1"/>
    <col min="8456" max="8456" width="4.75454545454545" style="397" customWidth="1"/>
    <col min="8457" max="8457" width="3.62727272727273" style="397" customWidth="1"/>
    <col min="8458" max="8458" width="5.12727272727273" style="397" customWidth="1"/>
    <col min="8459" max="8459" width="3.12727272727273" style="397" customWidth="1"/>
    <col min="8460" max="8460" width="4.62727272727273" style="397" customWidth="1"/>
    <col min="8461" max="8461" width="5" style="397" customWidth="1"/>
    <col min="8462" max="8463" width="9.75454545454545" style="397" customWidth="1"/>
    <col min="8464" max="8465" width="7.87272727272727" style="397" customWidth="1"/>
    <col min="8466" max="8696" width="9" style="397"/>
    <col min="8697" max="8697" width="3.12727272727273" style="397" customWidth="1"/>
    <col min="8698" max="8698" width="7.62727272727273" style="397" customWidth="1"/>
    <col min="8699" max="8699" width="4.12727272727273" style="397" customWidth="1"/>
    <col min="8700" max="8700" width="17" style="397" customWidth="1"/>
    <col min="8701" max="8701" width="3.62727272727273" style="397" customWidth="1"/>
    <col min="8702" max="8702" width="9.12727272727273" style="397" customWidth="1"/>
    <col min="8703" max="8703" width="3.62727272727273" style="397" customWidth="1"/>
    <col min="8704" max="8704" width="4.62727272727273" style="397" customWidth="1"/>
    <col min="8705" max="8705" width="9.62727272727273" style="397" customWidth="1"/>
    <col min="8706" max="8706" width="10.1272727272727" style="397" customWidth="1"/>
    <col min="8707" max="8707" width="10.2545454545455" style="397" customWidth="1"/>
    <col min="8708" max="8708" width="4.62727272727273" style="397" customWidth="1"/>
    <col min="8709" max="8709" width="5" style="397" customWidth="1"/>
    <col min="8710" max="8710" width="11.1272727272727" style="397" customWidth="1"/>
    <col min="8711" max="8711" width="16.1272727272727" style="397" customWidth="1"/>
    <col min="8712" max="8712" width="4.75454545454545" style="397" customWidth="1"/>
    <col min="8713" max="8713" width="3.62727272727273" style="397" customWidth="1"/>
    <col min="8714" max="8714" width="5.12727272727273" style="397" customWidth="1"/>
    <col min="8715" max="8715" width="3.12727272727273" style="397" customWidth="1"/>
    <col min="8716" max="8716" width="4.62727272727273" style="397" customWidth="1"/>
    <col min="8717" max="8717" width="5" style="397" customWidth="1"/>
    <col min="8718" max="8719" width="9.75454545454545" style="397" customWidth="1"/>
    <col min="8720" max="8721" width="7.87272727272727" style="397" customWidth="1"/>
    <col min="8722" max="8952" width="9" style="397"/>
    <col min="8953" max="8953" width="3.12727272727273" style="397" customWidth="1"/>
    <col min="8954" max="8954" width="7.62727272727273" style="397" customWidth="1"/>
    <col min="8955" max="8955" width="4.12727272727273" style="397" customWidth="1"/>
    <col min="8956" max="8956" width="17" style="397" customWidth="1"/>
    <col min="8957" max="8957" width="3.62727272727273" style="397" customWidth="1"/>
    <col min="8958" max="8958" width="9.12727272727273" style="397" customWidth="1"/>
    <col min="8959" max="8959" width="3.62727272727273" style="397" customWidth="1"/>
    <col min="8960" max="8960" width="4.62727272727273" style="397" customWidth="1"/>
    <col min="8961" max="8961" width="9.62727272727273" style="397" customWidth="1"/>
    <col min="8962" max="8962" width="10.1272727272727" style="397" customWidth="1"/>
    <col min="8963" max="8963" width="10.2545454545455" style="397" customWidth="1"/>
    <col min="8964" max="8964" width="4.62727272727273" style="397" customWidth="1"/>
    <col min="8965" max="8965" width="5" style="397" customWidth="1"/>
    <col min="8966" max="8966" width="11.1272727272727" style="397" customWidth="1"/>
    <col min="8967" max="8967" width="16.1272727272727" style="397" customWidth="1"/>
    <col min="8968" max="8968" width="4.75454545454545" style="397" customWidth="1"/>
    <col min="8969" max="8969" width="3.62727272727273" style="397" customWidth="1"/>
    <col min="8970" max="8970" width="5.12727272727273" style="397" customWidth="1"/>
    <col min="8971" max="8971" width="3.12727272727273" style="397" customWidth="1"/>
    <col min="8972" max="8972" width="4.62727272727273" style="397" customWidth="1"/>
    <col min="8973" max="8973" width="5" style="397" customWidth="1"/>
    <col min="8974" max="8975" width="9.75454545454545" style="397" customWidth="1"/>
    <col min="8976" max="8977" width="7.87272727272727" style="397" customWidth="1"/>
    <col min="8978" max="9208" width="9" style="397"/>
    <col min="9209" max="9209" width="3.12727272727273" style="397" customWidth="1"/>
    <col min="9210" max="9210" width="7.62727272727273" style="397" customWidth="1"/>
    <col min="9211" max="9211" width="4.12727272727273" style="397" customWidth="1"/>
    <col min="9212" max="9212" width="17" style="397" customWidth="1"/>
    <col min="9213" max="9213" width="3.62727272727273" style="397" customWidth="1"/>
    <col min="9214" max="9214" width="9.12727272727273" style="397" customWidth="1"/>
    <col min="9215" max="9215" width="3.62727272727273" style="397" customWidth="1"/>
    <col min="9216" max="9216" width="4.62727272727273" style="397" customWidth="1"/>
    <col min="9217" max="9217" width="9.62727272727273" style="397" customWidth="1"/>
    <col min="9218" max="9218" width="10.1272727272727" style="397" customWidth="1"/>
    <col min="9219" max="9219" width="10.2545454545455" style="397" customWidth="1"/>
    <col min="9220" max="9220" width="4.62727272727273" style="397" customWidth="1"/>
    <col min="9221" max="9221" width="5" style="397" customWidth="1"/>
    <col min="9222" max="9222" width="11.1272727272727" style="397" customWidth="1"/>
    <col min="9223" max="9223" width="16.1272727272727" style="397" customWidth="1"/>
    <col min="9224" max="9224" width="4.75454545454545" style="397" customWidth="1"/>
    <col min="9225" max="9225" width="3.62727272727273" style="397" customWidth="1"/>
    <col min="9226" max="9226" width="5.12727272727273" style="397" customWidth="1"/>
    <col min="9227" max="9227" width="3.12727272727273" style="397" customWidth="1"/>
    <col min="9228" max="9228" width="4.62727272727273" style="397" customWidth="1"/>
    <col min="9229" max="9229" width="5" style="397" customWidth="1"/>
    <col min="9230" max="9231" width="9.75454545454545" style="397" customWidth="1"/>
    <col min="9232" max="9233" width="7.87272727272727" style="397" customWidth="1"/>
    <col min="9234" max="9464" width="9" style="397"/>
    <col min="9465" max="9465" width="3.12727272727273" style="397" customWidth="1"/>
    <col min="9466" max="9466" width="7.62727272727273" style="397" customWidth="1"/>
    <col min="9467" max="9467" width="4.12727272727273" style="397" customWidth="1"/>
    <col min="9468" max="9468" width="17" style="397" customWidth="1"/>
    <col min="9469" max="9469" width="3.62727272727273" style="397" customWidth="1"/>
    <col min="9470" max="9470" width="9.12727272727273" style="397" customWidth="1"/>
    <col min="9471" max="9471" width="3.62727272727273" style="397" customWidth="1"/>
    <col min="9472" max="9472" width="4.62727272727273" style="397" customWidth="1"/>
    <col min="9473" max="9473" width="9.62727272727273" style="397" customWidth="1"/>
    <col min="9474" max="9474" width="10.1272727272727" style="397" customWidth="1"/>
    <col min="9475" max="9475" width="10.2545454545455" style="397" customWidth="1"/>
    <col min="9476" max="9476" width="4.62727272727273" style="397" customWidth="1"/>
    <col min="9477" max="9477" width="5" style="397" customWidth="1"/>
    <col min="9478" max="9478" width="11.1272727272727" style="397" customWidth="1"/>
    <col min="9479" max="9479" width="16.1272727272727" style="397" customWidth="1"/>
    <col min="9480" max="9480" width="4.75454545454545" style="397" customWidth="1"/>
    <col min="9481" max="9481" width="3.62727272727273" style="397" customWidth="1"/>
    <col min="9482" max="9482" width="5.12727272727273" style="397" customWidth="1"/>
    <col min="9483" max="9483" width="3.12727272727273" style="397" customWidth="1"/>
    <col min="9484" max="9484" width="4.62727272727273" style="397" customWidth="1"/>
    <col min="9485" max="9485" width="5" style="397" customWidth="1"/>
    <col min="9486" max="9487" width="9.75454545454545" style="397" customWidth="1"/>
    <col min="9488" max="9489" width="7.87272727272727" style="397" customWidth="1"/>
    <col min="9490" max="9720" width="9" style="397"/>
    <col min="9721" max="9721" width="3.12727272727273" style="397" customWidth="1"/>
    <col min="9722" max="9722" width="7.62727272727273" style="397" customWidth="1"/>
    <col min="9723" max="9723" width="4.12727272727273" style="397" customWidth="1"/>
    <col min="9724" max="9724" width="17" style="397" customWidth="1"/>
    <col min="9725" max="9725" width="3.62727272727273" style="397" customWidth="1"/>
    <col min="9726" max="9726" width="9.12727272727273" style="397" customWidth="1"/>
    <col min="9727" max="9727" width="3.62727272727273" style="397" customWidth="1"/>
    <col min="9728" max="9728" width="4.62727272727273" style="397" customWidth="1"/>
    <col min="9729" max="9729" width="9.62727272727273" style="397" customWidth="1"/>
    <col min="9730" max="9730" width="10.1272727272727" style="397" customWidth="1"/>
    <col min="9731" max="9731" width="10.2545454545455" style="397" customWidth="1"/>
    <col min="9732" max="9732" width="4.62727272727273" style="397" customWidth="1"/>
    <col min="9733" max="9733" width="5" style="397" customWidth="1"/>
    <col min="9734" max="9734" width="11.1272727272727" style="397" customWidth="1"/>
    <col min="9735" max="9735" width="16.1272727272727" style="397" customWidth="1"/>
    <col min="9736" max="9736" width="4.75454545454545" style="397" customWidth="1"/>
    <col min="9737" max="9737" width="3.62727272727273" style="397" customWidth="1"/>
    <col min="9738" max="9738" width="5.12727272727273" style="397" customWidth="1"/>
    <col min="9739" max="9739" width="3.12727272727273" style="397" customWidth="1"/>
    <col min="9740" max="9740" width="4.62727272727273" style="397" customWidth="1"/>
    <col min="9741" max="9741" width="5" style="397" customWidth="1"/>
    <col min="9742" max="9743" width="9.75454545454545" style="397" customWidth="1"/>
    <col min="9744" max="9745" width="7.87272727272727" style="397" customWidth="1"/>
    <col min="9746" max="9976" width="9" style="397"/>
    <col min="9977" max="9977" width="3.12727272727273" style="397" customWidth="1"/>
    <col min="9978" max="9978" width="7.62727272727273" style="397" customWidth="1"/>
    <col min="9979" max="9979" width="4.12727272727273" style="397" customWidth="1"/>
    <col min="9980" max="9980" width="17" style="397" customWidth="1"/>
    <col min="9981" max="9981" width="3.62727272727273" style="397" customWidth="1"/>
    <col min="9982" max="9982" width="9.12727272727273" style="397" customWidth="1"/>
    <col min="9983" max="9983" width="3.62727272727273" style="397" customWidth="1"/>
    <col min="9984" max="9984" width="4.62727272727273" style="397" customWidth="1"/>
    <col min="9985" max="9985" width="9.62727272727273" style="397" customWidth="1"/>
    <col min="9986" max="9986" width="10.1272727272727" style="397" customWidth="1"/>
    <col min="9987" max="9987" width="10.2545454545455" style="397" customWidth="1"/>
    <col min="9988" max="9988" width="4.62727272727273" style="397" customWidth="1"/>
    <col min="9989" max="9989" width="5" style="397" customWidth="1"/>
    <col min="9990" max="9990" width="11.1272727272727" style="397" customWidth="1"/>
    <col min="9991" max="9991" width="16.1272727272727" style="397" customWidth="1"/>
    <col min="9992" max="9992" width="4.75454545454545" style="397" customWidth="1"/>
    <col min="9993" max="9993" width="3.62727272727273" style="397" customWidth="1"/>
    <col min="9994" max="9994" width="5.12727272727273" style="397" customWidth="1"/>
    <col min="9995" max="9995" width="3.12727272727273" style="397" customWidth="1"/>
    <col min="9996" max="9996" width="4.62727272727273" style="397" customWidth="1"/>
    <col min="9997" max="9997" width="5" style="397" customWidth="1"/>
    <col min="9998" max="9999" width="9.75454545454545" style="397" customWidth="1"/>
    <col min="10000" max="10001" width="7.87272727272727" style="397" customWidth="1"/>
    <col min="10002" max="10232" width="9" style="397"/>
    <col min="10233" max="10233" width="3.12727272727273" style="397" customWidth="1"/>
    <col min="10234" max="10234" width="7.62727272727273" style="397" customWidth="1"/>
    <col min="10235" max="10235" width="4.12727272727273" style="397" customWidth="1"/>
    <col min="10236" max="10236" width="17" style="397" customWidth="1"/>
    <col min="10237" max="10237" width="3.62727272727273" style="397" customWidth="1"/>
    <col min="10238" max="10238" width="9.12727272727273" style="397" customWidth="1"/>
    <col min="10239" max="10239" width="3.62727272727273" style="397" customWidth="1"/>
    <col min="10240" max="10240" width="4.62727272727273" style="397" customWidth="1"/>
    <col min="10241" max="10241" width="9.62727272727273" style="397" customWidth="1"/>
    <col min="10242" max="10242" width="10.1272727272727" style="397" customWidth="1"/>
    <col min="10243" max="10243" width="10.2545454545455" style="397" customWidth="1"/>
    <col min="10244" max="10244" width="4.62727272727273" style="397" customWidth="1"/>
    <col min="10245" max="10245" width="5" style="397" customWidth="1"/>
    <col min="10246" max="10246" width="11.1272727272727" style="397" customWidth="1"/>
    <col min="10247" max="10247" width="16.1272727272727" style="397" customWidth="1"/>
    <col min="10248" max="10248" width="4.75454545454545" style="397" customWidth="1"/>
    <col min="10249" max="10249" width="3.62727272727273" style="397" customWidth="1"/>
    <col min="10250" max="10250" width="5.12727272727273" style="397" customWidth="1"/>
    <col min="10251" max="10251" width="3.12727272727273" style="397" customWidth="1"/>
    <col min="10252" max="10252" width="4.62727272727273" style="397" customWidth="1"/>
    <col min="10253" max="10253" width="5" style="397" customWidth="1"/>
    <col min="10254" max="10255" width="9.75454545454545" style="397" customWidth="1"/>
    <col min="10256" max="10257" width="7.87272727272727" style="397" customWidth="1"/>
    <col min="10258" max="10488" width="9" style="397"/>
    <col min="10489" max="10489" width="3.12727272727273" style="397" customWidth="1"/>
    <col min="10490" max="10490" width="7.62727272727273" style="397" customWidth="1"/>
    <col min="10491" max="10491" width="4.12727272727273" style="397" customWidth="1"/>
    <col min="10492" max="10492" width="17" style="397" customWidth="1"/>
    <col min="10493" max="10493" width="3.62727272727273" style="397" customWidth="1"/>
    <col min="10494" max="10494" width="9.12727272727273" style="397" customWidth="1"/>
    <col min="10495" max="10495" width="3.62727272727273" style="397" customWidth="1"/>
    <col min="10496" max="10496" width="4.62727272727273" style="397" customWidth="1"/>
    <col min="10497" max="10497" width="9.62727272727273" style="397" customWidth="1"/>
    <col min="10498" max="10498" width="10.1272727272727" style="397" customWidth="1"/>
    <col min="10499" max="10499" width="10.2545454545455" style="397" customWidth="1"/>
    <col min="10500" max="10500" width="4.62727272727273" style="397" customWidth="1"/>
    <col min="10501" max="10501" width="5" style="397" customWidth="1"/>
    <col min="10502" max="10502" width="11.1272727272727" style="397" customWidth="1"/>
    <col min="10503" max="10503" width="16.1272727272727" style="397" customWidth="1"/>
    <col min="10504" max="10504" width="4.75454545454545" style="397" customWidth="1"/>
    <col min="10505" max="10505" width="3.62727272727273" style="397" customWidth="1"/>
    <col min="10506" max="10506" width="5.12727272727273" style="397" customWidth="1"/>
    <col min="10507" max="10507" width="3.12727272727273" style="397" customWidth="1"/>
    <col min="10508" max="10508" width="4.62727272727273" style="397" customWidth="1"/>
    <col min="10509" max="10509" width="5" style="397" customWidth="1"/>
    <col min="10510" max="10511" width="9.75454545454545" style="397" customWidth="1"/>
    <col min="10512" max="10513" width="7.87272727272727" style="397" customWidth="1"/>
    <col min="10514" max="10744" width="9" style="397"/>
    <col min="10745" max="10745" width="3.12727272727273" style="397" customWidth="1"/>
    <col min="10746" max="10746" width="7.62727272727273" style="397" customWidth="1"/>
    <col min="10747" max="10747" width="4.12727272727273" style="397" customWidth="1"/>
    <col min="10748" max="10748" width="17" style="397" customWidth="1"/>
    <col min="10749" max="10749" width="3.62727272727273" style="397" customWidth="1"/>
    <col min="10750" max="10750" width="9.12727272727273" style="397" customWidth="1"/>
    <col min="10751" max="10751" width="3.62727272727273" style="397" customWidth="1"/>
    <col min="10752" max="10752" width="4.62727272727273" style="397" customWidth="1"/>
    <col min="10753" max="10753" width="9.62727272727273" style="397" customWidth="1"/>
    <col min="10754" max="10754" width="10.1272727272727" style="397" customWidth="1"/>
    <col min="10755" max="10755" width="10.2545454545455" style="397" customWidth="1"/>
    <col min="10756" max="10756" width="4.62727272727273" style="397" customWidth="1"/>
    <col min="10757" max="10757" width="5" style="397" customWidth="1"/>
    <col min="10758" max="10758" width="11.1272727272727" style="397" customWidth="1"/>
    <col min="10759" max="10759" width="16.1272727272727" style="397" customWidth="1"/>
    <col min="10760" max="10760" width="4.75454545454545" style="397" customWidth="1"/>
    <col min="10761" max="10761" width="3.62727272727273" style="397" customWidth="1"/>
    <col min="10762" max="10762" width="5.12727272727273" style="397" customWidth="1"/>
    <col min="10763" max="10763" width="3.12727272727273" style="397" customWidth="1"/>
    <col min="10764" max="10764" width="4.62727272727273" style="397" customWidth="1"/>
    <col min="10765" max="10765" width="5" style="397" customWidth="1"/>
    <col min="10766" max="10767" width="9.75454545454545" style="397" customWidth="1"/>
    <col min="10768" max="10769" width="7.87272727272727" style="397" customWidth="1"/>
    <col min="10770" max="11000" width="9" style="397"/>
    <col min="11001" max="11001" width="3.12727272727273" style="397" customWidth="1"/>
    <col min="11002" max="11002" width="7.62727272727273" style="397" customWidth="1"/>
    <col min="11003" max="11003" width="4.12727272727273" style="397" customWidth="1"/>
    <col min="11004" max="11004" width="17" style="397" customWidth="1"/>
    <col min="11005" max="11005" width="3.62727272727273" style="397" customWidth="1"/>
    <col min="11006" max="11006" width="9.12727272727273" style="397" customWidth="1"/>
    <col min="11007" max="11007" width="3.62727272727273" style="397" customWidth="1"/>
    <col min="11008" max="11008" width="4.62727272727273" style="397" customWidth="1"/>
    <col min="11009" max="11009" width="9.62727272727273" style="397" customWidth="1"/>
    <col min="11010" max="11010" width="10.1272727272727" style="397" customWidth="1"/>
    <col min="11011" max="11011" width="10.2545454545455" style="397" customWidth="1"/>
    <col min="11012" max="11012" width="4.62727272727273" style="397" customWidth="1"/>
    <col min="11013" max="11013" width="5" style="397" customWidth="1"/>
    <col min="11014" max="11014" width="11.1272727272727" style="397" customWidth="1"/>
    <col min="11015" max="11015" width="16.1272727272727" style="397" customWidth="1"/>
    <col min="11016" max="11016" width="4.75454545454545" style="397" customWidth="1"/>
    <col min="11017" max="11017" width="3.62727272727273" style="397" customWidth="1"/>
    <col min="11018" max="11018" width="5.12727272727273" style="397" customWidth="1"/>
    <col min="11019" max="11019" width="3.12727272727273" style="397" customWidth="1"/>
    <col min="11020" max="11020" width="4.62727272727273" style="397" customWidth="1"/>
    <col min="11021" max="11021" width="5" style="397" customWidth="1"/>
    <col min="11022" max="11023" width="9.75454545454545" style="397" customWidth="1"/>
    <col min="11024" max="11025" width="7.87272727272727" style="397" customWidth="1"/>
    <col min="11026" max="11256" width="9" style="397"/>
    <col min="11257" max="11257" width="3.12727272727273" style="397" customWidth="1"/>
    <col min="11258" max="11258" width="7.62727272727273" style="397" customWidth="1"/>
    <col min="11259" max="11259" width="4.12727272727273" style="397" customWidth="1"/>
    <col min="11260" max="11260" width="17" style="397" customWidth="1"/>
    <col min="11261" max="11261" width="3.62727272727273" style="397" customWidth="1"/>
    <col min="11262" max="11262" width="9.12727272727273" style="397" customWidth="1"/>
    <col min="11263" max="11263" width="3.62727272727273" style="397" customWidth="1"/>
    <col min="11264" max="11264" width="4.62727272727273" style="397" customWidth="1"/>
    <col min="11265" max="11265" width="9.62727272727273" style="397" customWidth="1"/>
    <col min="11266" max="11266" width="10.1272727272727" style="397" customWidth="1"/>
    <col min="11267" max="11267" width="10.2545454545455" style="397" customWidth="1"/>
    <col min="11268" max="11268" width="4.62727272727273" style="397" customWidth="1"/>
    <col min="11269" max="11269" width="5" style="397" customWidth="1"/>
    <col min="11270" max="11270" width="11.1272727272727" style="397" customWidth="1"/>
    <col min="11271" max="11271" width="16.1272727272727" style="397" customWidth="1"/>
    <col min="11272" max="11272" width="4.75454545454545" style="397" customWidth="1"/>
    <col min="11273" max="11273" width="3.62727272727273" style="397" customWidth="1"/>
    <col min="11274" max="11274" width="5.12727272727273" style="397" customWidth="1"/>
    <col min="11275" max="11275" width="3.12727272727273" style="397" customWidth="1"/>
    <col min="11276" max="11276" width="4.62727272727273" style="397" customWidth="1"/>
    <col min="11277" max="11277" width="5" style="397" customWidth="1"/>
    <col min="11278" max="11279" width="9.75454545454545" style="397" customWidth="1"/>
    <col min="11280" max="11281" width="7.87272727272727" style="397" customWidth="1"/>
    <col min="11282" max="11512" width="9" style="397"/>
    <col min="11513" max="11513" width="3.12727272727273" style="397" customWidth="1"/>
    <col min="11514" max="11514" width="7.62727272727273" style="397" customWidth="1"/>
    <col min="11515" max="11515" width="4.12727272727273" style="397" customWidth="1"/>
    <col min="11516" max="11516" width="17" style="397" customWidth="1"/>
    <col min="11517" max="11517" width="3.62727272727273" style="397" customWidth="1"/>
    <col min="11518" max="11518" width="9.12727272727273" style="397" customWidth="1"/>
    <col min="11519" max="11519" width="3.62727272727273" style="397" customWidth="1"/>
    <col min="11520" max="11520" width="4.62727272727273" style="397" customWidth="1"/>
    <col min="11521" max="11521" width="9.62727272727273" style="397" customWidth="1"/>
    <col min="11522" max="11522" width="10.1272727272727" style="397" customWidth="1"/>
    <col min="11523" max="11523" width="10.2545454545455" style="397" customWidth="1"/>
    <col min="11524" max="11524" width="4.62727272727273" style="397" customWidth="1"/>
    <col min="11525" max="11525" width="5" style="397" customWidth="1"/>
    <col min="11526" max="11526" width="11.1272727272727" style="397" customWidth="1"/>
    <col min="11527" max="11527" width="16.1272727272727" style="397" customWidth="1"/>
    <col min="11528" max="11528" width="4.75454545454545" style="397" customWidth="1"/>
    <col min="11529" max="11529" width="3.62727272727273" style="397" customWidth="1"/>
    <col min="11530" max="11530" width="5.12727272727273" style="397" customWidth="1"/>
    <col min="11531" max="11531" width="3.12727272727273" style="397" customWidth="1"/>
    <col min="11532" max="11532" width="4.62727272727273" style="397" customWidth="1"/>
    <col min="11533" max="11533" width="5" style="397" customWidth="1"/>
    <col min="11534" max="11535" width="9.75454545454545" style="397" customWidth="1"/>
    <col min="11536" max="11537" width="7.87272727272727" style="397" customWidth="1"/>
    <col min="11538" max="11768" width="9" style="397"/>
    <col min="11769" max="11769" width="3.12727272727273" style="397" customWidth="1"/>
    <col min="11770" max="11770" width="7.62727272727273" style="397" customWidth="1"/>
    <col min="11771" max="11771" width="4.12727272727273" style="397" customWidth="1"/>
    <col min="11772" max="11772" width="17" style="397" customWidth="1"/>
    <col min="11773" max="11773" width="3.62727272727273" style="397" customWidth="1"/>
    <col min="11774" max="11774" width="9.12727272727273" style="397" customWidth="1"/>
    <col min="11775" max="11775" width="3.62727272727273" style="397" customWidth="1"/>
    <col min="11776" max="11776" width="4.62727272727273" style="397" customWidth="1"/>
    <col min="11777" max="11777" width="9.62727272727273" style="397" customWidth="1"/>
    <col min="11778" max="11778" width="10.1272727272727" style="397" customWidth="1"/>
    <col min="11779" max="11779" width="10.2545454545455" style="397" customWidth="1"/>
    <col min="11780" max="11780" width="4.62727272727273" style="397" customWidth="1"/>
    <col min="11781" max="11781" width="5" style="397" customWidth="1"/>
    <col min="11782" max="11782" width="11.1272727272727" style="397" customWidth="1"/>
    <col min="11783" max="11783" width="16.1272727272727" style="397" customWidth="1"/>
    <col min="11784" max="11784" width="4.75454545454545" style="397" customWidth="1"/>
    <col min="11785" max="11785" width="3.62727272727273" style="397" customWidth="1"/>
    <col min="11786" max="11786" width="5.12727272727273" style="397" customWidth="1"/>
    <col min="11787" max="11787" width="3.12727272727273" style="397" customWidth="1"/>
    <col min="11788" max="11788" width="4.62727272727273" style="397" customWidth="1"/>
    <col min="11789" max="11789" width="5" style="397" customWidth="1"/>
    <col min="11790" max="11791" width="9.75454545454545" style="397" customWidth="1"/>
    <col min="11792" max="11793" width="7.87272727272727" style="397" customWidth="1"/>
    <col min="11794" max="12024" width="9" style="397"/>
    <col min="12025" max="12025" width="3.12727272727273" style="397" customWidth="1"/>
    <col min="12026" max="12026" width="7.62727272727273" style="397" customWidth="1"/>
    <col min="12027" max="12027" width="4.12727272727273" style="397" customWidth="1"/>
    <col min="12028" max="12028" width="17" style="397" customWidth="1"/>
    <col min="12029" max="12029" width="3.62727272727273" style="397" customWidth="1"/>
    <col min="12030" max="12030" width="9.12727272727273" style="397" customWidth="1"/>
    <col min="12031" max="12031" width="3.62727272727273" style="397" customWidth="1"/>
    <col min="12032" max="12032" width="4.62727272727273" style="397" customWidth="1"/>
    <col min="12033" max="12033" width="9.62727272727273" style="397" customWidth="1"/>
    <col min="12034" max="12034" width="10.1272727272727" style="397" customWidth="1"/>
    <col min="12035" max="12035" width="10.2545454545455" style="397" customWidth="1"/>
    <col min="12036" max="12036" width="4.62727272727273" style="397" customWidth="1"/>
    <col min="12037" max="12037" width="5" style="397" customWidth="1"/>
    <col min="12038" max="12038" width="11.1272727272727" style="397" customWidth="1"/>
    <col min="12039" max="12039" width="16.1272727272727" style="397" customWidth="1"/>
    <col min="12040" max="12040" width="4.75454545454545" style="397" customWidth="1"/>
    <col min="12041" max="12041" width="3.62727272727273" style="397" customWidth="1"/>
    <col min="12042" max="12042" width="5.12727272727273" style="397" customWidth="1"/>
    <col min="12043" max="12043" width="3.12727272727273" style="397" customWidth="1"/>
    <col min="12044" max="12044" width="4.62727272727273" style="397" customWidth="1"/>
    <col min="12045" max="12045" width="5" style="397" customWidth="1"/>
    <col min="12046" max="12047" width="9.75454545454545" style="397" customWidth="1"/>
    <col min="12048" max="12049" width="7.87272727272727" style="397" customWidth="1"/>
    <col min="12050" max="12280" width="9" style="397"/>
    <col min="12281" max="12281" width="3.12727272727273" style="397" customWidth="1"/>
    <col min="12282" max="12282" width="7.62727272727273" style="397" customWidth="1"/>
    <col min="12283" max="12283" width="4.12727272727273" style="397" customWidth="1"/>
    <col min="12284" max="12284" width="17" style="397" customWidth="1"/>
    <col min="12285" max="12285" width="3.62727272727273" style="397" customWidth="1"/>
    <col min="12286" max="12286" width="9.12727272727273" style="397" customWidth="1"/>
    <col min="12287" max="12287" width="3.62727272727273" style="397" customWidth="1"/>
    <col min="12288" max="12288" width="4.62727272727273" style="397" customWidth="1"/>
    <col min="12289" max="12289" width="9.62727272727273" style="397" customWidth="1"/>
    <col min="12290" max="12290" width="10.1272727272727" style="397" customWidth="1"/>
    <col min="12291" max="12291" width="10.2545454545455" style="397" customWidth="1"/>
    <col min="12292" max="12292" width="4.62727272727273" style="397" customWidth="1"/>
    <col min="12293" max="12293" width="5" style="397" customWidth="1"/>
    <col min="12294" max="12294" width="11.1272727272727" style="397" customWidth="1"/>
    <col min="12295" max="12295" width="16.1272727272727" style="397" customWidth="1"/>
    <col min="12296" max="12296" width="4.75454545454545" style="397" customWidth="1"/>
    <col min="12297" max="12297" width="3.62727272727273" style="397" customWidth="1"/>
    <col min="12298" max="12298" width="5.12727272727273" style="397" customWidth="1"/>
    <col min="12299" max="12299" width="3.12727272727273" style="397" customWidth="1"/>
    <col min="12300" max="12300" width="4.62727272727273" style="397" customWidth="1"/>
    <col min="12301" max="12301" width="5" style="397" customWidth="1"/>
    <col min="12302" max="12303" width="9.75454545454545" style="397" customWidth="1"/>
    <col min="12304" max="12305" width="7.87272727272727" style="397" customWidth="1"/>
    <col min="12306" max="12536" width="9" style="397"/>
    <col min="12537" max="12537" width="3.12727272727273" style="397" customWidth="1"/>
    <col min="12538" max="12538" width="7.62727272727273" style="397" customWidth="1"/>
    <col min="12539" max="12539" width="4.12727272727273" style="397" customWidth="1"/>
    <col min="12540" max="12540" width="17" style="397" customWidth="1"/>
    <col min="12541" max="12541" width="3.62727272727273" style="397" customWidth="1"/>
    <col min="12542" max="12542" width="9.12727272727273" style="397" customWidth="1"/>
    <col min="12543" max="12543" width="3.62727272727273" style="397" customWidth="1"/>
    <col min="12544" max="12544" width="4.62727272727273" style="397" customWidth="1"/>
    <col min="12545" max="12545" width="9.62727272727273" style="397" customWidth="1"/>
    <col min="12546" max="12546" width="10.1272727272727" style="397" customWidth="1"/>
    <col min="12547" max="12547" width="10.2545454545455" style="397" customWidth="1"/>
    <col min="12548" max="12548" width="4.62727272727273" style="397" customWidth="1"/>
    <col min="12549" max="12549" width="5" style="397" customWidth="1"/>
    <col min="12550" max="12550" width="11.1272727272727" style="397" customWidth="1"/>
    <col min="12551" max="12551" width="16.1272727272727" style="397" customWidth="1"/>
    <col min="12552" max="12552" width="4.75454545454545" style="397" customWidth="1"/>
    <col min="12553" max="12553" width="3.62727272727273" style="397" customWidth="1"/>
    <col min="12554" max="12554" width="5.12727272727273" style="397" customWidth="1"/>
    <col min="12555" max="12555" width="3.12727272727273" style="397" customWidth="1"/>
    <col min="12556" max="12556" width="4.62727272727273" style="397" customWidth="1"/>
    <col min="12557" max="12557" width="5" style="397" customWidth="1"/>
    <col min="12558" max="12559" width="9.75454545454545" style="397" customWidth="1"/>
    <col min="12560" max="12561" width="7.87272727272727" style="397" customWidth="1"/>
    <col min="12562" max="12792" width="9" style="397"/>
    <col min="12793" max="12793" width="3.12727272727273" style="397" customWidth="1"/>
    <col min="12794" max="12794" width="7.62727272727273" style="397" customWidth="1"/>
    <col min="12795" max="12795" width="4.12727272727273" style="397" customWidth="1"/>
    <col min="12796" max="12796" width="17" style="397" customWidth="1"/>
    <col min="12797" max="12797" width="3.62727272727273" style="397" customWidth="1"/>
    <col min="12798" max="12798" width="9.12727272727273" style="397" customWidth="1"/>
    <col min="12799" max="12799" width="3.62727272727273" style="397" customWidth="1"/>
    <col min="12800" max="12800" width="4.62727272727273" style="397" customWidth="1"/>
    <col min="12801" max="12801" width="9.62727272727273" style="397" customWidth="1"/>
    <col min="12802" max="12802" width="10.1272727272727" style="397" customWidth="1"/>
    <col min="12803" max="12803" width="10.2545454545455" style="397" customWidth="1"/>
    <col min="12804" max="12804" width="4.62727272727273" style="397" customWidth="1"/>
    <col min="12805" max="12805" width="5" style="397" customWidth="1"/>
    <col min="12806" max="12806" width="11.1272727272727" style="397" customWidth="1"/>
    <col min="12807" max="12807" width="16.1272727272727" style="397" customWidth="1"/>
    <col min="12808" max="12808" width="4.75454545454545" style="397" customWidth="1"/>
    <col min="12809" max="12809" width="3.62727272727273" style="397" customWidth="1"/>
    <col min="12810" max="12810" width="5.12727272727273" style="397" customWidth="1"/>
    <col min="12811" max="12811" width="3.12727272727273" style="397" customWidth="1"/>
    <col min="12812" max="12812" width="4.62727272727273" style="397" customWidth="1"/>
    <col min="12813" max="12813" width="5" style="397" customWidth="1"/>
    <col min="12814" max="12815" width="9.75454545454545" style="397" customWidth="1"/>
    <col min="12816" max="12817" width="7.87272727272727" style="397" customWidth="1"/>
    <col min="12818" max="13048" width="9" style="397"/>
    <col min="13049" max="13049" width="3.12727272727273" style="397" customWidth="1"/>
    <col min="13050" max="13050" width="7.62727272727273" style="397" customWidth="1"/>
    <col min="13051" max="13051" width="4.12727272727273" style="397" customWidth="1"/>
    <col min="13052" max="13052" width="17" style="397" customWidth="1"/>
    <col min="13053" max="13053" width="3.62727272727273" style="397" customWidth="1"/>
    <col min="13054" max="13054" width="9.12727272727273" style="397" customWidth="1"/>
    <col min="13055" max="13055" width="3.62727272727273" style="397" customWidth="1"/>
    <col min="13056" max="13056" width="4.62727272727273" style="397" customWidth="1"/>
    <col min="13057" max="13057" width="9.62727272727273" style="397" customWidth="1"/>
    <col min="13058" max="13058" width="10.1272727272727" style="397" customWidth="1"/>
    <col min="13059" max="13059" width="10.2545454545455" style="397" customWidth="1"/>
    <col min="13060" max="13060" width="4.62727272727273" style="397" customWidth="1"/>
    <col min="13061" max="13061" width="5" style="397" customWidth="1"/>
    <col min="13062" max="13062" width="11.1272727272727" style="397" customWidth="1"/>
    <col min="13063" max="13063" width="16.1272727272727" style="397" customWidth="1"/>
    <col min="13064" max="13064" width="4.75454545454545" style="397" customWidth="1"/>
    <col min="13065" max="13065" width="3.62727272727273" style="397" customWidth="1"/>
    <col min="13066" max="13066" width="5.12727272727273" style="397" customWidth="1"/>
    <col min="13067" max="13067" width="3.12727272727273" style="397" customWidth="1"/>
    <col min="13068" max="13068" width="4.62727272727273" style="397" customWidth="1"/>
    <col min="13069" max="13069" width="5" style="397" customWidth="1"/>
    <col min="13070" max="13071" width="9.75454545454545" style="397" customWidth="1"/>
    <col min="13072" max="13073" width="7.87272727272727" style="397" customWidth="1"/>
    <col min="13074" max="13304" width="9" style="397"/>
    <col min="13305" max="13305" width="3.12727272727273" style="397" customWidth="1"/>
    <col min="13306" max="13306" width="7.62727272727273" style="397" customWidth="1"/>
    <col min="13307" max="13307" width="4.12727272727273" style="397" customWidth="1"/>
    <col min="13308" max="13308" width="17" style="397" customWidth="1"/>
    <col min="13309" max="13309" width="3.62727272727273" style="397" customWidth="1"/>
    <col min="13310" max="13310" width="9.12727272727273" style="397" customWidth="1"/>
    <col min="13311" max="13311" width="3.62727272727273" style="397" customWidth="1"/>
    <col min="13312" max="13312" width="4.62727272727273" style="397" customWidth="1"/>
    <col min="13313" max="13313" width="9.62727272727273" style="397" customWidth="1"/>
    <col min="13314" max="13314" width="10.1272727272727" style="397" customWidth="1"/>
    <col min="13315" max="13315" width="10.2545454545455" style="397" customWidth="1"/>
    <col min="13316" max="13316" width="4.62727272727273" style="397" customWidth="1"/>
    <col min="13317" max="13317" width="5" style="397" customWidth="1"/>
    <col min="13318" max="13318" width="11.1272727272727" style="397" customWidth="1"/>
    <col min="13319" max="13319" width="16.1272727272727" style="397" customWidth="1"/>
    <col min="13320" max="13320" width="4.75454545454545" style="397" customWidth="1"/>
    <col min="13321" max="13321" width="3.62727272727273" style="397" customWidth="1"/>
    <col min="13322" max="13322" width="5.12727272727273" style="397" customWidth="1"/>
    <col min="13323" max="13323" width="3.12727272727273" style="397" customWidth="1"/>
    <col min="13324" max="13324" width="4.62727272727273" style="397" customWidth="1"/>
    <col min="13325" max="13325" width="5" style="397" customWidth="1"/>
    <col min="13326" max="13327" width="9.75454545454545" style="397" customWidth="1"/>
    <col min="13328" max="13329" width="7.87272727272727" style="397" customWidth="1"/>
    <col min="13330" max="13560" width="9" style="397"/>
    <col min="13561" max="13561" width="3.12727272727273" style="397" customWidth="1"/>
    <col min="13562" max="13562" width="7.62727272727273" style="397" customWidth="1"/>
    <col min="13563" max="13563" width="4.12727272727273" style="397" customWidth="1"/>
    <col min="13564" max="13564" width="17" style="397" customWidth="1"/>
    <col min="13565" max="13565" width="3.62727272727273" style="397" customWidth="1"/>
    <col min="13566" max="13566" width="9.12727272727273" style="397" customWidth="1"/>
    <col min="13567" max="13567" width="3.62727272727273" style="397" customWidth="1"/>
    <col min="13568" max="13568" width="4.62727272727273" style="397" customWidth="1"/>
    <col min="13569" max="13569" width="9.62727272727273" style="397" customWidth="1"/>
    <col min="13570" max="13570" width="10.1272727272727" style="397" customWidth="1"/>
    <col min="13571" max="13571" width="10.2545454545455" style="397" customWidth="1"/>
    <col min="13572" max="13572" width="4.62727272727273" style="397" customWidth="1"/>
    <col min="13573" max="13573" width="5" style="397" customWidth="1"/>
    <col min="13574" max="13574" width="11.1272727272727" style="397" customWidth="1"/>
    <col min="13575" max="13575" width="16.1272727272727" style="397" customWidth="1"/>
    <col min="13576" max="13576" width="4.75454545454545" style="397" customWidth="1"/>
    <col min="13577" max="13577" width="3.62727272727273" style="397" customWidth="1"/>
    <col min="13578" max="13578" width="5.12727272727273" style="397" customWidth="1"/>
    <col min="13579" max="13579" width="3.12727272727273" style="397" customWidth="1"/>
    <col min="13580" max="13580" width="4.62727272727273" style="397" customWidth="1"/>
    <col min="13581" max="13581" width="5" style="397" customWidth="1"/>
    <col min="13582" max="13583" width="9.75454545454545" style="397" customWidth="1"/>
    <col min="13584" max="13585" width="7.87272727272727" style="397" customWidth="1"/>
    <col min="13586" max="13816" width="9" style="397"/>
    <col min="13817" max="13817" width="3.12727272727273" style="397" customWidth="1"/>
    <col min="13818" max="13818" width="7.62727272727273" style="397" customWidth="1"/>
    <col min="13819" max="13819" width="4.12727272727273" style="397" customWidth="1"/>
    <col min="13820" max="13820" width="17" style="397" customWidth="1"/>
    <col min="13821" max="13821" width="3.62727272727273" style="397" customWidth="1"/>
    <col min="13822" max="13822" width="9.12727272727273" style="397" customWidth="1"/>
    <col min="13823" max="13823" width="3.62727272727273" style="397" customWidth="1"/>
    <col min="13824" max="13824" width="4.62727272727273" style="397" customWidth="1"/>
    <col min="13825" max="13825" width="9.62727272727273" style="397" customWidth="1"/>
    <col min="13826" max="13826" width="10.1272727272727" style="397" customWidth="1"/>
    <col min="13827" max="13827" width="10.2545454545455" style="397" customWidth="1"/>
    <col min="13828" max="13828" width="4.62727272727273" style="397" customWidth="1"/>
    <col min="13829" max="13829" width="5" style="397" customWidth="1"/>
    <col min="13830" max="13830" width="11.1272727272727" style="397" customWidth="1"/>
    <col min="13831" max="13831" width="16.1272727272727" style="397" customWidth="1"/>
    <col min="13832" max="13832" width="4.75454545454545" style="397" customWidth="1"/>
    <col min="13833" max="13833" width="3.62727272727273" style="397" customWidth="1"/>
    <col min="13834" max="13834" width="5.12727272727273" style="397" customWidth="1"/>
    <col min="13835" max="13835" width="3.12727272727273" style="397" customWidth="1"/>
    <col min="13836" max="13836" width="4.62727272727273" style="397" customWidth="1"/>
    <col min="13837" max="13837" width="5" style="397" customWidth="1"/>
    <col min="13838" max="13839" width="9.75454545454545" style="397" customWidth="1"/>
    <col min="13840" max="13841" width="7.87272727272727" style="397" customWidth="1"/>
    <col min="13842" max="14072" width="9" style="397"/>
    <col min="14073" max="14073" width="3.12727272727273" style="397" customWidth="1"/>
    <col min="14074" max="14074" width="7.62727272727273" style="397" customWidth="1"/>
    <col min="14075" max="14075" width="4.12727272727273" style="397" customWidth="1"/>
    <col min="14076" max="14076" width="17" style="397" customWidth="1"/>
    <col min="14077" max="14077" width="3.62727272727273" style="397" customWidth="1"/>
    <col min="14078" max="14078" width="9.12727272727273" style="397" customWidth="1"/>
    <col min="14079" max="14079" width="3.62727272727273" style="397" customWidth="1"/>
    <col min="14080" max="14080" width="4.62727272727273" style="397" customWidth="1"/>
    <col min="14081" max="14081" width="9.62727272727273" style="397" customWidth="1"/>
    <col min="14082" max="14082" width="10.1272727272727" style="397" customWidth="1"/>
    <col min="14083" max="14083" width="10.2545454545455" style="397" customWidth="1"/>
    <col min="14084" max="14084" width="4.62727272727273" style="397" customWidth="1"/>
    <col min="14085" max="14085" width="5" style="397" customWidth="1"/>
    <col min="14086" max="14086" width="11.1272727272727" style="397" customWidth="1"/>
    <col min="14087" max="14087" width="16.1272727272727" style="397" customWidth="1"/>
    <col min="14088" max="14088" width="4.75454545454545" style="397" customWidth="1"/>
    <col min="14089" max="14089" width="3.62727272727273" style="397" customWidth="1"/>
    <col min="14090" max="14090" width="5.12727272727273" style="397" customWidth="1"/>
    <col min="14091" max="14091" width="3.12727272727273" style="397" customWidth="1"/>
    <col min="14092" max="14092" width="4.62727272727273" style="397" customWidth="1"/>
    <col min="14093" max="14093" width="5" style="397" customWidth="1"/>
    <col min="14094" max="14095" width="9.75454545454545" style="397" customWidth="1"/>
    <col min="14096" max="14097" width="7.87272727272727" style="397" customWidth="1"/>
    <col min="14098" max="14328" width="9" style="397"/>
    <col min="14329" max="14329" width="3.12727272727273" style="397" customWidth="1"/>
    <col min="14330" max="14330" width="7.62727272727273" style="397" customWidth="1"/>
    <col min="14331" max="14331" width="4.12727272727273" style="397" customWidth="1"/>
    <col min="14332" max="14332" width="17" style="397" customWidth="1"/>
    <col min="14333" max="14333" width="3.62727272727273" style="397" customWidth="1"/>
    <col min="14334" max="14334" width="9.12727272727273" style="397" customWidth="1"/>
    <col min="14335" max="14335" width="3.62727272727273" style="397" customWidth="1"/>
    <col min="14336" max="14336" width="4.62727272727273" style="397" customWidth="1"/>
    <col min="14337" max="14337" width="9.62727272727273" style="397" customWidth="1"/>
    <col min="14338" max="14338" width="10.1272727272727" style="397" customWidth="1"/>
    <col min="14339" max="14339" width="10.2545454545455" style="397" customWidth="1"/>
    <col min="14340" max="14340" width="4.62727272727273" style="397" customWidth="1"/>
    <col min="14341" max="14341" width="5" style="397" customWidth="1"/>
    <col min="14342" max="14342" width="11.1272727272727" style="397" customWidth="1"/>
    <col min="14343" max="14343" width="16.1272727272727" style="397" customWidth="1"/>
    <col min="14344" max="14344" width="4.75454545454545" style="397" customWidth="1"/>
    <col min="14345" max="14345" width="3.62727272727273" style="397" customWidth="1"/>
    <col min="14346" max="14346" width="5.12727272727273" style="397" customWidth="1"/>
    <col min="14347" max="14347" width="3.12727272727273" style="397" customWidth="1"/>
    <col min="14348" max="14348" width="4.62727272727273" style="397" customWidth="1"/>
    <col min="14349" max="14349" width="5" style="397" customWidth="1"/>
    <col min="14350" max="14351" width="9.75454545454545" style="397" customWidth="1"/>
    <col min="14352" max="14353" width="7.87272727272727" style="397" customWidth="1"/>
    <col min="14354" max="14584" width="9" style="397"/>
    <col min="14585" max="14585" width="3.12727272727273" style="397" customWidth="1"/>
    <col min="14586" max="14586" width="7.62727272727273" style="397" customWidth="1"/>
    <col min="14587" max="14587" width="4.12727272727273" style="397" customWidth="1"/>
    <col min="14588" max="14588" width="17" style="397" customWidth="1"/>
    <col min="14589" max="14589" width="3.62727272727273" style="397" customWidth="1"/>
    <col min="14590" max="14590" width="9.12727272727273" style="397" customWidth="1"/>
    <col min="14591" max="14591" width="3.62727272727273" style="397" customWidth="1"/>
    <col min="14592" max="14592" width="4.62727272727273" style="397" customWidth="1"/>
    <col min="14593" max="14593" width="9.62727272727273" style="397" customWidth="1"/>
    <col min="14594" max="14594" width="10.1272727272727" style="397" customWidth="1"/>
    <col min="14595" max="14595" width="10.2545454545455" style="397" customWidth="1"/>
    <col min="14596" max="14596" width="4.62727272727273" style="397" customWidth="1"/>
    <col min="14597" max="14597" width="5" style="397" customWidth="1"/>
    <col min="14598" max="14598" width="11.1272727272727" style="397" customWidth="1"/>
    <col min="14599" max="14599" width="16.1272727272727" style="397" customWidth="1"/>
    <col min="14600" max="14600" width="4.75454545454545" style="397" customWidth="1"/>
    <col min="14601" max="14601" width="3.62727272727273" style="397" customWidth="1"/>
    <col min="14602" max="14602" width="5.12727272727273" style="397" customWidth="1"/>
    <col min="14603" max="14603" width="3.12727272727273" style="397" customWidth="1"/>
    <col min="14604" max="14604" width="4.62727272727273" style="397" customWidth="1"/>
    <col min="14605" max="14605" width="5" style="397" customWidth="1"/>
    <col min="14606" max="14607" width="9.75454545454545" style="397" customWidth="1"/>
    <col min="14608" max="14609" width="7.87272727272727" style="397" customWidth="1"/>
    <col min="14610" max="14840" width="9" style="397"/>
    <col min="14841" max="14841" width="3.12727272727273" style="397" customWidth="1"/>
    <col min="14842" max="14842" width="7.62727272727273" style="397" customWidth="1"/>
    <col min="14843" max="14843" width="4.12727272727273" style="397" customWidth="1"/>
    <col min="14844" max="14844" width="17" style="397" customWidth="1"/>
    <col min="14845" max="14845" width="3.62727272727273" style="397" customWidth="1"/>
    <col min="14846" max="14846" width="9.12727272727273" style="397" customWidth="1"/>
    <col min="14847" max="14847" width="3.62727272727273" style="397" customWidth="1"/>
    <col min="14848" max="14848" width="4.62727272727273" style="397" customWidth="1"/>
    <col min="14849" max="14849" width="9.62727272727273" style="397" customWidth="1"/>
    <col min="14850" max="14850" width="10.1272727272727" style="397" customWidth="1"/>
    <col min="14851" max="14851" width="10.2545454545455" style="397" customWidth="1"/>
    <col min="14852" max="14852" width="4.62727272727273" style="397" customWidth="1"/>
    <col min="14853" max="14853" width="5" style="397" customWidth="1"/>
    <col min="14854" max="14854" width="11.1272727272727" style="397" customWidth="1"/>
    <col min="14855" max="14855" width="16.1272727272727" style="397" customWidth="1"/>
    <col min="14856" max="14856" width="4.75454545454545" style="397" customWidth="1"/>
    <col min="14857" max="14857" width="3.62727272727273" style="397" customWidth="1"/>
    <col min="14858" max="14858" width="5.12727272727273" style="397" customWidth="1"/>
    <col min="14859" max="14859" width="3.12727272727273" style="397" customWidth="1"/>
    <col min="14860" max="14860" width="4.62727272727273" style="397" customWidth="1"/>
    <col min="14861" max="14861" width="5" style="397" customWidth="1"/>
    <col min="14862" max="14863" width="9.75454545454545" style="397" customWidth="1"/>
    <col min="14864" max="14865" width="7.87272727272727" style="397" customWidth="1"/>
    <col min="14866" max="15096" width="9" style="397"/>
    <col min="15097" max="15097" width="3.12727272727273" style="397" customWidth="1"/>
    <col min="15098" max="15098" width="7.62727272727273" style="397" customWidth="1"/>
    <col min="15099" max="15099" width="4.12727272727273" style="397" customWidth="1"/>
    <col min="15100" max="15100" width="17" style="397" customWidth="1"/>
    <col min="15101" max="15101" width="3.62727272727273" style="397" customWidth="1"/>
    <col min="15102" max="15102" width="9.12727272727273" style="397" customWidth="1"/>
    <col min="15103" max="15103" width="3.62727272727273" style="397" customWidth="1"/>
    <col min="15104" max="15104" width="4.62727272727273" style="397" customWidth="1"/>
    <col min="15105" max="15105" width="9.62727272727273" style="397" customWidth="1"/>
    <col min="15106" max="15106" width="10.1272727272727" style="397" customWidth="1"/>
    <col min="15107" max="15107" width="10.2545454545455" style="397" customWidth="1"/>
    <col min="15108" max="15108" width="4.62727272727273" style="397" customWidth="1"/>
    <col min="15109" max="15109" width="5" style="397" customWidth="1"/>
    <col min="15110" max="15110" width="11.1272727272727" style="397" customWidth="1"/>
    <col min="15111" max="15111" width="16.1272727272727" style="397" customWidth="1"/>
    <col min="15112" max="15112" width="4.75454545454545" style="397" customWidth="1"/>
    <col min="15113" max="15113" width="3.62727272727273" style="397" customWidth="1"/>
    <col min="15114" max="15114" width="5.12727272727273" style="397" customWidth="1"/>
    <col min="15115" max="15115" width="3.12727272727273" style="397" customWidth="1"/>
    <col min="15116" max="15116" width="4.62727272727273" style="397" customWidth="1"/>
    <col min="15117" max="15117" width="5" style="397" customWidth="1"/>
    <col min="15118" max="15119" width="9.75454545454545" style="397" customWidth="1"/>
    <col min="15120" max="15121" width="7.87272727272727" style="397" customWidth="1"/>
    <col min="15122" max="15352" width="9" style="397"/>
    <col min="15353" max="15353" width="3.12727272727273" style="397" customWidth="1"/>
    <col min="15354" max="15354" width="7.62727272727273" style="397" customWidth="1"/>
    <col min="15355" max="15355" width="4.12727272727273" style="397" customWidth="1"/>
    <col min="15356" max="15356" width="17" style="397" customWidth="1"/>
    <col min="15357" max="15357" width="3.62727272727273" style="397" customWidth="1"/>
    <col min="15358" max="15358" width="9.12727272727273" style="397" customWidth="1"/>
    <col min="15359" max="15359" width="3.62727272727273" style="397" customWidth="1"/>
    <col min="15360" max="15360" width="4.62727272727273" style="397" customWidth="1"/>
    <col min="15361" max="15361" width="9.62727272727273" style="397" customWidth="1"/>
    <col min="15362" max="15362" width="10.1272727272727" style="397" customWidth="1"/>
    <col min="15363" max="15363" width="10.2545454545455" style="397" customWidth="1"/>
    <col min="15364" max="15364" width="4.62727272727273" style="397" customWidth="1"/>
    <col min="15365" max="15365" width="5" style="397" customWidth="1"/>
    <col min="15366" max="15366" width="11.1272727272727" style="397" customWidth="1"/>
    <col min="15367" max="15367" width="16.1272727272727" style="397" customWidth="1"/>
    <col min="15368" max="15368" width="4.75454545454545" style="397" customWidth="1"/>
    <col min="15369" max="15369" width="3.62727272727273" style="397" customWidth="1"/>
    <col min="15370" max="15370" width="5.12727272727273" style="397" customWidth="1"/>
    <col min="15371" max="15371" width="3.12727272727273" style="397" customWidth="1"/>
    <col min="15372" max="15372" width="4.62727272727273" style="397" customWidth="1"/>
    <col min="15373" max="15373" width="5" style="397" customWidth="1"/>
    <col min="15374" max="15375" width="9.75454545454545" style="397" customWidth="1"/>
    <col min="15376" max="15377" width="7.87272727272727" style="397" customWidth="1"/>
    <col min="15378" max="15608" width="9" style="397"/>
    <col min="15609" max="15609" width="3.12727272727273" style="397" customWidth="1"/>
    <col min="15610" max="15610" width="7.62727272727273" style="397" customWidth="1"/>
    <col min="15611" max="15611" width="4.12727272727273" style="397" customWidth="1"/>
    <col min="15612" max="15612" width="17" style="397" customWidth="1"/>
    <col min="15613" max="15613" width="3.62727272727273" style="397" customWidth="1"/>
    <col min="15614" max="15614" width="9.12727272727273" style="397" customWidth="1"/>
    <col min="15615" max="15615" width="3.62727272727273" style="397" customWidth="1"/>
    <col min="15616" max="15616" width="4.62727272727273" style="397" customWidth="1"/>
    <col min="15617" max="15617" width="9.62727272727273" style="397" customWidth="1"/>
    <col min="15618" max="15618" width="10.1272727272727" style="397" customWidth="1"/>
    <col min="15619" max="15619" width="10.2545454545455" style="397" customWidth="1"/>
    <col min="15620" max="15620" width="4.62727272727273" style="397" customWidth="1"/>
    <col min="15621" max="15621" width="5" style="397" customWidth="1"/>
    <col min="15622" max="15622" width="11.1272727272727" style="397" customWidth="1"/>
    <col min="15623" max="15623" width="16.1272727272727" style="397" customWidth="1"/>
    <col min="15624" max="15624" width="4.75454545454545" style="397" customWidth="1"/>
    <col min="15625" max="15625" width="3.62727272727273" style="397" customWidth="1"/>
    <col min="15626" max="15626" width="5.12727272727273" style="397" customWidth="1"/>
    <col min="15627" max="15627" width="3.12727272727273" style="397" customWidth="1"/>
    <col min="15628" max="15628" width="4.62727272727273" style="397" customWidth="1"/>
    <col min="15629" max="15629" width="5" style="397" customWidth="1"/>
    <col min="15630" max="15631" width="9.75454545454545" style="397" customWidth="1"/>
    <col min="15632" max="15633" width="7.87272727272727" style="397" customWidth="1"/>
    <col min="15634" max="15864" width="9" style="397"/>
    <col min="15865" max="15865" width="3.12727272727273" style="397" customWidth="1"/>
    <col min="15866" max="15866" width="7.62727272727273" style="397" customWidth="1"/>
    <col min="15867" max="15867" width="4.12727272727273" style="397" customWidth="1"/>
    <col min="15868" max="15868" width="17" style="397" customWidth="1"/>
    <col min="15869" max="15869" width="3.62727272727273" style="397" customWidth="1"/>
    <col min="15870" max="15870" width="9.12727272727273" style="397" customWidth="1"/>
    <col min="15871" max="15871" width="3.62727272727273" style="397" customWidth="1"/>
    <col min="15872" max="15872" width="4.62727272727273" style="397" customWidth="1"/>
    <col min="15873" max="15873" width="9.62727272727273" style="397" customWidth="1"/>
    <col min="15874" max="15874" width="10.1272727272727" style="397" customWidth="1"/>
    <col min="15875" max="15875" width="10.2545454545455" style="397" customWidth="1"/>
    <col min="15876" max="15876" width="4.62727272727273" style="397" customWidth="1"/>
    <col min="15877" max="15877" width="5" style="397" customWidth="1"/>
    <col min="15878" max="15878" width="11.1272727272727" style="397" customWidth="1"/>
    <col min="15879" max="15879" width="16.1272727272727" style="397" customWidth="1"/>
    <col min="15880" max="15880" width="4.75454545454545" style="397" customWidth="1"/>
    <col min="15881" max="15881" width="3.62727272727273" style="397" customWidth="1"/>
    <col min="15882" max="15882" width="5.12727272727273" style="397" customWidth="1"/>
    <col min="15883" max="15883" width="3.12727272727273" style="397" customWidth="1"/>
    <col min="15884" max="15884" width="4.62727272727273" style="397" customWidth="1"/>
    <col min="15885" max="15885" width="5" style="397" customWidth="1"/>
    <col min="15886" max="15887" width="9.75454545454545" style="397" customWidth="1"/>
    <col min="15888" max="15889" width="7.87272727272727" style="397" customWidth="1"/>
    <col min="15890" max="16120" width="9" style="397"/>
    <col min="16121" max="16121" width="3.12727272727273" style="397" customWidth="1"/>
    <col min="16122" max="16122" width="7.62727272727273" style="397" customWidth="1"/>
    <col min="16123" max="16123" width="4.12727272727273" style="397" customWidth="1"/>
    <col min="16124" max="16124" width="17" style="397" customWidth="1"/>
    <col min="16125" max="16125" width="3.62727272727273" style="397" customWidth="1"/>
    <col min="16126" max="16126" width="9.12727272727273" style="397" customWidth="1"/>
    <col min="16127" max="16127" width="3.62727272727273" style="397" customWidth="1"/>
    <col min="16128" max="16128" width="4.62727272727273" style="397" customWidth="1"/>
    <col min="16129" max="16129" width="9.62727272727273" style="397" customWidth="1"/>
    <col min="16130" max="16130" width="10.1272727272727" style="397" customWidth="1"/>
    <col min="16131" max="16131" width="10.2545454545455" style="397" customWidth="1"/>
    <col min="16132" max="16132" width="4.62727272727273" style="397" customWidth="1"/>
    <col min="16133" max="16133" width="5" style="397" customWidth="1"/>
    <col min="16134" max="16134" width="11.1272727272727" style="397" customWidth="1"/>
    <col min="16135" max="16135" width="16.1272727272727" style="397" customWidth="1"/>
    <col min="16136" max="16136" width="4.75454545454545" style="397" customWidth="1"/>
    <col min="16137" max="16137" width="3.62727272727273" style="397" customWidth="1"/>
    <col min="16138" max="16138" width="5.12727272727273" style="397" customWidth="1"/>
    <col min="16139" max="16139" width="3.12727272727273" style="397" customWidth="1"/>
    <col min="16140" max="16140" width="4.62727272727273" style="397" customWidth="1"/>
    <col min="16141" max="16141" width="5" style="397" customWidth="1"/>
    <col min="16142" max="16143" width="9.75454545454545" style="397" customWidth="1"/>
    <col min="16144" max="16145" width="7.87272727272727" style="397" customWidth="1"/>
    <col min="16146" max="16384" width="9" style="397"/>
  </cols>
  <sheetData>
    <row r="1" s="394" customFormat="1" customHeight="1" spans="1:29">
      <c r="A1" s="398"/>
      <c r="B1" s="398"/>
      <c r="C1" s="398"/>
      <c r="D1" s="398"/>
      <c r="E1" s="398"/>
      <c r="F1" s="398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462"/>
    </row>
    <row r="2" s="394" customFormat="1" ht="30.75" customHeight="1" spans="1:29">
      <c r="A2" s="400"/>
      <c r="B2" s="400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399"/>
      <c r="T2" s="399"/>
      <c r="U2" s="399"/>
      <c r="V2" s="399"/>
      <c r="W2" s="461" t="s">
        <v>0</v>
      </c>
      <c r="X2" s="461"/>
      <c r="Y2" s="461"/>
      <c r="Z2" s="461"/>
      <c r="AA2" s="461"/>
      <c r="AB2" s="399"/>
      <c r="AC2" s="462"/>
    </row>
    <row r="3" s="394" customFormat="1" ht="34.5" customHeight="1" spans="1:28">
      <c r="A3" s="402" t="s">
        <v>1</v>
      </c>
      <c r="B3" s="402"/>
      <c r="C3" s="403"/>
      <c r="D3" s="403"/>
      <c r="E3" s="403"/>
      <c r="F3" s="404" t="s">
        <v>2</v>
      </c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62"/>
      <c r="T3" s="462"/>
      <c r="U3" s="462"/>
      <c r="W3" s="463"/>
      <c r="X3" s="463"/>
      <c r="Y3" s="463"/>
      <c r="Z3" s="463"/>
      <c r="AA3" s="463"/>
      <c r="AB3" s="462"/>
    </row>
    <row r="4" s="395" customFormat="1" ht="28.5" customHeight="1" spans="1:29">
      <c r="A4" s="405" t="s">
        <v>3</v>
      </c>
      <c r="B4" s="406"/>
      <c r="C4" s="407" t="s">
        <v>4</v>
      </c>
      <c r="D4" s="408"/>
      <c r="E4" s="409"/>
      <c r="F4" s="410" t="s">
        <v>5</v>
      </c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64"/>
      <c r="U4" s="465" t="s">
        <v>6</v>
      </c>
      <c r="V4" s="466"/>
      <c r="W4" s="467" t="s">
        <v>7</v>
      </c>
      <c r="X4" s="467" t="s">
        <v>8</v>
      </c>
      <c r="Y4" s="467" t="s">
        <v>9</v>
      </c>
      <c r="Z4" s="482" t="s">
        <v>10</v>
      </c>
      <c r="AA4" s="483" t="s">
        <v>11</v>
      </c>
      <c r="AB4" s="484"/>
      <c r="AC4" s="468"/>
    </row>
    <row r="5" s="395" customFormat="1" ht="36" customHeight="1" spans="1:29">
      <c r="A5" s="412"/>
      <c r="B5" s="413"/>
      <c r="C5" s="414"/>
      <c r="D5" s="415"/>
      <c r="E5" s="416"/>
      <c r="F5" s="417" t="s">
        <v>12</v>
      </c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68"/>
      <c r="T5" s="468"/>
      <c r="U5" s="469"/>
      <c r="V5" s="470"/>
      <c r="W5" s="471"/>
      <c r="X5" s="471"/>
      <c r="Y5" s="485"/>
      <c r="Z5" s="486"/>
      <c r="AA5" s="487"/>
      <c r="AB5" s="484"/>
      <c r="AC5" s="468"/>
    </row>
    <row r="6" ht="36.75" customHeight="1" spans="1:27">
      <c r="A6" s="418" t="s">
        <v>13</v>
      </c>
      <c r="B6" s="419"/>
      <c r="C6" s="419"/>
      <c r="D6" s="420" t="s">
        <v>14</v>
      </c>
      <c r="E6" s="421" t="s">
        <v>15</v>
      </c>
      <c r="F6" s="422"/>
      <c r="G6" s="422"/>
      <c r="H6" s="423"/>
      <c r="I6" s="452" t="s">
        <v>16</v>
      </c>
      <c r="J6" s="452"/>
      <c r="K6" s="452"/>
      <c r="L6" s="452"/>
      <c r="M6" s="452"/>
      <c r="N6" s="421" t="s">
        <v>17</v>
      </c>
      <c r="O6" s="422"/>
      <c r="P6" s="422"/>
      <c r="Q6" s="422"/>
      <c r="R6" s="422"/>
      <c r="S6" s="422"/>
      <c r="T6" s="423"/>
      <c r="U6" s="452" t="s">
        <v>18</v>
      </c>
      <c r="V6" s="452"/>
      <c r="W6" s="472" t="s">
        <v>19</v>
      </c>
      <c r="X6" s="473"/>
      <c r="Y6" s="488"/>
      <c r="Z6" s="472" t="s">
        <v>20</v>
      </c>
      <c r="AA6" s="489"/>
    </row>
    <row r="7" ht="80.1" customHeight="1" spans="1:27">
      <c r="A7" s="424"/>
      <c r="B7" s="425"/>
      <c r="C7" s="426"/>
      <c r="D7" s="427">
        <v>1</v>
      </c>
      <c r="E7" s="428" t="s">
        <v>21</v>
      </c>
      <c r="F7" s="429"/>
      <c r="G7" s="429"/>
      <c r="H7" s="430"/>
      <c r="I7" s="440" t="s">
        <v>22</v>
      </c>
      <c r="J7" s="440"/>
      <c r="K7" s="440"/>
      <c r="L7" s="440"/>
      <c r="M7" s="440"/>
      <c r="N7" s="428" t="s">
        <v>23</v>
      </c>
      <c r="O7" s="453"/>
      <c r="P7" s="453"/>
      <c r="Q7" s="453"/>
      <c r="R7" s="453"/>
      <c r="S7" s="453"/>
      <c r="T7" s="474"/>
      <c r="U7" s="436">
        <v>1</v>
      </c>
      <c r="V7" s="430"/>
      <c r="W7" s="475" t="s">
        <v>24</v>
      </c>
      <c r="X7" s="476"/>
      <c r="Y7" s="490"/>
      <c r="Z7" s="491" t="s">
        <v>25</v>
      </c>
      <c r="AA7" s="492"/>
    </row>
    <row r="8" ht="51.95" customHeight="1" spans="1:27">
      <c r="A8" s="431"/>
      <c r="B8" s="432"/>
      <c r="C8" s="433"/>
      <c r="D8" s="434">
        <v>2</v>
      </c>
      <c r="E8" s="428" t="s">
        <v>26</v>
      </c>
      <c r="F8" s="429"/>
      <c r="G8" s="429"/>
      <c r="H8" s="430"/>
      <c r="I8" s="440" t="s">
        <v>22</v>
      </c>
      <c r="J8" s="440"/>
      <c r="K8" s="440"/>
      <c r="L8" s="440"/>
      <c r="M8" s="440"/>
      <c r="N8" s="428" t="s">
        <v>27</v>
      </c>
      <c r="O8" s="453"/>
      <c r="P8" s="453"/>
      <c r="Q8" s="453"/>
      <c r="R8" s="453"/>
      <c r="S8" s="453"/>
      <c r="T8" s="474"/>
      <c r="U8" s="436">
        <v>1</v>
      </c>
      <c r="V8" s="430"/>
      <c r="W8" s="475" t="s">
        <v>28</v>
      </c>
      <c r="X8" s="476"/>
      <c r="Y8" s="490"/>
      <c r="Z8" s="491" t="s">
        <v>29</v>
      </c>
      <c r="AA8" s="492"/>
    </row>
    <row r="9" ht="90" customHeight="1" spans="1:28">
      <c r="A9" s="431"/>
      <c r="B9" s="432"/>
      <c r="C9" s="433"/>
      <c r="D9" s="435">
        <v>3</v>
      </c>
      <c r="E9" s="436" t="s">
        <v>30</v>
      </c>
      <c r="F9" s="429"/>
      <c r="G9" s="429"/>
      <c r="H9" s="430"/>
      <c r="I9" s="440" t="s">
        <v>22</v>
      </c>
      <c r="J9" s="440"/>
      <c r="K9" s="440"/>
      <c r="L9" s="440"/>
      <c r="M9" s="440"/>
      <c r="N9" s="428" t="s">
        <v>23</v>
      </c>
      <c r="O9" s="453"/>
      <c r="P9" s="453"/>
      <c r="Q9" s="453"/>
      <c r="R9" s="453"/>
      <c r="S9" s="453"/>
      <c r="T9" s="474"/>
      <c r="U9" s="436">
        <v>1</v>
      </c>
      <c r="V9" s="430"/>
      <c r="W9" s="475" t="s">
        <v>24</v>
      </c>
      <c r="X9" s="476"/>
      <c r="Y9" s="490"/>
      <c r="Z9" s="491" t="s">
        <v>25</v>
      </c>
      <c r="AA9" s="492"/>
      <c r="AB9"/>
    </row>
    <row r="10" ht="66.95" customHeight="1" spans="1:27">
      <c r="A10" s="431"/>
      <c r="B10" s="432"/>
      <c r="C10" s="433"/>
      <c r="D10" s="435">
        <v>4</v>
      </c>
      <c r="E10" s="436" t="s">
        <v>31</v>
      </c>
      <c r="F10" s="429"/>
      <c r="G10" s="429"/>
      <c r="H10" s="430"/>
      <c r="I10" s="440" t="s">
        <v>22</v>
      </c>
      <c r="J10" s="440"/>
      <c r="K10" s="440"/>
      <c r="L10" s="440"/>
      <c r="M10" s="440"/>
      <c r="N10" s="428" t="s">
        <v>27</v>
      </c>
      <c r="O10" s="453"/>
      <c r="P10" s="453"/>
      <c r="Q10" s="453"/>
      <c r="R10" s="453"/>
      <c r="S10" s="453"/>
      <c r="T10" s="474"/>
      <c r="U10" s="436">
        <v>1</v>
      </c>
      <c r="V10" s="430"/>
      <c r="W10" s="475" t="s">
        <v>28</v>
      </c>
      <c r="X10" s="476"/>
      <c r="Y10" s="490"/>
      <c r="Z10" s="491" t="s">
        <v>32</v>
      </c>
      <c r="AA10" s="492"/>
    </row>
    <row r="11" ht="90" customHeight="1" spans="1:27">
      <c r="A11" s="431"/>
      <c r="B11" s="432"/>
      <c r="C11" s="433"/>
      <c r="D11" s="435">
        <v>5</v>
      </c>
      <c r="E11" s="436" t="s">
        <v>33</v>
      </c>
      <c r="F11" s="429"/>
      <c r="G11" s="429"/>
      <c r="H11" s="430"/>
      <c r="I11" s="440" t="s">
        <v>22</v>
      </c>
      <c r="J11" s="440"/>
      <c r="K11" s="440"/>
      <c r="L11" s="440"/>
      <c r="M11" s="440"/>
      <c r="N11" s="428" t="s">
        <v>34</v>
      </c>
      <c r="O11" s="453"/>
      <c r="P11" s="453"/>
      <c r="Q11" s="453"/>
      <c r="R11" s="453"/>
      <c r="S11" s="453"/>
      <c r="T11" s="474"/>
      <c r="U11" s="436">
        <v>1</v>
      </c>
      <c r="V11" s="430"/>
      <c r="W11" s="475" t="s">
        <v>35</v>
      </c>
      <c r="X11" s="476"/>
      <c r="Y11" s="490"/>
      <c r="Z11" s="493" t="s">
        <v>36</v>
      </c>
      <c r="AA11" s="494"/>
    </row>
    <row r="12" ht="24.95" customHeight="1" spans="1:27">
      <c r="A12" s="431"/>
      <c r="B12" s="432"/>
      <c r="C12" s="433"/>
      <c r="D12" s="435">
        <v>6</v>
      </c>
      <c r="E12" s="428" t="s">
        <v>37</v>
      </c>
      <c r="F12" s="429"/>
      <c r="G12" s="429"/>
      <c r="H12" s="430"/>
      <c r="I12" s="454" t="s">
        <v>38</v>
      </c>
      <c r="J12" s="440"/>
      <c r="K12" s="440"/>
      <c r="L12" s="440"/>
      <c r="M12" s="440"/>
      <c r="N12" s="428" t="s">
        <v>39</v>
      </c>
      <c r="O12" s="453"/>
      <c r="P12" s="453"/>
      <c r="Q12" s="453"/>
      <c r="R12" s="453"/>
      <c r="S12" s="453"/>
      <c r="T12" s="474"/>
      <c r="U12" s="436">
        <v>1</v>
      </c>
      <c r="V12" s="430"/>
      <c r="W12" s="475" t="s">
        <v>40</v>
      </c>
      <c r="X12" s="476"/>
      <c r="Y12" s="490"/>
      <c r="Z12" s="491"/>
      <c r="AA12" s="492"/>
    </row>
    <row r="13" ht="24.95" customHeight="1" spans="1:27">
      <c r="A13" s="431"/>
      <c r="B13" s="432"/>
      <c r="C13" s="433"/>
      <c r="D13" s="435">
        <v>7</v>
      </c>
      <c r="E13" s="436" t="s">
        <v>41</v>
      </c>
      <c r="F13" s="429"/>
      <c r="G13" s="429"/>
      <c r="H13" s="430"/>
      <c r="I13" s="440" t="s">
        <v>38</v>
      </c>
      <c r="J13" s="440"/>
      <c r="K13" s="440"/>
      <c r="L13" s="440"/>
      <c r="M13" s="440"/>
      <c r="N13" s="428" t="s">
        <v>39</v>
      </c>
      <c r="O13" s="453"/>
      <c r="P13" s="453"/>
      <c r="Q13" s="453"/>
      <c r="R13" s="453"/>
      <c r="S13" s="453"/>
      <c r="T13" s="474"/>
      <c r="U13" s="436">
        <v>1</v>
      </c>
      <c r="V13" s="430"/>
      <c r="W13" s="475" t="s">
        <v>42</v>
      </c>
      <c r="X13" s="476"/>
      <c r="Y13" s="490"/>
      <c r="Z13" s="495"/>
      <c r="AA13" s="496"/>
    </row>
    <row r="14" ht="24.95" customHeight="1" spans="1:27">
      <c r="A14" s="431"/>
      <c r="B14" s="432"/>
      <c r="C14" s="433"/>
      <c r="D14" s="435"/>
      <c r="E14" s="436" t="s">
        <v>43</v>
      </c>
      <c r="F14" s="429"/>
      <c r="G14" s="429"/>
      <c r="H14" s="430"/>
      <c r="I14" s="440"/>
      <c r="J14" s="440"/>
      <c r="K14" s="440"/>
      <c r="L14" s="440"/>
      <c r="M14" s="440"/>
      <c r="N14" s="428"/>
      <c r="O14" s="453"/>
      <c r="P14" s="453"/>
      <c r="Q14" s="453"/>
      <c r="R14" s="453"/>
      <c r="S14" s="453"/>
      <c r="T14" s="474"/>
      <c r="U14" s="436"/>
      <c r="V14" s="430"/>
      <c r="W14" s="475"/>
      <c r="X14" s="476"/>
      <c r="Y14" s="490"/>
      <c r="Z14" s="491"/>
      <c r="AA14" s="492"/>
    </row>
    <row r="15" ht="24.95" customHeight="1" spans="1:27">
      <c r="A15" s="431"/>
      <c r="B15" s="432"/>
      <c r="C15" s="433"/>
      <c r="D15" s="435"/>
      <c r="E15" s="436"/>
      <c r="F15" s="429"/>
      <c r="G15" s="429"/>
      <c r="H15" s="430"/>
      <c r="I15" s="436"/>
      <c r="J15" s="429"/>
      <c r="K15" s="429"/>
      <c r="L15" s="429"/>
      <c r="M15" s="430"/>
      <c r="N15" s="428"/>
      <c r="O15" s="453"/>
      <c r="P15" s="453"/>
      <c r="Q15" s="453"/>
      <c r="R15" s="453"/>
      <c r="S15" s="453"/>
      <c r="T15" s="474"/>
      <c r="U15" s="436"/>
      <c r="V15" s="430"/>
      <c r="W15" s="475"/>
      <c r="X15" s="476"/>
      <c r="Y15" s="490"/>
      <c r="Z15" s="497"/>
      <c r="AA15" s="492"/>
    </row>
    <row r="16" ht="24.95" customHeight="1" spans="1:27">
      <c r="A16" s="437"/>
      <c r="B16" s="438"/>
      <c r="C16" s="439"/>
      <c r="D16" s="435"/>
      <c r="E16" s="440"/>
      <c r="F16" s="440"/>
      <c r="G16" s="440"/>
      <c r="H16" s="440"/>
      <c r="I16" s="440"/>
      <c r="J16" s="440"/>
      <c r="K16" s="440"/>
      <c r="L16" s="440"/>
      <c r="M16" s="440"/>
      <c r="N16" s="454"/>
      <c r="O16" s="454"/>
      <c r="P16" s="454"/>
      <c r="Q16" s="454"/>
      <c r="R16" s="454"/>
      <c r="S16" s="454"/>
      <c r="T16" s="454"/>
      <c r="U16" s="440"/>
      <c r="V16" s="440"/>
      <c r="W16" s="477"/>
      <c r="X16" s="477"/>
      <c r="Y16" s="477"/>
      <c r="Z16" s="497"/>
      <c r="AA16" s="492"/>
    </row>
    <row r="17" s="396" customFormat="1" ht="29.25" customHeight="1" spans="1:27">
      <c r="A17" s="441" t="s">
        <v>44</v>
      </c>
      <c r="B17" s="441"/>
      <c r="C17" s="441"/>
      <c r="D17" s="442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443"/>
      <c r="Y17" s="443"/>
      <c r="Z17" s="498"/>
      <c r="AA17" s="499"/>
    </row>
    <row r="18" s="396" customFormat="1" ht="33.75" customHeight="1" spans="1:27">
      <c r="A18" s="444" t="s">
        <v>45</v>
      </c>
      <c r="B18" s="441" t="s">
        <v>46</v>
      </c>
      <c r="C18" s="441"/>
      <c r="D18" s="445" t="s">
        <v>47</v>
      </c>
      <c r="E18" s="445"/>
      <c r="F18" s="445" t="s">
        <v>48</v>
      </c>
      <c r="G18" s="445" t="s">
        <v>49</v>
      </c>
      <c r="H18" s="445"/>
      <c r="I18" s="445"/>
      <c r="J18" s="445"/>
      <c r="K18" s="445" t="s">
        <v>50</v>
      </c>
      <c r="L18" s="445" t="s">
        <v>51</v>
      </c>
      <c r="M18" s="445"/>
      <c r="N18" s="445"/>
      <c r="O18" s="445" t="s">
        <v>45</v>
      </c>
      <c r="P18" s="445" t="s">
        <v>52</v>
      </c>
      <c r="Q18" s="445"/>
      <c r="R18" s="445" t="s">
        <v>47</v>
      </c>
      <c r="S18" s="445"/>
      <c r="T18" s="445" t="s">
        <v>48</v>
      </c>
      <c r="U18" s="445" t="s">
        <v>49</v>
      </c>
      <c r="V18" s="445"/>
      <c r="W18" s="445"/>
      <c r="X18" s="445" t="s">
        <v>50</v>
      </c>
      <c r="Y18" s="445"/>
      <c r="Z18" s="500" t="s">
        <v>51</v>
      </c>
      <c r="AA18" s="501"/>
    </row>
    <row r="19" s="396" customFormat="1" ht="37.5" customHeight="1" spans="1:27">
      <c r="A19" s="446">
        <v>1</v>
      </c>
      <c r="B19" s="447"/>
      <c r="C19" s="447"/>
      <c r="D19" s="448"/>
      <c r="E19" s="449"/>
      <c r="F19" s="450"/>
      <c r="G19" s="448"/>
      <c r="H19" s="451"/>
      <c r="I19" s="451"/>
      <c r="J19" s="449"/>
      <c r="K19" s="455"/>
      <c r="L19" s="456"/>
      <c r="M19" s="457"/>
      <c r="N19" s="458"/>
      <c r="O19" s="459"/>
      <c r="P19" s="460"/>
      <c r="Q19" s="478"/>
      <c r="R19" s="479"/>
      <c r="S19" s="480"/>
      <c r="T19" s="481"/>
      <c r="U19" s="481"/>
      <c r="V19" s="481"/>
      <c r="W19" s="481"/>
      <c r="X19" s="459"/>
      <c r="Y19" s="459"/>
      <c r="Z19" s="458"/>
      <c r="AA19" s="502"/>
    </row>
    <row r="20" s="396" customFormat="1" ht="45" customHeight="1" spans="1:27">
      <c r="A20" s="446">
        <v>2</v>
      </c>
      <c r="B20" s="447"/>
      <c r="C20" s="447"/>
      <c r="D20" s="448"/>
      <c r="E20" s="449"/>
      <c r="F20" s="450"/>
      <c r="G20" s="448"/>
      <c r="H20" s="451"/>
      <c r="I20" s="451"/>
      <c r="J20" s="449"/>
      <c r="K20" s="455"/>
      <c r="L20" s="456"/>
      <c r="M20" s="457"/>
      <c r="N20" s="458"/>
      <c r="O20" s="459"/>
      <c r="P20" s="460"/>
      <c r="Q20" s="478"/>
      <c r="R20" s="479"/>
      <c r="S20" s="480"/>
      <c r="T20" s="481"/>
      <c r="U20" s="448"/>
      <c r="V20" s="451"/>
      <c r="W20" s="449"/>
      <c r="X20" s="456"/>
      <c r="Y20" s="458"/>
      <c r="Z20" s="503"/>
      <c r="AA20" s="504"/>
    </row>
  </sheetData>
  <mergeCells count="116">
    <mergeCell ref="A1:B1"/>
    <mergeCell ref="C1:F1"/>
    <mergeCell ref="G1:V1"/>
    <mergeCell ref="A2:B2"/>
    <mergeCell ref="C2:F2"/>
    <mergeCell ref="G2:R2"/>
    <mergeCell ref="F3:R3"/>
    <mergeCell ref="F4:S4"/>
    <mergeCell ref="U4:V4"/>
    <mergeCell ref="F5:R5"/>
    <mergeCell ref="U5:V5"/>
    <mergeCell ref="A6:C6"/>
    <mergeCell ref="E6:H6"/>
    <mergeCell ref="I6:M6"/>
    <mergeCell ref="N6:T6"/>
    <mergeCell ref="U6:V6"/>
    <mergeCell ref="W6:Y6"/>
    <mergeCell ref="Z6:AA6"/>
    <mergeCell ref="E7:H7"/>
    <mergeCell ref="I7:M7"/>
    <mergeCell ref="N7:T7"/>
    <mergeCell ref="U7:V7"/>
    <mergeCell ref="W7:Y7"/>
    <mergeCell ref="Z7:AA7"/>
    <mergeCell ref="E8:H8"/>
    <mergeCell ref="I8:M8"/>
    <mergeCell ref="N8:T8"/>
    <mergeCell ref="U8:V8"/>
    <mergeCell ref="W8:Y8"/>
    <mergeCell ref="Z8:AA8"/>
    <mergeCell ref="E9:H9"/>
    <mergeCell ref="I9:M9"/>
    <mergeCell ref="N9:T9"/>
    <mergeCell ref="U9:V9"/>
    <mergeCell ref="W9:Y9"/>
    <mergeCell ref="Z9:AA9"/>
    <mergeCell ref="E10:H10"/>
    <mergeCell ref="I10:M10"/>
    <mergeCell ref="N10:T10"/>
    <mergeCell ref="U10:V10"/>
    <mergeCell ref="W10:Y10"/>
    <mergeCell ref="Z10:AA10"/>
    <mergeCell ref="E11:H11"/>
    <mergeCell ref="I11:M11"/>
    <mergeCell ref="N11:T11"/>
    <mergeCell ref="U11:V11"/>
    <mergeCell ref="W11:Y11"/>
    <mergeCell ref="Z11:AA11"/>
    <mergeCell ref="E12:H12"/>
    <mergeCell ref="I12:M12"/>
    <mergeCell ref="N12:T12"/>
    <mergeCell ref="U12:V12"/>
    <mergeCell ref="W12:Y12"/>
    <mergeCell ref="Z12:AA12"/>
    <mergeCell ref="E13:H13"/>
    <mergeCell ref="I13:M13"/>
    <mergeCell ref="N13:T13"/>
    <mergeCell ref="U13:V13"/>
    <mergeCell ref="W13:Y13"/>
    <mergeCell ref="Z13:AA13"/>
    <mergeCell ref="E14:H14"/>
    <mergeCell ref="I14:M14"/>
    <mergeCell ref="N14:T14"/>
    <mergeCell ref="U14:V14"/>
    <mergeCell ref="W14:Y14"/>
    <mergeCell ref="Z14:AA14"/>
    <mergeCell ref="E15:H15"/>
    <mergeCell ref="I15:M15"/>
    <mergeCell ref="N15:T15"/>
    <mergeCell ref="U15:V15"/>
    <mergeCell ref="W15:Y15"/>
    <mergeCell ref="Z15:AA15"/>
    <mergeCell ref="E16:H16"/>
    <mergeCell ref="I16:M16"/>
    <mergeCell ref="N16:T16"/>
    <mergeCell ref="U16:V16"/>
    <mergeCell ref="W16:Y16"/>
    <mergeCell ref="Z16:AA16"/>
    <mergeCell ref="A17:C17"/>
    <mergeCell ref="E17:H17"/>
    <mergeCell ref="I17:M17"/>
    <mergeCell ref="N17:T17"/>
    <mergeCell ref="U17:V17"/>
    <mergeCell ref="W17:Y17"/>
    <mergeCell ref="Z17:AA17"/>
    <mergeCell ref="B18:C18"/>
    <mergeCell ref="D18:E18"/>
    <mergeCell ref="G18:J18"/>
    <mergeCell ref="L18:N18"/>
    <mergeCell ref="P18:Q18"/>
    <mergeCell ref="R18:S18"/>
    <mergeCell ref="U18:W18"/>
    <mergeCell ref="X18:Y18"/>
    <mergeCell ref="Z18:AA18"/>
    <mergeCell ref="B19:C19"/>
    <mergeCell ref="D19:E19"/>
    <mergeCell ref="G19:J19"/>
    <mergeCell ref="L19:N19"/>
    <mergeCell ref="P19:Q19"/>
    <mergeCell ref="R19:S19"/>
    <mergeCell ref="U19:W19"/>
    <mergeCell ref="X19:Y19"/>
    <mergeCell ref="Z19:AA19"/>
    <mergeCell ref="B20:C20"/>
    <mergeCell ref="D20:E20"/>
    <mergeCell ref="G20:J20"/>
    <mergeCell ref="L20:N20"/>
    <mergeCell ref="P20:Q20"/>
    <mergeCell ref="R20:S20"/>
    <mergeCell ref="U20:W20"/>
    <mergeCell ref="X20:Y20"/>
    <mergeCell ref="Z20:AA20"/>
    <mergeCell ref="A7:C16"/>
    <mergeCell ref="W2:AA3"/>
    <mergeCell ref="A4:B5"/>
    <mergeCell ref="C4:D5"/>
  </mergeCells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256"/>
  <sheetViews>
    <sheetView tabSelected="1" view="pageBreakPreview" zoomScale="55" zoomScalePageLayoutView="85" zoomScaleNormal="85" topLeftCell="A8" workbookViewId="0">
      <selection activeCell="BJ15" sqref="BJ15"/>
    </sheetView>
  </sheetViews>
  <sheetFormatPr defaultColWidth="9" defaultRowHeight="14"/>
  <cols>
    <col min="1" max="1" width="4.5" style="6" customWidth="1"/>
    <col min="2" max="11" width="2.62727272727273" style="6" customWidth="1"/>
    <col min="12" max="12" width="10.1272727272727" style="6" customWidth="1"/>
    <col min="13" max="13" width="16.1" style="6" customWidth="1"/>
    <col min="14" max="14" width="14.8727272727273" style="7" customWidth="1"/>
    <col min="15" max="15" width="19" style="7" customWidth="1"/>
    <col min="16" max="16" width="7.25454545454545" style="6" hidden="1" customWidth="1" outlineLevel="1"/>
    <col min="17" max="17" width="8" style="6" hidden="1" customWidth="1" outlineLevel="1"/>
    <col min="18" max="18" width="5.25454545454545" style="6" hidden="1" customWidth="1" outlineLevel="1"/>
    <col min="19" max="19" width="9.75454545454545" style="6" customWidth="1" collapsed="1"/>
    <col min="20" max="20" width="6.12727272727273" style="6" hidden="1" customWidth="1" outlineLevel="1"/>
    <col min="21" max="22" width="12.1272727272727" style="6" hidden="1" customWidth="1" outlineLevel="1"/>
    <col min="23" max="23" width="8.75454545454545" style="6" hidden="1" customWidth="1" outlineLevel="1"/>
    <col min="24" max="24" width="7.62727272727273" style="6" hidden="1" customWidth="1" outlineLevel="1"/>
    <col min="25" max="25" width="7.75454545454545" style="6" customWidth="1" collapsed="1"/>
    <col min="26" max="26" width="14.2545454545455" style="7" hidden="1" customWidth="1" outlineLevel="1"/>
    <col min="27" max="27" width="15.5" style="7" hidden="1" customWidth="1" outlineLevel="1"/>
    <col min="28" max="28" width="12.5" style="6" hidden="1" customWidth="1" outlineLevel="1"/>
    <col min="29" max="29" width="8.25454545454545" style="8" customWidth="1" collapsed="1"/>
    <col min="30" max="30" width="7" style="6" customWidth="1"/>
    <col min="31" max="31" width="12.6363636363636" style="6" customWidth="1"/>
    <col min="32" max="34" width="8.1" style="6" hidden="1" customWidth="1" outlineLevel="1"/>
    <col min="35" max="35" width="18.4545454545455" style="9" hidden="1" customWidth="1" outlineLevel="1"/>
    <col min="36" max="36" width="15.5454545454545" style="10" hidden="1" customWidth="1" outlineLevel="1"/>
    <col min="37" max="38" width="13.0454545454545" style="6" hidden="1" customWidth="1" outlineLevel="1"/>
    <col min="39" max="40" width="10.2363636363636" style="6" hidden="1" customWidth="1" outlineLevel="1"/>
    <col min="41" max="41" width="14.0909090909091" style="6" customWidth="1" collapsed="1"/>
    <col min="42" max="42" width="17" style="6" customWidth="1"/>
    <col min="43" max="43" width="18.4545454545455" style="6" hidden="1" customWidth="1" outlineLevel="1"/>
    <col min="44" max="44" width="12.6363636363636" style="6" hidden="1" customWidth="1" outlineLevel="1"/>
    <col min="45" max="45" width="15.5454545454545" style="6" hidden="1" customWidth="1" outlineLevel="1"/>
    <col min="46" max="46" width="12.6363636363636" style="6" hidden="1" customWidth="1" outlineLevel="1"/>
    <col min="47" max="47" width="6.81818181818182" style="6" hidden="1" customWidth="1" outlineLevel="1"/>
    <col min="48" max="48" width="9.72727272727273" style="6" hidden="1" customWidth="1" outlineLevel="1"/>
    <col min="49" max="49" width="18.4545454545455" style="6" hidden="1" customWidth="1" outlineLevel="1"/>
    <col min="50" max="50" width="12.6363636363636" style="6" hidden="1" customWidth="1" outlineLevel="1"/>
    <col min="51" max="51" width="14.0909090909091" style="6" hidden="1" customWidth="1" outlineLevel="1"/>
    <col min="52" max="52" width="15.5454545454545" style="6" hidden="1" customWidth="1" outlineLevel="1"/>
    <col min="53" max="53" width="5.75454545454545" style="6" customWidth="1" collapsed="1"/>
    <col min="54" max="54" width="9" style="11" hidden="1" customWidth="1"/>
    <col min="55" max="55" width="5.75454545454545" style="12" hidden="1" customWidth="1"/>
    <col min="56" max="56" width="7.62727272727273" style="11" hidden="1" customWidth="1"/>
    <col min="57" max="58" width="7.25454545454545" style="6" hidden="1" customWidth="1"/>
    <col min="59" max="59" width="10" style="6" customWidth="1"/>
    <col min="60" max="60" width="14.1272727272727" style="6" customWidth="1"/>
    <col min="61" max="61" width="15.1272727272727" style="6" customWidth="1"/>
    <col min="62" max="62" width="17.8727272727273" style="6" customWidth="1"/>
    <col min="63" max="63" width="17.6272727272727" style="6" customWidth="1"/>
    <col min="64" max="64" width="17" style="6" customWidth="1"/>
    <col min="65" max="65" width="18.8727272727273" style="6" customWidth="1"/>
    <col min="66" max="66" width="18" style="6" customWidth="1"/>
    <col min="67" max="67" width="18.1818181818182" style="6" customWidth="1"/>
    <col min="68" max="16384" width="9" style="6"/>
  </cols>
  <sheetData>
    <row r="1" ht="14.75" hidden="1" outlineLevel="1" spans="14:56"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9"/>
      <c r="AJ1" s="10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ht="24" hidden="1" customHeight="1" outlineLevel="1" spans="1:66">
      <c r="A2" s="13" t="s">
        <v>53</v>
      </c>
      <c r="B2" s="14"/>
      <c r="C2" s="14"/>
      <c r="D2" s="14"/>
      <c r="E2" s="14"/>
      <c r="F2" s="15" t="s">
        <v>54</v>
      </c>
      <c r="G2" s="15"/>
      <c r="H2" s="15"/>
      <c r="I2" s="15"/>
      <c r="J2" s="15"/>
      <c r="K2" s="15"/>
      <c r="L2" s="15"/>
      <c r="M2" s="15"/>
      <c r="N2" s="32" t="s">
        <v>55</v>
      </c>
      <c r="O2" s="33"/>
      <c r="P2" s="34" t="s">
        <v>56</v>
      </c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107"/>
      <c r="AJ2" s="108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154" t="s">
        <v>47</v>
      </c>
      <c r="BH2" s="30" t="s">
        <v>21</v>
      </c>
      <c r="BI2" s="30" t="s">
        <v>30</v>
      </c>
      <c r="BJ2" s="30" t="s">
        <v>26</v>
      </c>
      <c r="BK2" s="30" t="s">
        <v>31</v>
      </c>
      <c r="BL2" s="30" t="s">
        <v>33</v>
      </c>
      <c r="BM2" s="30" t="s">
        <v>37</v>
      </c>
      <c r="BN2" s="30" t="s">
        <v>41</v>
      </c>
    </row>
    <row r="3" ht="24" hidden="1" customHeight="1" outlineLevel="1" spans="1:66">
      <c r="A3" s="16" t="s">
        <v>57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109"/>
      <c r="AJ3" s="110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155" t="s">
        <v>58</v>
      </c>
      <c r="BH3" s="30" t="s">
        <v>59</v>
      </c>
      <c r="BI3" s="30" t="s">
        <v>59</v>
      </c>
      <c r="BJ3" s="30" t="s">
        <v>59</v>
      </c>
      <c r="BK3" s="30" t="s">
        <v>59</v>
      </c>
      <c r="BL3" s="30" t="s">
        <v>59</v>
      </c>
      <c r="BM3" s="30" t="s">
        <v>38</v>
      </c>
      <c r="BN3" s="155" t="s">
        <v>38</v>
      </c>
    </row>
    <row r="4" ht="24" hidden="1" customHeight="1" outlineLevel="1" spans="1:66">
      <c r="A4" s="18" t="s">
        <v>60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1" t="s">
        <v>61</v>
      </c>
      <c r="O4" s="19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109"/>
      <c r="AJ4" s="110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155" t="s">
        <v>62</v>
      </c>
      <c r="BH4" s="30" t="s">
        <v>63</v>
      </c>
      <c r="BI4" s="30" t="s">
        <v>63</v>
      </c>
      <c r="BJ4" s="30" t="s">
        <v>64</v>
      </c>
      <c r="BK4" s="30" t="s">
        <v>65</v>
      </c>
      <c r="BL4" s="30" t="s">
        <v>66</v>
      </c>
      <c r="BM4" s="30"/>
      <c r="BN4" s="155"/>
    </row>
    <row r="5" ht="24" hidden="1" customHeight="1" outlineLevel="1" spans="1:66">
      <c r="A5" s="20" t="s">
        <v>67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109"/>
      <c r="AJ5" s="110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155" t="s">
        <v>19</v>
      </c>
      <c r="BH5" s="30" t="s">
        <v>68</v>
      </c>
      <c r="BI5" s="30" t="s">
        <v>69</v>
      </c>
      <c r="BJ5" s="30" t="s">
        <v>68</v>
      </c>
      <c r="BK5" s="30" t="s">
        <v>69</v>
      </c>
      <c r="BL5" s="30" t="s">
        <v>70</v>
      </c>
      <c r="BM5" s="30" t="s">
        <v>68</v>
      </c>
      <c r="BN5" s="155" t="s">
        <v>69</v>
      </c>
    </row>
    <row r="6" ht="24" hidden="1" customHeight="1" outlineLevel="1" spans="1:66">
      <c r="A6" s="22" t="s">
        <v>71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109"/>
      <c r="AJ6" s="110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155" t="s">
        <v>72</v>
      </c>
      <c r="BH6" s="65"/>
      <c r="BI6" s="88"/>
      <c r="BJ6" s="5"/>
      <c r="BK6" s="5"/>
      <c r="BL6" s="5"/>
      <c r="BM6" s="5"/>
      <c r="BN6" s="5"/>
    </row>
    <row r="7" ht="24" hidden="1" customHeight="1" outlineLevel="1" spans="1:66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109"/>
      <c r="AJ7" s="110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155" t="s">
        <v>73</v>
      </c>
      <c r="BH7" s="155"/>
      <c r="BI7" s="5"/>
      <c r="BJ7" s="5"/>
      <c r="BK7" s="5"/>
      <c r="BL7" s="5"/>
      <c r="BM7" s="5"/>
      <c r="BN7" s="5"/>
    </row>
    <row r="8" ht="36" customHeight="1" collapsed="1" spans="1:66">
      <c r="A8" s="24" t="s">
        <v>74</v>
      </c>
      <c r="B8" s="25" t="s">
        <v>75</v>
      </c>
      <c r="C8" s="26"/>
      <c r="D8" s="26"/>
      <c r="E8" s="26"/>
      <c r="F8" s="26"/>
      <c r="G8" s="26"/>
      <c r="H8" s="26"/>
      <c r="I8" s="26"/>
      <c r="J8" s="26"/>
      <c r="K8" s="26"/>
      <c r="L8" s="36" t="s">
        <v>76</v>
      </c>
      <c r="M8" s="37" t="s">
        <v>77</v>
      </c>
      <c r="N8" s="37" t="s">
        <v>47</v>
      </c>
      <c r="O8" s="38" t="s">
        <v>58</v>
      </c>
      <c r="P8" s="39" t="s">
        <v>78</v>
      </c>
      <c r="Q8" s="39" t="s">
        <v>79</v>
      </c>
      <c r="R8" s="39" t="s">
        <v>80</v>
      </c>
      <c r="S8" s="39" t="s">
        <v>13</v>
      </c>
      <c r="T8" s="66" t="s">
        <v>81</v>
      </c>
      <c r="U8" s="67" t="s">
        <v>82</v>
      </c>
      <c r="V8" s="39" t="s">
        <v>83</v>
      </c>
      <c r="W8" s="66" t="s">
        <v>84</v>
      </c>
      <c r="X8" s="68" t="s">
        <v>85</v>
      </c>
      <c r="Y8" s="68" t="s">
        <v>86</v>
      </c>
      <c r="Z8" s="80" t="s">
        <v>87</v>
      </c>
      <c r="AA8" s="80" t="s">
        <v>88</v>
      </c>
      <c r="AB8" s="39" t="s">
        <v>89</v>
      </c>
      <c r="AC8" s="81" t="s">
        <v>90</v>
      </c>
      <c r="AD8" s="39" t="s">
        <v>91</v>
      </c>
      <c r="AE8" s="82" t="s">
        <v>92</v>
      </c>
      <c r="AF8" s="83" t="s">
        <v>93</v>
      </c>
      <c r="AG8" s="83"/>
      <c r="AH8" s="111"/>
      <c r="AI8" s="112" t="s">
        <v>94</v>
      </c>
      <c r="AJ8" s="113" t="s">
        <v>95</v>
      </c>
      <c r="AK8" s="82" t="s">
        <v>96</v>
      </c>
      <c r="AL8" s="114" t="s">
        <v>97</v>
      </c>
      <c r="AM8" s="115" t="s">
        <v>98</v>
      </c>
      <c r="AN8" s="115" t="s">
        <v>99</v>
      </c>
      <c r="AO8" s="131" t="s">
        <v>100</v>
      </c>
      <c r="AP8" s="131" t="s">
        <v>101</v>
      </c>
      <c r="AQ8" s="132" t="s">
        <v>102</v>
      </c>
      <c r="AR8" s="133" t="s">
        <v>103</v>
      </c>
      <c r="AS8" s="134" t="s">
        <v>104</v>
      </c>
      <c r="AT8" s="134" t="s">
        <v>105</v>
      </c>
      <c r="AU8" s="133" t="s">
        <v>106</v>
      </c>
      <c r="AV8" s="133" t="s">
        <v>107</v>
      </c>
      <c r="AW8" s="133" t="s">
        <v>108</v>
      </c>
      <c r="AX8" s="134" t="s">
        <v>109</v>
      </c>
      <c r="AY8" s="144" t="s">
        <v>110</v>
      </c>
      <c r="AZ8" s="145" t="s">
        <v>111</v>
      </c>
      <c r="BA8" s="115" t="s">
        <v>93</v>
      </c>
      <c r="BB8" s="146" t="s">
        <v>112</v>
      </c>
      <c r="BC8" s="147" t="s">
        <v>113</v>
      </c>
      <c r="BD8" s="146" t="s">
        <v>114</v>
      </c>
      <c r="BE8" s="39" t="s">
        <v>100</v>
      </c>
      <c r="BF8" s="39" t="s">
        <v>73</v>
      </c>
      <c r="BG8" s="156" t="s">
        <v>115</v>
      </c>
      <c r="BH8" s="155" t="s">
        <v>116</v>
      </c>
      <c r="BI8" s="155" t="s">
        <v>116</v>
      </c>
      <c r="BJ8" s="155" t="s">
        <v>116</v>
      </c>
      <c r="BK8" s="155" t="s">
        <v>116</v>
      </c>
      <c r="BL8" s="155" t="s">
        <v>116</v>
      </c>
      <c r="BM8" s="155" t="s">
        <v>116</v>
      </c>
      <c r="BN8" s="155" t="s">
        <v>116</v>
      </c>
    </row>
    <row r="9" s="1" customFormat="1" ht="18" customHeight="1" spans="1:66">
      <c r="A9" s="27"/>
      <c r="B9" s="28">
        <v>0</v>
      </c>
      <c r="C9" s="28">
        <v>1</v>
      </c>
      <c r="D9" s="28">
        <v>2</v>
      </c>
      <c r="E9" s="28">
        <v>3</v>
      </c>
      <c r="F9" s="28">
        <v>4</v>
      </c>
      <c r="G9" s="28">
        <v>5</v>
      </c>
      <c r="H9" s="28">
        <v>6</v>
      </c>
      <c r="I9" s="28">
        <v>7</v>
      </c>
      <c r="J9" s="28">
        <v>8</v>
      </c>
      <c r="K9" s="40">
        <v>9</v>
      </c>
      <c r="L9" s="41"/>
      <c r="M9" s="42"/>
      <c r="N9" s="42"/>
      <c r="O9" s="43"/>
      <c r="P9" s="44"/>
      <c r="Q9" s="44"/>
      <c r="R9" s="44"/>
      <c r="S9" s="44"/>
      <c r="T9" s="69"/>
      <c r="U9" s="70"/>
      <c r="V9" s="44"/>
      <c r="W9" s="69"/>
      <c r="X9" s="71"/>
      <c r="Y9" s="71"/>
      <c r="Z9" s="84"/>
      <c r="AA9" s="84"/>
      <c r="AB9" s="44"/>
      <c r="AC9" s="85"/>
      <c r="AD9" s="44"/>
      <c r="AE9" s="86"/>
      <c r="AF9" s="87" t="s">
        <v>117</v>
      </c>
      <c r="AG9" s="116" t="s">
        <v>118</v>
      </c>
      <c r="AH9" s="116" t="s">
        <v>119</v>
      </c>
      <c r="AI9" s="117"/>
      <c r="AJ9" s="118"/>
      <c r="AK9" s="86"/>
      <c r="AL9" s="119"/>
      <c r="AM9" s="120"/>
      <c r="AN9" s="120"/>
      <c r="AO9" s="131"/>
      <c r="AP9" s="131"/>
      <c r="AQ9" s="135"/>
      <c r="AR9" s="136"/>
      <c r="AS9" s="137"/>
      <c r="AT9" s="137"/>
      <c r="AU9" s="136"/>
      <c r="AV9" s="136"/>
      <c r="AW9" s="136"/>
      <c r="AX9" s="137"/>
      <c r="AY9" s="148"/>
      <c r="AZ9" s="149"/>
      <c r="BA9" s="120"/>
      <c r="BB9" s="150"/>
      <c r="BC9" s="151"/>
      <c r="BD9" s="150"/>
      <c r="BE9" s="70"/>
      <c r="BF9" s="44"/>
      <c r="BG9" s="157"/>
      <c r="BH9" s="155"/>
      <c r="BI9" s="155"/>
      <c r="BJ9" s="155"/>
      <c r="BK9" s="155"/>
      <c r="BL9" s="155"/>
      <c r="BM9" s="155"/>
      <c r="BN9" s="155"/>
    </row>
    <row r="10" s="2" customFormat="1" ht="30" customHeight="1" spans="1:66">
      <c r="A10" s="29">
        <f>ROW()-9</f>
        <v>1</v>
      </c>
      <c r="B10" s="30"/>
      <c r="C10" s="30">
        <v>1</v>
      </c>
      <c r="D10" s="31"/>
      <c r="E10" s="31"/>
      <c r="F10" s="31"/>
      <c r="G10" s="31"/>
      <c r="H10" s="31"/>
      <c r="I10" s="31"/>
      <c r="J10" s="31"/>
      <c r="K10" s="30"/>
      <c r="L10" s="30" t="s">
        <v>120</v>
      </c>
      <c r="M10" s="45"/>
      <c r="N10" s="30" t="s">
        <v>121</v>
      </c>
      <c r="O10" s="31" t="s">
        <v>122</v>
      </c>
      <c r="P10" s="30" t="s">
        <v>123</v>
      </c>
      <c r="Q10" s="30" t="s">
        <v>124</v>
      </c>
      <c r="R10" s="28" t="s">
        <v>125</v>
      </c>
      <c r="S10" s="72"/>
      <c r="T10" s="72" t="s">
        <v>126</v>
      </c>
      <c r="U10" s="30" t="s">
        <v>127</v>
      </c>
      <c r="V10" s="55" t="s">
        <v>126</v>
      </c>
      <c r="W10" s="28" t="s">
        <v>128</v>
      </c>
      <c r="X10" s="63" t="s">
        <v>129</v>
      </c>
      <c r="Y10" s="31" t="s">
        <v>130</v>
      </c>
      <c r="Z10" s="31" t="s">
        <v>131</v>
      </c>
      <c r="AA10" s="31" t="s">
        <v>132</v>
      </c>
      <c r="AB10" s="31" t="s">
        <v>133</v>
      </c>
      <c r="AC10" s="88" t="e">
        <f>AC11+#REF!+#REF!+AC13+AC25+#REF!+#REF!+#REF!+AC28+#REF!+#REF!+#REF!</f>
        <v>#REF!</v>
      </c>
      <c r="AD10" s="31"/>
      <c r="AE10" s="31" t="s">
        <v>134</v>
      </c>
      <c r="AF10" s="31"/>
      <c r="AG10" s="31"/>
      <c r="AH10" s="31"/>
      <c r="AI10" s="121"/>
      <c r="AJ10" s="122"/>
      <c r="AK10" s="31"/>
      <c r="AL10" s="31"/>
      <c r="AM10" s="31"/>
      <c r="AN10" s="31"/>
      <c r="AO10" s="31" t="s">
        <v>135</v>
      </c>
      <c r="AP10" s="31" t="s">
        <v>136</v>
      </c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152"/>
      <c r="BB10" s="88"/>
      <c r="BC10" s="153"/>
      <c r="BD10" s="88"/>
      <c r="BE10" s="152"/>
      <c r="BF10" s="152"/>
      <c r="BG10" s="28"/>
      <c r="BH10" s="28">
        <v>1</v>
      </c>
      <c r="BI10" s="28">
        <v>1</v>
      </c>
      <c r="BJ10" s="28">
        <v>1</v>
      </c>
      <c r="BK10" s="28">
        <v>1</v>
      </c>
      <c r="BL10" s="28">
        <v>1</v>
      </c>
      <c r="BM10" s="28">
        <v>0</v>
      </c>
      <c r="BN10" s="28">
        <v>0</v>
      </c>
    </row>
    <row r="11" s="2" customFormat="1" ht="30" customHeight="1" spans="1:66">
      <c r="A11" s="29">
        <f>ROW()-9</f>
        <v>2</v>
      </c>
      <c r="B11" s="30"/>
      <c r="C11" s="30"/>
      <c r="D11" s="31">
        <v>2</v>
      </c>
      <c r="E11" s="31"/>
      <c r="F11" s="31"/>
      <c r="G11" s="31"/>
      <c r="H11" s="31"/>
      <c r="I11" s="31"/>
      <c r="J11" s="31"/>
      <c r="K11" s="31"/>
      <c r="L11" s="31" t="s">
        <v>120</v>
      </c>
      <c r="M11" s="31" t="s">
        <v>137</v>
      </c>
      <c r="N11" s="46" t="s">
        <v>137</v>
      </c>
      <c r="O11" s="46" t="s">
        <v>138</v>
      </c>
      <c r="P11" s="46" t="s">
        <v>139</v>
      </c>
      <c r="Q11" s="73" t="s">
        <v>124</v>
      </c>
      <c r="R11" s="28" t="s">
        <v>125</v>
      </c>
      <c r="S11" s="74"/>
      <c r="T11" s="72" t="s">
        <v>126</v>
      </c>
      <c r="U11" s="46" t="s">
        <v>140</v>
      </c>
      <c r="V11" s="55" t="s">
        <v>126</v>
      </c>
      <c r="W11" s="75" t="s">
        <v>128</v>
      </c>
      <c r="X11" s="76" t="s">
        <v>129</v>
      </c>
      <c r="Y11" s="47" t="s">
        <v>141</v>
      </c>
      <c r="Z11" s="47" t="s">
        <v>131</v>
      </c>
      <c r="AA11" s="47" t="s">
        <v>132</v>
      </c>
      <c r="AB11" s="47" t="s">
        <v>142</v>
      </c>
      <c r="AC11" s="89">
        <v>0.85</v>
      </c>
      <c r="AD11" s="31" t="s">
        <v>132</v>
      </c>
      <c r="AE11" s="31"/>
      <c r="AF11" s="31"/>
      <c r="AG11" s="31"/>
      <c r="AH11" s="31"/>
      <c r="AI11" s="121"/>
      <c r="AJ11" s="122"/>
      <c r="AK11" s="31"/>
      <c r="AL11" s="31"/>
      <c r="AM11" s="31"/>
      <c r="AN11" s="31"/>
      <c r="AO11" s="138" t="s">
        <v>143</v>
      </c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152"/>
      <c r="BB11" s="88"/>
      <c r="BC11" s="153"/>
      <c r="BD11" s="88"/>
      <c r="BE11" s="152"/>
      <c r="BF11" s="152"/>
      <c r="BG11" s="28"/>
      <c r="BH11" s="28">
        <v>1</v>
      </c>
      <c r="BI11" s="28">
        <v>1</v>
      </c>
      <c r="BJ11" s="28">
        <v>1</v>
      </c>
      <c r="BK11" s="28">
        <v>1</v>
      </c>
      <c r="BL11" s="28">
        <v>0</v>
      </c>
      <c r="BM11" s="28">
        <v>0</v>
      </c>
      <c r="BN11" s="28">
        <v>0</v>
      </c>
    </row>
    <row r="12" s="2" customFormat="1" ht="30" customHeight="1" spans="1:66">
      <c r="A12" s="29">
        <v>3</v>
      </c>
      <c r="B12" s="30"/>
      <c r="C12" s="30"/>
      <c r="D12" s="31">
        <v>2</v>
      </c>
      <c r="E12" s="31"/>
      <c r="F12" s="31"/>
      <c r="G12" s="31"/>
      <c r="H12" s="31"/>
      <c r="I12" s="31"/>
      <c r="J12" s="31"/>
      <c r="K12" s="31"/>
      <c r="L12" s="31" t="s">
        <v>120</v>
      </c>
      <c r="M12" s="31" t="s">
        <v>144</v>
      </c>
      <c r="N12" s="46" t="s">
        <v>144</v>
      </c>
      <c r="O12" s="46" t="s">
        <v>138</v>
      </c>
      <c r="P12" s="46" t="s">
        <v>145</v>
      </c>
      <c r="Q12" s="73" t="s">
        <v>124</v>
      </c>
      <c r="R12" s="28" t="s">
        <v>125</v>
      </c>
      <c r="S12" s="74"/>
      <c r="T12" s="72" t="s">
        <v>126</v>
      </c>
      <c r="U12" s="46" t="s">
        <v>140</v>
      </c>
      <c r="V12" s="55" t="s">
        <v>126</v>
      </c>
      <c r="W12" s="75" t="s">
        <v>128</v>
      </c>
      <c r="X12" s="76" t="s">
        <v>129</v>
      </c>
      <c r="Y12" s="47" t="s">
        <v>141</v>
      </c>
      <c r="Z12" s="47" t="s">
        <v>131</v>
      </c>
      <c r="AA12" s="47" t="s">
        <v>132</v>
      </c>
      <c r="AB12" s="47" t="s">
        <v>142</v>
      </c>
      <c r="AC12" s="89">
        <v>0.85</v>
      </c>
      <c r="AD12" s="31"/>
      <c r="AE12" s="31"/>
      <c r="AF12" s="31"/>
      <c r="AG12" s="31"/>
      <c r="AH12" s="31"/>
      <c r="AI12" s="121"/>
      <c r="AJ12" s="122"/>
      <c r="AK12" s="31"/>
      <c r="AL12" s="31"/>
      <c r="AM12" s="31"/>
      <c r="AN12" s="31"/>
      <c r="AO12" s="138" t="s">
        <v>143</v>
      </c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152"/>
      <c r="BB12" s="88"/>
      <c r="BC12" s="153"/>
      <c r="BD12" s="88"/>
      <c r="BE12" s="152"/>
      <c r="BF12" s="152"/>
      <c r="BG12" s="28"/>
      <c r="BH12" s="28">
        <v>0</v>
      </c>
      <c r="BI12" s="28">
        <v>0</v>
      </c>
      <c r="BJ12" s="28">
        <v>0</v>
      </c>
      <c r="BK12" s="28">
        <v>0</v>
      </c>
      <c r="BL12" s="28">
        <v>1</v>
      </c>
      <c r="BM12" s="28">
        <v>0</v>
      </c>
      <c r="BN12" s="28">
        <v>0</v>
      </c>
    </row>
    <row r="13" s="2" customFormat="1" ht="30" customHeight="1" spans="1:66">
      <c r="A13" s="29">
        <f>ROW()-9</f>
        <v>4</v>
      </c>
      <c r="B13" s="31"/>
      <c r="C13" s="31"/>
      <c r="D13" s="31">
        <v>2</v>
      </c>
      <c r="E13" s="31"/>
      <c r="F13" s="31"/>
      <c r="G13" s="31"/>
      <c r="H13" s="31"/>
      <c r="I13" s="31"/>
      <c r="J13" s="31"/>
      <c r="K13" s="31"/>
      <c r="L13" s="31" t="s">
        <v>120</v>
      </c>
      <c r="M13" s="31" t="s">
        <v>146</v>
      </c>
      <c r="N13" s="46" t="s">
        <v>146</v>
      </c>
      <c r="O13" s="46" t="s">
        <v>147</v>
      </c>
      <c r="P13" s="47" t="s">
        <v>123</v>
      </c>
      <c r="Q13" s="73" t="s">
        <v>124</v>
      </c>
      <c r="R13" s="75" t="s">
        <v>125</v>
      </c>
      <c r="S13" s="74"/>
      <c r="T13" s="74" t="s">
        <v>126</v>
      </c>
      <c r="U13" s="46" t="s">
        <v>148</v>
      </c>
      <c r="V13" s="50" t="s">
        <v>126</v>
      </c>
      <c r="W13" s="75" t="s">
        <v>128</v>
      </c>
      <c r="X13" s="76" t="s">
        <v>129</v>
      </c>
      <c r="Y13" s="31" t="s">
        <v>141</v>
      </c>
      <c r="Z13" s="28" t="s">
        <v>131</v>
      </c>
      <c r="AA13" s="31" t="s">
        <v>132</v>
      </c>
      <c r="AB13" s="31" t="s">
        <v>142</v>
      </c>
      <c r="AC13" s="88" t="e">
        <f>AC14+#REF!*2+#REF!+#REF!+AC25</f>
        <v>#REF!</v>
      </c>
      <c r="AD13" s="31" t="s">
        <v>132</v>
      </c>
      <c r="AE13" s="31"/>
      <c r="AF13" s="31"/>
      <c r="AG13" s="31"/>
      <c r="AH13" s="31"/>
      <c r="AI13" s="121"/>
      <c r="AJ13" s="122"/>
      <c r="AK13" s="31"/>
      <c r="AL13" s="31"/>
      <c r="AM13" s="31"/>
      <c r="AN13" s="31"/>
      <c r="AO13" s="138" t="s">
        <v>149</v>
      </c>
      <c r="AP13" s="138" t="s">
        <v>150</v>
      </c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88"/>
      <c r="BC13" s="153"/>
      <c r="BD13" s="88"/>
      <c r="BE13" s="152"/>
      <c r="BF13" s="152"/>
      <c r="BG13" s="28"/>
      <c r="BH13" s="28">
        <v>1</v>
      </c>
      <c r="BI13" s="28">
        <v>1</v>
      </c>
      <c r="BJ13" s="28">
        <v>1</v>
      </c>
      <c r="BK13" s="28">
        <v>1</v>
      </c>
      <c r="BL13" s="28">
        <v>1</v>
      </c>
      <c r="BM13" s="28">
        <v>0</v>
      </c>
      <c r="BN13" s="28">
        <v>0</v>
      </c>
    </row>
    <row r="14" s="2" customFormat="1" ht="30" customHeight="1" spans="1:66">
      <c r="A14" s="29">
        <f>ROW()-9</f>
        <v>5</v>
      </c>
      <c r="B14" s="31"/>
      <c r="C14" s="31"/>
      <c r="D14" s="31"/>
      <c r="E14" s="31">
        <v>3</v>
      </c>
      <c r="F14" s="31"/>
      <c r="G14" s="31"/>
      <c r="H14" s="31"/>
      <c r="I14" s="31"/>
      <c r="J14" s="31"/>
      <c r="K14" s="31"/>
      <c r="L14" s="31" t="s">
        <v>120</v>
      </c>
      <c r="M14" s="31"/>
      <c r="N14" s="46" t="s">
        <v>151</v>
      </c>
      <c r="O14" s="46" t="s">
        <v>152</v>
      </c>
      <c r="P14" s="47" t="s">
        <v>123</v>
      </c>
      <c r="Q14" s="73" t="s">
        <v>124</v>
      </c>
      <c r="R14" s="75" t="s">
        <v>125</v>
      </c>
      <c r="S14" s="74"/>
      <c r="T14" s="74" t="s">
        <v>126</v>
      </c>
      <c r="U14" s="46" t="s">
        <v>153</v>
      </c>
      <c r="V14" s="50" t="s">
        <v>126</v>
      </c>
      <c r="W14" s="75" t="s">
        <v>128</v>
      </c>
      <c r="X14" s="76" t="s">
        <v>129</v>
      </c>
      <c r="Y14" s="31" t="s">
        <v>154</v>
      </c>
      <c r="Z14" s="28" t="s">
        <v>155</v>
      </c>
      <c r="AA14" s="31" t="s">
        <v>132</v>
      </c>
      <c r="AB14" s="31" t="s">
        <v>142</v>
      </c>
      <c r="AC14" s="88">
        <v>1.3</v>
      </c>
      <c r="AD14" s="63" t="s">
        <v>132</v>
      </c>
      <c r="AE14" s="63" t="s">
        <v>156</v>
      </c>
      <c r="AF14" s="63"/>
      <c r="AG14" s="63"/>
      <c r="AH14" s="63"/>
      <c r="AI14" s="121">
        <f>AC14*1.08</f>
        <v>1.404</v>
      </c>
      <c r="AJ14" s="122">
        <f>AC14/AI14</f>
        <v>0.925925925925926</v>
      </c>
      <c r="AK14" s="63"/>
      <c r="AL14" s="63"/>
      <c r="AM14" s="63"/>
      <c r="AN14" s="63"/>
      <c r="AO14" s="138" t="s">
        <v>135</v>
      </c>
      <c r="AP14" s="138" t="s">
        <v>150</v>
      </c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31"/>
      <c r="BB14" s="88"/>
      <c r="BC14" s="153"/>
      <c r="BD14" s="88"/>
      <c r="BE14" s="152"/>
      <c r="BF14" s="152"/>
      <c r="BG14" s="28"/>
      <c r="BH14" s="28">
        <v>1</v>
      </c>
      <c r="BI14" s="28">
        <v>1</v>
      </c>
      <c r="BJ14" s="28">
        <v>1</v>
      </c>
      <c r="BK14" s="28">
        <v>1</v>
      </c>
      <c r="BL14" s="28">
        <v>1</v>
      </c>
      <c r="BM14" s="28">
        <v>0</v>
      </c>
      <c r="BN14" s="28">
        <v>0</v>
      </c>
    </row>
    <row r="15" s="2" customFormat="1" ht="30" customHeight="1" spans="1:66">
      <c r="A15" s="29">
        <v>4</v>
      </c>
      <c r="B15" s="31"/>
      <c r="C15" s="31"/>
      <c r="D15" s="31"/>
      <c r="E15" s="31">
        <v>3</v>
      </c>
      <c r="F15" s="31"/>
      <c r="G15" s="31"/>
      <c r="H15" s="31"/>
      <c r="I15" s="31"/>
      <c r="J15" s="31"/>
      <c r="K15" s="31"/>
      <c r="L15" s="31" t="s">
        <v>120</v>
      </c>
      <c r="M15" s="31" t="s">
        <v>157</v>
      </c>
      <c r="N15" s="48" t="s">
        <v>157</v>
      </c>
      <c r="O15" s="49" t="s">
        <v>158</v>
      </c>
      <c r="P15" s="50"/>
      <c r="Q15" s="50" t="s">
        <v>159</v>
      </c>
      <c r="R15" s="75" t="s">
        <v>125</v>
      </c>
      <c r="S15" s="50"/>
      <c r="T15" s="74" t="s">
        <v>126</v>
      </c>
      <c r="U15" s="77" t="str">
        <f t="shared" ref="U15:U24" si="0">N15</f>
        <v>SHT0011443</v>
      </c>
      <c r="V15" s="50" t="s">
        <v>126</v>
      </c>
      <c r="W15" s="75" t="s">
        <v>128</v>
      </c>
      <c r="X15" s="76" t="s">
        <v>129</v>
      </c>
      <c r="Y15" s="90" t="s">
        <v>132</v>
      </c>
      <c r="Z15" s="90" t="s">
        <v>132</v>
      </c>
      <c r="AA15" s="90" t="s">
        <v>132</v>
      </c>
      <c r="AB15" s="90" t="s">
        <v>160</v>
      </c>
      <c r="AC15" s="91">
        <v>0.0025</v>
      </c>
      <c r="AD15" s="90" t="s">
        <v>132</v>
      </c>
      <c r="AE15" s="92" t="s">
        <v>161</v>
      </c>
      <c r="AF15" s="93">
        <v>225</v>
      </c>
      <c r="AG15" s="93">
        <v>12</v>
      </c>
      <c r="AH15" s="90"/>
      <c r="AI15" s="123"/>
      <c r="AJ15" s="124"/>
      <c r="AK15" s="90"/>
      <c r="AL15" s="90"/>
      <c r="AM15" s="90"/>
      <c r="AN15" s="90"/>
      <c r="AO15" s="138" t="s">
        <v>143</v>
      </c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31"/>
      <c r="BB15" s="88"/>
      <c r="BC15" s="153"/>
      <c r="BD15" s="88"/>
      <c r="BE15" s="152"/>
      <c r="BF15" s="152"/>
      <c r="BG15" s="28"/>
      <c r="BH15" s="28">
        <v>2</v>
      </c>
      <c r="BI15" s="28">
        <v>2</v>
      </c>
      <c r="BJ15" s="28">
        <v>2</v>
      </c>
      <c r="BK15" s="28">
        <v>2</v>
      </c>
      <c r="BL15" s="28">
        <v>2</v>
      </c>
      <c r="BM15" s="28">
        <v>0</v>
      </c>
      <c r="BN15" s="28">
        <v>0</v>
      </c>
    </row>
    <row r="16" s="2" customFormat="1" ht="30" customHeight="1" spans="1:66">
      <c r="A16" s="29">
        <f>ROW()-9</f>
        <v>7</v>
      </c>
      <c r="B16" s="31"/>
      <c r="C16" s="31"/>
      <c r="D16" s="31"/>
      <c r="E16" s="31">
        <v>3</v>
      </c>
      <c r="F16" s="31"/>
      <c r="G16" s="31"/>
      <c r="H16" s="31"/>
      <c r="I16" s="31"/>
      <c r="J16" s="31"/>
      <c r="K16" s="31"/>
      <c r="L16" s="31" t="s">
        <v>120</v>
      </c>
      <c r="M16" s="31" t="s">
        <v>162</v>
      </c>
      <c r="N16" s="48" t="s">
        <v>162</v>
      </c>
      <c r="O16" s="49" t="s">
        <v>163</v>
      </c>
      <c r="P16" s="50"/>
      <c r="Q16" s="50" t="s">
        <v>159</v>
      </c>
      <c r="R16" s="75" t="s">
        <v>125</v>
      </c>
      <c r="S16" s="50"/>
      <c r="T16" s="74" t="s">
        <v>126</v>
      </c>
      <c r="U16" s="77" t="str">
        <f t="shared" si="0"/>
        <v>SHT0011444</v>
      </c>
      <c r="V16" s="50" t="s">
        <v>126</v>
      </c>
      <c r="W16" s="75" t="s">
        <v>128</v>
      </c>
      <c r="X16" s="76" t="s">
        <v>129</v>
      </c>
      <c r="Y16" s="90" t="s">
        <v>132</v>
      </c>
      <c r="Z16" s="90" t="s">
        <v>132</v>
      </c>
      <c r="AA16" s="90" t="s">
        <v>132</v>
      </c>
      <c r="AB16" s="90" t="s">
        <v>164</v>
      </c>
      <c r="AC16" s="91">
        <v>0.0024</v>
      </c>
      <c r="AD16" s="90" t="s">
        <v>132</v>
      </c>
      <c r="AE16" s="92" t="s">
        <v>161</v>
      </c>
      <c r="AF16" s="93">
        <v>100</v>
      </c>
      <c r="AG16" s="93">
        <v>12</v>
      </c>
      <c r="AH16" s="90"/>
      <c r="AI16" s="123"/>
      <c r="AJ16" s="124"/>
      <c r="AK16" s="90"/>
      <c r="AL16" s="90"/>
      <c r="AM16" s="90"/>
      <c r="AN16" s="90"/>
      <c r="AO16" s="138" t="s">
        <v>143</v>
      </c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31"/>
      <c r="BB16" s="88"/>
      <c r="BC16" s="153"/>
      <c r="BD16" s="88"/>
      <c r="BE16" s="152"/>
      <c r="BF16" s="152"/>
      <c r="BG16" s="28"/>
      <c r="BH16" s="28">
        <v>2</v>
      </c>
      <c r="BI16" s="28">
        <v>2</v>
      </c>
      <c r="BJ16" s="28">
        <v>2</v>
      </c>
      <c r="BK16" s="28">
        <v>2</v>
      </c>
      <c r="BL16" s="28">
        <v>2</v>
      </c>
      <c r="BM16" s="28">
        <v>0</v>
      </c>
      <c r="BN16" s="28">
        <v>0</v>
      </c>
    </row>
    <row r="17" s="2" customFormat="1" ht="30" customHeight="1" spans="1:66">
      <c r="A17" s="29">
        <f>ROW()-9</f>
        <v>8</v>
      </c>
      <c r="B17" s="31"/>
      <c r="C17" s="31"/>
      <c r="D17" s="31"/>
      <c r="E17" s="31">
        <v>3</v>
      </c>
      <c r="F17" s="31"/>
      <c r="G17" s="31"/>
      <c r="H17" s="31"/>
      <c r="I17" s="31"/>
      <c r="J17" s="31"/>
      <c r="K17" s="31"/>
      <c r="L17" s="31" t="s">
        <v>120</v>
      </c>
      <c r="M17" s="31" t="s">
        <v>165</v>
      </c>
      <c r="N17" s="48" t="s">
        <v>165</v>
      </c>
      <c r="O17" s="49" t="s">
        <v>166</v>
      </c>
      <c r="P17" s="50"/>
      <c r="Q17" s="50" t="s">
        <v>159</v>
      </c>
      <c r="R17" s="75" t="s">
        <v>125</v>
      </c>
      <c r="S17" s="50"/>
      <c r="T17" s="74" t="s">
        <v>126</v>
      </c>
      <c r="U17" s="77" t="str">
        <f t="shared" si="0"/>
        <v>SHT0011445</v>
      </c>
      <c r="V17" s="50" t="s">
        <v>126</v>
      </c>
      <c r="W17" s="75" t="s">
        <v>128</v>
      </c>
      <c r="X17" s="76" t="s">
        <v>129</v>
      </c>
      <c r="Y17" s="90" t="s">
        <v>132</v>
      </c>
      <c r="Z17" s="90" t="s">
        <v>132</v>
      </c>
      <c r="AA17" s="90" t="s">
        <v>132</v>
      </c>
      <c r="AB17" s="90" t="s">
        <v>167</v>
      </c>
      <c r="AC17" s="91">
        <v>0.0029</v>
      </c>
      <c r="AD17" s="90" t="s">
        <v>132</v>
      </c>
      <c r="AE17" s="92" t="s">
        <v>161</v>
      </c>
      <c r="AF17" s="93">
        <v>274</v>
      </c>
      <c r="AG17" s="93">
        <v>12</v>
      </c>
      <c r="AH17" s="90"/>
      <c r="AI17" s="123"/>
      <c r="AJ17" s="124"/>
      <c r="AK17" s="90"/>
      <c r="AL17" s="90"/>
      <c r="AM17" s="90"/>
      <c r="AN17" s="90"/>
      <c r="AO17" s="138" t="s">
        <v>143</v>
      </c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31"/>
      <c r="BB17" s="88"/>
      <c r="BC17" s="153"/>
      <c r="BD17" s="88"/>
      <c r="BE17" s="152"/>
      <c r="BF17" s="152"/>
      <c r="BG17" s="28"/>
      <c r="BH17" s="28">
        <v>2</v>
      </c>
      <c r="BI17" s="28">
        <v>2</v>
      </c>
      <c r="BJ17" s="28">
        <v>2</v>
      </c>
      <c r="BK17" s="28">
        <v>2</v>
      </c>
      <c r="BL17" s="28">
        <v>2</v>
      </c>
      <c r="BM17" s="28">
        <v>0</v>
      </c>
      <c r="BN17" s="28">
        <v>0</v>
      </c>
    </row>
    <row r="18" s="2" customFormat="1" ht="30" customHeight="1" spans="1:66">
      <c r="A18" s="29">
        <v>5</v>
      </c>
      <c r="B18" s="31"/>
      <c r="C18" s="31"/>
      <c r="D18" s="31"/>
      <c r="E18" s="31">
        <v>3</v>
      </c>
      <c r="F18" s="31"/>
      <c r="G18" s="31"/>
      <c r="H18" s="31"/>
      <c r="I18" s="31"/>
      <c r="J18" s="31"/>
      <c r="K18" s="31"/>
      <c r="L18" s="31" t="s">
        <v>120</v>
      </c>
      <c r="M18" s="31" t="s">
        <v>168</v>
      </c>
      <c r="N18" s="48" t="s">
        <v>168</v>
      </c>
      <c r="O18" s="49" t="s">
        <v>169</v>
      </c>
      <c r="P18" s="50"/>
      <c r="Q18" s="50" t="s">
        <v>159</v>
      </c>
      <c r="R18" s="75" t="s">
        <v>125</v>
      </c>
      <c r="S18" s="50"/>
      <c r="T18" s="74" t="s">
        <v>126</v>
      </c>
      <c r="U18" s="77" t="str">
        <f t="shared" si="0"/>
        <v>SHT0014454</v>
      </c>
      <c r="V18" s="50" t="s">
        <v>126</v>
      </c>
      <c r="W18" s="75" t="s">
        <v>128</v>
      </c>
      <c r="X18" s="76" t="s">
        <v>129</v>
      </c>
      <c r="Y18" s="90" t="s">
        <v>132</v>
      </c>
      <c r="Z18" s="90" t="s">
        <v>132</v>
      </c>
      <c r="AA18" s="90" t="s">
        <v>132</v>
      </c>
      <c r="AB18" s="90" t="s">
        <v>170</v>
      </c>
      <c r="AC18" s="91">
        <v>0.0065</v>
      </c>
      <c r="AD18" s="90" t="s">
        <v>132</v>
      </c>
      <c r="AE18" s="92" t="s">
        <v>161</v>
      </c>
      <c r="AF18" s="93">
        <v>520</v>
      </c>
      <c r="AG18" s="93">
        <v>12</v>
      </c>
      <c r="AH18" s="90"/>
      <c r="AI18" s="123"/>
      <c r="AJ18" s="124"/>
      <c r="AK18" s="90"/>
      <c r="AL18" s="90"/>
      <c r="AM18" s="90"/>
      <c r="AN18" s="90"/>
      <c r="AO18" s="138" t="s">
        <v>143</v>
      </c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31"/>
      <c r="BB18" s="88"/>
      <c r="BC18" s="153"/>
      <c r="BD18" s="88"/>
      <c r="BE18" s="152"/>
      <c r="BF18" s="152"/>
      <c r="BG18" s="28"/>
      <c r="BH18" s="28">
        <v>2</v>
      </c>
      <c r="BI18" s="28">
        <v>2</v>
      </c>
      <c r="BJ18" s="28">
        <v>2</v>
      </c>
      <c r="BK18" s="28">
        <v>2</v>
      </c>
      <c r="BL18" s="28">
        <v>2</v>
      </c>
      <c r="BM18" s="28">
        <v>0</v>
      </c>
      <c r="BN18" s="28">
        <v>0</v>
      </c>
    </row>
    <row r="19" s="2" customFormat="1" ht="30" customHeight="1" spans="1:66">
      <c r="A19" s="29">
        <f t="shared" ref="A19:A26" si="1">ROW()-9</f>
        <v>10</v>
      </c>
      <c r="B19" s="31"/>
      <c r="C19" s="31"/>
      <c r="D19" s="31"/>
      <c r="E19" s="31">
        <v>3</v>
      </c>
      <c r="F19" s="31"/>
      <c r="G19" s="31"/>
      <c r="H19" s="31"/>
      <c r="I19" s="31"/>
      <c r="J19" s="31"/>
      <c r="K19" s="31"/>
      <c r="L19" s="51" t="s">
        <v>171</v>
      </c>
      <c r="M19" s="52" t="s">
        <v>172</v>
      </c>
      <c r="N19" s="51" t="s">
        <v>173</v>
      </c>
      <c r="O19" s="51" t="s">
        <v>174</v>
      </c>
      <c r="P19" s="51" t="s">
        <v>175</v>
      </c>
      <c r="Q19" s="51" t="s">
        <v>159</v>
      </c>
      <c r="R19" s="28" t="s">
        <v>125</v>
      </c>
      <c r="S19" s="51"/>
      <c r="T19" s="72" t="s">
        <v>126</v>
      </c>
      <c r="U19" s="51" t="str">
        <f t="shared" si="0"/>
        <v>H4681010024A0</v>
      </c>
      <c r="V19" s="55" t="s">
        <v>126</v>
      </c>
      <c r="W19" s="51" t="s">
        <v>129</v>
      </c>
      <c r="X19" s="51" t="s">
        <v>128</v>
      </c>
      <c r="Y19" s="51" t="s">
        <v>176</v>
      </c>
      <c r="Z19" s="51" t="s">
        <v>177</v>
      </c>
      <c r="AA19" s="51" t="s">
        <v>178</v>
      </c>
      <c r="AB19" s="51" t="s">
        <v>179</v>
      </c>
      <c r="AC19" s="51">
        <v>0.033</v>
      </c>
      <c r="AD19" s="63"/>
      <c r="AE19" s="92" t="s">
        <v>180</v>
      </c>
      <c r="AF19" s="92">
        <v>154</v>
      </c>
      <c r="AG19" s="92">
        <v>55</v>
      </c>
      <c r="AH19" s="92" t="s">
        <v>181</v>
      </c>
      <c r="AI19" s="121">
        <v>0.0665742</v>
      </c>
      <c r="AJ19" s="122">
        <f>AC19/AI19</f>
        <v>0.495687518588282</v>
      </c>
      <c r="AK19" s="92"/>
      <c r="AL19" s="92"/>
      <c r="AM19" s="92"/>
      <c r="AN19" s="92"/>
      <c r="AO19" s="92" t="s">
        <v>143</v>
      </c>
      <c r="AP19" s="92" t="s">
        <v>182</v>
      </c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31"/>
      <c r="BB19" s="88"/>
      <c r="BC19" s="153"/>
      <c r="BD19" s="88"/>
      <c r="BE19" s="152"/>
      <c r="BF19" s="152"/>
      <c r="BG19" s="28"/>
      <c r="BH19" s="28">
        <v>1</v>
      </c>
      <c r="BI19" s="28">
        <v>1</v>
      </c>
      <c r="BJ19" s="28">
        <v>1</v>
      </c>
      <c r="BK19" s="28">
        <v>1</v>
      </c>
      <c r="BL19" s="28">
        <v>1</v>
      </c>
      <c r="BM19" s="28">
        <v>0</v>
      </c>
      <c r="BN19" s="28">
        <v>0</v>
      </c>
    </row>
    <row r="20" s="2" customFormat="1" ht="30" customHeight="1" spans="1:66">
      <c r="A20" s="29">
        <f t="shared" si="1"/>
        <v>11</v>
      </c>
      <c r="B20" s="31"/>
      <c r="C20" s="31"/>
      <c r="D20" s="31"/>
      <c r="E20" s="31">
        <v>3</v>
      </c>
      <c r="F20" s="31"/>
      <c r="G20" s="31"/>
      <c r="H20" s="31"/>
      <c r="I20" s="31"/>
      <c r="J20" s="31"/>
      <c r="K20" s="31"/>
      <c r="L20" s="51" t="s">
        <v>183</v>
      </c>
      <c r="M20" s="53" t="s">
        <v>184</v>
      </c>
      <c r="N20" s="51" t="s">
        <v>184</v>
      </c>
      <c r="O20" s="54" t="s">
        <v>185</v>
      </c>
      <c r="P20" s="55"/>
      <c r="Q20" s="55" t="s">
        <v>159</v>
      </c>
      <c r="R20" s="28" t="s">
        <v>125</v>
      </c>
      <c r="S20" s="55"/>
      <c r="T20" s="72" t="s">
        <v>126</v>
      </c>
      <c r="U20" s="65" t="str">
        <f t="shared" si="0"/>
        <v>SHT0011466</v>
      </c>
      <c r="V20" s="55" t="s">
        <v>126</v>
      </c>
      <c r="W20" s="78" t="s">
        <v>129</v>
      </c>
      <c r="X20" s="78" t="s">
        <v>128</v>
      </c>
      <c r="Y20" s="78" t="s">
        <v>186</v>
      </c>
      <c r="Z20" s="94" t="s">
        <v>132</v>
      </c>
      <c r="AA20" s="94" t="s">
        <v>132</v>
      </c>
      <c r="AB20" s="94" t="s">
        <v>187</v>
      </c>
      <c r="AC20" s="95">
        <v>0.00049</v>
      </c>
      <c r="AD20" s="63"/>
      <c r="AE20" s="94" t="s">
        <v>161</v>
      </c>
      <c r="AF20" s="93">
        <v>280</v>
      </c>
      <c r="AG20" s="93">
        <v>252</v>
      </c>
      <c r="AH20" s="93"/>
      <c r="AI20" s="94"/>
      <c r="AJ20" s="94"/>
      <c r="AK20" s="94"/>
      <c r="AL20" s="94"/>
      <c r="AM20" s="94"/>
      <c r="AN20" s="94"/>
      <c r="AO20" s="139" t="s">
        <v>143</v>
      </c>
      <c r="AP20" s="139" t="s">
        <v>188</v>
      </c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31"/>
      <c r="BB20" s="88"/>
      <c r="BC20" s="153"/>
      <c r="BD20" s="88"/>
      <c r="BE20" s="152"/>
      <c r="BF20" s="152"/>
      <c r="BG20" s="28"/>
      <c r="BH20" s="28">
        <v>1</v>
      </c>
      <c r="BI20" s="28">
        <v>1</v>
      </c>
      <c r="BJ20" s="28">
        <v>1</v>
      </c>
      <c r="BK20" s="28">
        <v>1</v>
      </c>
      <c r="BL20" s="28">
        <v>1</v>
      </c>
      <c r="BM20" s="28">
        <v>0</v>
      </c>
      <c r="BN20" s="28">
        <v>0</v>
      </c>
    </row>
    <row r="21" s="2" customFormat="1" ht="30" customHeight="1" spans="1:66">
      <c r="A21" s="29">
        <f t="shared" si="1"/>
        <v>12</v>
      </c>
      <c r="B21" s="31"/>
      <c r="C21" s="31"/>
      <c r="D21" s="31"/>
      <c r="E21" s="31">
        <v>3</v>
      </c>
      <c r="F21" s="31"/>
      <c r="G21" s="31"/>
      <c r="H21" s="31"/>
      <c r="I21" s="31"/>
      <c r="J21" s="31"/>
      <c r="K21" s="31"/>
      <c r="L21" s="51" t="s">
        <v>183</v>
      </c>
      <c r="M21" s="53" t="s">
        <v>189</v>
      </c>
      <c r="N21" s="51" t="s">
        <v>189</v>
      </c>
      <c r="O21" s="54" t="s">
        <v>190</v>
      </c>
      <c r="P21" s="55"/>
      <c r="Q21" s="55" t="s">
        <v>159</v>
      </c>
      <c r="R21" s="28" t="s">
        <v>125</v>
      </c>
      <c r="S21" s="55"/>
      <c r="T21" s="72" t="s">
        <v>126</v>
      </c>
      <c r="U21" s="65" t="str">
        <f t="shared" si="0"/>
        <v>SHT0013275</v>
      </c>
      <c r="V21" s="55" t="s">
        <v>126</v>
      </c>
      <c r="W21" s="78" t="s">
        <v>129</v>
      </c>
      <c r="X21" s="78" t="s">
        <v>128</v>
      </c>
      <c r="Y21" s="78" t="s">
        <v>186</v>
      </c>
      <c r="Z21" s="94" t="s">
        <v>132</v>
      </c>
      <c r="AA21" s="94" t="s">
        <v>132</v>
      </c>
      <c r="AB21" s="94" t="s">
        <v>187</v>
      </c>
      <c r="AC21" s="95">
        <v>0.00049</v>
      </c>
      <c r="AD21" s="63"/>
      <c r="AE21" s="94" t="s">
        <v>161</v>
      </c>
      <c r="AF21" s="93">
        <v>280</v>
      </c>
      <c r="AG21" s="93">
        <v>252</v>
      </c>
      <c r="AH21" s="93"/>
      <c r="AI21" s="94"/>
      <c r="AJ21" s="94"/>
      <c r="AK21" s="94"/>
      <c r="AL21" s="94"/>
      <c r="AM21" s="94"/>
      <c r="AN21" s="94"/>
      <c r="AO21" s="139" t="s">
        <v>143</v>
      </c>
      <c r="AP21" s="139" t="s">
        <v>188</v>
      </c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31"/>
      <c r="BB21" s="88"/>
      <c r="BC21" s="153"/>
      <c r="BD21" s="88"/>
      <c r="BE21" s="152"/>
      <c r="BF21" s="152"/>
      <c r="BG21" s="28"/>
      <c r="BH21" s="28">
        <v>1</v>
      </c>
      <c r="BI21" s="28">
        <v>1</v>
      </c>
      <c r="BJ21" s="28">
        <v>1</v>
      </c>
      <c r="BK21" s="28">
        <v>1</v>
      </c>
      <c r="BL21" s="28">
        <v>1</v>
      </c>
      <c r="BM21" s="28">
        <v>0</v>
      </c>
      <c r="BN21" s="28">
        <v>0</v>
      </c>
    </row>
    <row r="22" s="2" customFormat="1" ht="30" customHeight="1" spans="1:66">
      <c r="A22" s="29">
        <f t="shared" si="1"/>
        <v>13</v>
      </c>
      <c r="B22" s="31"/>
      <c r="C22" s="31"/>
      <c r="D22" s="31">
        <v>2</v>
      </c>
      <c r="E22" s="31"/>
      <c r="F22" s="31"/>
      <c r="G22" s="31"/>
      <c r="H22" s="31"/>
      <c r="I22" s="31"/>
      <c r="J22" s="31"/>
      <c r="K22" s="31"/>
      <c r="L22" s="51" t="s">
        <v>120</v>
      </c>
      <c r="M22" s="53" t="s">
        <v>191</v>
      </c>
      <c r="N22" s="46" t="s">
        <v>191</v>
      </c>
      <c r="O22" s="48" t="s">
        <v>192</v>
      </c>
      <c r="P22" s="48" t="s">
        <v>193</v>
      </c>
      <c r="Q22" s="48" t="s">
        <v>159</v>
      </c>
      <c r="R22" s="75" t="s">
        <v>125</v>
      </c>
      <c r="S22" s="48"/>
      <c r="T22" s="74" t="s">
        <v>126</v>
      </c>
      <c r="U22" s="48" t="str">
        <f t="shared" si="0"/>
        <v>SHT0016201</v>
      </c>
      <c r="V22" s="50" t="s">
        <v>126</v>
      </c>
      <c r="W22" s="48" t="s">
        <v>194</v>
      </c>
      <c r="X22" s="48" t="s">
        <v>195</v>
      </c>
      <c r="Y22" s="51" t="s">
        <v>196</v>
      </c>
      <c r="Z22" s="51" t="s">
        <v>197</v>
      </c>
      <c r="AA22" s="51" t="s">
        <v>132</v>
      </c>
      <c r="AB22" s="51" t="s">
        <v>198</v>
      </c>
      <c r="AC22" s="51">
        <v>0.0172</v>
      </c>
      <c r="AD22" s="63"/>
      <c r="AE22" s="63" t="s">
        <v>199</v>
      </c>
      <c r="AF22" s="63" t="s">
        <v>200</v>
      </c>
      <c r="AG22" s="63"/>
      <c r="AH22" s="63"/>
      <c r="AI22" s="121">
        <f>AC22*1.02</f>
        <v>0.017544</v>
      </c>
      <c r="AJ22" s="122">
        <f>AC22/AI22</f>
        <v>0.980392156862745</v>
      </c>
      <c r="AK22" s="63"/>
      <c r="AL22" s="63"/>
      <c r="AM22" s="63"/>
      <c r="AN22" s="63"/>
      <c r="AO22" s="139" t="s">
        <v>143</v>
      </c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31"/>
      <c r="BB22" s="88"/>
      <c r="BC22" s="153"/>
      <c r="BD22" s="88"/>
      <c r="BE22" s="152"/>
      <c r="BF22" s="152"/>
      <c r="BG22" s="28"/>
      <c r="BH22" s="28">
        <v>1</v>
      </c>
      <c r="BI22" s="28">
        <v>1</v>
      </c>
      <c r="BJ22" s="28">
        <v>1</v>
      </c>
      <c r="BK22" s="28">
        <v>1</v>
      </c>
      <c r="BL22" s="28">
        <v>1</v>
      </c>
      <c r="BM22" s="28">
        <v>0</v>
      </c>
      <c r="BN22" s="28">
        <v>0</v>
      </c>
    </row>
    <row r="23" s="2" customFormat="1" ht="30" customHeight="1" spans="1:66">
      <c r="A23" s="29">
        <f t="shared" si="1"/>
        <v>14</v>
      </c>
      <c r="B23" s="31"/>
      <c r="C23" s="31"/>
      <c r="D23" s="31">
        <v>2</v>
      </c>
      <c r="E23" s="31"/>
      <c r="F23" s="31"/>
      <c r="G23" s="31"/>
      <c r="H23" s="31"/>
      <c r="I23" s="31"/>
      <c r="J23" s="31"/>
      <c r="K23" s="31"/>
      <c r="L23" s="51" t="s">
        <v>171</v>
      </c>
      <c r="M23" s="56" t="s">
        <v>201</v>
      </c>
      <c r="N23" s="51" t="s">
        <v>202</v>
      </c>
      <c r="O23" s="51" t="s">
        <v>203</v>
      </c>
      <c r="P23" s="51" t="s">
        <v>132</v>
      </c>
      <c r="Q23" s="51" t="s">
        <v>159</v>
      </c>
      <c r="R23" s="28" t="s">
        <v>125</v>
      </c>
      <c r="S23" s="51"/>
      <c r="T23" s="72" t="s">
        <v>126</v>
      </c>
      <c r="U23" s="51" t="str">
        <f t="shared" si="0"/>
        <v>H4681010096A0</v>
      </c>
      <c r="V23" s="55" t="s">
        <v>126</v>
      </c>
      <c r="W23" s="51" t="s">
        <v>195</v>
      </c>
      <c r="X23" s="51" t="s">
        <v>128</v>
      </c>
      <c r="Y23" s="51" t="s">
        <v>176</v>
      </c>
      <c r="Z23" s="51" t="s">
        <v>204</v>
      </c>
      <c r="AA23" s="51" t="s">
        <v>178</v>
      </c>
      <c r="AB23" s="51" t="s">
        <v>205</v>
      </c>
      <c r="AC23" s="51">
        <v>0.0076</v>
      </c>
      <c r="AD23" s="63"/>
      <c r="AE23" s="63"/>
      <c r="AF23" s="63"/>
      <c r="AG23" s="63"/>
      <c r="AH23" s="63"/>
      <c r="AI23" s="121"/>
      <c r="AJ23" s="122"/>
      <c r="AK23" s="63"/>
      <c r="AL23" s="63"/>
      <c r="AM23" s="63"/>
      <c r="AN23" s="63"/>
      <c r="AO23" s="139" t="s">
        <v>143</v>
      </c>
      <c r="AP23" s="140" t="s">
        <v>206</v>
      </c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31"/>
      <c r="BB23" s="88"/>
      <c r="BC23" s="153"/>
      <c r="BD23" s="88"/>
      <c r="BE23" s="152"/>
      <c r="BF23" s="152"/>
      <c r="BG23" s="28"/>
      <c r="BH23" s="28">
        <v>1</v>
      </c>
      <c r="BI23" s="28">
        <v>1</v>
      </c>
      <c r="BJ23" s="28">
        <v>1</v>
      </c>
      <c r="BK23" s="28">
        <v>1</v>
      </c>
      <c r="BL23" s="28">
        <v>1</v>
      </c>
      <c r="BM23" s="28">
        <v>0</v>
      </c>
      <c r="BN23" s="28">
        <v>0</v>
      </c>
    </row>
    <row r="24" s="2" customFormat="1" ht="30" customHeight="1" spans="1:66">
      <c r="A24" s="29">
        <f t="shared" si="1"/>
        <v>15</v>
      </c>
      <c r="B24" s="31"/>
      <c r="C24" s="31"/>
      <c r="D24" s="31">
        <v>2</v>
      </c>
      <c r="E24" s="31"/>
      <c r="F24" s="31"/>
      <c r="G24" s="31"/>
      <c r="H24" s="31"/>
      <c r="I24" s="31"/>
      <c r="J24" s="31"/>
      <c r="K24" s="31"/>
      <c r="L24" s="51" t="s">
        <v>171</v>
      </c>
      <c r="M24" s="56" t="s">
        <v>207</v>
      </c>
      <c r="N24" s="51" t="s">
        <v>208</v>
      </c>
      <c r="O24" s="51" t="s">
        <v>209</v>
      </c>
      <c r="P24" s="51" t="s">
        <v>210</v>
      </c>
      <c r="Q24" s="51" t="s">
        <v>159</v>
      </c>
      <c r="R24" s="28" t="s">
        <v>125</v>
      </c>
      <c r="S24" s="51"/>
      <c r="T24" s="72" t="s">
        <v>126</v>
      </c>
      <c r="U24" s="51" t="str">
        <f t="shared" si="0"/>
        <v>H4681010095A0</v>
      </c>
      <c r="V24" s="55" t="s">
        <v>126</v>
      </c>
      <c r="W24" s="51" t="s">
        <v>129</v>
      </c>
      <c r="X24" s="51" t="s">
        <v>128</v>
      </c>
      <c r="Y24" s="51" t="s">
        <v>211</v>
      </c>
      <c r="Z24" s="51" t="s">
        <v>212</v>
      </c>
      <c r="AA24" s="51" t="s">
        <v>132</v>
      </c>
      <c r="AB24" s="51" t="s">
        <v>213</v>
      </c>
      <c r="AC24" s="51">
        <v>0.001</v>
      </c>
      <c r="AD24" s="63"/>
      <c r="AE24" s="63"/>
      <c r="AF24" s="63"/>
      <c r="AG24" s="63"/>
      <c r="AH24" s="63"/>
      <c r="AI24" s="121"/>
      <c r="AJ24" s="122"/>
      <c r="AK24" s="63"/>
      <c r="AL24" s="63"/>
      <c r="AM24" s="63"/>
      <c r="AN24" s="63"/>
      <c r="AO24" s="139" t="s">
        <v>143</v>
      </c>
      <c r="AP24" s="63" t="s">
        <v>214</v>
      </c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31"/>
      <c r="BB24" s="88"/>
      <c r="BC24" s="153"/>
      <c r="BD24" s="88"/>
      <c r="BE24" s="152"/>
      <c r="BF24" s="152"/>
      <c r="BG24" s="28"/>
      <c r="BH24" s="28">
        <v>4</v>
      </c>
      <c r="BI24" s="28">
        <v>4</v>
      </c>
      <c r="BJ24" s="28">
        <v>4</v>
      </c>
      <c r="BK24" s="28">
        <v>4</v>
      </c>
      <c r="BL24" s="28">
        <v>4</v>
      </c>
      <c r="BM24" s="28">
        <v>0</v>
      </c>
      <c r="BN24" s="28">
        <v>0</v>
      </c>
    </row>
    <row r="25" s="2" customFormat="1" ht="30" customHeight="1" spans="1:66">
      <c r="A25" s="29">
        <f t="shared" si="1"/>
        <v>16</v>
      </c>
      <c r="B25" s="31"/>
      <c r="C25" s="31"/>
      <c r="D25" s="31">
        <v>2</v>
      </c>
      <c r="E25" s="31"/>
      <c r="F25" s="31"/>
      <c r="G25" s="31"/>
      <c r="H25" s="31"/>
      <c r="I25" s="31"/>
      <c r="J25" s="31"/>
      <c r="K25" s="31"/>
      <c r="L25" s="31" t="s">
        <v>120</v>
      </c>
      <c r="M25" s="31" t="s">
        <v>215</v>
      </c>
      <c r="N25" s="46" t="s">
        <v>215</v>
      </c>
      <c r="O25" s="46" t="s">
        <v>216</v>
      </c>
      <c r="P25" s="47" t="s">
        <v>217</v>
      </c>
      <c r="Q25" s="73" t="s">
        <v>126</v>
      </c>
      <c r="R25" s="75" t="s">
        <v>125</v>
      </c>
      <c r="S25" s="74"/>
      <c r="T25" s="74" t="s">
        <v>126</v>
      </c>
      <c r="U25" s="46"/>
      <c r="V25" s="50" t="s">
        <v>126</v>
      </c>
      <c r="W25" s="75" t="s">
        <v>128</v>
      </c>
      <c r="X25" s="76" t="s">
        <v>129</v>
      </c>
      <c r="Y25" s="31" t="s">
        <v>218</v>
      </c>
      <c r="Z25" s="60" t="s">
        <v>131</v>
      </c>
      <c r="AA25" s="92" t="s">
        <v>132</v>
      </c>
      <c r="AB25" s="63"/>
      <c r="AC25" s="88">
        <v>1.07</v>
      </c>
      <c r="AD25" s="63"/>
      <c r="AE25" s="63" t="s">
        <v>219</v>
      </c>
      <c r="AF25" s="63"/>
      <c r="AG25" s="63"/>
      <c r="AH25" s="63"/>
      <c r="AI25" s="121"/>
      <c r="AJ25" s="122"/>
      <c r="AK25" s="63"/>
      <c r="AL25" s="63"/>
      <c r="AM25" s="63"/>
      <c r="AN25" s="63"/>
      <c r="AO25" s="139" t="s">
        <v>143</v>
      </c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31"/>
      <c r="BB25" s="88"/>
      <c r="BC25" s="153"/>
      <c r="BD25" s="88"/>
      <c r="BE25" s="152"/>
      <c r="BF25" s="152"/>
      <c r="BG25" s="28"/>
      <c r="BH25" s="28">
        <v>1</v>
      </c>
      <c r="BI25" s="28">
        <v>1</v>
      </c>
      <c r="BJ25" s="28">
        <v>1</v>
      </c>
      <c r="BK25" s="28">
        <v>1</v>
      </c>
      <c r="BL25" s="28">
        <v>0</v>
      </c>
      <c r="BM25" s="28">
        <v>0</v>
      </c>
      <c r="BN25" s="28">
        <v>0</v>
      </c>
    </row>
    <row r="26" s="2" customFormat="1" ht="30" customHeight="1" spans="1:66">
      <c r="A26" s="29">
        <f t="shared" si="1"/>
        <v>17</v>
      </c>
      <c r="B26" s="31"/>
      <c r="C26" s="31"/>
      <c r="D26" s="31">
        <v>2</v>
      </c>
      <c r="E26" s="31"/>
      <c r="F26" s="31"/>
      <c r="G26" s="31"/>
      <c r="H26" s="31"/>
      <c r="I26" s="31"/>
      <c r="J26" s="31"/>
      <c r="K26" s="31"/>
      <c r="L26" s="31" t="s">
        <v>183</v>
      </c>
      <c r="M26" s="31" t="s">
        <v>220</v>
      </c>
      <c r="N26" s="57" t="s">
        <v>220</v>
      </c>
      <c r="O26" s="57" t="s">
        <v>221</v>
      </c>
      <c r="P26" s="47"/>
      <c r="Q26" s="73" t="s">
        <v>126</v>
      </c>
      <c r="R26" s="75" t="s">
        <v>125</v>
      </c>
      <c r="S26" s="74"/>
      <c r="T26" s="74" t="s">
        <v>126</v>
      </c>
      <c r="U26" s="46"/>
      <c r="V26" s="50" t="s">
        <v>126</v>
      </c>
      <c r="W26" s="75" t="s">
        <v>128</v>
      </c>
      <c r="X26" s="76" t="s">
        <v>129</v>
      </c>
      <c r="Y26" s="31" t="s">
        <v>218</v>
      </c>
      <c r="Z26" s="60" t="s">
        <v>131</v>
      </c>
      <c r="AA26" s="92" t="s">
        <v>132</v>
      </c>
      <c r="AB26" s="63"/>
      <c r="AC26" s="88">
        <v>1.07</v>
      </c>
      <c r="AD26" s="63"/>
      <c r="AE26" s="63"/>
      <c r="AF26" s="63"/>
      <c r="AG26" s="63"/>
      <c r="AH26" s="63"/>
      <c r="AI26" s="121"/>
      <c r="AJ26" s="122"/>
      <c r="AK26" s="63"/>
      <c r="AL26" s="63"/>
      <c r="AM26" s="63"/>
      <c r="AN26" s="63"/>
      <c r="AO26" s="141"/>
      <c r="AP26" s="141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31"/>
      <c r="BB26" s="88"/>
      <c r="BC26" s="153"/>
      <c r="BD26" s="88"/>
      <c r="BE26" s="152"/>
      <c r="BF26" s="152"/>
      <c r="BG26" s="28"/>
      <c r="BH26" s="28">
        <v>0</v>
      </c>
      <c r="BI26" s="28">
        <v>0</v>
      </c>
      <c r="BJ26" s="28">
        <v>0</v>
      </c>
      <c r="BK26" s="28">
        <v>0</v>
      </c>
      <c r="BL26" s="28">
        <v>1</v>
      </c>
      <c r="BM26" s="28">
        <v>0</v>
      </c>
      <c r="BN26" s="28">
        <v>0</v>
      </c>
    </row>
    <row r="27" s="2" customFormat="1" ht="30" customHeight="1" spans="1:66">
      <c r="A27" s="29"/>
      <c r="B27" s="31"/>
      <c r="C27" s="31"/>
      <c r="D27" s="31">
        <v>2</v>
      </c>
      <c r="E27" s="31"/>
      <c r="F27" s="31"/>
      <c r="G27" s="31"/>
      <c r="H27" s="31"/>
      <c r="I27" s="31"/>
      <c r="J27" s="31"/>
      <c r="K27" s="31"/>
      <c r="L27" s="31" t="s">
        <v>120</v>
      </c>
      <c r="M27" s="31" t="s">
        <v>222</v>
      </c>
      <c r="N27" s="46" t="s">
        <v>222</v>
      </c>
      <c r="O27" s="58" t="s">
        <v>223</v>
      </c>
      <c r="P27" s="47" t="s">
        <v>224</v>
      </c>
      <c r="Q27" s="47" t="s">
        <v>126</v>
      </c>
      <c r="R27" s="75" t="s">
        <v>125</v>
      </c>
      <c r="S27" s="76"/>
      <c r="T27" s="74" t="s">
        <v>126</v>
      </c>
      <c r="U27" s="46"/>
      <c r="V27" s="50" t="s">
        <v>126</v>
      </c>
      <c r="W27" s="75" t="s">
        <v>128</v>
      </c>
      <c r="X27" s="76" t="s">
        <v>129</v>
      </c>
      <c r="Y27" s="31" t="s">
        <v>218</v>
      </c>
      <c r="Z27" s="60" t="s">
        <v>131</v>
      </c>
      <c r="AA27" s="92"/>
      <c r="AB27" s="63"/>
      <c r="AC27" s="88"/>
      <c r="AD27" s="63"/>
      <c r="AE27" s="63"/>
      <c r="AF27" s="63"/>
      <c r="AG27" s="63"/>
      <c r="AH27" s="63"/>
      <c r="AI27" s="121"/>
      <c r="AJ27" s="122"/>
      <c r="AK27" s="63"/>
      <c r="AL27" s="63"/>
      <c r="AM27" s="63"/>
      <c r="AN27" s="63"/>
      <c r="AO27" s="141"/>
      <c r="AP27" s="141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31"/>
      <c r="BB27" s="88"/>
      <c r="BC27" s="153"/>
      <c r="BD27" s="88"/>
      <c r="BE27" s="152"/>
      <c r="BF27" s="152"/>
      <c r="BG27" s="28"/>
      <c r="BH27" s="28">
        <v>0</v>
      </c>
      <c r="BI27" s="28">
        <v>0</v>
      </c>
      <c r="BJ27" s="28">
        <v>0</v>
      </c>
      <c r="BK27" s="28">
        <v>0</v>
      </c>
      <c r="BL27" s="28">
        <v>1</v>
      </c>
      <c r="BM27" s="28">
        <v>0</v>
      </c>
      <c r="BN27" s="28">
        <v>0</v>
      </c>
    </row>
    <row r="28" s="2" customFormat="1" ht="30" customHeight="1" spans="1:66">
      <c r="A28" s="29">
        <f>ROW()-9</f>
        <v>19</v>
      </c>
      <c r="B28" s="31"/>
      <c r="C28" s="31"/>
      <c r="D28" s="31">
        <v>2</v>
      </c>
      <c r="E28" s="31"/>
      <c r="F28" s="31"/>
      <c r="G28" s="31"/>
      <c r="H28" s="31"/>
      <c r="I28" s="31"/>
      <c r="J28" s="31"/>
      <c r="K28" s="31"/>
      <c r="L28" s="47" t="s">
        <v>120</v>
      </c>
      <c r="M28" s="47"/>
      <c r="N28" s="46" t="s">
        <v>225</v>
      </c>
      <c r="O28" s="47" t="s">
        <v>226</v>
      </c>
      <c r="P28" s="46" t="s">
        <v>227</v>
      </c>
      <c r="Q28" s="47" t="s">
        <v>126</v>
      </c>
      <c r="R28" s="75" t="s">
        <v>125</v>
      </c>
      <c r="S28" s="74"/>
      <c r="T28" s="74" t="s">
        <v>126</v>
      </c>
      <c r="U28" s="46"/>
      <c r="V28" s="50" t="s">
        <v>126</v>
      </c>
      <c r="W28" s="75" t="s">
        <v>128</v>
      </c>
      <c r="X28" s="76" t="s">
        <v>129</v>
      </c>
      <c r="Y28" s="31" t="s">
        <v>130</v>
      </c>
      <c r="Z28" s="28" t="s">
        <v>131</v>
      </c>
      <c r="AA28" s="31" t="s">
        <v>132</v>
      </c>
      <c r="AB28" s="63" t="s">
        <v>228</v>
      </c>
      <c r="AC28" s="88">
        <f>AC30+AC91+AC92+AC93+AC94+AC96+AC97+AC98+AC99</f>
        <v>0.3517</v>
      </c>
      <c r="AD28" s="63" t="s">
        <v>229</v>
      </c>
      <c r="AE28" s="63"/>
      <c r="AF28" s="63"/>
      <c r="AG28" s="63"/>
      <c r="AH28" s="63"/>
      <c r="AI28" s="121"/>
      <c r="AJ28" s="122"/>
      <c r="AK28" s="63"/>
      <c r="AL28" s="63"/>
      <c r="AM28" s="63"/>
      <c r="AN28" s="63"/>
      <c r="AO28" s="142" t="s">
        <v>135</v>
      </c>
      <c r="AP28" s="142" t="s">
        <v>230</v>
      </c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31"/>
      <c r="BB28" s="88"/>
      <c r="BC28" s="153"/>
      <c r="BD28" s="88"/>
      <c r="BE28" s="152"/>
      <c r="BF28" s="152"/>
      <c r="BG28" s="28"/>
      <c r="BH28" s="28">
        <v>1</v>
      </c>
      <c r="BI28" s="28">
        <v>1</v>
      </c>
      <c r="BJ28" s="28">
        <v>1</v>
      </c>
      <c r="BK28" s="28">
        <v>1</v>
      </c>
      <c r="BL28" s="28">
        <v>1</v>
      </c>
      <c r="BM28" s="28">
        <v>0</v>
      </c>
      <c r="BN28" s="28">
        <v>0</v>
      </c>
    </row>
    <row r="29" s="2" customFormat="1" ht="30" customHeight="1" spans="1:66">
      <c r="A29" s="29">
        <f>ROW()-9</f>
        <v>20</v>
      </c>
      <c r="B29" s="31"/>
      <c r="C29" s="31"/>
      <c r="D29" s="31"/>
      <c r="E29" s="31">
        <v>3</v>
      </c>
      <c r="F29" s="31"/>
      <c r="G29" s="31"/>
      <c r="H29" s="31"/>
      <c r="I29" s="31"/>
      <c r="J29" s="31"/>
      <c r="K29" s="31"/>
      <c r="L29" s="47" t="s">
        <v>120</v>
      </c>
      <c r="M29" s="47" t="s">
        <v>231</v>
      </c>
      <c r="N29" s="46" t="s">
        <v>231</v>
      </c>
      <c r="O29" s="47" t="s">
        <v>232</v>
      </c>
      <c r="P29" s="46" t="s">
        <v>233</v>
      </c>
      <c r="Q29" s="47" t="s">
        <v>124</v>
      </c>
      <c r="R29" s="75" t="s">
        <v>125</v>
      </c>
      <c r="S29" s="74"/>
      <c r="T29" s="74" t="s">
        <v>126</v>
      </c>
      <c r="U29" s="46" t="s">
        <v>234</v>
      </c>
      <c r="V29" s="50" t="s">
        <v>126</v>
      </c>
      <c r="W29" s="75" t="s">
        <v>128</v>
      </c>
      <c r="X29" s="76" t="s">
        <v>129</v>
      </c>
      <c r="Y29" s="31" t="s">
        <v>235</v>
      </c>
      <c r="Z29" s="28" t="s">
        <v>131</v>
      </c>
      <c r="AA29" s="31" t="s">
        <v>132</v>
      </c>
      <c r="AB29" s="31" t="s">
        <v>228</v>
      </c>
      <c r="AC29" s="96"/>
      <c r="AD29" s="63" t="s">
        <v>132</v>
      </c>
      <c r="AE29" s="97" t="s">
        <v>236</v>
      </c>
      <c r="AF29" s="98"/>
      <c r="AG29" s="98"/>
      <c r="AH29" s="98"/>
      <c r="AI29" s="125"/>
      <c r="AJ29" s="97"/>
      <c r="AK29" s="98"/>
      <c r="AL29" s="125">
        <v>1.291</v>
      </c>
      <c r="AM29" s="125"/>
      <c r="AN29" s="78"/>
      <c r="AO29" s="143" t="s">
        <v>149</v>
      </c>
      <c r="AP29" s="143" t="s">
        <v>237</v>
      </c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31"/>
      <c r="BB29" s="88"/>
      <c r="BC29" s="153"/>
      <c r="BD29" s="88"/>
      <c r="BE29" s="152"/>
      <c r="BF29" s="152"/>
      <c r="BG29" s="28"/>
      <c r="BH29" s="28">
        <v>1</v>
      </c>
      <c r="BI29" s="28">
        <v>1</v>
      </c>
      <c r="BJ29" s="28">
        <v>1</v>
      </c>
      <c r="BK29" s="28">
        <v>1</v>
      </c>
      <c r="BL29" s="28">
        <v>1</v>
      </c>
      <c r="BM29" s="28">
        <v>0</v>
      </c>
      <c r="BN29" s="28">
        <v>0</v>
      </c>
    </row>
    <row r="30" s="2" customFormat="1" ht="30" customHeight="1" spans="1:66">
      <c r="A30" s="29">
        <f>ROW()-9</f>
        <v>21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47" t="s">
        <v>120</v>
      </c>
      <c r="M30" s="47" t="s">
        <v>231</v>
      </c>
      <c r="N30" s="46" t="s">
        <v>231</v>
      </c>
      <c r="O30" s="47" t="s">
        <v>238</v>
      </c>
      <c r="P30" s="46" t="s">
        <v>233</v>
      </c>
      <c r="Q30" s="47" t="s">
        <v>124</v>
      </c>
      <c r="R30" s="75" t="s">
        <v>125</v>
      </c>
      <c r="S30" s="74"/>
      <c r="T30" s="74" t="s">
        <v>126</v>
      </c>
      <c r="U30" s="46" t="s">
        <v>234</v>
      </c>
      <c r="V30" s="50" t="s">
        <v>126</v>
      </c>
      <c r="W30" s="75" t="s">
        <v>128</v>
      </c>
      <c r="X30" s="76" t="s">
        <v>129</v>
      </c>
      <c r="Y30" s="31" t="s">
        <v>235</v>
      </c>
      <c r="Z30" s="28" t="s">
        <v>131</v>
      </c>
      <c r="AA30" s="31" t="s">
        <v>132</v>
      </c>
      <c r="AB30" s="31" t="s">
        <v>228</v>
      </c>
      <c r="AC30" s="96"/>
      <c r="AD30" s="63" t="s">
        <v>132</v>
      </c>
      <c r="AE30" s="97" t="s">
        <v>239</v>
      </c>
      <c r="AF30" s="98"/>
      <c r="AG30" s="98"/>
      <c r="AH30" s="98"/>
      <c r="AI30" s="125"/>
      <c r="AJ30" s="97"/>
      <c r="AK30" s="98">
        <v>66</v>
      </c>
      <c r="AL30" s="78"/>
      <c r="AM30" s="78"/>
      <c r="AN30" s="78"/>
      <c r="AO30" s="143" t="s">
        <v>149</v>
      </c>
      <c r="AP30" s="143" t="s">
        <v>240</v>
      </c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31"/>
      <c r="BB30" s="88"/>
      <c r="BC30" s="153"/>
      <c r="BD30" s="88"/>
      <c r="BE30" s="152"/>
      <c r="BF30" s="152"/>
      <c r="BG30" s="28"/>
      <c r="BH30" s="28">
        <v>1</v>
      </c>
      <c r="BI30" s="28">
        <v>1</v>
      </c>
      <c r="BJ30" s="28">
        <v>1</v>
      </c>
      <c r="BK30" s="28">
        <v>1</v>
      </c>
      <c r="BL30" s="28">
        <v>1</v>
      </c>
      <c r="BM30" s="28">
        <v>0</v>
      </c>
      <c r="BN30" s="28">
        <v>0</v>
      </c>
    </row>
    <row r="31" s="2" customFormat="1" ht="30" customHeight="1" spans="1:66">
      <c r="A31" s="29">
        <f t="shared" ref="A31:A40" si="2">ROW()-9</f>
        <v>22</v>
      </c>
      <c r="B31" s="31"/>
      <c r="C31" s="31"/>
      <c r="D31" s="31"/>
      <c r="E31" s="31"/>
      <c r="F31" s="31">
        <v>4</v>
      </c>
      <c r="G31" s="31"/>
      <c r="H31" s="31"/>
      <c r="I31" s="31"/>
      <c r="J31" s="31"/>
      <c r="K31" s="31"/>
      <c r="L31" s="31" t="s">
        <v>241</v>
      </c>
      <c r="M31" s="31"/>
      <c r="N31" s="30" t="s">
        <v>242</v>
      </c>
      <c r="O31" s="31" t="s">
        <v>243</v>
      </c>
      <c r="P31" s="30"/>
      <c r="Q31" s="31" t="s">
        <v>124</v>
      </c>
      <c r="R31" s="28" t="s">
        <v>125</v>
      </c>
      <c r="S31" s="72"/>
      <c r="T31" s="72" t="s">
        <v>126</v>
      </c>
      <c r="U31" s="30" t="s">
        <v>244</v>
      </c>
      <c r="V31" s="55" t="s">
        <v>126</v>
      </c>
      <c r="W31" s="28" t="s">
        <v>129</v>
      </c>
      <c r="X31" s="63" t="s">
        <v>128</v>
      </c>
      <c r="Y31" s="31" t="s">
        <v>235</v>
      </c>
      <c r="Z31" s="28" t="s">
        <v>131</v>
      </c>
      <c r="AA31" s="31" t="s">
        <v>132</v>
      </c>
      <c r="AB31" s="31"/>
      <c r="AC31" s="96">
        <f>AC32+AC33+AC34+AC38+AC39</f>
        <v>2.3869</v>
      </c>
      <c r="AD31" s="63"/>
      <c r="AE31" s="97" t="s">
        <v>239</v>
      </c>
      <c r="AF31" s="63"/>
      <c r="AG31" s="63"/>
      <c r="AH31" s="63"/>
      <c r="AI31" s="121"/>
      <c r="AJ31" s="122"/>
      <c r="AK31" s="63"/>
      <c r="AL31" s="63"/>
      <c r="AM31" s="63"/>
      <c r="AN31" s="63"/>
      <c r="AO31" s="63" t="s">
        <v>135</v>
      </c>
      <c r="AP31" s="63" t="s">
        <v>240</v>
      </c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31"/>
      <c r="BB31" s="88"/>
      <c r="BC31" s="153"/>
      <c r="BD31" s="88"/>
      <c r="BE31" s="152"/>
      <c r="BF31" s="152"/>
      <c r="BG31" s="28"/>
      <c r="BH31" s="28">
        <v>1</v>
      </c>
      <c r="BI31" s="28">
        <v>1</v>
      </c>
      <c r="BJ31" s="28">
        <v>1</v>
      </c>
      <c r="BK31" s="28">
        <v>1</v>
      </c>
      <c r="BL31" s="28">
        <v>1</v>
      </c>
      <c r="BM31" s="28">
        <v>0</v>
      </c>
      <c r="BN31" s="28">
        <v>0</v>
      </c>
    </row>
    <row r="32" s="2" customFormat="1" ht="30" customHeight="1" spans="1:66">
      <c r="A32" s="29">
        <f t="shared" si="2"/>
        <v>23</v>
      </c>
      <c r="B32" s="31"/>
      <c r="C32" s="31"/>
      <c r="D32" s="31"/>
      <c r="E32" s="31"/>
      <c r="F32" s="31"/>
      <c r="G32" s="31">
        <v>5</v>
      </c>
      <c r="H32" s="31"/>
      <c r="I32" s="31"/>
      <c r="J32" s="31"/>
      <c r="K32" s="31"/>
      <c r="L32" s="31" t="s">
        <v>241</v>
      </c>
      <c r="M32" s="31" t="s">
        <v>245</v>
      </c>
      <c r="N32" s="30" t="s">
        <v>245</v>
      </c>
      <c r="O32" s="31" t="s">
        <v>246</v>
      </c>
      <c r="P32" s="30"/>
      <c r="Q32" s="31" t="s">
        <v>124</v>
      </c>
      <c r="R32" s="28" t="s">
        <v>125</v>
      </c>
      <c r="S32" s="72"/>
      <c r="T32" s="72" t="s">
        <v>126</v>
      </c>
      <c r="U32" s="30" t="s">
        <v>245</v>
      </c>
      <c r="V32" s="55" t="s">
        <v>126</v>
      </c>
      <c r="W32" s="28" t="s">
        <v>129</v>
      </c>
      <c r="X32" s="63" t="s">
        <v>128</v>
      </c>
      <c r="Y32" s="31" t="s">
        <v>175</v>
      </c>
      <c r="Z32" s="99" t="s">
        <v>247</v>
      </c>
      <c r="AA32" s="31" t="s">
        <v>248</v>
      </c>
      <c r="AB32" s="31" t="s">
        <v>249</v>
      </c>
      <c r="AC32" s="96">
        <v>0.016</v>
      </c>
      <c r="AD32" s="63"/>
      <c r="AE32" s="31" t="s">
        <v>180</v>
      </c>
      <c r="AF32" s="100">
        <v>67</v>
      </c>
      <c r="AG32" s="100">
        <v>23</v>
      </c>
      <c r="AH32" s="100">
        <v>2</v>
      </c>
      <c r="AI32" s="88">
        <f>AF32*AG32*AH32*7860/1000000000</f>
        <v>0.02422452</v>
      </c>
      <c r="AJ32" s="126">
        <f t="shared" ref="AJ32:AJ38" si="3">AC32/AI32</f>
        <v>0.660487803267103</v>
      </c>
      <c r="AK32" s="100"/>
      <c r="AL32" s="78"/>
      <c r="AM32" s="78"/>
      <c r="AN32" s="78"/>
      <c r="AO32" s="78" t="s">
        <v>143</v>
      </c>
      <c r="AP32" s="78" t="s">
        <v>250</v>
      </c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31"/>
      <c r="BB32" s="88"/>
      <c r="BC32" s="153"/>
      <c r="BD32" s="88"/>
      <c r="BE32" s="152"/>
      <c r="BF32" s="152"/>
      <c r="BG32" s="28"/>
      <c r="BH32" s="28">
        <v>1</v>
      </c>
      <c r="BI32" s="28">
        <v>1</v>
      </c>
      <c r="BJ32" s="28">
        <v>1</v>
      </c>
      <c r="BK32" s="28">
        <v>1</v>
      </c>
      <c r="BL32" s="28">
        <v>1</v>
      </c>
      <c r="BM32" s="28">
        <v>0</v>
      </c>
      <c r="BN32" s="28">
        <v>0</v>
      </c>
    </row>
    <row r="33" s="2" customFormat="1" ht="30" customHeight="1" spans="1:66">
      <c r="A33" s="29">
        <f t="shared" si="2"/>
        <v>24</v>
      </c>
      <c r="B33" s="31"/>
      <c r="C33" s="31"/>
      <c r="D33" s="31"/>
      <c r="E33" s="31"/>
      <c r="F33" s="31"/>
      <c r="G33" s="31">
        <v>5</v>
      </c>
      <c r="H33" s="31"/>
      <c r="I33" s="31"/>
      <c r="J33" s="31"/>
      <c r="K33" s="31"/>
      <c r="L33" s="31" t="s">
        <v>241</v>
      </c>
      <c r="M33" s="31" t="s">
        <v>251</v>
      </c>
      <c r="N33" s="30" t="s">
        <v>251</v>
      </c>
      <c r="O33" s="31" t="s">
        <v>252</v>
      </c>
      <c r="P33" s="30" t="s">
        <v>253</v>
      </c>
      <c r="Q33" s="31" t="s">
        <v>126</v>
      </c>
      <c r="R33" s="28" t="s">
        <v>125</v>
      </c>
      <c r="S33" s="72"/>
      <c r="T33" s="72" t="s">
        <v>126</v>
      </c>
      <c r="U33" s="30" t="s">
        <v>254</v>
      </c>
      <c r="V33" s="55" t="s">
        <v>126</v>
      </c>
      <c r="W33" s="28" t="s">
        <v>129</v>
      </c>
      <c r="X33" s="63" t="s">
        <v>128</v>
      </c>
      <c r="Y33" s="31" t="s">
        <v>123</v>
      </c>
      <c r="Z33" s="28" t="s">
        <v>131</v>
      </c>
      <c r="AA33" s="31" t="s">
        <v>132</v>
      </c>
      <c r="AB33" s="31"/>
      <c r="AC33" s="96">
        <v>0.496</v>
      </c>
      <c r="AD33" s="63"/>
      <c r="AE33" s="78"/>
      <c r="AF33" s="93"/>
      <c r="AG33" s="93"/>
      <c r="AH33" s="93"/>
      <c r="AI33" s="95"/>
      <c r="AJ33" s="78"/>
      <c r="AK33" s="78"/>
      <c r="AL33" s="78"/>
      <c r="AM33" s="78"/>
      <c r="AN33" s="78"/>
      <c r="AO33" s="78" t="s">
        <v>143</v>
      </c>
      <c r="AP33" s="78" t="s">
        <v>255</v>
      </c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31"/>
      <c r="BB33" s="88"/>
      <c r="BC33" s="153"/>
      <c r="BD33" s="88"/>
      <c r="BE33" s="152"/>
      <c r="BF33" s="152"/>
      <c r="BG33" s="28"/>
      <c r="BH33" s="28">
        <v>1</v>
      </c>
      <c r="BI33" s="28">
        <v>1</v>
      </c>
      <c r="BJ33" s="28">
        <v>1</v>
      </c>
      <c r="BK33" s="28">
        <v>1</v>
      </c>
      <c r="BL33" s="28">
        <v>1</v>
      </c>
      <c r="BM33" s="28">
        <v>0</v>
      </c>
      <c r="BN33" s="28">
        <v>0</v>
      </c>
    </row>
    <row r="34" s="2" customFormat="1" ht="30" customHeight="1" spans="1:66">
      <c r="A34" s="29">
        <f t="shared" si="2"/>
        <v>25</v>
      </c>
      <c r="B34" s="31"/>
      <c r="C34" s="31"/>
      <c r="D34" s="31"/>
      <c r="E34" s="31"/>
      <c r="F34" s="31"/>
      <c r="G34" s="31">
        <v>5</v>
      </c>
      <c r="H34" s="31"/>
      <c r="I34" s="31"/>
      <c r="J34" s="31"/>
      <c r="K34" s="31"/>
      <c r="L34" s="31" t="s">
        <v>241</v>
      </c>
      <c r="M34" s="31"/>
      <c r="N34" s="30" t="s">
        <v>256</v>
      </c>
      <c r="O34" s="31" t="s">
        <v>257</v>
      </c>
      <c r="P34" s="30"/>
      <c r="Q34" s="31" t="s">
        <v>124</v>
      </c>
      <c r="R34" s="28" t="s">
        <v>125</v>
      </c>
      <c r="S34" s="72"/>
      <c r="T34" s="72" t="s">
        <v>126</v>
      </c>
      <c r="U34" s="30" t="s">
        <v>256</v>
      </c>
      <c r="V34" s="55" t="s">
        <v>126</v>
      </c>
      <c r="W34" s="28" t="s">
        <v>129</v>
      </c>
      <c r="X34" s="63" t="s">
        <v>128</v>
      </c>
      <c r="Y34" s="31" t="s">
        <v>235</v>
      </c>
      <c r="Z34" s="28" t="s">
        <v>131</v>
      </c>
      <c r="AA34" s="31" t="s">
        <v>132</v>
      </c>
      <c r="AB34" s="31"/>
      <c r="AC34" s="96">
        <f>AC35+AC36+AC37</f>
        <v>0.106</v>
      </c>
      <c r="AD34" s="63"/>
      <c r="AE34" s="92" t="s">
        <v>239</v>
      </c>
      <c r="AF34" s="101"/>
      <c r="AG34" s="101"/>
      <c r="AH34" s="101"/>
      <c r="AI34" s="127"/>
      <c r="AJ34" s="128"/>
      <c r="AK34" s="101">
        <v>9</v>
      </c>
      <c r="AL34" s="127"/>
      <c r="AM34" s="127"/>
      <c r="AN34" s="127"/>
      <c r="AO34" s="138" t="s">
        <v>135</v>
      </c>
      <c r="AP34" s="138" t="s">
        <v>240</v>
      </c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31"/>
      <c r="BB34" s="88"/>
      <c r="BC34" s="153"/>
      <c r="BD34" s="88"/>
      <c r="BE34" s="152"/>
      <c r="BF34" s="152"/>
      <c r="BG34" s="28"/>
      <c r="BH34" s="28">
        <v>1</v>
      </c>
      <c r="BI34" s="28">
        <v>1</v>
      </c>
      <c r="BJ34" s="28">
        <v>1</v>
      </c>
      <c r="BK34" s="28">
        <v>1</v>
      </c>
      <c r="BL34" s="28">
        <v>1</v>
      </c>
      <c r="BM34" s="28">
        <v>0</v>
      </c>
      <c r="BN34" s="28">
        <v>0</v>
      </c>
    </row>
    <row r="35" s="2" customFormat="1" ht="30" customHeight="1" spans="1:66">
      <c r="A35" s="29">
        <f t="shared" si="2"/>
        <v>26</v>
      </c>
      <c r="B35" s="31"/>
      <c r="C35" s="31"/>
      <c r="D35" s="31"/>
      <c r="E35" s="31"/>
      <c r="F35" s="31"/>
      <c r="G35" s="31"/>
      <c r="H35" s="31">
        <v>6</v>
      </c>
      <c r="I35" s="31"/>
      <c r="J35" s="31"/>
      <c r="K35" s="31"/>
      <c r="L35" s="31" t="s">
        <v>241</v>
      </c>
      <c r="M35" s="31" t="s">
        <v>258</v>
      </c>
      <c r="N35" s="30" t="s">
        <v>258</v>
      </c>
      <c r="O35" s="31" t="s">
        <v>259</v>
      </c>
      <c r="P35" s="30"/>
      <c r="Q35" s="31" t="s">
        <v>124</v>
      </c>
      <c r="R35" s="28" t="s">
        <v>125</v>
      </c>
      <c r="S35" s="72"/>
      <c r="T35" s="72" t="s">
        <v>126</v>
      </c>
      <c r="U35" s="30" t="s">
        <v>260</v>
      </c>
      <c r="V35" s="55" t="s">
        <v>126</v>
      </c>
      <c r="W35" s="28" t="s">
        <v>129</v>
      </c>
      <c r="X35" s="63" t="s">
        <v>128</v>
      </c>
      <c r="Y35" s="31" t="s">
        <v>175</v>
      </c>
      <c r="Z35" s="60" t="s">
        <v>261</v>
      </c>
      <c r="AA35" s="60" t="s">
        <v>262</v>
      </c>
      <c r="AB35" s="31" t="s">
        <v>263</v>
      </c>
      <c r="AC35" s="96">
        <v>0.079</v>
      </c>
      <c r="AD35" s="63"/>
      <c r="AE35" s="31" t="s">
        <v>180</v>
      </c>
      <c r="AF35" s="100">
        <v>89</v>
      </c>
      <c r="AG35" s="100">
        <v>72</v>
      </c>
      <c r="AH35" s="100">
        <v>3</v>
      </c>
      <c r="AI35" s="88">
        <f>AF35*AG35*AH35*7860/1000000000</f>
        <v>0.15110064</v>
      </c>
      <c r="AJ35" s="122">
        <f t="shared" si="3"/>
        <v>0.522830346714613</v>
      </c>
      <c r="AK35" s="100"/>
      <c r="AL35" s="129"/>
      <c r="AM35" s="127"/>
      <c r="AN35" s="127"/>
      <c r="AO35" s="138" t="s">
        <v>149</v>
      </c>
      <c r="AP35" s="138" t="s">
        <v>264</v>
      </c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31"/>
      <c r="BB35" s="88"/>
      <c r="BC35" s="153"/>
      <c r="BD35" s="88"/>
      <c r="BE35" s="152"/>
      <c r="BF35" s="152"/>
      <c r="BG35" s="28"/>
      <c r="BH35" s="28">
        <v>1</v>
      </c>
      <c r="BI35" s="28">
        <v>1</v>
      </c>
      <c r="BJ35" s="28">
        <v>1</v>
      </c>
      <c r="BK35" s="28">
        <v>1</v>
      </c>
      <c r="BL35" s="28">
        <v>1</v>
      </c>
      <c r="BM35" s="28">
        <v>0</v>
      </c>
      <c r="BN35" s="28">
        <v>0</v>
      </c>
    </row>
    <row r="36" s="2" customFormat="1" ht="30" customHeight="1" spans="1:66">
      <c r="A36" s="29">
        <f t="shared" si="2"/>
        <v>27</v>
      </c>
      <c r="B36" s="31"/>
      <c r="C36" s="31"/>
      <c r="D36" s="31"/>
      <c r="E36" s="31"/>
      <c r="F36" s="31"/>
      <c r="G36" s="31"/>
      <c r="H36" s="31">
        <v>6</v>
      </c>
      <c r="I36" s="31"/>
      <c r="J36" s="31"/>
      <c r="K36" s="31"/>
      <c r="L36" s="31" t="s">
        <v>241</v>
      </c>
      <c r="M36" s="31" t="s">
        <v>265</v>
      </c>
      <c r="N36" s="30" t="s">
        <v>265</v>
      </c>
      <c r="O36" s="31" t="s">
        <v>266</v>
      </c>
      <c r="P36" s="30"/>
      <c r="Q36" s="31" t="s">
        <v>124</v>
      </c>
      <c r="R36" s="28" t="s">
        <v>125</v>
      </c>
      <c r="S36" s="72"/>
      <c r="T36" s="72" t="s">
        <v>126</v>
      </c>
      <c r="U36" s="30" t="s">
        <v>265</v>
      </c>
      <c r="V36" s="55" t="s">
        <v>126</v>
      </c>
      <c r="W36" s="28" t="s">
        <v>129</v>
      </c>
      <c r="X36" s="63" t="s">
        <v>128</v>
      </c>
      <c r="Y36" s="31" t="s">
        <v>267</v>
      </c>
      <c r="Z36" s="99" t="s">
        <v>268</v>
      </c>
      <c r="AA36" s="31" t="s">
        <v>269</v>
      </c>
      <c r="AB36" s="31" t="s">
        <v>270</v>
      </c>
      <c r="AC36" s="96">
        <v>0.019</v>
      </c>
      <c r="AD36" s="63"/>
      <c r="AE36" s="31" t="s">
        <v>267</v>
      </c>
      <c r="AF36" s="100">
        <v>20</v>
      </c>
      <c r="AG36" s="100">
        <v>18</v>
      </c>
      <c r="AH36" s="100"/>
      <c r="AI36" s="129">
        <f>AG36/2*AG36/2*AF36*3.14*7860/1000000000</f>
        <v>0.039982248</v>
      </c>
      <c r="AJ36" s="122">
        <f t="shared" si="3"/>
        <v>0.475210898596797</v>
      </c>
      <c r="AK36" s="130"/>
      <c r="AL36" s="129"/>
      <c r="AM36" s="127"/>
      <c r="AN36" s="127"/>
      <c r="AO36" s="138" t="s">
        <v>143</v>
      </c>
      <c r="AP36" s="138" t="s">
        <v>271</v>
      </c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31"/>
      <c r="BB36" s="88"/>
      <c r="BC36" s="153"/>
      <c r="BD36" s="88"/>
      <c r="BE36" s="152"/>
      <c r="BF36" s="152"/>
      <c r="BG36" s="28"/>
      <c r="BH36" s="28">
        <v>1</v>
      </c>
      <c r="BI36" s="28">
        <v>1</v>
      </c>
      <c r="BJ36" s="28">
        <v>1</v>
      </c>
      <c r="BK36" s="28">
        <v>1</v>
      </c>
      <c r="BL36" s="28">
        <v>1</v>
      </c>
      <c r="BM36" s="28">
        <v>0</v>
      </c>
      <c r="BN36" s="28">
        <v>0</v>
      </c>
    </row>
    <row r="37" s="2" customFormat="1" ht="30" customHeight="1" spans="1:66">
      <c r="A37" s="29">
        <f t="shared" si="2"/>
        <v>28</v>
      </c>
      <c r="B37" s="31"/>
      <c r="C37" s="31"/>
      <c r="D37" s="31"/>
      <c r="E37" s="31"/>
      <c r="F37" s="31"/>
      <c r="G37" s="31"/>
      <c r="H37" s="31">
        <v>6</v>
      </c>
      <c r="I37" s="31"/>
      <c r="J37" s="31"/>
      <c r="K37" s="31"/>
      <c r="L37" s="31" t="s">
        <v>241</v>
      </c>
      <c r="M37" s="31" t="s">
        <v>272</v>
      </c>
      <c r="N37" s="30" t="s">
        <v>272</v>
      </c>
      <c r="O37" s="31" t="s">
        <v>273</v>
      </c>
      <c r="P37" s="30"/>
      <c r="Q37" s="31" t="s">
        <v>124</v>
      </c>
      <c r="R37" s="28" t="s">
        <v>125</v>
      </c>
      <c r="S37" s="72"/>
      <c r="T37" s="72" t="s">
        <v>126</v>
      </c>
      <c r="U37" s="30" t="s">
        <v>272</v>
      </c>
      <c r="V37" s="55" t="s">
        <v>126</v>
      </c>
      <c r="W37" s="28" t="s">
        <v>129</v>
      </c>
      <c r="X37" s="63" t="s">
        <v>128</v>
      </c>
      <c r="Y37" s="31" t="s">
        <v>267</v>
      </c>
      <c r="Z37" s="99" t="s">
        <v>268</v>
      </c>
      <c r="AA37" s="31" t="s">
        <v>269</v>
      </c>
      <c r="AB37" s="31" t="s">
        <v>274</v>
      </c>
      <c r="AC37" s="96">
        <v>0.008</v>
      </c>
      <c r="AD37" s="63"/>
      <c r="AE37" s="31" t="s">
        <v>267</v>
      </c>
      <c r="AF37" s="100">
        <v>17</v>
      </c>
      <c r="AG37" s="100">
        <v>10</v>
      </c>
      <c r="AH37" s="100"/>
      <c r="AI37" s="129">
        <f>AG37/2*AG37/2*AF37*3.14*7860/1000000000</f>
        <v>0.01048917</v>
      </c>
      <c r="AJ37" s="122">
        <f t="shared" si="3"/>
        <v>0.762691423630278</v>
      </c>
      <c r="AK37" s="130"/>
      <c r="AL37" s="129"/>
      <c r="AM37" s="127"/>
      <c r="AN37" s="127"/>
      <c r="AO37" s="138" t="s">
        <v>143</v>
      </c>
      <c r="AP37" s="138" t="s">
        <v>275</v>
      </c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31"/>
      <c r="BB37" s="88"/>
      <c r="BC37" s="153"/>
      <c r="BD37" s="88"/>
      <c r="BE37" s="152"/>
      <c r="BF37" s="152"/>
      <c r="BG37" s="28"/>
      <c r="BH37" s="28">
        <v>1</v>
      </c>
      <c r="BI37" s="28">
        <v>1</v>
      </c>
      <c r="BJ37" s="28">
        <v>1</v>
      </c>
      <c r="BK37" s="28">
        <v>1</v>
      </c>
      <c r="BL37" s="28">
        <v>1</v>
      </c>
      <c r="BM37" s="28">
        <v>0</v>
      </c>
      <c r="BN37" s="28">
        <v>0</v>
      </c>
    </row>
    <row r="38" s="2" customFormat="1" ht="30" customHeight="1" spans="1:66">
      <c r="A38" s="29">
        <f t="shared" si="2"/>
        <v>29</v>
      </c>
      <c r="B38" s="31"/>
      <c r="C38" s="31"/>
      <c r="D38" s="31"/>
      <c r="E38" s="31"/>
      <c r="F38" s="31"/>
      <c r="G38" s="31">
        <v>5</v>
      </c>
      <c r="H38" s="31"/>
      <c r="I38" s="31"/>
      <c r="J38" s="31"/>
      <c r="K38" s="31"/>
      <c r="L38" s="31" t="s">
        <v>241</v>
      </c>
      <c r="M38" s="31" t="s">
        <v>276</v>
      </c>
      <c r="N38" s="30" t="s">
        <v>276</v>
      </c>
      <c r="O38" s="31" t="s">
        <v>277</v>
      </c>
      <c r="P38" s="30"/>
      <c r="Q38" s="31" t="s">
        <v>124</v>
      </c>
      <c r="R38" s="28" t="s">
        <v>125</v>
      </c>
      <c r="S38" s="72"/>
      <c r="T38" s="72" t="s">
        <v>126</v>
      </c>
      <c r="U38" s="30" t="s">
        <v>276</v>
      </c>
      <c r="V38" s="55" t="s">
        <v>126</v>
      </c>
      <c r="W38" s="28" t="s">
        <v>129</v>
      </c>
      <c r="X38" s="63" t="s">
        <v>128</v>
      </c>
      <c r="Y38" s="31" t="s">
        <v>175</v>
      </c>
      <c r="Z38" s="60" t="s">
        <v>278</v>
      </c>
      <c r="AA38" s="60" t="s">
        <v>279</v>
      </c>
      <c r="AB38" s="28" t="s">
        <v>280</v>
      </c>
      <c r="AC38" s="96">
        <v>0.818</v>
      </c>
      <c r="AD38" s="63"/>
      <c r="AE38" s="31" t="s">
        <v>180</v>
      </c>
      <c r="AF38" s="100">
        <v>529</v>
      </c>
      <c r="AG38" s="100">
        <v>146</v>
      </c>
      <c r="AH38" s="100">
        <v>2</v>
      </c>
      <c r="AI38" s="88">
        <f>AF38*AG38*AH38*7860/1000000000</f>
        <v>1.21411848</v>
      </c>
      <c r="AJ38" s="122">
        <f t="shared" si="3"/>
        <v>0.673739847860647</v>
      </c>
      <c r="AK38" s="100"/>
      <c r="AL38" s="127"/>
      <c r="AM38" s="127"/>
      <c r="AN38" s="127"/>
      <c r="AO38" s="138" t="s">
        <v>149</v>
      </c>
      <c r="AP38" s="138" t="s">
        <v>264</v>
      </c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31"/>
      <c r="BB38" s="88"/>
      <c r="BC38" s="153"/>
      <c r="BD38" s="88"/>
      <c r="BE38" s="152"/>
      <c r="BF38" s="152"/>
      <c r="BG38" s="28"/>
      <c r="BH38" s="28">
        <v>1</v>
      </c>
      <c r="BI38" s="28">
        <v>1</v>
      </c>
      <c r="BJ38" s="28">
        <v>1</v>
      </c>
      <c r="BK38" s="28">
        <v>1</v>
      </c>
      <c r="BL38" s="28">
        <v>1</v>
      </c>
      <c r="BM38" s="28">
        <v>0</v>
      </c>
      <c r="BN38" s="28">
        <v>0</v>
      </c>
    </row>
    <row r="39" s="2" customFormat="1" ht="30" customHeight="1" spans="1:66">
      <c r="A39" s="29">
        <f t="shared" si="2"/>
        <v>30</v>
      </c>
      <c r="B39" s="31"/>
      <c r="C39" s="31"/>
      <c r="D39" s="31"/>
      <c r="E39" s="31"/>
      <c r="F39" s="31"/>
      <c r="G39" s="31">
        <v>5</v>
      </c>
      <c r="H39" s="31"/>
      <c r="I39" s="31"/>
      <c r="J39" s="31"/>
      <c r="K39" s="31"/>
      <c r="L39" s="31" t="s">
        <v>241</v>
      </c>
      <c r="M39" s="31"/>
      <c r="N39" s="30" t="s">
        <v>281</v>
      </c>
      <c r="O39" s="31" t="s">
        <v>282</v>
      </c>
      <c r="P39" s="30"/>
      <c r="Q39" s="31" t="s">
        <v>126</v>
      </c>
      <c r="R39" s="28" t="s">
        <v>125</v>
      </c>
      <c r="S39" s="72"/>
      <c r="T39" s="72" t="s">
        <v>126</v>
      </c>
      <c r="U39" s="30" t="s">
        <v>281</v>
      </c>
      <c r="V39" s="55" t="s">
        <v>126</v>
      </c>
      <c r="W39" s="28" t="s">
        <v>129</v>
      </c>
      <c r="X39" s="63" t="s">
        <v>128</v>
      </c>
      <c r="Y39" s="31" t="s">
        <v>235</v>
      </c>
      <c r="Z39" s="28" t="s">
        <v>131</v>
      </c>
      <c r="AA39" s="31" t="s">
        <v>132</v>
      </c>
      <c r="AB39" s="31"/>
      <c r="AC39" s="96">
        <f>AC40+AC45+AC46</f>
        <v>0.9509</v>
      </c>
      <c r="AD39" s="63" t="s">
        <v>283</v>
      </c>
      <c r="AE39" s="31" t="s">
        <v>239</v>
      </c>
      <c r="AF39" s="100"/>
      <c r="AG39" s="100"/>
      <c r="AH39" s="100"/>
      <c r="AI39" s="88"/>
      <c r="AJ39" s="122"/>
      <c r="AK39" s="100">
        <v>15</v>
      </c>
      <c r="AL39" s="127"/>
      <c r="AM39" s="127"/>
      <c r="AN39" s="127"/>
      <c r="AO39" s="138" t="s">
        <v>135</v>
      </c>
      <c r="AP39" s="138" t="s">
        <v>240</v>
      </c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31"/>
      <c r="BB39" s="88"/>
      <c r="BC39" s="153"/>
      <c r="BD39" s="88"/>
      <c r="BE39" s="152"/>
      <c r="BF39" s="152"/>
      <c r="BG39" s="28"/>
      <c r="BH39" s="28">
        <v>1</v>
      </c>
      <c r="BI39" s="28">
        <v>1</v>
      </c>
      <c r="BJ39" s="28">
        <v>1</v>
      </c>
      <c r="BK39" s="28">
        <v>1</v>
      </c>
      <c r="BL39" s="28">
        <v>1</v>
      </c>
      <c r="BM39" s="28">
        <v>0</v>
      </c>
      <c r="BN39" s="28">
        <v>0</v>
      </c>
    </row>
    <row r="40" s="2" customFormat="1" ht="30" customHeight="1" spans="1:66">
      <c r="A40" s="29">
        <f t="shared" si="2"/>
        <v>31</v>
      </c>
      <c r="B40" s="31"/>
      <c r="C40" s="31"/>
      <c r="D40" s="31"/>
      <c r="E40" s="31"/>
      <c r="F40" s="31"/>
      <c r="G40" s="31"/>
      <c r="H40" s="31">
        <v>6</v>
      </c>
      <c r="I40" s="31"/>
      <c r="J40" s="31"/>
      <c r="K40" s="31"/>
      <c r="L40" s="31" t="s">
        <v>241</v>
      </c>
      <c r="M40" s="31"/>
      <c r="N40" s="30" t="s">
        <v>284</v>
      </c>
      <c r="O40" s="31" t="s">
        <v>285</v>
      </c>
      <c r="P40" s="30"/>
      <c r="Q40" s="31" t="s">
        <v>126</v>
      </c>
      <c r="R40" s="28" t="s">
        <v>125</v>
      </c>
      <c r="S40" s="72"/>
      <c r="T40" s="72" t="s">
        <v>126</v>
      </c>
      <c r="U40" s="30" t="s">
        <v>284</v>
      </c>
      <c r="V40" s="55" t="s">
        <v>126</v>
      </c>
      <c r="W40" s="28" t="s">
        <v>129</v>
      </c>
      <c r="X40" s="63" t="s">
        <v>128</v>
      </c>
      <c r="Y40" s="31" t="s">
        <v>235</v>
      </c>
      <c r="Z40" s="28" t="s">
        <v>131</v>
      </c>
      <c r="AA40" s="31"/>
      <c r="AB40" s="102"/>
      <c r="AC40" s="103">
        <f>AC41+AC42+AC43+AC44</f>
        <v>0.5299</v>
      </c>
      <c r="AD40" s="63"/>
      <c r="AE40" s="31" t="s">
        <v>239</v>
      </c>
      <c r="AF40" s="100"/>
      <c r="AG40" s="100"/>
      <c r="AH40" s="100"/>
      <c r="AI40" s="88"/>
      <c r="AJ40" s="122"/>
      <c r="AK40" s="100">
        <v>8</v>
      </c>
      <c r="AL40" s="127"/>
      <c r="AM40" s="127"/>
      <c r="AN40" s="127"/>
      <c r="AO40" s="138" t="s">
        <v>135</v>
      </c>
      <c r="AP40" s="138" t="s">
        <v>240</v>
      </c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31"/>
      <c r="BB40" s="88"/>
      <c r="BC40" s="153"/>
      <c r="BD40" s="88"/>
      <c r="BE40" s="152"/>
      <c r="BF40" s="152"/>
      <c r="BG40" s="28"/>
      <c r="BH40" s="28">
        <v>1</v>
      </c>
      <c r="BI40" s="28">
        <v>1</v>
      </c>
      <c r="BJ40" s="28">
        <v>1</v>
      </c>
      <c r="BK40" s="28">
        <v>1</v>
      </c>
      <c r="BL40" s="28">
        <v>1</v>
      </c>
      <c r="BM40" s="28">
        <v>0</v>
      </c>
      <c r="BN40" s="28">
        <v>0</v>
      </c>
    </row>
    <row r="41" s="2" customFormat="1" ht="30" customHeight="1" spans="1:66">
      <c r="A41" s="29">
        <f t="shared" ref="A41:A50" si="4">ROW()-9</f>
        <v>32</v>
      </c>
      <c r="B41" s="31"/>
      <c r="C41" s="31"/>
      <c r="D41" s="31"/>
      <c r="E41" s="31"/>
      <c r="F41" s="31"/>
      <c r="G41" s="31"/>
      <c r="H41" s="31"/>
      <c r="I41" s="31">
        <v>7</v>
      </c>
      <c r="J41" s="31"/>
      <c r="K41" s="31"/>
      <c r="L41" s="31" t="s">
        <v>241</v>
      </c>
      <c r="M41" s="31" t="s">
        <v>286</v>
      </c>
      <c r="N41" s="30" t="s">
        <v>286</v>
      </c>
      <c r="O41" s="59" t="s">
        <v>287</v>
      </c>
      <c r="P41" s="30"/>
      <c r="Q41" s="31" t="s">
        <v>126</v>
      </c>
      <c r="R41" s="28" t="s">
        <v>125</v>
      </c>
      <c r="S41" s="72"/>
      <c r="T41" s="72" t="s">
        <v>126</v>
      </c>
      <c r="U41" s="30" t="s">
        <v>288</v>
      </c>
      <c r="V41" s="55" t="s">
        <v>126</v>
      </c>
      <c r="W41" s="28" t="s">
        <v>129</v>
      </c>
      <c r="X41" s="63" t="s">
        <v>128</v>
      </c>
      <c r="Y41" s="31" t="s">
        <v>175</v>
      </c>
      <c r="Z41" s="60" t="s">
        <v>289</v>
      </c>
      <c r="AA41" s="60" t="s">
        <v>290</v>
      </c>
      <c r="AB41" s="59" t="s">
        <v>291</v>
      </c>
      <c r="AC41" s="96">
        <v>0.468</v>
      </c>
      <c r="AD41" s="63"/>
      <c r="AE41" s="31" t="s">
        <v>180</v>
      </c>
      <c r="AF41" s="100">
        <v>264</v>
      </c>
      <c r="AG41" s="100">
        <v>255</v>
      </c>
      <c r="AH41" s="100">
        <v>1.6</v>
      </c>
      <c r="AI41" s="88">
        <f t="shared" ref="AI41:AI46" si="5">AF41*AG41*AH41*7860/1000000000</f>
        <v>0.84661632</v>
      </c>
      <c r="AJ41" s="122">
        <f t="shared" ref="AJ41:AJ46" si="6">AC41/AI41</f>
        <v>0.55278877685703</v>
      </c>
      <c r="AK41" s="100"/>
      <c r="AL41" s="127"/>
      <c r="AM41" s="127"/>
      <c r="AN41" s="127"/>
      <c r="AO41" s="138" t="s">
        <v>149</v>
      </c>
      <c r="AP41" s="138" t="s">
        <v>264</v>
      </c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31"/>
      <c r="BB41" s="88"/>
      <c r="BC41" s="153"/>
      <c r="BD41" s="88"/>
      <c r="BE41" s="152"/>
      <c r="BF41" s="152"/>
      <c r="BG41" s="28"/>
      <c r="BH41" s="28">
        <v>1</v>
      </c>
      <c r="BI41" s="28">
        <v>1</v>
      </c>
      <c r="BJ41" s="28">
        <v>1</v>
      </c>
      <c r="BK41" s="28">
        <v>1</v>
      </c>
      <c r="BL41" s="28">
        <v>1</v>
      </c>
      <c r="BM41" s="28">
        <v>0</v>
      </c>
      <c r="BN41" s="28">
        <v>0</v>
      </c>
    </row>
    <row r="42" s="2" customFormat="1" ht="30" customHeight="1" spans="1:66">
      <c r="A42" s="29">
        <f t="shared" si="4"/>
        <v>33</v>
      </c>
      <c r="B42" s="31"/>
      <c r="C42" s="31"/>
      <c r="D42" s="31"/>
      <c r="E42" s="31"/>
      <c r="F42" s="31"/>
      <c r="G42" s="31"/>
      <c r="H42" s="31"/>
      <c r="I42" s="31">
        <v>7</v>
      </c>
      <c r="J42" s="31"/>
      <c r="K42" s="31"/>
      <c r="L42" s="31" t="s">
        <v>241</v>
      </c>
      <c r="M42" s="31" t="s">
        <v>292</v>
      </c>
      <c r="N42" s="30" t="s">
        <v>292</v>
      </c>
      <c r="O42" s="31" t="s">
        <v>293</v>
      </c>
      <c r="P42" s="30"/>
      <c r="Q42" s="31" t="s">
        <v>124</v>
      </c>
      <c r="R42" s="28" t="s">
        <v>125</v>
      </c>
      <c r="S42" s="72"/>
      <c r="T42" s="72" t="s">
        <v>126</v>
      </c>
      <c r="U42" s="30" t="s">
        <v>292</v>
      </c>
      <c r="V42" s="55" t="s">
        <v>126</v>
      </c>
      <c r="W42" s="28" t="s">
        <v>129</v>
      </c>
      <c r="X42" s="63" t="s">
        <v>128</v>
      </c>
      <c r="Y42" s="31" t="s">
        <v>267</v>
      </c>
      <c r="Z42" s="99" t="s">
        <v>294</v>
      </c>
      <c r="AA42" s="31" t="s">
        <v>295</v>
      </c>
      <c r="AB42" s="31"/>
      <c r="AC42" s="96">
        <v>0.035</v>
      </c>
      <c r="AD42" s="63"/>
      <c r="AE42" s="31" t="s">
        <v>267</v>
      </c>
      <c r="AF42" s="100">
        <v>65</v>
      </c>
      <c r="AG42" s="100"/>
      <c r="AH42" s="100">
        <v>10</v>
      </c>
      <c r="AI42" s="129">
        <f>AH42/2*AH42/2*3.14*AF42*7860/1000000000</f>
        <v>0.04010565</v>
      </c>
      <c r="AJ42" s="122">
        <f t="shared" si="6"/>
        <v>0.872694994346183</v>
      </c>
      <c r="AK42" s="130"/>
      <c r="AL42" s="127"/>
      <c r="AM42" s="127"/>
      <c r="AN42" s="127"/>
      <c r="AO42" s="138" t="s">
        <v>143</v>
      </c>
      <c r="AP42" s="138" t="s">
        <v>271</v>
      </c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31"/>
      <c r="BB42" s="88"/>
      <c r="BC42" s="153"/>
      <c r="BD42" s="88"/>
      <c r="BE42" s="152"/>
      <c r="BF42" s="152"/>
      <c r="BG42" s="28"/>
      <c r="BH42" s="28">
        <v>1</v>
      </c>
      <c r="BI42" s="28">
        <v>1</v>
      </c>
      <c r="BJ42" s="28">
        <v>1</v>
      </c>
      <c r="BK42" s="28">
        <v>1</v>
      </c>
      <c r="BL42" s="28">
        <v>1</v>
      </c>
      <c r="BM42" s="28">
        <v>0</v>
      </c>
      <c r="BN42" s="28">
        <v>0</v>
      </c>
    </row>
    <row r="43" s="2" customFormat="1" ht="30" customHeight="1" spans="1:66">
      <c r="A43" s="29">
        <f t="shared" si="4"/>
        <v>34</v>
      </c>
      <c r="B43" s="31"/>
      <c r="C43" s="31"/>
      <c r="D43" s="31"/>
      <c r="E43" s="31"/>
      <c r="F43" s="31"/>
      <c r="G43" s="31"/>
      <c r="H43" s="31"/>
      <c r="I43" s="31">
        <v>7</v>
      </c>
      <c r="J43" s="31"/>
      <c r="K43" s="31"/>
      <c r="L43" s="31" t="s">
        <v>241</v>
      </c>
      <c r="M43" s="60" t="s">
        <v>296</v>
      </c>
      <c r="N43" s="61" t="s">
        <v>296</v>
      </c>
      <c r="O43" s="62" t="s">
        <v>297</v>
      </c>
      <c r="P43" s="30"/>
      <c r="Q43" s="31" t="s">
        <v>126</v>
      </c>
      <c r="R43" s="28" t="s">
        <v>125</v>
      </c>
      <c r="S43" s="72"/>
      <c r="T43" s="72" t="s">
        <v>126</v>
      </c>
      <c r="U43" s="61" t="s">
        <v>296</v>
      </c>
      <c r="V43" s="55" t="s">
        <v>126</v>
      </c>
      <c r="W43" s="28" t="s">
        <v>129</v>
      </c>
      <c r="X43" s="63" t="s">
        <v>128</v>
      </c>
      <c r="Y43" s="99" t="s">
        <v>298</v>
      </c>
      <c r="Z43" s="99"/>
      <c r="AA43" s="31"/>
      <c r="AB43" s="104" t="s">
        <v>299</v>
      </c>
      <c r="AC43" s="96">
        <v>0.0169</v>
      </c>
      <c r="AD43" s="104" t="s">
        <v>299</v>
      </c>
      <c r="AE43" s="92"/>
      <c r="AF43" s="101"/>
      <c r="AG43" s="101"/>
      <c r="AH43" s="101"/>
      <c r="AI43" s="127"/>
      <c r="AJ43" s="128"/>
      <c r="AK43" s="101"/>
      <c r="AL43" s="127"/>
      <c r="AM43" s="127"/>
      <c r="AN43" s="127"/>
      <c r="AO43" s="138" t="s">
        <v>143</v>
      </c>
      <c r="AP43" s="138" t="s">
        <v>300</v>
      </c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31"/>
      <c r="BB43" s="88"/>
      <c r="BC43" s="153"/>
      <c r="BD43" s="88"/>
      <c r="BE43" s="152"/>
      <c r="BF43" s="152"/>
      <c r="BG43" s="28"/>
      <c r="BH43" s="28">
        <v>1</v>
      </c>
      <c r="BI43" s="28">
        <v>1</v>
      </c>
      <c r="BJ43" s="28">
        <v>1</v>
      </c>
      <c r="BK43" s="28">
        <v>1</v>
      </c>
      <c r="BL43" s="28">
        <v>1</v>
      </c>
      <c r="BM43" s="28">
        <v>0</v>
      </c>
      <c r="BN43" s="28">
        <v>0</v>
      </c>
    </row>
    <row r="44" s="2" customFormat="1" ht="30" customHeight="1" spans="1:66">
      <c r="A44" s="29">
        <f t="shared" si="4"/>
        <v>35</v>
      </c>
      <c r="B44" s="31"/>
      <c r="C44" s="31"/>
      <c r="D44" s="31"/>
      <c r="E44" s="31"/>
      <c r="F44" s="31"/>
      <c r="G44" s="31"/>
      <c r="H44" s="31"/>
      <c r="I44" s="31">
        <v>7</v>
      </c>
      <c r="J44" s="31"/>
      <c r="K44" s="31"/>
      <c r="L44" s="31" t="s">
        <v>241</v>
      </c>
      <c r="M44" s="31" t="s">
        <v>301</v>
      </c>
      <c r="N44" s="30" t="s">
        <v>301</v>
      </c>
      <c r="O44" s="31" t="s">
        <v>302</v>
      </c>
      <c r="P44" s="30"/>
      <c r="Q44" s="31" t="s">
        <v>124</v>
      </c>
      <c r="R44" s="28" t="s">
        <v>125</v>
      </c>
      <c r="S44" s="72"/>
      <c r="T44" s="72" t="s">
        <v>126</v>
      </c>
      <c r="U44" s="30" t="s">
        <v>301</v>
      </c>
      <c r="V44" s="55" t="s">
        <v>126</v>
      </c>
      <c r="W44" s="28" t="s">
        <v>129</v>
      </c>
      <c r="X44" s="63" t="s">
        <v>128</v>
      </c>
      <c r="Y44" s="31" t="s">
        <v>175</v>
      </c>
      <c r="Z44" s="102" t="s">
        <v>303</v>
      </c>
      <c r="AA44" s="60" t="s">
        <v>304</v>
      </c>
      <c r="AB44" s="60"/>
      <c r="AC44" s="103">
        <v>0.01</v>
      </c>
      <c r="AD44" s="63"/>
      <c r="AE44" s="31" t="s">
        <v>180</v>
      </c>
      <c r="AF44" s="100">
        <v>51</v>
      </c>
      <c r="AG44" s="100">
        <v>21</v>
      </c>
      <c r="AH44" s="100">
        <v>2</v>
      </c>
      <c r="AI44" s="88">
        <f t="shared" si="5"/>
        <v>0.01683612</v>
      </c>
      <c r="AJ44" s="122">
        <f t="shared" si="6"/>
        <v>0.593961078918421</v>
      </c>
      <c r="AK44" s="100"/>
      <c r="AL44" s="127"/>
      <c r="AM44" s="127"/>
      <c r="AN44" s="127"/>
      <c r="AO44" s="138" t="s">
        <v>143</v>
      </c>
      <c r="AP44" s="138" t="s">
        <v>305</v>
      </c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31"/>
      <c r="BB44" s="88"/>
      <c r="BC44" s="153"/>
      <c r="BD44" s="88"/>
      <c r="BE44" s="152"/>
      <c r="BF44" s="152"/>
      <c r="BG44" s="28"/>
      <c r="BH44" s="28">
        <v>1</v>
      </c>
      <c r="BI44" s="28">
        <v>1</v>
      </c>
      <c r="BJ44" s="28">
        <v>1</v>
      </c>
      <c r="BK44" s="28">
        <v>1</v>
      </c>
      <c r="BL44" s="28">
        <v>1</v>
      </c>
      <c r="BM44" s="28">
        <v>0</v>
      </c>
      <c r="BN44" s="28">
        <v>0</v>
      </c>
    </row>
    <row r="45" s="2" customFormat="1" ht="30" customHeight="1" spans="1:66">
      <c r="A45" s="29">
        <f t="shared" si="4"/>
        <v>36</v>
      </c>
      <c r="B45" s="31"/>
      <c r="C45" s="31"/>
      <c r="D45" s="31"/>
      <c r="E45" s="31"/>
      <c r="F45" s="31"/>
      <c r="G45" s="31"/>
      <c r="H45" s="31">
        <v>6</v>
      </c>
      <c r="I45" s="31"/>
      <c r="J45" s="31"/>
      <c r="K45" s="31"/>
      <c r="L45" s="31" t="s">
        <v>241</v>
      </c>
      <c r="M45" s="31" t="s">
        <v>306</v>
      </c>
      <c r="N45" s="30" t="s">
        <v>306</v>
      </c>
      <c r="O45" s="59" t="s">
        <v>307</v>
      </c>
      <c r="P45" s="30"/>
      <c r="Q45" s="31" t="s">
        <v>124</v>
      </c>
      <c r="R45" s="28" t="s">
        <v>125</v>
      </c>
      <c r="S45" s="72"/>
      <c r="T45" s="72" t="s">
        <v>126</v>
      </c>
      <c r="U45" s="30" t="s">
        <v>308</v>
      </c>
      <c r="V45" s="55" t="s">
        <v>126</v>
      </c>
      <c r="W45" s="28" t="s">
        <v>129</v>
      </c>
      <c r="X45" s="63" t="s">
        <v>128</v>
      </c>
      <c r="Y45" s="31" t="s">
        <v>175</v>
      </c>
      <c r="Z45" s="60" t="s">
        <v>289</v>
      </c>
      <c r="AA45" s="60" t="s">
        <v>290</v>
      </c>
      <c r="AB45" s="59" t="s">
        <v>291</v>
      </c>
      <c r="AC45" s="96">
        <v>0.409</v>
      </c>
      <c r="AD45" s="63"/>
      <c r="AE45" s="31" t="s">
        <v>180</v>
      </c>
      <c r="AF45" s="100">
        <v>234</v>
      </c>
      <c r="AG45" s="100">
        <v>225</v>
      </c>
      <c r="AH45" s="100">
        <v>1.6</v>
      </c>
      <c r="AI45" s="88">
        <f t="shared" si="5"/>
        <v>0.6621264</v>
      </c>
      <c r="AJ45" s="122">
        <f t="shared" si="6"/>
        <v>0.617706830599112</v>
      </c>
      <c r="AK45" s="100"/>
      <c r="AL45" s="127"/>
      <c r="AM45" s="127"/>
      <c r="AN45" s="127"/>
      <c r="AO45" s="138" t="s">
        <v>149</v>
      </c>
      <c r="AP45" s="138" t="s">
        <v>264</v>
      </c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31"/>
      <c r="BB45" s="88"/>
      <c r="BC45" s="153"/>
      <c r="BD45" s="88"/>
      <c r="BE45" s="152"/>
      <c r="BF45" s="152"/>
      <c r="BG45" s="28"/>
      <c r="BH45" s="28">
        <v>1</v>
      </c>
      <c r="BI45" s="28">
        <v>1</v>
      </c>
      <c r="BJ45" s="28">
        <v>1</v>
      </c>
      <c r="BK45" s="28">
        <v>1</v>
      </c>
      <c r="BL45" s="28">
        <v>1</v>
      </c>
      <c r="BM45" s="28">
        <v>0</v>
      </c>
      <c r="BN45" s="28">
        <v>0</v>
      </c>
    </row>
    <row r="46" s="2" customFormat="1" ht="30" customHeight="1" spans="1:66">
      <c r="A46" s="29">
        <f t="shared" si="4"/>
        <v>37</v>
      </c>
      <c r="B46" s="31"/>
      <c r="C46" s="31"/>
      <c r="D46" s="31"/>
      <c r="E46" s="31"/>
      <c r="F46" s="31"/>
      <c r="G46" s="31"/>
      <c r="H46" s="31">
        <v>6</v>
      </c>
      <c r="I46" s="31"/>
      <c r="J46" s="31"/>
      <c r="K46" s="31"/>
      <c r="L46" s="31" t="s">
        <v>241</v>
      </c>
      <c r="M46" s="31" t="s">
        <v>309</v>
      </c>
      <c r="N46" s="30" t="s">
        <v>309</v>
      </c>
      <c r="O46" s="31" t="s">
        <v>310</v>
      </c>
      <c r="P46" s="30"/>
      <c r="Q46" s="31" t="s">
        <v>124</v>
      </c>
      <c r="R46" s="28" t="s">
        <v>125</v>
      </c>
      <c r="S46" s="72"/>
      <c r="T46" s="72" t="s">
        <v>126</v>
      </c>
      <c r="U46" s="30" t="s">
        <v>309</v>
      </c>
      <c r="V46" s="55" t="s">
        <v>126</v>
      </c>
      <c r="W46" s="28" t="s">
        <v>129</v>
      </c>
      <c r="X46" s="63" t="s">
        <v>128</v>
      </c>
      <c r="Y46" s="31" t="s">
        <v>175</v>
      </c>
      <c r="Z46" s="63" t="s">
        <v>311</v>
      </c>
      <c r="AA46" s="63" t="s">
        <v>312</v>
      </c>
      <c r="AB46" s="59" t="s">
        <v>313</v>
      </c>
      <c r="AC46" s="105">
        <v>0.012</v>
      </c>
      <c r="AD46" s="63"/>
      <c r="AE46" s="31" t="s">
        <v>180</v>
      </c>
      <c r="AF46" s="100">
        <v>50</v>
      </c>
      <c r="AG46" s="100">
        <v>20</v>
      </c>
      <c r="AH46" s="100">
        <v>3</v>
      </c>
      <c r="AI46" s="88">
        <f t="shared" si="5"/>
        <v>0.02358</v>
      </c>
      <c r="AJ46" s="122">
        <f t="shared" si="6"/>
        <v>0.508905852417303</v>
      </c>
      <c r="AK46" s="100"/>
      <c r="AL46" s="127"/>
      <c r="AM46" s="127"/>
      <c r="AN46" s="127"/>
      <c r="AO46" s="138" t="s">
        <v>143</v>
      </c>
      <c r="AP46" s="138" t="s">
        <v>314</v>
      </c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31"/>
      <c r="BB46" s="88"/>
      <c r="BC46" s="153"/>
      <c r="BD46" s="88"/>
      <c r="BE46" s="152"/>
      <c r="BF46" s="152"/>
      <c r="BG46" s="28"/>
      <c r="BH46" s="28">
        <v>1</v>
      </c>
      <c r="BI46" s="28">
        <v>1</v>
      </c>
      <c r="BJ46" s="28">
        <v>1</v>
      </c>
      <c r="BK46" s="28">
        <v>1</v>
      </c>
      <c r="BL46" s="28">
        <v>1</v>
      </c>
      <c r="BM46" s="28">
        <v>0</v>
      </c>
      <c r="BN46" s="28">
        <v>0</v>
      </c>
    </row>
    <row r="47" s="2" customFormat="1" ht="30" customHeight="1" spans="1:66">
      <c r="A47" s="29">
        <f t="shared" si="4"/>
        <v>38</v>
      </c>
      <c r="B47" s="31"/>
      <c r="C47" s="31"/>
      <c r="D47" s="31"/>
      <c r="E47" s="31"/>
      <c r="F47" s="31">
        <v>4</v>
      </c>
      <c r="G47" s="31"/>
      <c r="H47" s="31"/>
      <c r="I47" s="31"/>
      <c r="J47" s="31"/>
      <c r="K47" s="31"/>
      <c r="L47" s="31" t="s">
        <v>241</v>
      </c>
      <c r="M47" s="31"/>
      <c r="N47" s="30" t="s">
        <v>315</v>
      </c>
      <c r="O47" s="31" t="s">
        <v>316</v>
      </c>
      <c r="P47" s="30"/>
      <c r="Q47" s="31"/>
      <c r="R47" s="28" t="s">
        <v>125</v>
      </c>
      <c r="S47" s="72"/>
      <c r="T47" s="72" t="s">
        <v>126</v>
      </c>
      <c r="U47" s="30" t="s">
        <v>317</v>
      </c>
      <c r="V47" s="55" t="s">
        <v>126</v>
      </c>
      <c r="W47" s="28" t="s">
        <v>129</v>
      </c>
      <c r="X47" s="63" t="s">
        <v>128</v>
      </c>
      <c r="Y47" s="31" t="s">
        <v>235</v>
      </c>
      <c r="Z47" s="28" t="s">
        <v>131</v>
      </c>
      <c r="AA47" s="31" t="s">
        <v>132</v>
      </c>
      <c r="AB47" s="31"/>
      <c r="AC47" s="96">
        <f>AC48+AC49+AC52+AC55+AC58</f>
        <v>2.5018</v>
      </c>
      <c r="AD47" s="63"/>
      <c r="AE47" s="31" t="s">
        <v>239</v>
      </c>
      <c r="AF47" s="100"/>
      <c r="AG47" s="100"/>
      <c r="AH47" s="100"/>
      <c r="AI47" s="88"/>
      <c r="AJ47" s="122"/>
      <c r="AK47" s="100">
        <v>15</v>
      </c>
      <c r="AL47" s="127"/>
      <c r="AM47" s="127"/>
      <c r="AN47" s="127"/>
      <c r="AO47" s="138" t="s">
        <v>135</v>
      </c>
      <c r="AP47" s="138" t="s">
        <v>240</v>
      </c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31"/>
      <c r="BB47" s="88"/>
      <c r="BC47" s="153"/>
      <c r="BD47" s="88"/>
      <c r="BE47" s="152"/>
      <c r="BF47" s="152"/>
      <c r="BG47" s="28"/>
      <c r="BH47" s="28">
        <v>1</v>
      </c>
      <c r="BI47" s="28">
        <v>1</v>
      </c>
      <c r="BJ47" s="28">
        <v>1</v>
      </c>
      <c r="BK47" s="28">
        <v>1</v>
      </c>
      <c r="BL47" s="28">
        <v>1</v>
      </c>
      <c r="BM47" s="28">
        <v>0</v>
      </c>
      <c r="BN47" s="28">
        <v>0</v>
      </c>
    </row>
    <row r="48" s="2" customFormat="1" ht="30" customHeight="1" spans="1:66">
      <c r="A48" s="29">
        <f t="shared" si="4"/>
        <v>39</v>
      </c>
      <c r="B48" s="31"/>
      <c r="C48" s="31"/>
      <c r="D48" s="31"/>
      <c r="E48" s="31"/>
      <c r="F48" s="31"/>
      <c r="G48" s="31">
        <v>5</v>
      </c>
      <c r="H48" s="31"/>
      <c r="I48" s="31"/>
      <c r="J48" s="31"/>
      <c r="K48" s="31"/>
      <c r="L48" s="31" t="s">
        <v>241</v>
      </c>
      <c r="M48" s="31" t="s">
        <v>318</v>
      </c>
      <c r="N48" s="30" t="s">
        <v>318</v>
      </c>
      <c r="O48" s="31" t="s">
        <v>319</v>
      </c>
      <c r="P48" s="30"/>
      <c r="Q48" s="31" t="s">
        <v>126</v>
      </c>
      <c r="R48" s="28" t="s">
        <v>125</v>
      </c>
      <c r="S48" s="72"/>
      <c r="T48" s="72" t="s">
        <v>126</v>
      </c>
      <c r="U48" s="30" t="s">
        <v>318</v>
      </c>
      <c r="V48" s="55" t="s">
        <v>126</v>
      </c>
      <c r="W48" s="28" t="s">
        <v>129</v>
      </c>
      <c r="X48" s="63" t="s">
        <v>128</v>
      </c>
      <c r="Y48" s="31" t="s">
        <v>123</v>
      </c>
      <c r="Z48" s="99" t="s">
        <v>131</v>
      </c>
      <c r="AA48" s="31" t="s">
        <v>132</v>
      </c>
      <c r="AB48" s="31"/>
      <c r="AC48" s="96">
        <v>0.449</v>
      </c>
      <c r="AD48" s="63"/>
      <c r="AE48" s="31"/>
      <c r="AF48" s="100"/>
      <c r="AG48" s="100"/>
      <c r="AH48" s="100"/>
      <c r="AI48" s="88"/>
      <c r="AJ48" s="122"/>
      <c r="AK48" s="100"/>
      <c r="AL48" s="127"/>
      <c r="AM48" s="127"/>
      <c r="AN48" s="127"/>
      <c r="AO48" s="138" t="s">
        <v>143</v>
      </c>
      <c r="AP48" s="138" t="s">
        <v>255</v>
      </c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31"/>
      <c r="BB48" s="88"/>
      <c r="BC48" s="153"/>
      <c r="BD48" s="88"/>
      <c r="BE48" s="152"/>
      <c r="BF48" s="152"/>
      <c r="BG48" s="28"/>
      <c r="BH48" s="28">
        <v>1</v>
      </c>
      <c r="BI48" s="28">
        <v>1</v>
      </c>
      <c r="BJ48" s="28">
        <v>1</v>
      </c>
      <c r="BK48" s="28">
        <v>1</v>
      </c>
      <c r="BL48" s="28">
        <v>1</v>
      </c>
      <c r="BM48" s="28">
        <v>0</v>
      </c>
      <c r="BN48" s="28">
        <v>0</v>
      </c>
    </row>
    <row r="49" s="2" customFormat="1" ht="30" customHeight="1" spans="1:66">
      <c r="A49" s="29">
        <f t="shared" si="4"/>
        <v>40</v>
      </c>
      <c r="B49" s="31"/>
      <c r="C49" s="31"/>
      <c r="D49" s="31"/>
      <c r="E49" s="31"/>
      <c r="F49" s="31"/>
      <c r="G49" s="31">
        <v>5</v>
      </c>
      <c r="H49" s="31"/>
      <c r="I49" s="31"/>
      <c r="J49" s="31"/>
      <c r="K49" s="31"/>
      <c r="L49" s="31" t="s">
        <v>241</v>
      </c>
      <c r="M49" s="31"/>
      <c r="N49" s="30" t="s">
        <v>320</v>
      </c>
      <c r="O49" s="31" t="s">
        <v>321</v>
      </c>
      <c r="P49" s="30"/>
      <c r="Q49" s="31" t="s">
        <v>124</v>
      </c>
      <c r="R49" s="28" t="s">
        <v>125</v>
      </c>
      <c r="S49" s="72"/>
      <c r="T49" s="72" t="s">
        <v>126</v>
      </c>
      <c r="U49" s="30" t="s">
        <v>320</v>
      </c>
      <c r="V49" s="55" t="s">
        <v>126</v>
      </c>
      <c r="W49" s="28" t="s">
        <v>129</v>
      </c>
      <c r="X49" s="63" t="s">
        <v>128</v>
      </c>
      <c r="Y49" s="31" t="s">
        <v>235</v>
      </c>
      <c r="Z49" s="28" t="s">
        <v>131</v>
      </c>
      <c r="AA49" s="31" t="s">
        <v>132</v>
      </c>
      <c r="AB49" s="31" t="s">
        <v>322</v>
      </c>
      <c r="AC49" s="96">
        <f>AC50+AC51</f>
        <v>0.098</v>
      </c>
      <c r="AD49" s="63"/>
      <c r="AE49" s="31" t="s">
        <v>239</v>
      </c>
      <c r="AF49" s="100"/>
      <c r="AG49" s="100"/>
      <c r="AH49" s="100"/>
      <c r="AI49" s="88"/>
      <c r="AJ49" s="122"/>
      <c r="AK49" s="100">
        <v>6</v>
      </c>
      <c r="AL49" s="127"/>
      <c r="AM49" s="127"/>
      <c r="AN49" s="127"/>
      <c r="AO49" s="138" t="s">
        <v>135</v>
      </c>
      <c r="AP49" s="138" t="s">
        <v>240</v>
      </c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31"/>
      <c r="BB49" s="88"/>
      <c r="BC49" s="153"/>
      <c r="BD49" s="88"/>
      <c r="BE49" s="152"/>
      <c r="BF49" s="152"/>
      <c r="BG49" s="28"/>
      <c r="BH49" s="28">
        <v>1</v>
      </c>
      <c r="BI49" s="28">
        <v>1</v>
      </c>
      <c r="BJ49" s="28">
        <v>1</v>
      </c>
      <c r="BK49" s="28">
        <v>1</v>
      </c>
      <c r="BL49" s="28">
        <v>1</v>
      </c>
      <c r="BM49" s="28">
        <v>0</v>
      </c>
      <c r="BN49" s="28">
        <v>0</v>
      </c>
    </row>
    <row r="50" s="2" customFormat="1" ht="30" customHeight="1" spans="1:66">
      <c r="A50" s="29">
        <f t="shared" si="4"/>
        <v>41</v>
      </c>
      <c r="B50" s="31"/>
      <c r="C50" s="31"/>
      <c r="D50" s="31"/>
      <c r="E50" s="31"/>
      <c r="F50" s="31"/>
      <c r="G50" s="31"/>
      <c r="H50" s="31">
        <v>6</v>
      </c>
      <c r="I50" s="31"/>
      <c r="J50" s="31"/>
      <c r="K50" s="31"/>
      <c r="L50" s="31" t="s">
        <v>241</v>
      </c>
      <c r="M50" s="31" t="s">
        <v>260</v>
      </c>
      <c r="N50" s="30" t="s">
        <v>260</v>
      </c>
      <c r="O50" s="31" t="s">
        <v>323</v>
      </c>
      <c r="P50" s="30"/>
      <c r="Q50" s="31" t="s">
        <v>124</v>
      </c>
      <c r="R50" s="28" t="s">
        <v>125</v>
      </c>
      <c r="S50" s="72"/>
      <c r="T50" s="72" t="s">
        <v>126</v>
      </c>
      <c r="U50" s="30" t="s">
        <v>260</v>
      </c>
      <c r="V50" s="55" t="s">
        <v>126</v>
      </c>
      <c r="W50" s="28" t="s">
        <v>129</v>
      </c>
      <c r="X50" s="63" t="s">
        <v>128</v>
      </c>
      <c r="Y50" s="31" t="s">
        <v>175</v>
      </c>
      <c r="Z50" s="60" t="s">
        <v>261</v>
      </c>
      <c r="AA50" s="60" t="s">
        <v>324</v>
      </c>
      <c r="AB50" s="31" t="s">
        <v>263</v>
      </c>
      <c r="AC50" s="96">
        <v>0.079</v>
      </c>
      <c r="AD50" s="63"/>
      <c r="AE50" s="31" t="s">
        <v>180</v>
      </c>
      <c r="AF50" s="100">
        <v>89</v>
      </c>
      <c r="AG50" s="100">
        <v>72</v>
      </c>
      <c r="AH50" s="100">
        <v>3</v>
      </c>
      <c r="AI50" s="88">
        <f t="shared" ref="AI50:AI54" si="7">AF50*AG50*AH50*7860/1000000000</f>
        <v>0.15110064</v>
      </c>
      <c r="AJ50" s="122">
        <f t="shared" ref="AJ50:AJ54" si="8">AC50/AI50</f>
        <v>0.522830346714613</v>
      </c>
      <c r="AK50" s="100"/>
      <c r="AL50" s="127"/>
      <c r="AM50" s="127"/>
      <c r="AN50" s="127"/>
      <c r="AO50" s="138" t="s">
        <v>149</v>
      </c>
      <c r="AP50" s="138" t="s">
        <v>264</v>
      </c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31"/>
      <c r="BB50" s="88"/>
      <c r="BC50" s="153"/>
      <c r="BD50" s="88"/>
      <c r="BE50" s="152"/>
      <c r="BF50" s="152"/>
      <c r="BG50" s="28"/>
      <c r="BH50" s="28">
        <v>1</v>
      </c>
      <c r="BI50" s="28">
        <v>1</v>
      </c>
      <c r="BJ50" s="28">
        <v>1</v>
      </c>
      <c r="BK50" s="28">
        <v>1</v>
      </c>
      <c r="BL50" s="28">
        <v>1</v>
      </c>
      <c r="BM50" s="28">
        <v>0</v>
      </c>
      <c r="BN50" s="28">
        <v>0</v>
      </c>
    </row>
    <row r="51" s="2" customFormat="1" ht="30" customHeight="1" spans="1:66">
      <c r="A51" s="29">
        <f t="shared" ref="A51:A60" si="9">ROW()-9</f>
        <v>42</v>
      </c>
      <c r="B51" s="31"/>
      <c r="C51" s="31"/>
      <c r="D51" s="31"/>
      <c r="E51" s="31"/>
      <c r="F51" s="31"/>
      <c r="G51" s="31"/>
      <c r="H51" s="31">
        <v>6</v>
      </c>
      <c r="I51" s="31"/>
      <c r="J51" s="31"/>
      <c r="K51" s="31"/>
      <c r="L51" s="31" t="s">
        <v>241</v>
      </c>
      <c r="M51" s="31" t="s">
        <v>265</v>
      </c>
      <c r="N51" s="30" t="s">
        <v>265</v>
      </c>
      <c r="O51" s="31" t="s">
        <v>266</v>
      </c>
      <c r="P51" s="30"/>
      <c r="Q51" s="31" t="s">
        <v>124</v>
      </c>
      <c r="R51" s="28" t="s">
        <v>125</v>
      </c>
      <c r="S51" s="72"/>
      <c r="T51" s="72" t="s">
        <v>126</v>
      </c>
      <c r="U51" s="30" t="s">
        <v>265</v>
      </c>
      <c r="V51" s="55" t="s">
        <v>126</v>
      </c>
      <c r="W51" s="28" t="s">
        <v>129</v>
      </c>
      <c r="X51" s="63" t="s">
        <v>128</v>
      </c>
      <c r="Y51" s="31" t="s">
        <v>267</v>
      </c>
      <c r="Z51" s="99" t="s">
        <v>268</v>
      </c>
      <c r="AA51" s="31" t="s">
        <v>269</v>
      </c>
      <c r="AB51" s="31" t="s">
        <v>270</v>
      </c>
      <c r="AC51" s="96">
        <v>0.019</v>
      </c>
      <c r="AD51" s="63"/>
      <c r="AE51" s="31" t="s">
        <v>267</v>
      </c>
      <c r="AF51" s="100">
        <v>20</v>
      </c>
      <c r="AG51" s="100"/>
      <c r="AH51" s="100">
        <v>18</v>
      </c>
      <c r="AI51" s="129">
        <f>AH51/2*AH51/2*3.14*AF51*7860/1000000000</f>
        <v>0.039982248</v>
      </c>
      <c r="AJ51" s="122">
        <f t="shared" si="8"/>
        <v>0.475210898596797</v>
      </c>
      <c r="AK51" s="130"/>
      <c r="AL51" s="127"/>
      <c r="AM51" s="127"/>
      <c r="AN51" s="127"/>
      <c r="AO51" s="138" t="s">
        <v>143</v>
      </c>
      <c r="AP51" s="138" t="s">
        <v>271</v>
      </c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31"/>
      <c r="BB51" s="88"/>
      <c r="BC51" s="153"/>
      <c r="BD51" s="88"/>
      <c r="BE51" s="152"/>
      <c r="BF51" s="152"/>
      <c r="BG51" s="28"/>
      <c r="BH51" s="28">
        <v>1</v>
      </c>
      <c r="BI51" s="28">
        <v>1</v>
      </c>
      <c r="BJ51" s="28">
        <v>1</v>
      </c>
      <c r="BK51" s="28">
        <v>1</v>
      </c>
      <c r="BL51" s="28">
        <v>1</v>
      </c>
      <c r="BM51" s="28">
        <v>0</v>
      </c>
      <c r="BN51" s="28">
        <v>0</v>
      </c>
    </row>
    <row r="52" s="2" customFormat="1" ht="30" customHeight="1" spans="1:66">
      <c r="A52" s="29">
        <f t="shared" si="9"/>
        <v>43</v>
      </c>
      <c r="B52" s="31"/>
      <c r="C52" s="31"/>
      <c r="D52" s="31"/>
      <c r="E52" s="31"/>
      <c r="F52" s="31"/>
      <c r="G52" s="31">
        <v>5</v>
      </c>
      <c r="H52" s="31"/>
      <c r="I52" s="31"/>
      <c r="J52" s="31"/>
      <c r="K52" s="31"/>
      <c r="L52" s="31" t="s">
        <v>241</v>
      </c>
      <c r="M52" s="31"/>
      <c r="N52" s="30" t="s">
        <v>325</v>
      </c>
      <c r="O52" s="31" t="s">
        <v>326</v>
      </c>
      <c r="P52" s="30"/>
      <c r="Q52" s="31" t="s">
        <v>124</v>
      </c>
      <c r="R52" s="28" t="s">
        <v>125</v>
      </c>
      <c r="S52" s="72"/>
      <c r="T52" s="72" t="s">
        <v>126</v>
      </c>
      <c r="U52" s="30" t="s">
        <v>327</v>
      </c>
      <c r="V52" s="55" t="s">
        <v>126</v>
      </c>
      <c r="W52" s="28" t="s">
        <v>129</v>
      </c>
      <c r="X52" s="63" t="s">
        <v>128</v>
      </c>
      <c r="Y52" s="31" t="s">
        <v>235</v>
      </c>
      <c r="Z52" s="28" t="s">
        <v>131</v>
      </c>
      <c r="AA52" s="31" t="s">
        <v>132</v>
      </c>
      <c r="AB52" s="31"/>
      <c r="AC52" s="96">
        <f>AC53+AC54*2</f>
        <v>0.8286</v>
      </c>
      <c r="AD52" s="63"/>
      <c r="AE52" s="31" t="s">
        <v>239</v>
      </c>
      <c r="AF52" s="100"/>
      <c r="AG52" s="100"/>
      <c r="AH52" s="100"/>
      <c r="AI52" s="88"/>
      <c r="AJ52" s="122"/>
      <c r="AK52" s="100">
        <v>33</v>
      </c>
      <c r="AL52" s="127"/>
      <c r="AM52" s="127"/>
      <c r="AN52" s="127"/>
      <c r="AO52" s="138" t="s">
        <v>135</v>
      </c>
      <c r="AP52" s="138" t="s">
        <v>240</v>
      </c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31"/>
      <c r="BB52" s="88"/>
      <c r="BC52" s="153"/>
      <c r="BD52" s="88"/>
      <c r="BE52" s="152"/>
      <c r="BF52" s="152"/>
      <c r="BG52" s="28"/>
      <c r="BH52" s="28">
        <v>1</v>
      </c>
      <c r="BI52" s="28">
        <v>1</v>
      </c>
      <c r="BJ52" s="28">
        <v>1</v>
      </c>
      <c r="BK52" s="28">
        <v>1</v>
      </c>
      <c r="BL52" s="28">
        <v>1</v>
      </c>
      <c r="BM52" s="28">
        <v>0</v>
      </c>
      <c r="BN52" s="28">
        <v>0</v>
      </c>
    </row>
    <row r="53" s="2" customFormat="1" ht="30" customHeight="1" spans="1:66">
      <c r="A53" s="29">
        <f t="shared" si="9"/>
        <v>44</v>
      </c>
      <c r="B53" s="31"/>
      <c r="C53" s="31"/>
      <c r="D53" s="31"/>
      <c r="E53" s="31"/>
      <c r="F53" s="31"/>
      <c r="G53" s="31"/>
      <c r="H53" s="31">
        <v>6</v>
      </c>
      <c r="I53" s="31"/>
      <c r="J53" s="31"/>
      <c r="K53" s="31"/>
      <c r="L53" s="31" t="s">
        <v>241</v>
      </c>
      <c r="M53" s="31" t="s">
        <v>276</v>
      </c>
      <c r="N53" s="30" t="s">
        <v>276</v>
      </c>
      <c r="O53" s="31" t="s">
        <v>277</v>
      </c>
      <c r="P53" s="30"/>
      <c r="Q53" s="31" t="s">
        <v>126</v>
      </c>
      <c r="R53" s="28" t="s">
        <v>125</v>
      </c>
      <c r="S53" s="72"/>
      <c r="T53" s="72" t="s">
        <v>126</v>
      </c>
      <c r="U53" s="30" t="s">
        <v>276</v>
      </c>
      <c r="V53" s="55" t="s">
        <v>126</v>
      </c>
      <c r="W53" s="28" t="s">
        <v>129</v>
      </c>
      <c r="X53" s="63" t="s">
        <v>128</v>
      </c>
      <c r="Y53" s="31" t="s">
        <v>175</v>
      </c>
      <c r="Z53" s="60" t="s">
        <v>278</v>
      </c>
      <c r="AA53" s="60" t="s">
        <v>279</v>
      </c>
      <c r="AB53" s="28" t="s">
        <v>280</v>
      </c>
      <c r="AC53" s="96">
        <v>0.8182</v>
      </c>
      <c r="AD53" s="63"/>
      <c r="AE53" s="31" t="s">
        <v>180</v>
      </c>
      <c r="AF53" s="100">
        <v>529</v>
      </c>
      <c r="AG53" s="100">
        <v>146</v>
      </c>
      <c r="AH53" s="100">
        <v>2</v>
      </c>
      <c r="AI53" s="88">
        <f t="shared" si="7"/>
        <v>1.21411848</v>
      </c>
      <c r="AJ53" s="122">
        <f t="shared" si="8"/>
        <v>0.673904576429806</v>
      </c>
      <c r="AK53" s="100"/>
      <c r="AL53" s="127"/>
      <c r="AM53" s="127"/>
      <c r="AN53" s="127"/>
      <c r="AO53" s="138" t="s">
        <v>149</v>
      </c>
      <c r="AP53" s="138" t="s">
        <v>264</v>
      </c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31"/>
      <c r="BB53" s="88"/>
      <c r="BC53" s="153"/>
      <c r="BD53" s="88"/>
      <c r="BE53" s="152"/>
      <c r="BF53" s="152"/>
      <c r="BG53" s="28"/>
      <c r="BH53" s="28">
        <v>1</v>
      </c>
      <c r="BI53" s="28">
        <v>1</v>
      </c>
      <c r="BJ53" s="28">
        <v>1</v>
      </c>
      <c r="BK53" s="28">
        <v>1</v>
      </c>
      <c r="BL53" s="28">
        <v>1</v>
      </c>
      <c r="BM53" s="28">
        <v>0</v>
      </c>
      <c r="BN53" s="28">
        <v>0</v>
      </c>
    </row>
    <row r="54" s="2" customFormat="1" ht="30" customHeight="1" spans="1:66">
      <c r="A54" s="29">
        <f t="shared" si="9"/>
        <v>45</v>
      </c>
      <c r="B54" s="31"/>
      <c r="C54" s="31"/>
      <c r="D54" s="31"/>
      <c r="E54" s="31"/>
      <c r="F54" s="31"/>
      <c r="G54" s="31"/>
      <c r="H54" s="31">
        <v>6</v>
      </c>
      <c r="I54" s="31"/>
      <c r="J54" s="31"/>
      <c r="K54" s="31"/>
      <c r="L54" s="31" t="s">
        <v>241</v>
      </c>
      <c r="M54" s="31" t="s">
        <v>328</v>
      </c>
      <c r="N54" s="51" t="s">
        <v>328</v>
      </c>
      <c r="O54" s="51" t="s">
        <v>329</v>
      </c>
      <c r="P54" s="51" t="s">
        <v>330</v>
      </c>
      <c r="Q54" s="65" t="s">
        <v>159</v>
      </c>
      <c r="R54" s="28" t="s">
        <v>125</v>
      </c>
      <c r="S54" s="79"/>
      <c r="T54" s="72" t="s">
        <v>126</v>
      </c>
      <c r="U54" s="30"/>
      <c r="V54" s="55" t="s">
        <v>126</v>
      </c>
      <c r="W54" s="28" t="s">
        <v>129</v>
      </c>
      <c r="X54" s="63" t="s">
        <v>128</v>
      </c>
      <c r="Y54" s="63" t="s">
        <v>211</v>
      </c>
      <c r="Z54" s="31" t="s">
        <v>132</v>
      </c>
      <c r="AA54" s="31" t="s">
        <v>132</v>
      </c>
      <c r="AB54" s="31" t="s">
        <v>132</v>
      </c>
      <c r="AC54" s="96">
        <v>0.0052</v>
      </c>
      <c r="AD54" s="63"/>
      <c r="AE54" s="31"/>
      <c r="AF54" s="100"/>
      <c r="AG54" s="100"/>
      <c r="AH54" s="100"/>
      <c r="AI54" s="88"/>
      <c r="AJ54" s="122"/>
      <c r="AK54" s="100"/>
      <c r="AL54" s="127"/>
      <c r="AM54" s="127"/>
      <c r="AN54" s="127"/>
      <c r="AO54" s="138" t="s">
        <v>143</v>
      </c>
      <c r="AP54" s="138" t="s">
        <v>300</v>
      </c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31"/>
      <c r="BB54" s="88"/>
      <c r="BC54" s="153"/>
      <c r="BD54" s="88"/>
      <c r="BE54" s="152"/>
      <c r="BF54" s="152"/>
      <c r="BG54" s="28"/>
      <c r="BH54" s="28">
        <v>2</v>
      </c>
      <c r="BI54" s="28">
        <v>2</v>
      </c>
      <c r="BJ54" s="28">
        <v>2</v>
      </c>
      <c r="BK54" s="28">
        <v>2</v>
      </c>
      <c r="BL54" s="28">
        <v>2</v>
      </c>
      <c r="BM54" s="28">
        <v>0</v>
      </c>
      <c r="BN54" s="28">
        <v>0</v>
      </c>
    </row>
    <row r="55" s="2" customFormat="1" ht="30" customHeight="1" spans="1:66">
      <c r="A55" s="29">
        <f t="shared" si="9"/>
        <v>46</v>
      </c>
      <c r="B55" s="31"/>
      <c r="C55" s="31"/>
      <c r="D55" s="31"/>
      <c r="E55" s="31"/>
      <c r="F55" s="31"/>
      <c r="G55" s="31">
        <v>5</v>
      </c>
      <c r="H55" s="31"/>
      <c r="I55" s="31"/>
      <c r="J55" s="31"/>
      <c r="K55" s="31"/>
      <c r="L55" s="31" t="s">
        <v>241</v>
      </c>
      <c r="M55" s="31"/>
      <c r="N55" s="30" t="s">
        <v>331</v>
      </c>
      <c r="O55" s="28" t="s">
        <v>332</v>
      </c>
      <c r="P55" s="30"/>
      <c r="Q55" s="31" t="s">
        <v>124</v>
      </c>
      <c r="R55" s="28" t="s">
        <v>125</v>
      </c>
      <c r="S55" s="72"/>
      <c r="T55" s="72" t="s">
        <v>126</v>
      </c>
      <c r="U55" s="30" t="s">
        <v>333</v>
      </c>
      <c r="V55" s="55" t="s">
        <v>126</v>
      </c>
      <c r="W55" s="28" t="s">
        <v>129</v>
      </c>
      <c r="X55" s="63" t="s">
        <v>128</v>
      </c>
      <c r="Y55" s="31" t="s">
        <v>235</v>
      </c>
      <c r="Z55" s="28" t="s">
        <v>131</v>
      </c>
      <c r="AA55" s="31" t="s">
        <v>132</v>
      </c>
      <c r="AB55" s="31"/>
      <c r="AC55" s="96">
        <f>AC56+AC57</f>
        <v>0.1913</v>
      </c>
      <c r="AD55" s="63"/>
      <c r="AE55" s="31" t="s">
        <v>239</v>
      </c>
      <c r="AF55" s="100"/>
      <c r="AG55" s="100"/>
      <c r="AH55" s="100"/>
      <c r="AI55" s="88"/>
      <c r="AJ55" s="122"/>
      <c r="AK55" s="100">
        <v>7</v>
      </c>
      <c r="AL55" s="127"/>
      <c r="AM55" s="127"/>
      <c r="AN55" s="127"/>
      <c r="AO55" s="138" t="s">
        <v>135</v>
      </c>
      <c r="AP55" s="138" t="s">
        <v>240</v>
      </c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31"/>
      <c r="BB55" s="88"/>
      <c r="BC55" s="153"/>
      <c r="BD55" s="88"/>
      <c r="BE55" s="152"/>
      <c r="BF55" s="152"/>
      <c r="BG55" s="28"/>
      <c r="BH55" s="28">
        <v>1</v>
      </c>
      <c r="BI55" s="28">
        <v>1</v>
      </c>
      <c r="BJ55" s="28">
        <v>1</v>
      </c>
      <c r="BK55" s="28">
        <v>1</v>
      </c>
      <c r="BL55" s="28">
        <v>1</v>
      </c>
      <c r="BM55" s="28">
        <v>0</v>
      </c>
      <c r="BN55" s="28">
        <v>0</v>
      </c>
    </row>
    <row r="56" s="2" customFormat="1" ht="30" customHeight="1" spans="1:66">
      <c r="A56" s="29">
        <f t="shared" si="9"/>
        <v>47</v>
      </c>
      <c r="B56" s="31"/>
      <c r="C56" s="31"/>
      <c r="D56" s="31"/>
      <c r="E56" s="31"/>
      <c r="F56" s="31"/>
      <c r="G56" s="31"/>
      <c r="H56" s="31">
        <v>6</v>
      </c>
      <c r="I56" s="31"/>
      <c r="J56" s="31"/>
      <c r="K56" s="31"/>
      <c r="L56" s="31" t="s">
        <v>241</v>
      </c>
      <c r="M56" s="31" t="s">
        <v>334</v>
      </c>
      <c r="N56" s="30" t="s">
        <v>334</v>
      </c>
      <c r="O56" s="28" t="s">
        <v>335</v>
      </c>
      <c r="P56" s="30"/>
      <c r="Q56" s="31" t="s">
        <v>124</v>
      </c>
      <c r="R56" s="28" t="s">
        <v>125</v>
      </c>
      <c r="S56" s="72"/>
      <c r="T56" s="72" t="s">
        <v>126</v>
      </c>
      <c r="U56" s="30" t="s">
        <v>336</v>
      </c>
      <c r="V56" s="55" t="s">
        <v>126</v>
      </c>
      <c r="W56" s="28" t="s">
        <v>129</v>
      </c>
      <c r="X56" s="63" t="s">
        <v>128</v>
      </c>
      <c r="Y56" s="31" t="s">
        <v>175</v>
      </c>
      <c r="Z56" s="60" t="s">
        <v>261</v>
      </c>
      <c r="AA56" s="60" t="s">
        <v>324</v>
      </c>
      <c r="AB56" s="59" t="s">
        <v>337</v>
      </c>
      <c r="AC56" s="105">
        <v>0.173</v>
      </c>
      <c r="AD56" s="63"/>
      <c r="AE56" s="31" t="s">
        <v>180</v>
      </c>
      <c r="AF56" s="100">
        <v>149</v>
      </c>
      <c r="AG56" s="100">
        <v>88</v>
      </c>
      <c r="AH56" s="100">
        <v>3</v>
      </c>
      <c r="AI56" s="88">
        <f t="shared" ref="AI56:AI60" si="10">AF56*AG56*AH56*7860/1000000000</f>
        <v>0.30918096</v>
      </c>
      <c r="AJ56" s="122">
        <f t="shared" ref="AJ56:AJ60" si="11">AC56/AI56</f>
        <v>0.559542864476519</v>
      </c>
      <c r="AK56" s="100"/>
      <c r="AL56" s="127"/>
      <c r="AM56" s="127"/>
      <c r="AN56" s="127"/>
      <c r="AO56" s="138" t="s">
        <v>149</v>
      </c>
      <c r="AP56" s="138" t="s">
        <v>264</v>
      </c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31"/>
      <c r="BB56" s="88"/>
      <c r="BC56" s="153"/>
      <c r="BD56" s="88"/>
      <c r="BE56" s="152"/>
      <c r="BF56" s="152"/>
      <c r="BG56" s="28"/>
      <c r="BH56" s="28">
        <v>1</v>
      </c>
      <c r="BI56" s="28">
        <v>1</v>
      </c>
      <c r="BJ56" s="28">
        <v>1</v>
      </c>
      <c r="BK56" s="28">
        <v>1</v>
      </c>
      <c r="BL56" s="28">
        <v>1</v>
      </c>
      <c r="BM56" s="28">
        <v>0</v>
      </c>
      <c r="BN56" s="28">
        <v>0</v>
      </c>
    </row>
    <row r="57" s="2" customFormat="1" ht="30" customHeight="1" spans="1:66">
      <c r="A57" s="29">
        <f t="shared" si="9"/>
        <v>48</v>
      </c>
      <c r="B57" s="31"/>
      <c r="C57" s="31"/>
      <c r="D57" s="31"/>
      <c r="E57" s="31"/>
      <c r="F57" s="31"/>
      <c r="G57" s="31"/>
      <c r="H57" s="31">
        <v>6</v>
      </c>
      <c r="I57" s="31"/>
      <c r="J57" s="31"/>
      <c r="K57" s="31"/>
      <c r="L57" s="31" t="s">
        <v>241</v>
      </c>
      <c r="M57" s="31" t="s">
        <v>338</v>
      </c>
      <c r="N57" s="30" t="s">
        <v>338</v>
      </c>
      <c r="O57" s="28" t="s">
        <v>339</v>
      </c>
      <c r="P57" s="30"/>
      <c r="Q57" s="31" t="s">
        <v>124</v>
      </c>
      <c r="R57" s="28" t="s">
        <v>125</v>
      </c>
      <c r="S57" s="72"/>
      <c r="T57" s="72" t="s">
        <v>126</v>
      </c>
      <c r="U57" s="30" t="s">
        <v>338</v>
      </c>
      <c r="V57" s="55" t="s">
        <v>126</v>
      </c>
      <c r="W57" s="28" t="s">
        <v>129</v>
      </c>
      <c r="X57" s="63" t="s">
        <v>128</v>
      </c>
      <c r="Y57" s="31" t="s">
        <v>175</v>
      </c>
      <c r="Z57" s="60" t="s">
        <v>261</v>
      </c>
      <c r="AA57" s="60" t="s">
        <v>324</v>
      </c>
      <c r="AB57" s="59" t="s">
        <v>340</v>
      </c>
      <c r="AC57" s="105">
        <v>0.0183</v>
      </c>
      <c r="AD57" s="63"/>
      <c r="AE57" s="31" t="s">
        <v>180</v>
      </c>
      <c r="AF57" s="100">
        <v>57</v>
      </c>
      <c r="AG57" s="100">
        <v>28</v>
      </c>
      <c r="AH57" s="100">
        <v>3</v>
      </c>
      <c r="AI57" s="88">
        <f t="shared" si="10"/>
        <v>0.03763368</v>
      </c>
      <c r="AJ57" s="122">
        <f t="shared" si="11"/>
        <v>0.486266556977686</v>
      </c>
      <c r="AK57" s="100"/>
      <c r="AL57" s="127"/>
      <c r="AM57" s="127"/>
      <c r="AN57" s="127"/>
      <c r="AO57" s="138" t="s">
        <v>143</v>
      </c>
      <c r="AP57" s="138" t="s">
        <v>341</v>
      </c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31"/>
      <c r="BB57" s="88"/>
      <c r="BC57" s="153"/>
      <c r="BD57" s="88"/>
      <c r="BE57" s="152"/>
      <c r="BF57" s="152"/>
      <c r="BG57" s="28"/>
      <c r="BH57" s="28">
        <v>1</v>
      </c>
      <c r="BI57" s="28">
        <v>1</v>
      </c>
      <c r="BJ57" s="28">
        <v>1</v>
      </c>
      <c r="BK57" s="28">
        <v>1</v>
      </c>
      <c r="BL57" s="28">
        <v>1</v>
      </c>
      <c r="BM57" s="28">
        <v>0</v>
      </c>
      <c r="BN57" s="28">
        <v>0</v>
      </c>
    </row>
    <row r="58" s="2" customFormat="1" ht="30" customHeight="1" spans="1:66">
      <c r="A58" s="29">
        <f t="shared" si="9"/>
        <v>49</v>
      </c>
      <c r="B58" s="31"/>
      <c r="C58" s="31"/>
      <c r="D58" s="31"/>
      <c r="E58" s="31"/>
      <c r="F58" s="31"/>
      <c r="G58" s="31">
        <v>5</v>
      </c>
      <c r="H58" s="31"/>
      <c r="I58" s="31"/>
      <c r="J58" s="31"/>
      <c r="K58" s="31"/>
      <c r="L58" s="31" t="s">
        <v>241</v>
      </c>
      <c r="M58" s="31"/>
      <c r="N58" s="30" t="s">
        <v>342</v>
      </c>
      <c r="O58" s="31" t="s">
        <v>343</v>
      </c>
      <c r="P58" s="30"/>
      <c r="Q58" s="31" t="s">
        <v>126</v>
      </c>
      <c r="R58" s="28" t="s">
        <v>125</v>
      </c>
      <c r="S58" s="72"/>
      <c r="T58" s="72" t="s">
        <v>126</v>
      </c>
      <c r="U58" s="30" t="s">
        <v>342</v>
      </c>
      <c r="V58" s="55" t="s">
        <v>126</v>
      </c>
      <c r="W58" s="28" t="s">
        <v>129</v>
      </c>
      <c r="X58" s="63" t="s">
        <v>128</v>
      </c>
      <c r="Y58" s="31" t="s">
        <v>235</v>
      </c>
      <c r="Z58" s="28" t="s">
        <v>131</v>
      </c>
      <c r="AA58" s="31" t="s">
        <v>132</v>
      </c>
      <c r="AB58" s="31"/>
      <c r="AC58" s="96">
        <f>AC59+AC64+AC65</f>
        <v>0.9349</v>
      </c>
      <c r="AD58" s="63" t="s">
        <v>283</v>
      </c>
      <c r="AE58" s="31" t="s">
        <v>239</v>
      </c>
      <c r="AF58" s="100"/>
      <c r="AG58" s="100"/>
      <c r="AH58" s="100"/>
      <c r="AI58" s="88"/>
      <c r="AJ58" s="122"/>
      <c r="AK58" s="100">
        <v>15</v>
      </c>
      <c r="AL58" s="127"/>
      <c r="AM58" s="127"/>
      <c r="AN58" s="127"/>
      <c r="AO58" s="138" t="s">
        <v>135</v>
      </c>
      <c r="AP58" s="138" t="s">
        <v>240</v>
      </c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31"/>
      <c r="BB58" s="88"/>
      <c r="BC58" s="153"/>
      <c r="BD58" s="88"/>
      <c r="BE58" s="152"/>
      <c r="BF58" s="152"/>
      <c r="BG58" s="28"/>
      <c r="BH58" s="28">
        <v>1</v>
      </c>
      <c r="BI58" s="28">
        <v>1</v>
      </c>
      <c r="BJ58" s="28">
        <v>1</v>
      </c>
      <c r="BK58" s="28">
        <v>1</v>
      </c>
      <c r="BL58" s="28">
        <v>1</v>
      </c>
      <c r="BM58" s="28">
        <v>0</v>
      </c>
      <c r="BN58" s="28">
        <v>0</v>
      </c>
    </row>
    <row r="59" s="2" customFormat="1" ht="30" customHeight="1" spans="1:66">
      <c r="A59" s="29">
        <f t="shared" si="9"/>
        <v>50</v>
      </c>
      <c r="B59" s="31"/>
      <c r="C59" s="31"/>
      <c r="D59" s="31"/>
      <c r="E59" s="31"/>
      <c r="F59" s="31"/>
      <c r="G59" s="31"/>
      <c r="H59" s="31">
        <v>6</v>
      </c>
      <c r="I59" s="31"/>
      <c r="J59" s="31"/>
      <c r="K59" s="31"/>
      <c r="L59" s="31" t="s">
        <v>241</v>
      </c>
      <c r="M59" s="31"/>
      <c r="N59" s="30" t="s">
        <v>344</v>
      </c>
      <c r="O59" s="31" t="s">
        <v>345</v>
      </c>
      <c r="P59" s="30"/>
      <c r="Q59" s="31" t="s">
        <v>126</v>
      </c>
      <c r="R59" s="28" t="s">
        <v>125</v>
      </c>
      <c r="S59" s="72"/>
      <c r="T59" s="72" t="s">
        <v>126</v>
      </c>
      <c r="U59" s="30" t="s">
        <v>346</v>
      </c>
      <c r="V59" s="55" t="s">
        <v>126</v>
      </c>
      <c r="W59" s="28" t="s">
        <v>129</v>
      </c>
      <c r="X59" s="63" t="s">
        <v>128</v>
      </c>
      <c r="Y59" s="31" t="s">
        <v>235</v>
      </c>
      <c r="Z59" s="28"/>
      <c r="AA59" s="31"/>
      <c r="AB59" s="31"/>
      <c r="AC59" s="96">
        <f>AC60+AC61+AC62</f>
        <v>0.5139</v>
      </c>
      <c r="AD59" s="63"/>
      <c r="AE59" s="31" t="s">
        <v>239</v>
      </c>
      <c r="AF59" s="100"/>
      <c r="AG59" s="100"/>
      <c r="AH59" s="100"/>
      <c r="AI59" s="88"/>
      <c r="AJ59" s="122"/>
      <c r="AK59" s="100">
        <v>8</v>
      </c>
      <c r="AL59" s="127"/>
      <c r="AM59" s="127"/>
      <c r="AN59" s="127"/>
      <c r="AO59" s="138" t="s">
        <v>135</v>
      </c>
      <c r="AP59" s="138" t="s">
        <v>240</v>
      </c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31"/>
      <c r="BB59" s="88"/>
      <c r="BC59" s="153"/>
      <c r="BD59" s="88"/>
      <c r="BE59" s="152"/>
      <c r="BF59" s="152"/>
      <c r="BG59" s="28"/>
      <c r="BH59" s="28">
        <v>1</v>
      </c>
      <c r="BI59" s="28">
        <v>1</v>
      </c>
      <c r="BJ59" s="28">
        <v>1</v>
      </c>
      <c r="BK59" s="28">
        <v>1</v>
      </c>
      <c r="BL59" s="28">
        <v>1</v>
      </c>
      <c r="BM59" s="28">
        <v>0</v>
      </c>
      <c r="BN59" s="28">
        <v>0</v>
      </c>
    </row>
    <row r="60" s="2" customFormat="1" ht="30" customHeight="1" spans="1:66">
      <c r="A60" s="29">
        <f t="shared" si="9"/>
        <v>51</v>
      </c>
      <c r="B60" s="31"/>
      <c r="C60" s="31"/>
      <c r="D60" s="31"/>
      <c r="E60" s="31"/>
      <c r="F60" s="31"/>
      <c r="G60" s="31"/>
      <c r="H60" s="31"/>
      <c r="I60" s="31">
        <v>7</v>
      </c>
      <c r="J60" s="31"/>
      <c r="K60" s="31"/>
      <c r="L60" s="31" t="s">
        <v>241</v>
      </c>
      <c r="M60" s="31" t="s">
        <v>288</v>
      </c>
      <c r="N60" s="30" t="s">
        <v>288</v>
      </c>
      <c r="O60" s="59" t="s">
        <v>347</v>
      </c>
      <c r="P60" s="30"/>
      <c r="Q60" s="31" t="s">
        <v>126</v>
      </c>
      <c r="R60" s="28" t="s">
        <v>125</v>
      </c>
      <c r="S60" s="72"/>
      <c r="T60" s="72" t="s">
        <v>126</v>
      </c>
      <c r="U60" s="30" t="s">
        <v>288</v>
      </c>
      <c r="V60" s="55" t="s">
        <v>126</v>
      </c>
      <c r="W60" s="28" t="s">
        <v>129</v>
      </c>
      <c r="X60" s="63" t="s">
        <v>128</v>
      </c>
      <c r="Y60" s="31" t="s">
        <v>175</v>
      </c>
      <c r="Z60" s="60" t="s">
        <v>289</v>
      </c>
      <c r="AA60" s="60" t="s">
        <v>290</v>
      </c>
      <c r="AB60" s="59" t="s">
        <v>291</v>
      </c>
      <c r="AC60" s="96">
        <v>0.468</v>
      </c>
      <c r="AD60" s="63"/>
      <c r="AE60" s="31" t="s">
        <v>180</v>
      </c>
      <c r="AF60" s="100">
        <v>264</v>
      </c>
      <c r="AG60" s="100">
        <v>255</v>
      </c>
      <c r="AH60" s="100">
        <v>1.6</v>
      </c>
      <c r="AI60" s="88">
        <f t="shared" si="10"/>
        <v>0.84661632</v>
      </c>
      <c r="AJ60" s="122">
        <f t="shared" si="11"/>
        <v>0.55278877685703</v>
      </c>
      <c r="AK60" s="100"/>
      <c r="AL60" s="127"/>
      <c r="AM60" s="127"/>
      <c r="AN60" s="127"/>
      <c r="AO60" s="138" t="s">
        <v>149</v>
      </c>
      <c r="AP60" s="138" t="s">
        <v>264</v>
      </c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31"/>
      <c r="BB60" s="88"/>
      <c r="BC60" s="153"/>
      <c r="BD60" s="88"/>
      <c r="BE60" s="152"/>
      <c r="BF60" s="152"/>
      <c r="BG60" s="28"/>
      <c r="BH60" s="28">
        <v>1</v>
      </c>
      <c r="BI60" s="28">
        <v>1</v>
      </c>
      <c r="BJ60" s="28">
        <v>1</v>
      </c>
      <c r="BK60" s="28">
        <v>1</v>
      </c>
      <c r="BL60" s="28">
        <v>1</v>
      </c>
      <c r="BM60" s="28">
        <v>0</v>
      </c>
      <c r="BN60" s="28">
        <v>0</v>
      </c>
    </row>
    <row r="61" s="2" customFormat="1" ht="30" customHeight="1" spans="1:66">
      <c r="A61" s="29">
        <f t="shared" ref="A61:A70" si="12">ROW()-9</f>
        <v>52</v>
      </c>
      <c r="B61" s="31"/>
      <c r="C61" s="31"/>
      <c r="D61" s="31"/>
      <c r="E61" s="31"/>
      <c r="F61" s="31"/>
      <c r="G61" s="31"/>
      <c r="H61" s="31"/>
      <c r="I61" s="31">
        <v>7</v>
      </c>
      <c r="J61" s="31"/>
      <c r="K61" s="31"/>
      <c r="L61" s="31" t="s">
        <v>241</v>
      </c>
      <c r="M61" s="63" t="s">
        <v>296</v>
      </c>
      <c r="N61" s="64" t="s">
        <v>296</v>
      </c>
      <c r="O61" s="51" t="s">
        <v>297</v>
      </c>
      <c r="P61" s="65"/>
      <c r="Q61" s="65" t="s">
        <v>126</v>
      </c>
      <c r="R61" s="28" t="s">
        <v>125</v>
      </c>
      <c r="S61" s="65"/>
      <c r="T61" s="72" t="s">
        <v>126</v>
      </c>
      <c r="U61" s="64" t="s">
        <v>296</v>
      </c>
      <c r="V61" s="55" t="s">
        <v>126</v>
      </c>
      <c r="W61" s="28" t="s">
        <v>129</v>
      </c>
      <c r="X61" s="63" t="s">
        <v>128</v>
      </c>
      <c r="Y61" s="99" t="s">
        <v>298</v>
      </c>
      <c r="Z61" s="63"/>
      <c r="AA61" s="106"/>
      <c r="AB61" s="104" t="s">
        <v>299</v>
      </c>
      <c r="AC61" s="96">
        <v>0.0169</v>
      </c>
      <c r="AD61" s="104" t="s">
        <v>299</v>
      </c>
      <c r="AE61" s="31"/>
      <c r="AF61" s="100"/>
      <c r="AG61" s="100"/>
      <c r="AH61" s="100"/>
      <c r="AI61" s="88"/>
      <c r="AJ61" s="122"/>
      <c r="AK61" s="100"/>
      <c r="AL61" s="127"/>
      <c r="AM61" s="127"/>
      <c r="AN61" s="127"/>
      <c r="AO61" s="138" t="s">
        <v>143</v>
      </c>
      <c r="AP61" s="138" t="s">
        <v>300</v>
      </c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31"/>
      <c r="BB61" s="88"/>
      <c r="BC61" s="153"/>
      <c r="BD61" s="88"/>
      <c r="BE61" s="152"/>
      <c r="BF61" s="152"/>
      <c r="BG61" s="28"/>
      <c r="BH61" s="28">
        <v>1</v>
      </c>
      <c r="BI61" s="28">
        <v>1</v>
      </c>
      <c r="BJ61" s="28">
        <v>1</v>
      </c>
      <c r="BK61" s="28">
        <v>1</v>
      </c>
      <c r="BL61" s="28">
        <v>1</v>
      </c>
      <c r="BM61" s="28">
        <v>0</v>
      </c>
      <c r="BN61" s="28">
        <v>0</v>
      </c>
    </row>
    <row r="62" s="2" customFormat="1" ht="30" customHeight="1" spans="1:66">
      <c r="A62" s="29">
        <f t="shared" si="12"/>
        <v>53</v>
      </c>
      <c r="B62" s="31"/>
      <c r="C62" s="31"/>
      <c r="D62" s="31"/>
      <c r="E62" s="31"/>
      <c r="F62" s="31"/>
      <c r="G62" s="31"/>
      <c r="H62" s="31"/>
      <c r="I62" s="31">
        <v>7</v>
      </c>
      <c r="J62" s="31"/>
      <c r="K62" s="31"/>
      <c r="L62" s="31" t="s">
        <v>241</v>
      </c>
      <c r="M62" s="31" t="s">
        <v>348</v>
      </c>
      <c r="N62" s="30" t="s">
        <v>348</v>
      </c>
      <c r="O62" s="31" t="s">
        <v>349</v>
      </c>
      <c r="P62" s="30"/>
      <c r="Q62" s="31" t="s">
        <v>124</v>
      </c>
      <c r="R62" s="28" t="s">
        <v>125</v>
      </c>
      <c r="S62" s="72"/>
      <c r="T62" s="72" t="s">
        <v>126</v>
      </c>
      <c r="U62" s="30" t="s">
        <v>348</v>
      </c>
      <c r="V62" s="55" t="s">
        <v>126</v>
      </c>
      <c r="W62" s="28" t="s">
        <v>129</v>
      </c>
      <c r="X62" s="63" t="s">
        <v>128</v>
      </c>
      <c r="Y62" s="31" t="s">
        <v>175</v>
      </c>
      <c r="Z62" s="60" t="s">
        <v>261</v>
      </c>
      <c r="AA62" s="60" t="s">
        <v>324</v>
      </c>
      <c r="AB62" s="59" t="s">
        <v>350</v>
      </c>
      <c r="AC62" s="96">
        <v>0.029</v>
      </c>
      <c r="AD62" s="63"/>
      <c r="AE62" s="31" t="s">
        <v>180</v>
      </c>
      <c r="AF62" s="100">
        <v>55</v>
      </c>
      <c r="AG62" s="100">
        <v>34</v>
      </c>
      <c r="AH62" s="100">
        <v>3</v>
      </c>
      <c r="AI62" s="88">
        <f t="shared" ref="AI62:AI65" si="13">AF62*AG62*AH62*7860/1000000000</f>
        <v>0.0440946</v>
      </c>
      <c r="AJ62" s="122">
        <f t="shared" ref="AJ62:AJ66" si="14">AC62/AI62</f>
        <v>0.657676903747851</v>
      </c>
      <c r="AK62" s="100"/>
      <c r="AL62" s="127"/>
      <c r="AM62" s="127"/>
      <c r="AN62" s="127"/>
      <c r="AO62" s="138" t="s">
        <v>143</v>
      </c>
      <c r="AP62" s="138" t="s">
        <v>341</v>
      </c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31"/>
      <c r="BB62" s="88"/>
      <c r="BC62" s="153"/>
      <c r="BD62" s="88"/>
      <c r="BE62" s="152"/>
      <c r="BF62" s="152"/>
      <c r="BG62" s="28"/>
      <c r="BH62" s="28">
        <v>1</v>
      </c>
      <c r="BI62" s="28">
        <v>1</v>
      </c>
      <c r="BJ62" s="28">
        <v>1</v>
      </c>
      <c r="BK62" s="28">
        <v>1</v>
      </c>
      <c r="BL62" s="28">
        <v>1</v>
      </c>
      <c r="BM62" s="28">
        <v>0</v>
      </c>
      <c r="BN62" s="28">
        <v>0</v>
      </c>
    </row>
    <row r="63" s="2" customFormat="1" ht="30" customHeight="1" spans="1:66">
      <c r="A63" s="29">
        <f t="shared" si="12"/>
        <v>54</v>
      </c>
      <c r="B63" s="31"/>
      <c r="C63" s="31"/>
      <c r="D63" s="31"/>
      <c r="E63" s="31"/>
      <c r="F63" s="31"/>
      <c r="G63" s="31"/>
      <c r="H63" s="31"/>
      <c r="I63" s="31">
        <v>7</v>
      </c>
      <c r="J63" s="31"/>
      <c r="K63" s="31"/>
      <c r="L63" s="31" t="s">
        <v>241</v>
      </c>
      <c r="M63" s="31" t="s">
        <v>301</v>
      </c>
      <c r="N63" s="30" t="s">
        <v>301</v>
      </c>
      <c r="O63" s="31" t="s">
        <v>302</v>
      </c>
      <c r="P63" s="30"/>
      <c r="Q63" s="31" t="s">
        <v>124</v>
      </c>
      <c r="R63" s="28" t="s">
        <v>125</v>
      </c>
      <c r="S63" s="72"/>
      <c r="T63" s="72" t="s">
        <v>126</v>
      </c>
      <c r="U63" s="30" t="s">
        <v>301</v>
      </c>
      <c r="V63" s="55" t="s">
        <v>126</v>
      </c>
      <c r="W63" s="28" t="s">
        <v>129</v>
      </c>
      <c r="X63" s="63" t="s">
        <v>128</v>
      </c>
      <c r="Y63" s="31" t="s">
        <v>175</v>
      </c>
      <c r="Z63" s="102" t="s">
        <v>351</v>
      </c>
      <c r="AA63" s="60" t="s">
        <v>304</v>
      </c>
      <c r="AB63" s="60"/>
      <c r="AC63" s="103">
        <v>0.001</v>
      </c>
      <c r="AD63" s="63"/>
      <c r="AE63" s="31" t="s">
        <v>180</v>
      </c>
      <c r="AF63" s="100">
        <v>51</v>
      </c>
      <c r="AG63" s="100">
        <v>21</v>
      </c>
      <c r="AH63" s="100">
        <v>2</v>
      </c>
      <c r="AI63" s="88">
        <f t="shared" si="13"/>
        <v>0.01683612</v>
      </c>
      <c r="AJ63" s="122">
        <f t="shared" si="14"/>
        <v>0.0593961078918421</v>
      </c>
      <c r="AK63" s="100"/>
      <c r="AL63" s="127"/>
      <c r="AM63" s="127"/>
      <c r="AN63" s="127"/>
      <c r="AO63" s="138" t="s">
        <v>143</v>
      </c>
      <c r="AP63" s="138" t="s">
        <v>305</v>
      </c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31"/>
      <c r="BB63" s="88"/>
      <c r="BC63" s="153"/>
      <c r="BD63" s="88"/>
      <c r="BE63" s="152"/>
      <c r="BF63" s="152"/>
      <c r="BG63" s="28"/>
      <c r="BH63" s="28">
        <v>1</v>
      </c>
      <c r="BI63" s="28">
        <v>1</v>
      </c>
      <c r="BJ63" s="28">
        <v>1</v>
      </c>
      <c r="BK63" s="28">
        <v>1</v>
      </c>
      <c r="BL63" s="28">
        <v>1</v>
      </c>
      <c r="BM63" s="28">
        <v>0</v>
      </c>
      <c r="BN63" s="28">
        <v>0</v>
      </c>
    </row>
    <row r="64" s="2" customFormat="1" ht="30" customHeight="1" spans="1:66">
      <c r="A64" s="29">
        <f t="shared" si="12"/>
        <v>55</v>
      </c>
      <c r="B64" s="31"/>
      <c r="C64" s="31"/>
      <c r="D64" s="31"/>
      <c r="E64" s="31"/>
      <c r="F64" s="31"/>
      <c r="G64" s="31"/>
      <c r="H64" s="31">
        <v>6</v>
      </c>
      <c r="I64" s="31"/>
      <c r="J64" s="31"/>
      <c r="K64" s="31"/>
      <c r="L64" s="31" t="s">
        <v>241</v>
      </c>
      <c r="M64" s="31" t="s">
        <v>308</v>
      </c>
      <c r="N64" s="30" t="s">
        <v>308</v>
      </c>
      <c r="O64" s="59" t="s">
        <v>352</v>
      </c>
      <c r="P64" s="30"/>
      <c r="Q64" s="31" t="s">
        <v>124</v>
      </c>
      <c r="R64" s="28" t="s">
        <v>125</v>
      </c>
      <c r="S64" s="72"/>
      <c r="T64" s="72" t="s">
        <v>126</v>
      </c>
      <c r="U64" s="30" t="s">
        <v>308</v>
      </c>
      <c r="V64" s="55" t="s">
        <v>126</v>
      </c>
      <c r="W64" s="28" t="s">
        <v>129</v>
      </c>
      <c r="X64" s="63" t="s">
        <v>128</v>
      </c>
      <c r="Y64" s="31" t="s">
        <v>175</v>
      </c>
      <c r="Z64" s="60" t="s">
        <v>289</v>
      </c>
      <c r="AA64" s="60" t="s">
        <v>290</v>
      </c>
      <c r="AB64" s="59" t="s">
        <v>291</v>
      </c>
      <c r="AC64" s="96">
        <v>0.409</v>
      </c>
      <c r="AD64" s="63"/>
      <c r="AE64" s="31" t="s">
        <v>180</v>
      </c>
      <c r="AF64" s="100">
        <v>234</v>
      </c>
      <c r="AG64" s="100">
        <v>225</v>
      </c>
      <c r="AH64" s="100">
        <v>1.6</v>
      </c>
      <c r="AI64" s="88">
        <f t="shared" si="13"/>
        <v>0.6621264</v>
      </c>
      <c r="AJ64" s="122">
        <f t="shared" si="14"/>
        <v>0.617706830599112</v>
      </c>
      <c r="AK64" s="100"/>
      <c r="AL64" s="127"/>
      <c r="AM64" s="127"/>
      <c r="AN64" s="127"/>
      <c r="AO64" s="138" t="s">
        <v>149</v>
      </c>
      <c r="AP64" s="138" t="s">
        <v>264</v>
      </c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31"/>
      <c r="BB64" s="88"/>
      <c r="BC64" s="153"/>
      <c r="BD64" s="88"/>
      <c r="BE64" s="152"/>
      <c r="BF64" s="152"/>
      <c r="BG64" s="28"/>
      <c r="BH64" s="28">
        <v>1</v>
      </c>
      <c r="BI64" s="28">
        <v>1</v>
      </c>
      <c r="BJ64" s="28">
        <v>1</v>
      </c>
      <c r="BK64" s="28">
        <v>1</v>
      </c>
      <c r="BL64" s="28">
        <v>1</v>
      </c>
      <c r="BM64" s="28">
        <v>0</v>
      </c>
      <c r="BN64" s="28">
        <v>0</v>
      </c>
    </row>
    <row r="65" s="2" customFormat="1" ht="30" customHeight="1" spans="1:66">
      <c r="A65" s="29">
        <f t="shared" si="12"/>
        <v>56</v>
      </c>
      <c r="B65" s="31"/>
      <c r="C65" s="31"/>
      <c r="D65" s="31"/>
      <c r="E65" s="31"/>
      <c r="F65" s="31"/>
      <c r="G65" s="31"/>
      <c r="H65" s="31">
        <v>6</v>
      </c>
      <c r="I65" s="31"/>
      <c r="J65" s="31"/>
      <c r="K65" s="31"/>
      <c r="L65" s="31" t="s">
        <v>241</v>
      </c>
      <c r="M65" s="31" t="s">
        <v>353</v>
      </c>
      <c r="N65" s="30" t="s">
        <v>353</v>
      </c>
      <c r="O65" s="31" t="s">
        <v>354</v>
      </c>
      <c r="P65" s="30"/>
      <c r="Q65" s="31" t="s">
        <v>124</v>
      </c>
      <c r="R65" s="28" t="s">
        <v>125</v>
      </c>
      <c r="S65" s="72"/>
      <c r="T65" s="72" t="s">
        <v>126</v>
      </c>
      <c r="U65" s="30" t="s">
        <v>309</v>
      </c>
      <c r="V65" s="55" t="s">
        <v>126</v>
      </c>
      <c r="W65" s="28" t="s">
        <v>129</v>
      </c>
      <c r="X65" s="63" t="s">
        <v>128</v>
      </c>
      <c r="Y65" s="31" t="s">
        <v>175</v>
      </c>
      <c r="Z65" s="63" t="s">
        <v>355</v>
      </c>
      <c r="AA65" s="63" t="s">
        <v>312</v>
      </c>
      <c r="AB65" s="59" t="s">
        <v>313</v>
      </c>
      <c r="AC65" s="105">
        <v>0.012</v>
      </c>
      <c r="AD65" s="63"/>
      <c r="AE65" s="31" t="s">
        <v>180</v>
      </c>
      <c r="AF65" s="100">
        <v>50</v>
      </c>
      <c r="AG65" s="100">
        <v>20</v>
      </c>
      <c r="AH65" s="100">
        <v>3</v>
      </c>
      <c r="AI65" s="88">
        <f t="shared" si="13"/>
        <v>0.02358</v>
      </c>
      <c r="AJ65" s="122">
        <f t="shared" si="14"/>
        <v>0.508905852417303</v>
      </c>
      <c r="AK65" s="100"/>
      <c r="AL65" s="127"/>
      <c r="AM65" s="127"/>
      <c r="AN65" s="127"/>
      <c r="AO65" s="138" t="s">
        <v>143</v>
      </c>
      <c r="AP65" s="138" t="s">
        <v>314</v>
      </c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31"/>
      <c r="BB65" s="88"/>
      <c r="BC65" s="153"/>
      <c r="BD65" s="88"/>
      <c r="BE65" s="152"/>
      <c r="BF65" s="152"/>
      <c r="BG65" s="28"/>
      <c r="BH65" s="28">
        <v>1</v>
      </c>
      <c r="BI65" s="28">
        <v>1</v>
      </c>
      <c r="BJ65" s="28">
        <v>1</v>
      </c>
      <c r="BK65" s="28">
        <v>1</v>
      </c>
      <c r="BL65" s="28">
        <v>1</v>
      </c>
      <c r="BM65" s="28">
        <v>0</v>
      </c>
      <c r="BN65" s="28">
        <v>0</v>
      </c>
    </row>
    <row r="66" s="2" customFormat="1" ht="30" customHeight="1" spans="1:66">
      <c r="A66" s="29">
        <f t="shared" si="12"/>
        <v>57</v>
      </c>
      <c r="B66" s="31"/>
      <c r="C66" s="31"/>
      <c r="D66" s="31"/>
      <c r="E66" s="31"/>
      <c r="F66" s="31">
        <v>4</v>
      </c>
      <c r="G66" s="31"/>
      <c r="H66" s="31"/>
      <c r="I66" s="31"/>
      <c r="J66" s="31"/>
      <c r="K66" s="31"/>
      <c r="L66" s="47" t="s">
        <v>120</v>
      </c>
      <c r="M66" s="76" t="s">
        <v>356</v>
      </c>
      <c r="N66" s="160" t="s">
        <v>356</v>
      </c>
      <c r="O66" s="77" t="s">
        <v>357</v>
      </c>
      <c r="P66" s="46"/>
      <c r="Q66" s="47" t="s">
        <v>124</v>
      </c>
      <c r="R66" s="75" t="s">
        <v>125</v>
      </c>
      <c r="S66" s="74"/>
      <c r="T66" s="74" t="s">
        <v>126</v>
      </c>
      <c r="U66" s="46" t="s">
        <v>358</v>
      </c>
      <c r="V66" s="50" t="s">
        <v>126</v>
      </c>
      <c r="W66" s="75" t="s">
        <v>128</v>
      </c>
      <c r="X66" s="76" t="s">
        <v>129</v>
      </c>
      <c r="Y66" s="31" t="s">
        <v>359</v>
      </c>
      <c r="Z66" s="63" t="s">
        <v>360</v>
      </c>
      <c r="AA66" s="28" t="s">
        <v>361</v>
      </c>
      <c r="AB66" s="59"/>
      <c r="AC66" s="105">
        <v>0.169</v>
      </c>
      <c r="AD66" s="63"/>
      <c r="AE66" s="31" t="s">
        <v>362</v>
      </c>
      <c r="AF66" s="100"/>
      <c r="AG66" s="100"/>
      <c r="AH66" s="100"/>
      <c r="AI66" s="129">
        <f>AC66</f>
        <v>0.169</v>
      </c>
      <c r="AJ66" s="122">
        <f t="shared" si="14"/>
        <v>1</v>
      </c>
      <c r="AK66" s="130"/>
      <c r="AL66" s="127"/>
      <c r="AM66" s="127"/>
      <c r="AN66" s="127"/>
      <c r="AO66" s="138" t="s">
        <v>143</v>
      </c>
      <c r="AP66" s="138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31"/>
      <c r="BB66" s="88"/>
      <c r="BC66" s="153"/>
      <c r="BD66" s="88"/>
      <c r="BE66" s="152"/>
      <c r="BF66" s="152"/>
      <c r="BG66" s="28"/>
      <c r="BH66" s="28">
        <v>2</v>
      </c>
      <c r="BI66" s="28">
        <v>2</v>
      </c>
      <c r="BJ66" s="28">
        <v>2</v>
      </c>
      <c r="BK66" s="28">
        <v>2</v>
      </c>
      <c r="BL66" s="28">
        <v>2</v>
      </c>
      <c r="BM66" s="28">
        <v>0</v>
      </c>
      <c r="BN66" s="28">
        <v>0</v>
      </c>
    </row>
    <row r="67" s="2" customFormat="1" ht="30" customHeight="1" spans="1:66">
      <c r="A67" s="29">
        <f t="shared" si="12"/>
        <v>58</v>
      </c>
      <c r="B67" s="31"/>
      <c r="C67" s="31"/>
      <c r="D67" s="31"/>
      <c r="E67" s="31"/>
      <c r="F67" s="31">
        <v>4</v>
      </c>
      <c r="G67" s="31"/>
      <c r="H67" s="31"/>
      <c r="I67" s="31"/>
      <c r="J67" s="31"/>
      <c r="K67" s="31"/>
      <c r="L67" s="47" t="s">
        <v>120</v>
      </c>
      <c r="M67" s="76"/>
      <c r="N67" s="160" t="s">
        <v>363</v>
      </c>
      <c r="O67" s="77" t="s">
        <v>364</v>
      </c>
      <c r="P67" s="46"/>
      <c r="Q67" s="47" t="s">
        <v>124</v>
      </c>
      <c r="R67" s="75" t="s">
        <v>125</v>
      </c>
      <c r="S67" s="74"/>
      <c r="T67" s="74" t="s">
        <v>126</v>
      </c>
      <c r="U67" s="47" t="s">
        <v>365</v>
      </c>
      <c r="V67" s="50" t="s">
        <v>126</v>
      </c>
      <c r="W67" s="75" t="s">
        <v>128</v>
      </c>
      <c r="X67" s="76" t="s">
        <v>129</v>
      </c>
      <c r="Y67" s="31" t="s">
        <v>235</v>
      </c>
      <c r="Z67" s="28" t="s">
        <v>131</v>
      </c>
      <c r="AA67" s="63"/>
      <c r="AB67" s="59"/>
      <c r="AC67" s="105">
        <f>AC68+AC69+AC70+AC71</f>
        <v>2.3833</v>
      </c>
      <c r="AD67" s="63"/>
      <c r="AE67" s="31" t="s">
        <v>239</v>
      </c>
      <c r="AF67" s="100"/>
      <c r="AG67" s="100"/>
      <c r="AH67" s="100"/>
      <c r="AI67" s="88"/>
      <c r="AJ67" s="122"/>
      <c r="AK67" s="100">
        <v>26</v>
      </c>
      <c r="AL67" s="127"/>
      <c r="AM67" s="127"/>
      <c r="AN67" s="127"/>
      <c r="AO67" s="138" t="s">
        <v>135</v>
      </c>
      <c r="AP67" s="138" t="s">
        <v>240</v>
      </c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31"/>
      <c r="BB67" s="88"/>
      <c r="BC67" s="153"/>
      <c r="BD67" s="88"/>
      <c r="BE67" s="152"/>
      <c r="BF67" s="152"/>
      <c r="BG67" s="28"/>
      <c r="BH67" s="28">
        <v>1</v>
      </c>
      <c r="BI67" s="28">
        <v>1</v>
      </c>
      <c r="BJ67" s="28">
        <v>1</v>
      </c>
      <c r="BK67" s="28">
        <v>1</v>
      </c>
      <c r="BL67" s="28">
        <v>1</v>
      </c>
      <c r="BM67" s="28">
        <v>0</v>
      </c>
      <c r="BN67" s="28">
        <v>0</v>
      </c>
    </row>
    <row r="68" s="2" customFormat="1" ht="30" customHeight="1" spans="1:66">
      <c r="A68" s="29">
        <f t="shared" si="12"/>
        <v>59</v>
      </c>
      <c r="B68" s="31"/>
      <c r="C68" s="31"/>
      <c r="D68" s="31"/>
      <c r="E68" s="31"/>
      <c r="F68" s="31"/>
      <c r="G68" s="31">
        <v>5</v>
      </c>
      <c r="H68" s="31"/>
      <c r="I68" s="31"/>
      <c r="J68" s="31"/>
      <c r="K68" s="31"/>
      <c r="L68" s="47" t="s">
        <v>120</v>
      </c>
      <c r="M68" s="76" t="s">
        <v>366</v>
      </c>
      <c r="N68" s="160" t="s">
        <v>366</v>
      </c>
      <c r="O68" s="77" t="s">
        <v>367</v>
      </c>
      <c r="P68" s="46"/>
      <c r="Q68" s="47" t="s">
        <v>124</v>
      </c>
      <c r="R68" s="75" t="s">
        <v>125</v>
      </c>
      <c r="S68" s="74"/>
      <c r="T68" s="74" t="s">
        <v>126</v>
      </c>
      <c r="U68" s="163" t="s">
        <v>368</v>
      </c>
      <c r="V68" s="50" t="s">
        <v>126</v>
      </c>
      <c r="W68" s="75" t="s">
        <v>128</v>
      </c>
      <c r="X68" s="76" t="s">
        <v>129</v>
      </c>
      <c r="Y68" s="31" t="s">
        <v>233</v>
      </c>
      <c r="Z68" s="30" t="s">
        <v>369</v>
      </c>
      <c r="AA68" s="28"/>
      <c r="AB68" s="28" t="s">
        <v>370</v>
      </c>
      <c r="AC68" s="96">
        <v>0.9895</v>
      </c>
      <c r="AD68" s="63"/>
      <c r="AE68" s="31" t="s">
        <v>371</v>
      </c>
      <c r="AF68" s="100">
        <f>AC68/0.888*1000+10</f>
        <v>1124.3018018018</v>
      </c>
      <c r="AG68" s="100">
        <v>20</v>
      </c>
      <c r="AH68" s="100">
        <v>2</v>
      </c>
      <c r="AI68" s="88">
        <f>AF68*0.888/1000</f>
        <v>0.99838</v>
      </c>
      <c r="AJ68" s="122">
        <f t="shared" ref="AJ68:AJ74" si="15">AC68/AI68</f>
        <v>0.991105591057513</v>
      </c>
      <c r="AK68" s="100"/>
      <c r="AL68" s="127"/>
      <c r="AM68" s="127"/>
      <c r="AN68" s="127"/>
      <c r="AO68" s="138" t="s">
        <v>149</v>
      </c>
      <c r="AP68" s="138" t="s">
        <v>372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31"/>
      <c r="BB68" s="88"/>
      <c r="BC68" s="153"/>
      <c r="BD68" s="88"/>
      <c r="BE68" s="152"/>
      <c r="BF68" s="152"/>
      <c r="BG68" s="28"/>
      <c r="BH68" s="28">
        <v>1</v>
      </c>
      <c r="BI68" s="28">
        <v>1</v>
      </c>
      <c r="BJ68" s="28">
        <v>1</v>
      </c>
      <c r="BK68" s="28">
        <v>1</v>
      </c>
      <c r="BL68" s="28">
        <v>1</v>
      </c>
      <c r="BM68" s="28">
        <v>0</v>
      </c>
      <c r="BN68" s="28">
        <v>0</v>
      </c>
    </row>
    <row r="69" s="2" customFormat="1" ht="30" customHeight="1" spans="1:66">
      <c r="A69" s="29">
        <f t="shared" si="12"/>
        <v>60</v>
      </c>
      <c r="B69" s="31"/>
      <c r="C69" s="31"/>
      <c r="D69" s="31"/>
      <c r="E69" s="31"/>
      <c r="F69" s="31"/>
      <c r="G69" s="31">
        <v>5</v>
      </c>
      <c r="H69" s="31"/>
      <c r="I69" s="31"/>
      <c r="J69" s="31"/>
      <c r="K69" s="31"/>
      <c r="L69" s="31" t="s">
        <v>241</v>
      </c>
      <c r="M69" s="63" t="s">
        <v>373</v>
      </c>
      <c r="N69" s="161" t="s">
        <v>373</v>
      </c>
      <c r="O69" s="28" t="s">
        <v>374</v>
      </c>
      <c r="P69" s="30"/>
      <c r="Q69" s="31" t="s">
        <v>124</v>
      </c>
      <c r="R69" s="28" t="s">
        <v>125</v>
      </c>
      <c r="S69" s="72"/>
      <c r="T69" s="72" t="s">
        <v>126</v>
      </c>
      <c r="U69" s="161" t="s">
        <v>373</v>
      </c>
      <c r="V69" s="55" t="s">
        <v>126</v>
      </c>
      <c r="W69" s="28" t="s">
        <v>129</v>
      </c>
      <c r="X69" s="63" t="s">
        <v>128</v>
      </c>
      <c r="Y69" s="31" t="s">
        <v>233</v>
      </c>
      <c r="Z69" s="30" t="s">
        <v>375</v>
      </c>
      <c r="AA69" s="28" t="s">
        <v>376</v>
      </c>
      <c r="AB69" s="30" t="s">
        <v>377</v>
      </c>
      <c r="AC69" s="96">
        <v>0.992</v>
      </c>
      <c r="AD69" s="63"/>
      <c r="AE69" s="31" t="s">
        <v>371</v>
      </c>
      <c r="AF69" s="100">
        <f>AC69/1.134*1000+10</f>
        <v>884.779541446208</v>
      </c>
      <c r="AG69" s="100">
        <v>25</v>
      </c>
      <c r="AH69" s="100">
        <v>2</v>
      </c>
      <c r="AI69" s="88">
        <f>AF69*1.134/1000</f>
        <v>1.00334</v>
      </c>
      <c r="AJ69" s="122">
        <f t="shared" si="15"/>
        <v>0.988697749516614</v>
      </c>
      <c r="AK69" s="100"/>
      <c r="AL69" s="127"/>
      <c r="AM69" s="127"/>
      <c r="AN69" s="127"/>
      <c r="AO69" s="138" t="s">
        <v>149</v>
      </c>
      <c r="AP69" s="138" t="s">
        <v>372</v>
      </c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31"/>
      <c r="BB69" s="88"/>
      <c r="BC69" s="153"/>
      <c r="BD69" s="88"/>
      <c r="BE69" s="152"/>
      <c r="BF69" s="152"/>
      <c r="BG69" s="28"/>
      <c r="BH69" s="28">
        <v>1</v>
      </c>
      <c r="BI69" s="28">
        <v>1</v>
      </c>
      <c r="BJ69" s="28">
        <v>1</v>
      </c>
      <c r="BK69" s="28">
        <v>1</v>
      </c>
      <c r="BL69" s="28">
        <v>1</v>
      </c>
      <c r="BM69" s="28">
        <v>0</v>
      </c>
      <c r="BN69" s="28">
        <v>0</v>
      </c>
    </row>
    <row r="70" s="2" customFormat="1" ht="30" customHeight="1" spans="1:66">
      <c r="A70" s="29">
        <f t="shared" si="12"/>
        <v>61</v>
      </c>
      <c r="B70" s="31"/>
      <c r="C70" s="31"/>
      <c r="D70" s="31"/>
      <c r="E70" s="31"/>
      <c r="F70" s="31"/>
      <c r="G70" s="31">
        <v>5</v>
      </c>
      <c r="H70" s="31"/>
      <c r="I70" s="31"/>
      <c r="J70" s="31"/>
      <c r="K70" s="31"/>
      <c r="L70" s="31" t="s">
        <v>241</v>
      </c>
      <c r="M70" s="63" t="s">
        <v>378</v>
      </c>
      <c r="N70" s="161" t="s">
        <v>378</v>
      </c>
      <c r="O70" s="28" t="s">
        <v>379</v>
      </c>
      <c r="P70" s="30"/>
      <c r="Q70" s="31" t="s">
        <v>124</v>
      </c>
      <c r="R70" s="28" t="s">
        <v>125</v>
      </c>
      <c r="S70" s="72"/>
      <c r="T70" s="72" t="s">
        <v>126</v>
      </c>
      <c r="U70" s="161" t="s">
        <v>378</v>
      </c>
      <c r="V70" s="55" t="s">
        <v>126</v>
      </c>
      <c r="W70" s="28" t="s">
        <v>129</v>
      </c>
      <c r="X70" s="63" t="s">
        <v>128</v>
      </c>
      <c r="Y70" s="31" t="s">
        <v>233</v>
      </c>
      <c r="Z70" s="30" t="s">
        <v>380</v>
      </c>
      <c r="AA70" s="60"/>
      <c r="AB70" s="162" t="s">
        <v>381</v>
      </c>
      <c r="AC70" s="105">
        <v>0.324</v>
      </c>
      <c r="AD70" s="63"/>
      <c r="AE70" s="31" t="s">
        <v>382</v>
      </c>
      <c r="AF70" s="100">
        <f>AC70/0.846*1000+10</f>
        <v>392.978723404255</v>
      </c>
      <c r="AG70" s="100">
        <v>20</v>
      </c>
      <c r="AH70" s="100"/>
      <c r="AI70" s="88">
        <f>AF70*0.846/1000</f>
        <v>0.33246</v>
      </c>
      <c r="AJ70" s="122">
        <f t="shared" si="15"/>
        <v>0.974553329723877</v>
      </c>
      <c r="AK70" s="100"/>
      <c r="AL70" s="127"/>
      <c r="AM70" s="127"/>
      <c r="AN70" s="127"/>
      <c r="AO70" s="138" t="s">
        <v>149</v>
      </c>
      <c r="AP70" s="138" t="s">
        <v>372</v>
      </c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31"/>
      <c r="BB70" s="88"/>
      <c r="BC70" s="153"/>
      <c r="BD70" s="88"/>
      <c r="BE70" s="152"/>
      <c r="BF70" s="152"/>
      <c r="BG70" s="28"/>
      <c r="BH70" s="28">
        <v>1</v>
      </c>
      <c r="BI70" s="28">
        <v>1</v>
      </c>
      <c r="BJ70" s="28">
        <v>1</v>
      </c>
      <c r="BK70" s="28">
        <v>1</v>
      </c>
      <c r="BL70" s="28">
        <v>1</v>
      </c>
      <c r="BM70" s="28">
        <v>0</v>
      </c>
      <c r="BN70" s="28">
        <v>0</v>
      </c>
    </row>
    <row r="71" s="2" customFormat="1" ht="30" customHeight="1" spans="1:66">
      <c r="A71" s="29">
        <f t="shared" ref="A71:A80" si="16">ROW()-9</f>
        <v>62</v>
      </c>
      <c r="B71" s="31"/>
      <c r="C71" s="31"/>
      <c r="D71" s="31"/>
      <c r="E71" s="31"/>
      <c r="F71" s="31"/>
      <c r="G71" s="31">
        <v>5</v>
      </c>
      <c r="H71" s="31"/>
      <c r="I71" s="31"/>
      <c r="J71" s="31"/>
      <c r="K71" s="31"/>
      <c r="L71" s="31" t="s">
        <v>241</v>
      </c>
      <c r="M71" s="63" t="s">
        <v>383</v>
      </c>
      <c r="N71" s="64" t="s">
        <v>383</v>
      </c>
      <c r="O71" s="28" t="s">
        <v>384</v>
      </c>
      <c r="P71" s="30"/>
      <c r="Q71" s="31" t="s">
        <v>124</v>
      </c>
      <c r="R71" s="28" t="s">
        <v>125</v>
      </c>
      <c r="S71" s="72"/>
      <c r="T71" s="72" t="s">
        <v>126</v>
      </c>
      <c r="U71" s="162" t="s">
        <v>383</v>
      </c>
      <c r="V71" s="55" t="s">
        <v>126</v>
      </c>
      <c r="W71" s="28" t="s">
        <v>129</v>
      </c>
      <c r="X71" s="63" t="s">
        <v>128</v>
      </c>
      <c r="Y71" s="31" t="s">
        <v>175</v>
      </c>
      <c r="Z71" s="30" t="s">
        <v>385</v>
      </c>
      <c r="AA71" s="31" t="s">
        <v>386</v>
      </c>
      <c r="AB71" s="31"/>
      <c r="AC71" s="96">
        <v>0.0778</v>
      </c>
      <c r="AD71" s="63"/>
      <c r="AE71" s="31" t="s">
        <v>180</v>
      </c>
      <c r="AF71" s="100">
        <v>395</v>
      </c>
      <c r="AG71" s="100">
        <v>15</v>
      </c>
      <c r="AH71" s="100">
        <v>1.5</v>
      </c>
      <c r="AI71" s="88">
        <f>AF71*AG71*AH71*7860/1000000000</f>
        <v>0.06985575</v>
      </c>
      <c r="AJ71" s="122">
        <f t="shared" si="15"/>
        <v>1.11372363763899</v>
      </c>
      <c r="AK71" s="100"/>
      <c r="AL71" s="127"/>
      <c r="AM71" s="127"/>
      <c r="AN71" s="127"/>
      <c r="AO71" s="138" t="s">
        <v>149</v>
      </c>
      <c r="AP71" s="138" t="s">
        <v>264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31"/>
      <c r="BB71" s="88"/>
      <c r="BC71" s="153"/>
      <c r="BD71" s="88"/>
      <c r="BE71" s="152"/>
      <c r="BF71" s="152"/>
      <c r="BG71" s="28"/>
      <c r="BH71" s="28">
        <v>1</v>
      </c>
      <c r="BI71" s="28">
        <v>1</v>
      </c>
      <c r="BJ71" s="28">
        <v>1</v>
      </c>
      <c r="BK71" s="28">
        <v>1</v>
      </c>
      <c r="BL71" s="28">
        <v>1</v>
      </c>
      <c r="BM71" s="28">
        <v>0</v>
      </c>
      <c r="BN71" s="28">
        <v>0</v>
      </c>
    </row>
    <row r="72" s="2" customFormat="1" ht="30" customHeight="1" spans="1:66">
      <c r="A72" s="29">
        <f t="shared" si="16"/>
        <v>63</v>
      </c>
      <c r="B72" s="31"/>
      <c r="C72" s="31"/>
      <c r="D72" s="31"/>
      <c r="E72" s="31"/>
      <c r="F72" s="31">
        <v>4</v>
      </c>
      <c r="G72" s="31"/>
      <c r="H72" s="31"/>
      <c r="I72" s="31"/>
      <c r="J72" s="31"/>
      <c r="K72" s="31"/>
      <c r="L72" s="31" t="s">
        <v>241</v>
      </c>
      <c r="M72" s="63" t="s">
        <v>387</v>
      </c>
      <c r="N72" s="161" t="s">
        <v>387</v>
      </c>
      <c r="O72" s="30" t="s">
        <v>388</v>
      </c>
      <c r="P72" s="30"/>
      <c r="Q72" s="31" t="s">
        <v>124</v>
      </c>
      <c r="R72" s="28" t="s">
        <v>125</v>
      </c>
      <c r="S72" s="72"/>
      <c r="T72" s="72" t="s">
        <v>126</v>
      </c>
      <c r="U72" s="161" t="s">
        <v>387</v>
      </c>
      <c r="V72" s="55" t="s">
        <v>126</v>
      </c>
      <c r="W72" s="28" t="s">
        <v>129</v>
      </c>
      <c r="X72" s="63" t="s">
        <v>128</v>
      </c>
      <c r="Y72" s="31" t="s">
        <v>175</v>
      </c>
      <c r="Z72" s="30" t="s">
        <v>389</v>
      </c>
      <c r="AA72" s="63"/>
      <c r="AB72" s="162" t="s">
        <v>390</v>
      </c>
      <c r="AC72" s="96">
        <v>0.05</v>
      </c>
      <c r="AD72" s="63"/>
      <c r="AE72" s="31" t="s">
        <v>382</v>
      </c>
      <c r="AF72" s="100">
        <v>330</v>
      </c>
      <c r="AG72" s="100">
        <v>10</v>
      </c>
      <c r="AH72" s="100">
        <v>2</v>
      </c>
      <c r="AI72" s="88">
        <f>AF72*AG72*AH72*7860/1000000000</f>
        <v>0.051876</v>
      </c>
      <c r="AJ72" s="122">
        <f t="shared" si="15"/>
        <v>0.963836841699437</v>
      </c>
      <c r="AK72" s="100"/>
      <c r="AL72" s="127"/>
      <c r="AM72" s="127"/>
      <c r="AN72" s="127"/>
      <c r="AO72" s="138" t="s">
        <v>149</v>
      </c>
      <c r="AP72" s="138" t="s">
        <v>264</v>
      </c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31"/>
      <c r="BB72" s="88"/>
      <c r="BC72" s="153"/>
      <c r="BD72" s="88"/>
      <c r="BE72" s="152"/>
      <c r="BF72" s="152"/>
      <c r="BG72" s="28"/>
      <c r="BH72" s="28">
        <v>1</v>
      </c>
      <c r="BI72" s="28">
        <v>1</v>
      </c>
      <c r="BJ72" s="28">
        <v>1</v>
      </c>
      <c r="BK72" s="28">
        <v>1</v>
      </c>
      <c r="BL72" s="28">
        <v>1</v>
      </c>
      <c r="BM72" s="28">
        <v>0</v>
      </c>
      <c r="BN72" s="28">
        <v>0</v>
      </c>
    </row>
    <row r="73" s="2" customFormat="1" ht="30" customHeight="1" spans="1:66">
      <c r="A73" s="29">
        <f t="shared" si="16"/>
        <v>64</v>
      </c>
      <c r="B73" s="31"/>
      <c r="C73" s="31"/>
      <c r="D73" s="31"/>
      <c r="E73" s="31"/>
      <c r="F73" s="31">
        <v>4</v>
      </c>
      <c r="G73" s="31"/>
      <c r="H73" s="31"/>
      <c r="I73" s="31"/>
      <c r="J73" s="31"/>
      <c r="K73" s="31"/>
      <c r="L73" s="31" t="s">
        <v>241</v>
      </c>
      <c r="M73" s="63" t="s">
        <v>391</v>
      </c>
      <c r="N73" s="161" t="s">
        <v>391</v>
      </c>
      <c r="O73" s="28" t="s">
        <v>392</v>
      </c>
      <c r="P73" s="30"/>
      <c r="Q73" s="31" t="s">
        <v>124</v>
      </c>
      <c r="R73" s="28" t="s">
        <v>125</v>
      </c>
      <c r="S73" s="72"/>
      <c r="T73" s="72" t="s">
        <v>126</v>
      </c>
      <c r="U73" s="161" t="s">
        <v>391</v>
      </c>
      <c r="V73" s="55" t="s">
        <v>126</v>
      </c>
      <c r="W73" s="28" t="s">
        <v>129</v>
      </c>
      <c r="X73" s="63" t="s">
        <v>128</v>
      </c>
      <c r="Y73" s="31" t="s">
        <v>359</v>
      </c>
      <c r="Z73" s="30" t="s">
        <v>393</v>
      </c>
      <c r="AA73" s="30" t="s">
        <v>394</v>
      </c>
      <c r="AB73" s="59" t="s">
        <v>395</v>
      </c>
      <c r="AC73" s="96">
        <v>0.064</v>
      </c>
      <c r="AD73" s="63"/>
      <c r="AE73" s="31" t="s">
        <v>362</v>
      </c>
      <c r="AF73" s="100">
        <f t="shared" ref="AF73:AF77" si="17">AC73/0.154*1000</f>
        <v>415.584415584416</v>
      </c>
      <c r="AG73" s="100">
        <v>5</v>
      </c>
      <c r="AH73" s="100"/>
      <c r="AI73" s="129">
        <f t="shared" ref="AI73:AI77" si="18">AG73/2*AG73/2*3.14*AF73*7860/1000000000</f>
        <v>0.0641049350649351</v>
      </c>
      <c r="AJ73" s="122">
        <f t="shared" si="15"/>
        <v>0.998363073532033</v>
      </c>
      <c r="AK73" s="130"/>
      <c r="AL73" s="127"/>
      <c r="AM73" s="127"/>
      <c r="AN73" s="127"/>
      <c r="AO73" s="138" t="s">
        <v>143</v>
      </c>
      <c r="AP73" s="138" t="s">
        <v>396</v>
      </c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31"/>
      <c r="BB73" s="88"/>
      <c r="BC73" s="153"/>
      <c r="BD73" s="88"/>
      <c r="BE73" s="152"/>
      <c r="BF73" s="152"/>
      <c r="BG73" s="28"/>
      <c r="BH73" s="28">
        <v>2</v>
      </c>
      <c r="BI73" s="28">
        <v>2</v>
      </c>
      <c r="BJ73" s="28">
        <v>2</v>
      </c>
      <c r="BK73" s="28">
        <v>2</v>
      </c>
      <c r="BL73" s="28">
        <v>2</v>
      </c>
      <c r="BM73" s="28">
        <v>0</v>
      </c>
      <c r="BN73" s="28">
        <v>0</v>
      </c>
    </row>
    <row r="74" s="2" customFormat="1" ht="30" customHeight="1" spans="1:66">
      <c r="A74" s="29">
        <f t="shared" si="16"/>
        <v>65</v>
      </c>
      <c r="B74" s="31"/>
      <c r="C74" s="31"/>
      <c r="D74" s="31"/>
      <c r="E74" s="31"/>
      <c r="F74" s="31">
        <v>4</v>
      </c>
      <c r="G74" s="31"/>
      <c r="H74" s="31"/>
      <c r="I74" s="31"/>
      <c r="J74" s="31"/>
      <c r="K74" s="31"/>
      <c r="L74" s="31" t="s">
        <v>241</v>
      </c>
      <c r="M74" s="31" t="s">
        <v>397</v>
      </c>
      <c r="N74" s="162" t="s">
        <v>397</v>
      </c>
      <c r="O74" s="28" t="s">
        <v>398</v>
      </c>
      <c r="P74" s="31"/>
      <c r="Q74" s="31" t="s">
        <v>124</v>
      </c>
      <c r="R74" s="28" t="s">
        <v>125</v>
      </c>
      <c r="S74" s="72"/>
      <c r="T74" s="72" t="s">
        <v>126</v>
      </c>
      <c r="U74" s="162" t="s">
        <v>399</v>
      </c>
      <c r="V74" s="55" t="s">
        <v>126</v>
      </c>
      <c r="W74" s="28" t="s">
        <v>129</v>
      </c>
      <c r="X74" s="63" t="s">
        <v>128</v>
      </c>
      <c r="Y74" s="31" t="s">
        <v>359</v>
      </c>
      <c r="Z74" s="30" t="s">
        <v>393</v>
      </c>
      <c r="AA74" s="30" t="s">
        <v>394</v>
      </c>
      <c r="AB74" s="59" t="s">
        <v>400</v>
      </c>
      <c r="AC74" s="96">
        <v>0.046</v>
      </c>
      <c r="AD74" s="63"/>
      <c r="AE74" s="31" t="s">
        <v>362</v>
      </c>
      <c r="AF74" s="100">
        <f t="shared" si="17"/>
        <v>298.701298701299</v>
      </c>
      <c r="AG74" s="100">
        <v>5</v>
      </c>
      <c r="AH74" s="100"/>
      <c r="AI74" s="129">
        <f t="shared" si="18"/>
        <v>0.0460754220779221</v>
      </c>
      <c r="AJ74" s="122">
        <f t="shared" si="15"/>
        <v>0.998363073532034</v>
      </c>
      <c r="AK74" s="130"/>
      <c r="AL74" s="127"/>
      <c r="AM74" s="127"/>
      <c r="AN74" s="127"/>
      <c r="AO74" s="138" t="s">
        <v>143</v>
      </c>
      <c r="AP74" s="138" t="s">
        <v>396</v>
      </c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31"/>
      <c r="BB74" s="88"/>
      <c r="BC74" s="153"/>
      <c r="BD74" s="88"/>
      <c r="BE74" s="152"/>
      <c r="BF74" s="152"/>
      <c r="BG74" s="28"/>
      <c r="BH74" s="28">
        <v>1</v>
      </c>
      <c r="BI74" s="28">
        <v>1</v>
      </c>
      <c r="BJ74" s="28">
        <v>1</v>
      </c>
      <c r="BK74" s="28">
        <v>1</v>
      </c>
      <c r="BL74" s="28">
        <v>1</v>
      </c>
      <c r="BM74" s="28">
        <v>0</v>
      </c>
      <c r="BN74" s="28">
        <v>0</v>
      </c>
    </row>
    <row r="75" s="2" customFormat="1" ht="30" customHeight="1" spans="1:66">
      <c r="A75" s="29">
        <f t="shared" si="16"/>
        <v>66</v>
      </c>
      <c r="B75" s="30"/>
      <c r="C75" s="30"/>
      <c r="D75" s="31"/>
      <c r="E75" s="31"/>
      <c r="F75" s="31">
        <v>4</v>
      </c>
      <c r="G75" s="31"/>
      <c r="H75" s="31"/>
      <c r="I75" s="31"/>
      <c r="J75" s="31"/>
      <c r="K75" s="31"/>
      <c r="L75" s="31" t="s">
        <v>241</v>
      </c>
      <c r="M75" s="63" t="s">
        <v>401</v>
      </c>
      <c r="N75" s="161" t="s">
        <v>401</v>
      </c>
      <c r="O75" s="30" t="s">
        <v>402</v>
      </c>
      <c r="P75" s="31"/>
      <c r="Q75" s="31" t="s">
        <v>124</v>
      </c>
      <c r="R75" s="28" t="s">
        <v>125</v>
      </c>
      <c r="S75" s="72"/>
      <c r="T75" s="72" t="s">
        <v>126</v>
      </c>
      <c r="U75" s="161" t="s">
        <v>401</v>
      </c>
      <c r="V75" s="55" t="s">
        <v>126</v>
      </c>
      <c r="W75" s="28" t="s">
        <v>129</v>
      </c>
      <c r="X75" s="63" t="s">
        <v>128</v>
      </c>
      <c r="Y75" s="31" t="s">
        <v>235</v>
      </c>
      <c r="Z75" s="28" t="s">
        <v>131</v>
      </c>
      <c r="AA75" s="31" t="s">
        <v>132</v>
      </c>
      <c r="AB75" s="31"/>
      <c r="AC75" s="96">
        <f>AC76+AC77</f>
        <v>0.261</v>
      </c>
      <c r="AD75" s="63"/>
      <c r="AE75" s="31" t="s">
        <v>239</v>
      </c>
      <c r="AF75" s="100"/>
      <c r="AG75" s="100"/>
      <c r="AH75" s="100"/>
      <c r="AI75" s="88"/>
      <c r="AJ75" s="122"/>
      <c r="AK75" s="100">
        <v>2</v>
      </c>
      <c r="AL75" s="127"/>
      <c r="AM75" s="127"/>
      <c r="AN75" s="127"/>
      <c r="AO75" s="138" t="s">
        <v>143</v>
      </c>
      <c r="AP75" s="138" t="s">
        <v>396</v>
      </c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31"/>
      <c r="BB75" s="88"/>
      <c r="BC75" s="153"/>
      <c r="BD75" s="88"/>
      <c r="BE75" s="152"/>
      <c r="BF75" s="152"/>
      <c r="BG75" s="28"/>
      <c r="BH75" s="28">
        <v>1</v>
      </c>
      <c r="BI75" s="28">
        <v>1</v>
      </c>
      <c r="BJ75" s="28">
        <v>1</v>
      </c>
      <c r="BK75" s="28">
        <v>1</v>
      </c>
      <c r="BL75" s="28">
        <v>1</v>
      </c>
      <c r="BM75" s="28">
        <v>0</v>
      </c>
      <c r="BN75" s="28">
        <v>0</v>
      </c>
    </row>
    <row r="76" s="2" customFormat="1" ht="30" customHeight="1" spans="1:66">
      <c r="A76" s="29">
        <f t="shared" si="16"/>
        <v>67</v>
      </c>
      <c r="B76" s="30"/>
      <c r="C76" s="30"/>
      <c r="D76" s="31"/>
      <c r="E76" s="31"/>
      <c r="F76" s="31"/>
      <c r="G76" s="31">
        <v>5</v>
      </c>
      <c r="H76" s="31"/>
      <c r="I76" s="31"/>
      <c r="J76" s="31"/>
      <c r="K76" s="31"/>
      <c r="L76" s="31" t="s">
        <v>241</v>
      </c>
      <c r="M76" s="63" t="s">
        <v>403</v>
      </c>
      <c r="N76" s="161" t="s">
        <v>403</v>
      </c>
      <c r="O76" s="30" t="s">
        <v>404</v>
      </c>
      <c r="P76" s="31"/>
      <c r="Q76" s="31" t="s">
        <v>124</v>
      </c>
      <c r="R76" s="28" t="s">
        <v>125</v>
      </c>
      <c r="S76" s="72"/>
      <c r="T76" s="72" t="s">
        <v>126</v>
      </c>
      <c r="U76" s="161" t="s">
        <v>403</v>
      </c>
      <c r="V76" s="55" t="s">
        <v>126</v>
      </c>
      <c r="W76" s="28" t="s">
        <v>129</v>
      </c>
      <c r="X76" s="63" t="s">
        <v>128</v>
      </c>
      <c r="Y76" s="63" t="s">
        <v>405</v>
      </c>
      <c r="Z76" s="51" t="s">
        <v>406</v>
      </c>
      <c r="AA76" s="51" t="s">
        <v>407</v>
      </c>
      <c r="AB76" s="104" t="s">
        <v>408</v>
      </c>
      <c r="AC76" s="175">
        <v>0.207</v>
      </c>
      <c r="AD76" s="63"/>
      <c r="AE76" s="31" t="s">
        <v>371</v>
      </c>
      <c r="AF76" s="100">
        <f>AC76/0.314*1000+10</f>
        <v>669.235668789809</v>
      </c>
      <c r="AG76" s="100">
        <v>10</v>
      </c>
      <c r="AH76" s="100">
        <v>1.5</v>
      </c>
      <c r="AI76" s="88">
        <f>AF76*0.314/1000</f>
        <v>0.21014</v>
      </c>
      <c r="AJ76" s="122">
        <f t="shared" ref="AJ76:AJ81" si="19">AC76/AI76</f>
        <v>0.985057580660512</v>
      </c>
      <c r="AK76" s="100"/>
      <c r="AL76" s="127"/>
      <c r="AM76" s="127"/>
      <c r="AN76" s="127"/>
      <c r="AO76" s="207"/>
      <c r="AP76" s="207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31"/>
      <c r="BB76" s="88"/>
      <c r="BC76" s="153"/>
      <c r="BD76" s="88"/>
      <c r="BE76" s="152"/>
      <c r="BF76" s="152"/>
      <c r="BG76" s="28"/>
      <c r="BH76" s="28">
        <v>1</v>
      </c>
      <c r="BI76" s="28">
        <v>1</v>
      </c>
      <c r="BJ76" s="28">
        <v>1</v>
      </c>
      <c r="BK76" s="28">
        <v>1</v>
      </c>
      <c r="BL76" s="28">
        <v>1</v>
      </c>
      <c r="BM76" s="28">
        <v>0</v>
      </c>
      <c r="BN76" s="28">
        <v>0</v>
      </c>
    </row>
    <row r="77" s="2" customFormat="1" ht="30" customHeight="1" spans="1:66">
      <c r="A77" s="29">
        <f t="shared" si="16"/>
        <v>68</v>
      </c>
      <c r="B77" s="30"/>
      <c r="C77" s="30"/>
      <c r="D77" s="31"/>
      <c r="E77" s="31"/>
      <c r="F77" s="31"/>
      <c r="G77" s="31">
        <v>5</v>
      </c>
      <c r="H77" s="31"/>
      <c r="I77" s="31"/>
      <c r="J77" s="31"/>
      <c r="K77" s="31"/>
      <c r="L77" s="31" t="s">
        <v>241</v>
      </c>
      <c r="M77" s="63" t="s">
        <v>409</v>
      </c>
      <c r="N77" s="161" t="s">
        <v>409</v>
      </c>
      <c r="O77" s="30" t="s">
        <v>410</v>
      </c>
      <c r="P77" s="31"/>
      <c r="Q77" s="31" t="s">
        <v>124</v>
      </c>
      <c r="R77" s="28" t="s">
        <v>125</v>
      </c>
      <c r="S77" s="72"/>
      <c r="T77" s="72" t="s">
        <v>126</v>
      </c>
      <c r="U77" s="161" t="s">
        <v>401</v>
      </c>
      <c r="V77" s="55" t="s">
        <v>126</v>
      </c>
      <c r="W77" s="28" t="s">
        <v>129</v>
      </c>
      <c r="X77" s="63" t="s">
        <v>128</v>
      </c>
      <c r="Y77" s="63" t="s">
        <v>405</v>
      </c>
      <c r="Z77" s="51" t="s">
        <v>393</v>
      </c>
      <c r="AA77" s="51" t="s">
        <v>394</v>
      </c>
      <c r="AB77" s="104" t="s">
        <v>411</v>
      </c>
      <c r="AC77" s="175">
        <v>0.054</v>
      </c>
      <c r="AD77" s="63"/>
      <c r="AE77" s="31" t="s">
        <v>362</v>
      </c>
      <c r="AF77" s="100">
        <f t="shared" si="17"/>
        <v>350.649350649351</v>
      </c>
      <c r="AG77" s="100">
        <v>5</v>
      </c>
      <c r="AH77" s="100"/>
      <c r="AI77" s="129">
        <f t="shared" si="18"/>
        <v>0.054088538961039</v>
      </c>
      <c r="AJ77" s="122">
        <f t="shared" si="19"/>
        <v>0.998363073532033</v>
      </c>
      <c r="AK77" s="130"/>
      <c r="AL77" s="127"/>
      <c r="AM77" s="127"/>
      <c r="AN77" s="127"/>
      <c r="AO77" s="207"/>
      <c r="AP77" s="207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31"/>
      <c r="BB77" s="88"/>
      <c r="BC77" s="153"/>
      <c r="BD77" s="88"/>
      <c r="BE77" s="152"/>
      <c r="BF77" s="152"/>
      <c r="BG77" s="28"/>
      <c r="BH77" s="28">
        <v>1</v>
      </c>
      <c r="BI77" s="28">
        <v>1</v>
      </c>
      <c r="BJ77" s="28">
        <v>1</v>
      </c>
      <c r="BK77" s="28">
        <v>1</v>
      </c>
      <c r="BL77" s="28">
        <v>1</v>
      </c>
      <c r="BM77" s="28">
        <v>0</v>
      </c>
      <c r="BN77" s="28">
        <v>0</v>
      </c>
    </row>
    <row r="78" s="2" customFormat="1" ht="30" customHeight="1" spans="1:66">
      <c r="A78" s="29">
        <f t="shared" si="16"/>
        <v>69</v>
      </c>
      <c r="B78" s="30"/>
      <c r="C78" s="30"/>
      <c r="D78" s="31"/>
      <c r="E78" s="31"/>
      <c r="F78" s="31">
        <v>4</v>
      </c>
      <c r="G78" s="31"/>
      <c r="H78" s="31"/>
      <c r="I78" s="31"/>
      <c r="J78" s="31"/>
      <c r="K78" s="31"/>
      <c r="L78" s="47" t="s">
        <v>120</v>
      </c>
      <c r="M78" s="76"/>
      <c r="N78" s="163" t="s">
        <v>412</v>
      </c>
      <c r="O78" s="46" t="s">
        <v>413</v>
      </c>
      <c r="P78" s="47"/>
      <c r="Q78" s="47" t="s">
        <v>124</v>
      </c>
      <c r="R78" s="75" t="s">
        <v>125</v>
      </c>
      <c r="S78" s="74"/>
      <c r="T78" s="74" t="s">
        <v>126</v>
      </c>
      <c r="U78" s="163" t="s">
        <v>414</v>
      </c>
      <c r="V78" s="50" t="s">
        <v>126</v>
      </c>
      <c r="W78" s="75" t="s">
        <v>128</v>
      </c>
      <c r="X78" s="76" t="s">
        <v>129</v>
      </c>
      <c r="Y78" s="31" t="s">
        <v>235</v>
      </c>
      <c r="Z78" s="60" t="s">
        <v>131</v>
      </c>
      <c r="AA78" s="60" t="s">
        <v>132</v>
      </c>
      <c r="AB78" s="176"/>
      <c r="AC78" s="105">
        <f>AC79+AC80</f>
        <v>0.727</v>
      </c>
      <c r="AD78" s="63"/>
      <c r="AE78" s="31" t="s">
        <v>415</v>
      </c>
      <c r="AF78" s="100"/>
      <c r="AG78" s="100"/>
      <c r="AH78" s="100"/>
      <c r="AI78" s="88"/>
      <c r="AJ78" s="122"/>
      <c r="AK78" s="100">
        <v>1</v>
      </c>
      <c r="AL78" s="127"/>
      <c r="AM78" s="127"/>
      <c r="AN78" s="127"/>
      <c r="AO78" s="138" t="s">
        <v>135</v>
      </c>
      <c r="AP78" s="138" t="s">
        <v>240</v>
      </c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31"/>
      <c r="BB78" s="88"/>
      <c r="BC78" s="153"/>
      <c r="BD78" s="88"/>
      <c r="BE78" s="152"/>
      <c r="BF78" s="152"/>
      <c r="BG78" s="28"/>
      <c r="BH78" s="28">
        <v>1</v>
      </c>
      <c r="BI78" s="28">
        <v>1</v>
      </c>
      <c r="BJ78" s="28">
        <v>1</v>
      </c>
      <c r="BK78" s="28">
        <v>1</v>
      </c>
      <c r="BL78" s="28">
        <v>1</v>
      </c>
      <c r="BM78" s="28">
        <v>0</v>
      </c>
      <c r="BN78" s="28">
        <v>0</v>
      </c>
    </row>
    <row r="79" s="2" customFormat="1" ht="30" customHeight="1" spans="1:66">
      <c r="A79" s="29">
        <f t="shared" si="16"/>
        <v>70</v>
      </c>
      <c r="B79" s="30"/>
      <c r="C79" s="30"/>
      <c r="D79" s="31"/>
      <c r="E79" s="31"/>
      <c r="F79" s="31"/>
      <c r="G79" s="31">
        <v>5</v>
      </c>
      <c r="H79" s="31"/>
      <c r="I79" s="31"/>
      <c r="J79" s="31"/>
      <c r="K79" s="31"/>
      <c r="L79" s="47" t="s">
        <v>120</v>
      </c>
      <c r="M79" s="76" t="s">
        <v>416</v>
      </c>
      <c r="N79" s="163" t="s">
        <v>416</v>
      </c>
      <c r="O79" s="75" t="s">
        <v>417</v>
      </c>
      <c r="P79" s="47"/>
      <c r="Q79" s="47" t="s">
        <v>124</v>
      </c>
      <c r="R79" s="75" t="s">
        <v>125</v>
      </c>
      <c r="S79" s="74"/>
      <c r="T79" s="74" t="s">
        <v>126</v>
      </c>
      <c r="U79" s="163" t="s">
        <v>414</v>
      </c>
      <c r="V79" s="50" t="s">
        <v>126</v>
      </c>
      <c r="W79" s="75" t="s">
        <v>128</v>
      </c>
      <c r="X79" s="76" t="s">
        <v>129</v>
      </c>
      <c r="Y79" s="31" t="s">
        <v>175</v>
      </c>
      <c r="Z79" s="60" t="s">
        <v>278</v>
      </c>
      <c r="AA79" s="60" t="s">
        <v>279</v>
      </c>
      <c r="AB79" s="59" t="s">
        <v>418</v>
      </c>
      <c r="AC79" s="105">
        <v>0.717</v>
      </c>
      <c r="AD79" s="63"/>
      <c r="AE79" s="177" t="s">
        <v>180</v>
      </c>
      <c r="AF79" s="178"/>
      <c r="AG79" s="178"/>
      <c r="AH79" s="178"/>
      <c r="AI79" s="194">
        <f>AC79*1.2</f>
        <v>0.8604</v>
      </c>
      <c r="AJ79" s="195">
        <f t="shared" si="19"/>
        <v>0.833333333333333</v>
      </c>
      <c r="AK79" s="178"/>
      <c r="AL79" s="178"/>
      <c r="AM79" s="178"/>
      <c r="AN79" s="178"/>
      <c r="AO79" s="138" t="s">
        <v>149</v>
      </c>
      <c r="AP79" s="138" t="s">
        <v>264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31"/>
      <c r="BB79" s="88"/>
      <c r="BC79" s="153"/>
      <c r="BD79" s="88"/>
      <c r="BE79" s="152"/>
      <c r="BF79" s="152"/>
      <c r="BG79" s="28"/>
      <c r="BH79" s="28">
        <v>1</v>
      </c>
      <c r="BI79" s="28">
        <v>1</v>
      </c>
      <c r="BJ79" s="28">
        <v>1</v>
      </c>
      <c r="BK79" s="28">
        <v>1</v>
      </c>
      <c r="BL79" s="28">
        <v>1</v>
      </c>
      <c r="BM79" s="28">
        <v>0</v>
      </c>
      <c r="BN79" s="28">
        <v>0</v>
      </c>
    </row>
    <row r="80" s="2" customFormat="1" ht="30" customHeight="1" spans="1:66">
      <c r="A80" s="29">
        <f t="shared" si="16"/>
        <v>71</v>
      </c>
      <c r="B80" s="31"/>
      <c r="C80" s="31"/>
      <c r="D80" s="31"/>
      <c r="E80" s="31"/>
      <c r="F80" s="31"/>
      <c r="G80" s="31">
        <v>5</v>
      </c>
      <c r="H80" s="31"/>
      <c r="I80" s="31"/>
      <c r="J80" s="31"/>
      <c r="K80" s="31"/>
      <c r="L80" s="47" t="s">
        <v>241</v>
      </c>
      <c r="M80" s="47" t="s">
        <v>419</v>
      </c>
      <c r="N80" s="46" t="s">
        <v>419</v>
      </c>
      <c r="O80" s="46" t="s">
        <v>420</v>
      </c>
      <c r="P80" s="46"/>
      <c r="Q80" s="47" t="s">
        <v>124</v>
      </c>
      <c r="R80" s="75" t="s">
        <v>125</v>
      </c>
      <c r="S80" s="74"/>
      <c r="T80" s="74" t="s">
        <v>126</v>
      </c>
      <c r="U80" s="46" t="s">
        <v>419</v>
      </c>
      <c r="V80" s="50" t="s">
        <v>126</v>
      </c>
      <c r="W80" s="75" t="s">
        <v>129</v>
      </c>
      <c r="X80" s="76" t="s">
        <v>128</v>
      </c>
      <c r="Y80" s="31" t="s">
        <v>211</v>
      </c>
      <c r="Z80" s="99"/>
      <c r="AA80" s="31" t="s">
        <v>132</v>
      </c>
      <c r="AB80" s="28" t="s">
        <v>421</v>
      </c>
      <c r="AC80" s="55">
        <v>0.01</v>
      </c>
      <c r="AD80" s="63"/>
      <c r="AE80" s="179"/>
      <c r="AF80" s="179"/>
      <c r="AG80" s="179"/>
      <c r="AH80" s="179"/>
      <c r="AI80" s="196"/>
      <c r="AJ80" s="197"/>
      <c r="AK80" s="179"/>
      <c r="AL80" s="179"/>
      <c r="AM80" s="179"/>
      <c r="AN80" s="179"/>
      <c r="AO80" s="138" t="s">
        <v>143</v>
      </c>
      <c r="AP80" s="138" t="s">
        <v>300</v>
      </c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31"/>
      <c r="BB80" s="88"/>
      <c r="BC80" s="153"/>
      <c r="BD80" s="88"/>
      <c r="BE80" s="152"/>
      <c r="BF80" s="152"/>
      <c r="BG80" s="28"/>
      <c r="BH80" s="28">
        <v>1</v>
      </c>
      <c r="BI80" s="28">
        <v>1</v>
      </c>
      <c r="BJ80" s="28">
        <v>1</v>
      </c>
      <c r="BK80" s="28">
        <v>1</v>
      </c>
      <c r="BL80" s="28">
        <v>1</v>
      </c>
      <c r="BM80" s="28">
        <v>0</v>
      </c>
      <c r="BN80" s="28">
        <v>0</v>
      </c>
    </row>
    <row r="81" s="2" customFormat="1" ht="30" customHeight="1" spans="1:66">
      <c r="A81" s="29">
        <f t="shared" ref="A81:A90" si="20">ROW()-9</f>
        <v>72</v>
      </c>
      <c r="B81" s="30"/>
      <c r="C81" s="30"/>
      <c r="D81" s="31"/>
      <c r="E81" s="31"/>
      <c r="F81" s="31">
        <v>4</v>
      </c>
      <c r="G81" s="31"/>
      <c r="H81" s="31"/>
      <c r="I81" s="31"/>
      <c r="J81" s="31"/>
      <c r="K81" s="31"/>
      <c r="L81" s="47" t="s">
        <v>120</v>
      </c>
      <c r="M81" s="76" t="s">
        <v>422</v>
      </c>
      <c r="N81" s="163" t="s">
        <v>422</v>
      </c>
      <c r="O81" s="75" t="s">
        <v>423</v>
      </c>
      <c r="P81" s="47"/>
      <c r="Q81" s="47" t="s">
        <v>124</v>
      </c>
      <c r="R81" s="75" t="s">
        <v>125</v>
      </c>
      <c r="S81" s="74"/>
      <c r="T81" s="74" t="s">
        <v>126</v>
      </c>
      <c r="U81" s="163" t="s">
        <v>424</v>
      </c>
      <c r="V81" s="50" t="s">
        <v>126</v>
      </c>
      <c r="W81" s="75" t="s">
        <v>128</v>
      </c>
      <c r="X81" s="76" t="s">
        <v>129</v>
      </c>
      <c r="Y81" s="31" t="s">
        <v>175</v>
      </c>
      <c r="Z81" s="60" t="s">
        <v>278</v>
      </c>
      <c r="AA81" s="60" t="s">
        <v>279</v>
      </c>
      <c r="AB81" s="59"/>
      <c r="AC81" s="105">
        <v>0.077</v>
      </c>
      <c r="AD81" s="63"/>
      <c r="AE81" s="177" t="s">
        <v>180</v>
      </c>
      <c r="AF81" s="178"/>
      <c r="AG81" s="178"/>
      <c r="AH81" s="178"/>
      <c r="AI81" s="194">
        <f>AC81*1.2</f>
        <v>0.0924</v>
      </c>
      <c r="AJ81" s="195">
        <f t="shared" si="19"/>
        <v>0.833333333333333</v>
      </c>
      <c r="AK81" s="178"/>
      <c r="AL81" s="178"/>
      <c r="AM81" s="178"/>
      <c r="AN81" s="178"/>
      <c r="AO81" s="138" t="s">
        <v>149</v>
      </c>
      <c r="AP81" s="138" t="s">
        <v>264</v>
      </c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31"/>
      <c r="BB81" s="88"/>
      <c r="BC81" s="153"/>
      <c r="BD81" s="88"/>
      <c r="BE81" s="152"/>
      <c r="BF81" s="152"/>
      <c r="BG81" s="28"/>
      <c r="BH81" s="28">
        <v>1</v>
      </c>
      <c r="BI81" s="28">
        <v>1</v>
      </c>
      <c r="BJ81" s="28">
        <v>1</v>
      </c>
      <c r="BK81" s="28">
        <v>1</v>
      </c>
      <c r="BL81" s="28">
        <v>1</v>
      </c>
      <c r="BM81" s="28">
        <v>0</v>
      </c>
      <c r="BN81" s="28">
        <v>0</v>
      </c>
    </row>
    <row r="82" s="2" customFormat="1" ht="30" customHeight="1" spans="1:66">
      <c r="A82" s="29">
        <f t="shared" si="20"/>
        <v>73</v>
      </c>
      <c r="B82" s="59"/>
      <c r="C82" s="158"/>
      <c r="D82" s="158"/>
      <c r="E82" s="31"/>
      <c r="F82" s="31">
        <v>4</v>
      </c>
      <c r="G82" s="31"/>
      <c r="H82" s="158"/>
      <c r="I82" s="158"/>
      <c r="J82" s="158"/>
      <c r="K82" s="164"/>
      <c r="L82" s="31" t="s">
        <v>241</v>
      </c>
      <c r="M82" s="165" t="s">
        <v>425</v>
      </c>
      <c r="N82" s="61" t="s">
        <v>426</v>
      </c>
      <c r="O82" s="62" t="s">
        <v>427</v>
      </c>
      <c r="P82" s="62" t="s">
        <v>428</v>
      </c>
      <c r="Q82" s="62" t="s">
        <v>159</v>
      </c>
      <c r="R82" s="28" t="s">
        <v>125</v>
      </c>
      <c r="S82" s="61"/>
      <c r="T82" s="72" t="s">
        <v>126</v>
      </c>
      <c r="U82" s="61" t="s">
        <v>426</v>
      </c>
      <c r="V82" s="55" t="s">
        <v>126</v>
      </c>
      <c r="W82" s="28" t="s">
        <v>129</v>
      </c>
      <c r="X82" s="63" t="s">
        <v>128</v>
      </c>
      <c r="Y82" s="63" t="s">
        <v>196</v>
      </c>
      <c r="Z82" s="84" t="s">
        <v>429</v>
      </c>
      <c r="AA82" s="180"/>
      <c r="AB82" s="180" t="s">
        <v>430</v>
      </c>
      <c r="AC82" s="181">
        <v>0.0012</v>
      </c>
      <c r="AD82" s="60"/>
      <c r="AE82" s="60"/>
      <c r="AF82" s="60"/>
      <c r="AG82" s="60"/>
      <c r="AH82" s="60"/>
      <c r="AI82" s="198"/>
      <c r="AJ82" s="199"/>
      <c r="AK82" s="60"/>
      <c r="AL82" s="60"/>
      <c r="AM82" s="60"/>
      <c r="AN82" s="60"/>
      <c r="AO82" s="208" t="s">
        <v>143</v>
      </c>
      <c r="AP82" s="209" t="s">
        <v>255</v>
      </c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59"/>
      <c r="BD82" s="59"/>
      <c r="BE82" s="212"/>
      <c r="BF82" s="59"/>
      <c r="BG82" s="59"/>
      <c r="BH82" s="28">
        <v>1</v>
      </c>
      <c r="BI82" s="28">
        <v>1</v>
      </c>
      <c r="BJ82" s="28">
        <v>1</v>
      </c>
      <c r="BK82" s="28">
        <v>1</v>
      </c>
      <c r="BL82" s="28">
        <v>1</v>
      </c>
      <c r="BM82" s="28">
        <v>0</v>
      </c>
      <c r="BN82" s="28">
        <v>0</v>
      </c>
    </row>
    <row r="83" s="2" customFormat="1" ht="30" customHeight="1" spans="1:66">
      <c r="A83" s="29">
        <f t="shared" si="20"/>
        <v>74</v>
      </c>
      <c r="B83" s="30"/>
      <c r="C83" s="30"/>
      <c r="D83" s="31"/>
      <c r="E83" s="31"/>
      <c r="F83" s="31">
        <v>4</v>
      </c>
      <c r="G83" s="31"/>
      <c r="H83" s="31"/>
      <c r="I83" s="31"/>
      <c r="J83" s="31"/>
      <c r="K83" s="31"/>
      <c r="L83" s="31" t="s">
        <v>241</v>
      </c>
      <c r="M83" s="63" t="s">
        <v>431</v>
      </c>
      <c r="N83" s="161" t="s">
        <v>431</v>
      </c>
      <c r="O83" s="30" t="s">
        <v>432</v>
      </c>
      <c r="P83" s="31"/>
      <c r="Q83" s="31" t="s">
        <v>126</v>
      </c>
      <c r="R83" s="28" t="s">
        <v>125</v>
      </c>
      <c r="S83" s="72"/>
      <c r="T83" s="72" t="s">
        <v>126</v>
      </c>
      <c r="U83" s="161" t="s">
        <v>431</v>
      </c>
      <c r="V83" s="55" t="s">
        <v>126</v>
      </c>
      <c r="W83" s="28" t="s">
        <v>129</v>
      </c>
      <c r="X83" s="63" t="s">
        <v>128</v>
      </c>
      <c r="Y83" s="31" t="s">
        <v>233</v>
      </c>
      <c r="Z83" s="99" t="s">
        <v>433</v>
      </c>
      <c r="AA83" s="31" t="s">
        <v>132</v>
      </c>
      <c r="AB83" s="28" t="s">
        <v>434</v>
      </c>
      <c r="AC83" s="96">
        <v>0.079</v>
      </c>
      <c r="AD83" s="63"/>
      <c r="AE83" s="31" t="s">
        <v>382</v>
      </c>
      <c r="AF83" s="100">
        <v>385</v>
      </c>
      <c r="AG83" s="100">
        <v>10</v>
      </c>
      <c r="AH83" s="100">
        <v>1</v>
      </c>
      <c r="AI83" s="88">
        <f>AF83*0.222/1000</f>
        <v>0.08547</v>
      </c>
      <c r="AJ83" s="122">
        <f>AC83/AI83</f>
        <v>0.924300924300924</v>
      </c>
      <c r="AK83" s="100"/>
      <c r="AL83" s="127"/>
      <c r="AM83" s="127"/>
      <c r="AN83" s="127"/>
      <c r="AO83" s="138" t="s">
        <v>143</v>
      </c>
      <c r="AP83" s="138" t="s">
        <v>255</v>
      </c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31"/>
      <c r="BB83" s="88"/>
      <c r="BC83" s="153"/>
      <c r="BD83" s="88"/>
      <c r="BE83" s="152"/>
      <c r="BF83" s="152"/>
      <c r="BG83" s="28"/>
      <c r="BH83" s="28">
        <v>1</v>
      </c>
      <c r="BI83" s="28">
        <v>1</v>
      </c>
      <c r="BJ83" s="28">
        <v>1</v>
      </c>
      <c r="BK83" s="28">
        <v>1</v>
      </c>
      <c r="BL83" s="28">
        <v>1</v>
      </c>
      <c r="BM83" s="28">
        <v>0</v>
      </c>
      <c r="BN83" s="28">
        <v>0</v>
      </c>
    </row>
    <row r="84" s="2" customFormat="1" ht="30" customHeight="1" spans="1:66">
      <c r="A84" s="29">
        <f t="shared" si="20"/>
        <v>75</v>
      </c>
      <c r="B84" s="31"/>
      <c r="C84" s="31"/>
      <c r="D84" s="31"/>
      <c r="E84" s="31"/>
      <c r="F84" s="31">
        <v>4</v>
      </c>
      <c r="G84" s="31"/>
      <c r="H84" s="31"/>
      <c r="I84" s="31"/>
      <c r="J84" s="31"/>
      <c r="K84" s="31"/>
      <c r="L84" s="31" t="s">
        <v>241</v>
      </c>
      <c r="M84" s="31"/>
      <c r="N84" s="162" t="s">
        <v>435</v>
      </c>
      <c r="O84" s="30" t="s">
        <v>436</v>
      </c>
      <c r="P84" s="30"/>
      <c r="Q84" s="31" t="s">
        <v>124</v>
      </c>
      <c r="R84" s="28" t="s">
        <v>125</v>
      </c>
      <c r="S84" s="72"/>
      <c r="T84" s="72" t="s">
        <v>126</v>
      </c>
      <c r="U84" s="162" t="s">
        <v>437</v>
      </c>
      <c r="V84" s="55" t="s">
        <v>126</v>
      </c>
      <c r="W84" s="28" t="s">
        <v>129</v>
      </c>
      <c r="X84" s="63" t="s">
        <v>128</v>
      </c>
      <c r="Y84" s="31" t="s">
        <v>235</v>
      </c>
      <c r="Z84" s="162" t="s">
        <v>131</v>
      </c>
      <c r="AA84" s="31" t="s">
        <v>132</v>
      </c>
      <c r="AB84" s="31"/>
      <c r="AC84" s="182">
        <f>AC85+AC86</f>
        <v>0.192</v>
      </c>
      <c r="AD84" s="63"/>
      <c r="AE84" s="31" t="s">
        <v>438</v>
      </c>
      <c r="AF84" s="100"/>
      <c r="AG84" s="100"/>
      <c r="AH84" s="100"/>
      <c r="AI84" s="88"/>
      <c r="AJ84" s="122"/>
      <c r="AK84" s="100"/>
      <c r="AL84" s="127"/>
      <c r="AM84" s="127"/>
      <c r="AN84" s="127"/>
      <c r="AO84" s="138" t="s">
        <v>135</v>
      </c>
      <c r="AP84" s="138" t="s">
        <v>264</v>
      </c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31"/>
      <c r="BB84" s="88"/>
      <c r="BC84" s="153"/>
      <c r="BD84" s="88"/>
      <c r="BE84" s="152"/>
      <c r="BF84" s="152"/>
      <c r="BG84" s="28"/>
      <c r="BH84" s="28">
        <v>1</v>
      </c>
      <c r="BI84" s="28">
        <v>1</v>
      </c>
      <c r="BJ84" s="28">
        <v>1</v>
      </c>
      <c r="BK84" s="28">
        <v>1</v>
      </c>
      <c r="BL84" s="28">
        <v>1</v>
      </c>
      <c r="BM84" s="28">
        <v>0</v>
      </c>
      <c r="BN84" s="28">
        <v>0</v>
      </c>
    </row>
    <row r="85" s="2" customFormat="1" ht="30" customHeight="1" spans="1:66">
      <c r="A85" s="29">
        <f t="shared" si="20"/>
        <v>76</v>
      </c>
      <c r="B85" s="31"/>
      <c r="C85" s="31"/>
      <c r="D85" s="31"/>
      <c r="E85" s="31"/>
      <c r="F85" s="31"/>
      <c r="G85" s="31">
        <v>5</v>
      </c>
      <c r="H85" s="31"/>
      <c r="I85" s="31"/>
      <c r="J85" s="31"/>
      <c r="K85" s="31"/>
      <c r="L85" s="31" t="s">
        <v>241</v>
      </c>
      <c r="M85" s="31" t="s">
        <v>439</v>
      </c>
      <c r="N85" s="30" t="s">
        <v>439</v>
      </c>
      <c r="O85" s="30" t="s">
        <v>440</v>
      </c>
      <c r="P85" s="30"/>
      <c r="Q85" s="31" t="s">
        <v>124</v>
      </c>
      <c r="R85" s="28" t="s">
        <v>125</v>
      </c>
      <c r="S85" s="72"/>
      <c r="T85" s="72" t="s">
        <v>126</v>
      </c>
      <c r="U85" s="30" t="s">
        <v>439</v>
      </c>
      <c r="V85" s="55" t="s">
        <v>126</v>
      </c>
      <c r="W85" s="28" t="s">
        <v>129</v>
      </c>
      <c r="X85" s="63" t="s">
        <v>128</v>
      </c>
      <c r="Y85" s="31"/>
      <c r="Z85" s="99" t="s">
        <v>441</v>
      </c>
      <c r="AA85" s="31" t="s">
        <v>442</v>
      </c>
      <c r="AB85" s="31"/>
      <c r="AC85" s="96">
        <v>0.004</v>
      </c>
      <c r="AD85" s="63"/>
      <c r="AE85" s="31"/>
      <c r="AF85" s="100"/>
      <c r="AG85" s="100"/>
      <c r="AH85" s="100"/>
      <c r="AI85" s="88"/>
      <c r="AJ85" s="122"/>
      <c r="AK85" s="100"/>
      <c r="AL85" s="127"/>
      <c r="AM85" s="127"/>
      <c r="AN85" s="127"/>
      <c r="AO85" s="138" t="s">
        <v>143</v>
      </c>
      <c r="AP85" s="138" t="s">
        <v>443</v>
      </c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31"/>
      <c r="BB85" s="88"/>
      <c r="BC85" s="153"/>
      <c r="BD85" s="88"/>
      <c r="BE85" s="152"/>
      <c r="BF85" s="152"/>
      <c r="BG85" s="28"/>
      <c r="BH85" s="28">
        <v>1</v>
      </c>
      <c r="BI85" s="28">
        <v>1</v>
      </c>
      <c r="BJ85" s="28">
        <v>1</v>
      </c>
      <c r="BK85" s="28">
        <v>1</v>
      </c>
      <c r="BL85" s="28">
        <v>1</v>
      </c>
      <c r="BM85" s="28">
        <v>0</v>
      </c>
      <c r="BN85" s="28">
        <v>0</v>
      </c>
    </row>
    <row r="86" s="2" customFormat="1" ht="30" customHeight="1" spans="1:66">
      <c r="A86" s="29">
        <f t="shared" si="20"/>
        <v>77</v>
      </c>
      <c r="B86" s="31"/>
      <c r="C86" s="31"/>
      <c r="D86" s="31"/>
      <c r="E86" s="59"/>
      <c r="F86" s="31"/>
      <c r="G86" s="31">
        <v>5</v>
      </c>
      <c r="H86" s="31"/>
      <c r="I86" s="31"/>
      <c r="J86" s="31"/>
      <c r="K86" s="31"/>
      <c r="L86" s="31" t="s">
        <v>241</v>
      </c>
      <c r="M86" s="31" t="s">
        <v>444</v>
      </c>
      <c r="N86" s="162" t="s">
        <v>444</v>
      </c>
      <c r="O86" s="30" t="s">
        <v>445</v>
      </c>
      <c r="P86" s="30"/>
      <c r="Q86" s="31" t="s">
        <v>124</v>
      </c>
      <c r="R86" s="28" t="s">
        <v>125</v>
      </c>
      <c r="S86" s="72"/>
      <c r="T86" s="72" t="s">
        <v>126</v>
      </c>
      <c r="U86" s="162" t="s">
        <v>444</v>
      </c>
      <c r="V86" s="55" t="s">
        <v>126</v>
      </c>
      <c r="W86" s="28" t="s">
        <v>129</v>
      </c>
      <c r="X86" s="63" t="s">
        <v>128</v>
      </c>
      <c r="Y86" s="31" t="s">
        <v>175</v>
      </c>
      <c r="Z86" s="162" t="s">
        <v>446</v>
      </c>
      <c r="AA86" s="31" t="s">
        <v>132</v>
      </c>
      <c r="AB86" s="31"/>
      <c r="AC86" s="96">
        <v>0.188</v>
      </c>
      <c r="AD86" s="63"/>
      <c r="AE86" s="31" t="s">
        <v>180</v>
      </c>
      <c r="AF86" s="100">
        <v>120</v>
      </c>
      <c r="AG86" s="100">
        <v>60</v>
      </c>
      <c r="AH86" s="100">
        <v>5</v>
      </c>
      <c r="AI86" s="88">
        <f>AF86*AG86*AH86*7860/1000000000</f>
        <v>0.28296</v>
      </c>
      <c r="AJ86" s="122">
        <f>AC86/AI86</f>
        <v>0.664404862878145</v>
      </c>
      <c r="AK86" s="100"/>
      <c r="AL86" s="127"/>
      <c r="AM86" s="127"/>
      <c r="AN86" s="127"/>
      <c r="AO86" s="138" t="s">
        <v>149</v>
      </c>
      <c r="AP86" s="138" t="s">
        <v>264</v>
      </c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31"/>
      <c r="BB86" s="88"/>
      <c r="BC86" s="153"/>
      <c r="BD86" s="88"/>
      <c r="BE86" s="152"/>
      <c r="BF86" s="152"/>
      <c r="BG86" s="28"/>
      <c r="BH86" s="28">
        <v>1</v>
      </c>
      <c r="BI86" s="28">
        <v>1</v>
      </c>
      <c r="BJ86" s="28">
        <v>1</v>
      </c>
      <c r="BK86" s="28">
        <v>1</v>
      </c>
      <c r="BL86" s="28">
        <v>1</v>
      </c>
      <c r="BM86" s="28">
        <v>0</v>
      </c>
      <c r="BN86" s="28">
        <v>0</v>
      </c>
    </row>
    <row r="87" s="2" customFormat="1" ht="30" customHeight="1" spans="1:66">
      <c r="A87" s="29">
        <f t="shared" si="20"/>
        <v>78</v>
      </c>
      <c r="B87" s="31"/>
      <c r="C87" s="31"/>
      <c r="D87" s="31"/>
      <c r="E87" s="31"/>
      <c r="F87" s="31">
        <v>4</v>
      </c>
      <c r="G87" s="31"/>
      <c r="H87" s="31"/>
      <c r="I87" s="31"/>
      <c r="J87" s="31"/>
      <c r="K87" s="31"/>
      <c r="L87" s="31" t="s">
        <v>241</v>
      </c>
      <c r="M87" s="31"/>
      <c r="N87" s="162" t="s">
        <v>447</v>
      </c>
      <c r="O87" s="30" t="s">
        <v>448</v>
      </c>
      <c r="P87" s="30"/>
      <c r="Q87" s="31" t="s">
        <v>124</v>
      </c>
      <c r="R87" s="28" t="s">
        <v>125</v>
      </c>
      <c r="S87" s="72"/>
      <c r="T87" s="72" t="s">
        <v>126</v>
      </c>
      <c r="U87" s="162" t="s">
        <v>437</v>
      </c>
      <c r="V87" s="55" t="s">
        <v>126</v>
      </c>
      <c r="W87" s="28" t="s">
        <v>129</v>
      </c>
      <c r="X87" s="63" t="s">
        <v>128</v>
      </c>
      <c r="Y87" s="31" t="s">
        <v>235</v>
      </c>
      <c r="Z87" s="99" t="s">
        <v>131</v>
      </c>
      <c r="AA87" s="31" t="s">
        <v>132</v>
      </c>
      <c r="AB87" s="31"/>
      <c r="AC87" s="96">
        <f>AC88+AC89</f>
        <v>0.239</v>
      </c>
      <c r="AD87" s="63"/>
      <c r="AE87" s="31" t="s">
        <v>438</v>
      </c>
      <c r="AF87" s="100"/>
      <c r="AG87" s="100"/>
      <c r="AH87" s="100"/>
      <c r="AI87" s="88"/>
      <c r="AJ87" s="122"/>
      <c r="AK87" s="100"/>
      <c r="AL87" s="127"/>
      <c r="AM87" s="127"/>
      <c r="AN87" s="127"/>
      <c r="AO87" s="138" t="s">
        <v>135</v>
      </c>
      <c r="AP87" s="138" t="s">
        <v>264</v>
      </c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31"/>
      <c r="BB87" s="88"/>
      <c r="BC87" s="153"/>
      <c r="BD87" s="88"/>
      <c r="BE87" s="152"/>
      <c r="BF87" s="152"/>
      <c r="BG87" s="28"/>
      <c r="BH87" s="28">
        <v>1</v>
      </c>
      <c r="BI87" s="28">
        <v>1</v>
      </c>
      <c r="BJ87" s="28">
        <v>1</v>
      </c>
      <c r="BK87" s="28">
        <v>1</v>
      </c>
      <c r="BL87" s="28">
        <v>1</v>
      </c>
      <c r="BM87" s="28">
        <v>0</v>
      </c>
      <c r="BN87" s="28">
        <v>0</v>
      </c>
    </row>
    <row r="88" s="2" customFormat="1" ht="30" customHeight="1" spans="1:66">
      <c r="A88" s="29">
        <f t="shared" si="20"/>
        <v>79</v>
      </c>
      <c r="B88" s="31"/>
      <c r="C88" s="31"/>
      <c r="D88" s="31"/>
      <c r="E88" s="31"/>
      <c r="F88" s="31"/>
      <c r="G88" s="31">
        <v>5</v>
      </c>
      <c r="H88" s="31"/>
      <c r="I88" s="31"/>
      <c r="J88" s="31"/>
      <c r="K88" s="31"/>
      <c r="L88" s="31" t="s">
        <v>241</v>
      </c>
      <c r="M88" s="31" t="s">
        <v>439</v>
      </c>
      <c r="N88" s="30" t="s">
        <v>439</v>
      </c>
      <c r="O88" s="30" t="s">
        <v>440</v>
      </c>
      <c r="P88" s="30"/>
      <c r="Q88" s="31" t="s">
        <v>124</v>
      </c>
      <c r="R88" s="28" t="s">
        <v>125</v>
      </c>
      <c r="S88" s="72"/>
      <c r="T88" s="72" t="s">
        <v>126</v>
      </c>
      <c r="U88" s="30" t="s">
        <v>439</v>
      </c>
      <c r="V88" s="55" t="s">
        <v>126</v>
      </c>
      <c r="W88" s="28" t="s">
        <v>129</v>
      </c>
      <c r="X88" s="63" t="s">
        <v>128</v>
      </c>
      <c r="Y88" s="31"/>
      <c r="Z88" s="99" t="s">
        <v>441</v>
      </c>
      <c r="AA88" s="31" t="s">
        <v>442</v>
      </c>
      <c r="AB88" s="31"/>
      <c r="AC88" s="96">
        <v>0.004</v>
      </c>
      <c r="AD88" s="63"/>
      <c r="AE88" s="31"/>
      <c r="AF88" s="100"/>
      <c r="AG88" s="100"/>
      <c r="AH88" s="100"/>
      <c r="AI88" s="88"/>
      <c r="AJ88" s="122"/>
      <c r="AK88" s="100"/>
      <c r="AL88" s="127"/>
      <c r="AM88" s="127"/>
      <c r="AN88" s="127"/>
      <c r="AO88" s="138" t="s">
        <v>143</v>
      </c>
      <c r="AP88" s="138" t="s">
        <v>443</v>
      </c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31"/>
      <c r="BB88" s="88"/>
      <c r="BC88" s="153"/>
      <c r="BD88" s="88"/>
      <c r="BE88" s="152"/>
      <c r="BF88" s="152"/>
      <c r="BG88" s="28"/>
      <c r="BH88" s="28">
        <v>1</v>
      </c>
      <c r="BI88" s="28">
        <v>1</v>
      </c>
      <c r="BJ88" s="28">
        <v>1</v>
      </c>
      <c r="BK88" s="28">
        <v>1</v>
      </c>
      <c r="BL88" s="28">
        <v>1</v>
      </c>
      <c r="BM88" s="28">
        <v>0</v>
      </c>
      <c r="BN88" s="28">
        <v>0</v>
      </c>
    </row>
    <row r="89" s="2" customFormat="1" ht="30" customHeight="1" spans="1:66">
      <c r="A89" s="29">
        <f t="shared" si="20"/>
        <v>80</v>
      </c>
      <c r="B89" s="30"/>
      <c r="C89" s="30"/>
      <c r="D89" s="31"/>
      <c r="E89" s="31"/>
      <c r="F89" s="31"/>
      <c r="G89" s="31">
        <v>5</v>
      </c>
      <c r="H89" s="31"/>
      <c r="I89" s="31"/>
      <c r="J89" s="31"/>
      <c r="K89" s="31"/>
      <c r="L89" s="31" t="s">
        <v>241</v>
      </c>
      <c r="M89" s="31" t="s">
        <v>449</v>
      </c>
      <c r="N89" s="162" t="s">
        <v>449</v>
      </c>
      <c r="O89" s="30" t="s">
        <v>450</v>
      </c>
      <c r="P89" s="31"/>
      <c r="Q89" s="31" t="s">
        <v>124</v>
      </c>
      <c r="R89" s="28" t="s">
        <v>125</v>
      </c>
      <c r="S89" s="72"/>
      <c r="T89" s="72" t="s">
        <v>126</v>
      </c>
      <c r="U89" s="162" t="s">
        <v>449</v>
      </c>
      <c r="V89" s="55" t="s">
        <v>126</v>
      </c>
      <c r="W89" s="28" t="s">
        <v>129</v>
      </c>
      <c r="X89" s="63" t="s">
        <v>128</v>
      </c>
      <c r="Y89" s="31" t="s">
        <v>175</v>
      </c>
      <c r="Z89" s="162" t="s">
        <v>446</v>
      </c>
      <c r="AA89" s="31" t="s">
        <v>132</v>
      </c>
      <c r="AB89" s="31"/>
      <c r="AC89" s="96">
        <v>0.235</v>
      </c>
      <c r="AD89" s="63"/>
      <c r="AE89" s="31" t="s">
        <v>180</v>
      </c>
      <c r="AF89" s="100">
        <v>120</v>
      </c>
      <c r="AG89" s="100">
        <v>107</v>
      </c>
      <c r="AH89" s="100">
        <v>5</v>
      </c>
      <c r="AI89" s="88">
        <f>AF89*AG89*AH89*7860/1000000000</f>
        <v>0.504612</v>
      </c>
      <c r="AJ89" s="122">
        <f>AC89/AI89</f>
        <v>0.465704343138887</v>
      </c>
      <c r="AK89" s="100"/>
      <c r="AL89" s="127"/>
      <c r="AM89" s="127"/>
      <c r="AN89" s="127"/>
      <c r="AO89" s="138" t="s">
        <v>149</v>
      </c>
      <c r="AP89" s="138" t="s">
        <v>264</v>
      </c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31"/>
      <c r="BB89" s="88"/>
      <c r="BC89" s="153"/>
      <c r="BD89" s="88"/>
      <c r="BE89" s="152"/>
      <c r="BF89" s="152"/>
      <c r="BG89" s="28"/>
      <c r="BH89" s="28">
        <v>1</v>
      </c>
      <c r="BI89" s="28">
        <v>1</v>
      </c>
      <c r="BJ89" s="28">
        <v>1</v>
      </c>
      <c r="BK89" s="28">
        <v>1</v>
      </c>
      <c r="BL89" s="28">
        <v>1</v>
      </c>
      <c r="BM89" s="28">
        <v>0</v>
      </c>
      <c r="BN89" s="28">
        <v>0</v>
      </c>
    </row>
    <row r="90" s="2" customFormat="1" ht="30" customHeight="1" spans="1:66">
      <c r="A90" s="29">
        <f t="shared" si="20"/>
        <v>81</v>
      </c>
      <c r="B90" s="30"/>
      <c r="C90" s="30"/>
      <c r="D90" s="31"/>
      <c r="E90" s="31"/>
      <c r="F90" s="31">
        <v>4</v>
      </c>
      <c r="G90" s="31"/>
      <c r="H90" s="31"/>
      <c r="I90" s="31"/>
      <c r="J90" s="31"/>
      <c r="K90" s="31"/>
      <c r="L90" s="31" t="s">
        <v>241</v>
      </c>
      <c r="M90" s="31" t="s">
        <v>451</v>
      </c>
      <c r="N90" s="162" t="s">
        <v>451</v>
      </c>
      <c r="O90" s="30" t="s">
        <v>452</v>
      </c>
      <c r="P90" s="28" t="s">
        <v>453</v>
      </c>
      <c r="Q90" s="31" t="s">
        <v>124</v>
      </c>
      <c r="R90" s="28" t="s">
        <v>125</v>
      </c>
      <c r="S90" s="72"/>
      <c r="T90" s="72" t="s">
        <v>126</v>
      </c>
      <c r="U90" s="162" t="s">
        <v>451</v>
      </c>
      <c r="V90" s="55" t="s">
        <v>126</v>
      </c>
      <c r="W90" s="28" t="s">
        <v>129</v>
      </c>
      <c r="X90" s="63" t="s">
        <v>128</v>
      </c>
      <c r="Y90" s="31" t="s">
        <v>211</v>
      </c>
      <c r="Z90" s="99" t="s">
        <v>454</v>
      </c>
      <c r="AA90" s="31" t="s">
        <v>132</v>
      </c>
      <c r="AB90" s="31"/>
      <c r="AC90" s="96">
        <v>0.004</v>
      </c>
      <c r="AD90" s="63"/>
      <c r="AE90" s="63"/>
      <c r="AF90" s="63"/>
      <c r="AG90" s="63"/>
      <c r="AH90" s="63"/>
      <c r="AI90" s="121"/>
      <c r="AJ90" s="122"/>
      <c r="AK90" s="63"/>
      <c r="AL90" s="63"/>
      <c r="AM90" s="63"/>
      <c r="AN90" s="63"/>
      <c r="AO90" s="138" t="s">
        <v>143</v>
      </c>
      <c r="AP90" s="138" t="s">
        <v>300</v>
      </c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31"/>
      <c r="BB90" s="88"/>
      <c r="BC90" s="153"/>
      <c r="BD90" s="88"/>
      <c r="BE90" s="152"/>
      <c r="BF90" s="152"/>
      <c r="BG90" s="28"/>
      <c r="BH90" s="28">
        <v>2</v>
      </c>
      <c r="BI90" s="28">
        <v>2</v>
      </c>
      <c r="BJ90" s="28">
        <v>2</v>
      </c>
      <c r="BK90" s="28">
        <v>2</v>
      </c>
      <c r="BL90" s="28">
        <v>2</v>
      </c>
      <c r="BM90" s="28">
        <v>0</v>
      </c>
      <c r="BN90" s="28">
        <v>0</v>
      </c>
    </row>
    <row r="91" s="2" customFormat="1" ht="30" customHeight="1" spans="1:66">
      <c r="A91" s="29">
        <f t="shared" ref="A91:A95" si="21">ROW()-9</f>
        <v>82</v>
      </c>
      <c r="B91" s="30"/>
      <c r="C91" s="30"/>
      <c r="D91" s="31"/>
      <c r="E91" s="31">
        <v>3</v>
      </c>
      <c r="F91" s="31"/>
      <c r="G91" s="31"/>
      <c r="H91" s="31"/>
      <c r="I91" s="31"/>
      <c r="J91" s="31"/>
      <c r="K91" s="31"/>
      <c r="L91" s="31" t="s">
        <v>241</v>
      </c>
      <c r="M91" s="63" t="s">
        <v>455</v>
      </c>
      <c r="N91" s="161" t="s">
        <v>455</v>
      </c>
      <c r="O91" s="30" t="s">
        <v>456</v>
      </c>
      <c r="P91" s="28"/>
      <c r="Q91" s="31" t="s">
        <v>124</v>
      </c>
      <c r="R91" s="28" t="s">
        <v>125</v>
      </c>
      <c r="S91" s="72"/>
      <c r="T91" s="72" t="s">
        <v>126</v>
      </c>
      <c r="U91" s="161" t="s">
        <v>455</v>
      </c>
      <c r="V91" s="55" t="s">
        <v>126</v>
      </c>
      <c r="W91" s="28" t="s">
        <v>129</v>
      </c>
      <c r="X91" s="63" t="s">
        <v>128</v>
      </c>
      <c r="Y91" s="142" t="s">
        <v>457</v>
      </c>
      <c r="Z91" s="63" t="s">
        <v>458</v>
      </c>
      <c r="AA91" s="63"/>
      <c r="AB91" s="31"/>
      <c r="AC91" s="96">
        <v>0.037</v>
      </c>
      <c r="AD91" s="63" t="s">
        <v>459</v>
      </c>
      <c r="AE91" s="31" t="s">
        <v>460</v>
      </c>
      <c r="AF91" s="100"/>
      <c r="AG91" s="100"/>
      <c r="AH91" s="100"/>
      <c r="AI91" s="88">
        <f>AC91*1.05</f>
        <v>0.03885</v>
      </c>
      <c r="AJ91" s="128"/>
      <c r="AK91" s="101"/>
      <c r="AL91" s="127"/>
      <c r="AM91" s="127"/>
      <c r="AN91" s="127"/>
      <c r="AO91" s="138" t="s">
        <v>143</v>
      </c>
      <c r="AP91" s="138" t="s">
        <v>461</v>
      </c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31"/>
      <c r="BB91" s="88"/>
      <c r="BC91" s="153"/>
      <c r="BD91" s="88"/>
      <c r="BE91" s="152"/>
      <c r="BF91" s="152"/>
      <c r="BG91" s="28"/>
      <c r="BH91" s="28">
        <v>1</v>
      </c>
      <c r="BI91" s="28">
        <v>1</v>
      </c>
      <c r="BJ91" s="28">
        <v>1</v>
      </c>
      <c r="BK91" s="28">
        <v>1</v>
      </c>
      <c r="BL91" s="28">
        <v>1</v>
      </c>
      <c r="BM91" s="28">
        <v>0</v>
      </c>
      <c r="BN91" s="28">
        <v>0</v>
      </c>
    </row>
    <row r="92" s="2" customFormat="1" ht="30" customHeight="1" spans="1:66">
      <c r="A92" s="29">
        <f t="shared" si="21"/>
        <v>83</v>
      </c>
      <c r="B92" s="30"/>
      <c r="C92" s="30"/>
      <c r="D92" s="31"/>
      <c r="E92" s="31">
        <v>3</v>
      </c>
      <c r="F92" s="31"/>
      <c r="G92" s="31"/>
      <c r="H92" s="31"/>
      <c r="I92" s="31"/>
      <c r="J92" s="31"/>
      <c r="K92" s="31"/>
      <c r="L92" s="31" t="s">
        <v>241</v>
      </c>
      <c r="M92" s="63" t="s">
        <v>462</v>
      </c>
      <c r="N92" s="161" t="s">
        <v>462</v>
      </c>
      <c r="O92" s="30" t="s">
        <v>463</v>
      </c>
      <c r="P92" s="28"/>
      <c r="Q92" s="31" t="s">
        <v>124</v>
      </c>
      <c r="R92" s="28" t="s">
        <v>125</v>
      </c>
      <c r="S92" s="72"/>
      <c r="T92" s="72" t="s">
        <v>126</v>
      </c>
      <c r="U92" s="161" t="s">
        <v>464</v>
      </c>
      <c r="V92" s="55" t="s">
        <v>126</v>
      </c>
      <c r="W92" s="28" t="s">
        <v>129</v>
      </c>
      <c r="X92" s="63" t="s">
        <v>128</v>
      </c>
      <c r="Y92" s="31" t="s">
        <v>465</v>
      </c>
      <c r="Z92" s="99" t="s">
        <v>454</v>
      </c>
      <c r="AA92" s="31" t="s">
        <v>132</v>
      </c>
      <c r="AB92" s="31"/>
      <c r="AC92" s="96">
        <v>0.002</v>
      </c>
      <c r="AD92" s="63"/>
      <c r="AE92" s="31" t="s">
        <v>465</v>
      </c>
      <c r="AF92" s="100"/>
      <c r="AG92" s="100"/>
      <c r="AH92" s="100"/>
      <c r="AI92" s="88">
        <f>AC92</f>
        <v>0.002</v>
      </c>
      <c r="AJ92" s="128"/>
      <c r="AK92" s="101"/>
      <c r="AL92" s="127"/>
      <c r="AM92" s="127"/>
      <c r="AN92" s="127"/>
      <c r="AO92" s="138" t="s">
        <v>143</v>
      </c>
      <c r="AP92" s="138" t="s">
        <v>396</v>
      </c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31"/>
      <c r="BB92" s="88"/>
      <c r="BC92" s="153"/>
      <c r="BD92" s="88"/>
      <c r="BE92" s="152"/>
      <c r="BF92" s="152"/>
      <c r="BG92" s="28"/>
      <c r="BH92" s="28">
        <v>1</v>
      </c>
      <c r="BI92" s="28">
        <v>1</v>
      </c>
      <c r="BJ92" s="28">
        <v>1</v>
      </c>
      <c r="BK92" s="28">
        <v>1</v>
      </c>
      <c r="BL92" s="28">
        <v>1</v>
      </c>
      <c r="BM92" s="28">
        <v>0</v>
      </c>
      <c r="BN92" s="28">
        <v>0</v>
      </c>
    </row>
    <row r="93" s="2" customFormat="1" ht="30" customHeight="1" spans="1:66">
      <c r="A93" s="29">
        <f t="shared" si="21"/>
        <v>84</v>
      </c>
      <c r="B93" s="30"/>
      <c r="C93" s="30"/>
      <c r="D93" s="31"/>
      <c r="E93" s="31">
        <v>3</v>
      </c>
      <c r="F93" s="31"/>
      <c r="G93" s="31"/>
      <c r="H93" s="31"/>
      <c r="I93" s="31"/>
      <c r="J93" s="31"/>
      <c r="K93" s="31"/>
      <c r="L93" s="31" t="s">
        <v>241</v>
      </c>
      <c r="M93" s="63" t="s">
        <v>466</v>
      </c>
      <c r="N93" s="161" t="s">
        <v>466</v>
      </c>
      <c r="O93" s="30" t="s">
        <v>452</v>
      </c>
      <c r="P93" s="28" t="s">
        <v>467</v>
      </c>
      <c r="Q93" s="31" t="s">
        <v>124</v>
      </c>
      <c r="R93" s="28" t="s">
        <v>125</v>
      </c>
      <c r="S93" s="72"/>
      <c r="T93" s="72" t="s">
        <v>126</v>
      </c>
      <c r="U93" s="161" t="s">
        <v>466</v>
      </c>
      <c r="V93" s="55" t="s">
        <v>126</v>
      </c>
      <c r="W93" s="28" t="s">
        <v>129</v>
      </c>
      <c r="X93" s="63" t="s">
        <v>128</v>
      </c>
      <c r="Y93" s="31" t="s">
        <v>211</v>
      </c>
      <c r="Z93" s="99" t="s">
        <v>454</v>
      </c>
      <c r="AA93" s="31" t="s">
        <v>132</v>
      </c>
      <c r="AB93" s="31"/>
      <c r="AC93" s="96">
        <v>0.0007</v>
      </c>
      <c r="AD93" s="63"/>
      <c r="AE93" s="92"/>
      <c r="AF93" s="101"/>
      <c r="AG93" s="101"/>
      <c r="AH93" s="101"/>
      <c r="AI93" s="127"/>
      <c r="AJ93" s="128"/>
      <c r="AK93" s="101"/>
      <c r="AL93" s="127"/>
      <c r="AM93" s="127"/>
      <c r="AN93" s="127"/>
      <c r="AO93" s="138" t="s">
        <v>143</v>
      </c>
      <c r="AP93" s="138" t="s">
        <v>300</v>
      </c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31"/>
      <c r="BB93" s="88"/>
      <c r="BC93" s="153"/>
      <c r="BD93" s="88"/>
      <c r="BE93" s="152"/>
      <c r="BF93" s="152"/>
      <c r="BG93" s="28"/>
      <c r="BH93" s="28">
        <v>1</v>
      </c>
      <c r="BI93" s="28">
        <v>1</v>
      </c>
      <c r="BJ93" s="28">
        <v>1</v>
      </c>
      <c r="BK93" s="28">
        <v>1</v>
      </c>
      <c r="BL93" s="28">
        <v>1</v>
      </c>
      <c r="BM93" s="28">
        <v>0</v>
      </c>
      <c r="BN93" s="28">
        <v>0</v>
      </c>
    </row>
    <row r="94" s="2" customFormat="1" ht="30" customHeight="1" spans="1:66">
      <c r="A94" s="29">
        <f t="shared" si="21"/>
        <v>85</v>
      </c>
      <c r="B94" s="30"/>
      <c r="C94" s="30"/>
      <c r="D94" s="31"/>
      <c r="E94" s="31">
        <v>3</v>
      </c>
      <c r="F94" s="31"/>
      <c r="G94" s="31"/>
      <c r="H94" s="31"/>
      <c r="I94" s="31"/>
      <c r="J94" s="31"/>
      <c r="K94" s="31"/>
      <c r="L94" s="31" t="s">
        <v>241</v>
      </c>
      <c r="M94" s="31" t="s">
        <v>468</v>
      </c>
      <c r="N94" s="166" t="s">
        <v>468</v>
      </c>
      <c r="O94" s="30" t="s">
        <v>469</v>
      </c>
      <c r="P94" s="28" t="s">
        <v>470</v>
      </c>
      <c r="Q94" s="31" t="s">
        <v>124</v>
      </c>
      <c r="R94" s="28" t="s">
        <v>125</v>
      </c>
      <c r="S94" s="72"/>
      <c r="T94" s="72" t="s">
        <v>126</v>
      </c>
      <c r="U94" s="166" t="s">
        <v>471</v>
      </c>
      <c r="V94" s="55" t="s">
        <v>126</v>
      </c>
      <c r="W94" s="28" t="s">
        <v>129</v>
      </c>
      <c r="X94" s="63" t="s">
        <v>128</v>
      </c>
      <c r="Y94" s="31" t="s">
        <v>465</v>
      </c>
      <c r="Z94" s="63" t="s">
        <v>454</v>
      </c>
      <c r="AA94" s="63"/>
      <c r="AB94" s="28" t="s">
        <v>472</v>
      </c>
      <c r="AC94" s="183">
        <v>0.28</v>
      </c>
      <c r="AD94" s="63"/>
      <c r="AE94" s="31" t="s">
        <v>465</v>
      </c>
      <c r="AF94" s="100"/>
      <c r="AG94" s="100"/>
      <c r="AH94" s="100"/>
      <c r="AI94" s="88">
        <f>AC94</f>
        <v>0.28</v>
      </c>
      <c r="AJ94" s="122"/>
      <c r="AK94" s="100"/>
      <c r="AL94" s="31"/>
      <c r="AM94" s="127"/>
      <c r="AN94" s="127"/>
      <c r="AO94" s="138" t="s">
        <v>143</v>
      </c>
      <c r="AP94" s="138" t="s">
        <v>396</v>
      </c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31"/>
      <c r="BB94" s="88"/>
      <c r="BC94" s="153"/>
      <c r="BD94" s="88"/>
      <c r="BE94" s="152"/>
      <c r="BF94" s="152"/>
      <c r="BG94" s="28"/>
      <c r="BH94" s="28">
        <v>1</v>
      </c>
      <c r="BI94" s="28">
        <v>1</v>
      </c>
      <c r="BJ94" s="28">
        <v>1</v>
      </c>
      <c r="BK94" s="28">
        <v>1</v>
      </c>
      <c r="BL94" s="28">
        <v>1</v>
      </c>
      <c r="BM94" s="28">
        <v>0</v>
      </c>
      <c r="BN94" s="28">
        <v>0</v>
      </c>
    </row>
    <row r="95" s="2" customFormat="1" ht="30" customHeight="1" spans="1:66">
      <c r="A95" s="29">
        <f t="shared" si="21"/>
        <v>86</v>
      </c>
      <c r="B95" s="30"/>
      <c r="C95" s="30"/>
      <c r="D95" s="31"/>
      <c r="E95" s="31">
        <v>3</v>
      </c>
      <c r="F95" s="31"/>
      <c r="G95" s="31"/>
      <c r="H95" s="31"/>
      <c r="I95" s="31"/>
      <c r="J95" s="31"/>
      <c r="K95" s="31"/>
      <c r="L95" s="31" t="s">
        <v>241</v>
      </c>
      <c r="M95" s="92" t="s">
        <v>473</v>
      </c>
      <c r="N95" s="167"/>
      <c r="O95" s="30" t="s">
        <v>474</v>
      </c>
      <c r="P95" s="30"/>
      <c r="Q95" s="31" t="s">
        <v>124</v>
      </c>
      <c r="R95" s="28" t="s">
        <v>125</v>
      </c>
      <c r="S95" s="72"/>
      <c r="T95" s="72" t="s">
        <v>126</v>
      </c>
      <c r="U95" s="167" t="s">
        <v>475</v>
      </c>
      <c r="V95" s="55" t="s">
        <v>126</v>
      </c>
      <c r="W95" s="28" t="s">
        <v>129</v>
      </c>
      <c r="X95" s="63" t="s">
        <v>128</v>
      </c>
      <c r="Y95" s="31" t="s">
        <v>267</v>
      </c>
      <c r="Z95" s="162" t="s">
        <v>476</v>
      </c>
      <c r="AA95" s="31" t="s">
        <v>132</v>
      </c>
      <c r="AB95" s="31"/>
      <c r="AC95" s="96">
        <v>0.027</v>
      </c>
      <c r="AD95" s="63" t="s">
        <v>236</v>
      </c>
      <c r="AE95" s="31" t="s">
        <v>236</v>
      </c>
      <c r="AF95" s="100"/>
      <c r="AG95" s="100"/>
      <c r="AH95" s="100"/>
      <c r="AI95" s="88"/>
      <c r="AJ95" s="122"/>
      <c r="AK95" s="100"/>
      <c r="AL95" s="129">
        <v>0.002</v>
      </c>
      <c r="AM95" s="127"/>
      <c r="AN95" s="127"/>
      <c r="AO95" s="138" t="s">
        <v>149</v>
      </c>
      <c r="AP95" s="138" t="s">
        <v>237</v>
      </c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31"/>
      <c r="BB95" s="88"/>
      <c r="BC95" s="153"/>
      <c r="BD95" s="88"/>
      <c r="BE95" s="152"/>
      <c r="BF95" s="152"/>
      <c r="BG95" s="28"/>
      <c r="BH95" s="28">
        <v>1</v>
      </c>
      <c r="BI95" s="28">
        <v>1</v>
      </c>
      <c r="BJ95" s="28">
        <v>1</v>
      </c>
      <c r="BK95" s="28">
        <v>1</v>
      </c>
      <c r="BL95" s="28">
        <v>1</v>
      </c>
      <c r="BM95" s="28">
        <v>0</v>
      </c>
      <c r="BN95" s="28">
        <v>0</v>
      </c>
    </row>
    <row r="96" s="2" customFormat="1" ht="30" customHeight="1" spans="1:66">
      <c r="A96" s="29">
        <f t="shared" ref="A96:A102" si="22">ROW()-9</f>
        <v>87</v>
      </c>
      <c r="B96" s="30"/>
      <c r="C96" s="30"/>
      <c r="D96" s="31"/>
      <c r="E96" s="31"/>
      <c r="F96" s="31"/>
      <c r="G96" s="31"/>
      <c r="H96" s="31"/>
      <c r="I96" s="31"/>
      <c r="J96" s="31"/>
      <c r="K96" s="31"/>
      <c r="L96" s="31" t="s">
        <v>241</v>
      </c>
      <c r="M96" s="31" t="s">
        <v>475</v>
      </c>
      <c r="N96" s="167" t="s">
        <v>475</v>
      </c>
      <c r="O96" s="30" t="s">
        <v>477</v>
      </c>
      <c r="P96" s="30"/>
      <c r="Q96" s="31" t="s">
        <v>124</v>
      </c>
      <c r="R96" s="28" t="s">
        <v>125</v>
      </c>
      <c r="S96" s="72"/>
      <c r="T96" s="72" t="s">
        <v>126</v>
      </c>
      <c r="U96" s="167" t="s">
        <v>475</v>
      </c>
      <c r="V96" s="55" t="s">
        <v>126</v>
      </c>
      <c r="W96" s="28" t="s">
        <v>129</v>
      </c>
      <c r="X96" s="63" t="s">
        <v>128</v>
      </c>
      <c r="Y96" s="31" t="s">
        <v>267</v>
      </c>
      <c r="Z96" s="162" t="s">
        <v>476</v>
      </c>
      <c r="AA96" s="31" t="s">
        <v>132</v>
      </c>
      <c r="AB96" s="31"/>
      <c r="AC96" s="96">
        <v>0.027</v>
      </c>
      <c r="AD96" s="63" t="s">
        <v>236</v>
      </c>
      <c r="AE96" s="31" t="s">
        <v>180</v>
      </c>
      <c r="AF96" s="100">
        <v>53</v>
      </c>
      <c r="AG96" s="100">
        <v>33</v>
      </c>
      <c r="AH96" s="100">
        <v>6</v>
      </c>
      <c r="AI96" s="88">
        <f>AF96*AG96*AH96*7860/1000000000</f>
        <v>0.08248284</v>
      </c>
      <c r="AJ96" s="122">
        <f>AC96/AI96</f>
        <v>0.327340814162073</v>
      </c>
      <c r="AK96" s="101"/>
      <c r="AL96" s="127"/>
      <c r="AM96" s="127"/>
      <c r="AN96" s="127"/>
      <c r="AO96" s="138" t="s">
        <v>143</v>
      </c>
      <c r="AP96" s="138" t="s">
        <v>478</v>
      </c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31"/>
      <c r="BB96" s="88"/>
      <c r="BC96" s="153"/>
      <c r="BD96" s="88"/>
      <c r="BE96" s="152"/>
      <c r="BF96" s="152"/>
      <c r="BG96" s="28"/>
      <c r="BH96" s="28">
        <v>1</v>
      </c>
      <c r="BI96" s="28">
        <v>1</v>
      </c>
      <c r="BJ96" s="28">
        <v>1</v>
      </c>
      <c r="BK96" s="28">
        <v>1</v>
      </c>
      <c r="BL96" s="28">
        <v>1</v>
      </c>
      <c r="BM96" s="28">
        <v>0</v>
      </c>
      <c r="BN96" s="28">
        <v>0</v>
      </c>
    </row>
    <row r="97" s="2" customFormat="1" ht="30" customHeight="1" spans="1:66">
      <c r="A97" s="29">
        <f t="shared" si="22"/>
        <v>88</v>
      </c>
      <c r="B97" s="30"/>
      <c r="C97" s="30"/>
      <c r="D97" s="31"/>
      <c r="E97" s="31">
        <v>3</v>
      </c>
      <c r="F97" s="31"/>
      <c r="G97" s="31"/>
      <c r="H97" s="31"/>
      <c r="I97" s="31"/>
      <c r="J97" s="31"/>
      <c r="K97" s="31"/>
      <c r="L97" s="31" t="s">
        <v>241</v>
      </c>
      <c r="M97" s="31" t="s">
        <v>479</v>
      </c>
      <c r="N97" s="167" t="s">
        <v>479</v>
      </c>
      <c r="O97" s="30" t="s">
        <v>480</v>
      </c>
      <c r="P97" s="30"/>
      <c r="Q97" s="31" t="s">
        <v>124</v>
      </c>
      <c r="R97" s="28" t="s">
        <v>125</v>
      </c>
      <c r="S97" s="72"/>
      <c r="T97" s="72" t="s">
        <v>126</v>
      </c>
      <c r="U97" s="167" t="s">
        <v>479</v>
      </c>
      <c r="V97" s="55" t="s">
        <v>126</v>
      </c>
      <c r="W97" s="28" t="s">
        <v>129</v>
      </c>
      <c r="X97" s="63" t="s">
        <v>128</v>
      </c>
      <c r="Y97" s="31" t="s">
        <v>211</v>
      </c>
      <c r="Z97" s="99"/>
      <c r="AA97" s="31"/>
      <c r="AB97" s="31"/>
      <c r="AC97" s="96">
        <v>0.003</v>
      </c>
      <c r="AD97" s="63" t="s">
        <v>481</v>
      </c>
      <c r="AE97" s="63"/>
      <c r="AF97" s="63"/>
      <c r="AG97" s="63"/>
      <c r="AH97" s="63"/>
      <c r="AI97" s="121"/>
      <c r="AJ97" s="122"/>
      <c r="AK97" s="63"/>
      <c r="AL97" s="63"/>
      <c r="AM97" s="63"/>
      <c r="AN97" s="63"/>
      <c r="AO97" s="138" t="s">
        <v>143</v>
      </c>
      <c r="AP97" s="138" t="s">
        <v>300</v>
      </c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31"/>
      <c r="BB97" s="88"/>
      <c r="BC97" s="153"/>
      <c r="BD97" s="88"/>
      <c r="BE97" s="152"/>
      <c r="BF97" s="152"/>
      <c r="BG97" s="28"/>
      <c r="BH97" s="28">
        <v>1</v>
      </c>
      <c r="BI97" s="28">
        <v>1</v>
      </c>
      <c r="BJ97" s="28">
        <v>1</v>
      </c>
      <c r="BK97" s="28">
        <v>1</v>
      </c>
      <c r="BL97" s="28">
        <v>1</v>
      </c>
      <c r="BM97" s="28">
        <v>0</v>
      </c>
      <c r="BN97" s="28">
        <v>0</v>
      </c>
    </row>
    <row r="98" s="2" customFormat="1" ht="30" customHeight="1" spans="1:66">
      <c r="A98" s="29">
        <f t="shared" si="22"/>
        <v>89</v>
      </c>
      <c r="B98" s="30"/>
      <c r="C98" s="30"/>
      <c r="D98" s="31"/>
      <c r="E98" s="31">
        <v>3</v>
      </c>
      <c r="F98" s="31"/>
      <c r="G98" s="31"/>
      <c r="H98" s="31"/>
      <c r="I98" s="31"/>
      <c r="J98" s="31"/>
      <c r="K98" s="31"/>
      <c r="L98" s="31" t="s">
        <v>241</v>
      </c>
      <c r="M98" s="31" t="s">
        <v>482</v>
      </c>
      <c r="N98" s="168" t="s">
        <v>482</v>
      </c>
      <c r="O98" s="30" t="s">
        <v>483</v>
      </c>
      <c r="P98" s="30" t="s">
        <v>484</v>
      </c>
      <c r="Q98" s="31" t="s">
        <v>124</v>
      </c>
      <c r="R98" s="28" t="s">
        <v>125</v>
      </c>
      <c r="S98" s="72"/>
      <c r="T98" s="72" t="s">
        <v>126</v>
      </c>
      <c r="U98" s="168" t="s">
        <v>482</v>
      </c>
      <c r="V98" s="55" t="s">
        <v>126</v>
      </c>
      <c r="W98" s="28" t="s">
        <v>129</v>
      </c>
      <c r="X98" s="63" t="s">
        <v>128</v>
      </c>
      <c r="Y98" s="31" t="s">
        <v>211</v>
      </c>
      <c r="Z98" s="99"/>
      <c r="AA98" s="31" t="s">
        <v>132</v>
      </c>
      <c r="AB98" s="31"/>
      <c r="AC98" s="96">
        <v>0.001</v>
      </c>
      <c r="AD98" s="63" t="s">
        <v>481</v>
      </c>
      <c r="AE98" s="63"/>
      <c r="AF98" s="63"/>
      <c r="AG98" s="63"/>
      <c r="AH98" s="63"/>
      <c r="AI98" s="121"/>
      <c r="AJ98" s="122"/>
      <c r="AK98" s="63"/>
      <c r="AL98" s="63"/>
      <c r="AM98" s="63"/>
      <c r="AN98" s="63"/>
      <c r="AO98" s="138" t="s">
        <v>143</v>
      </c>
      <c r="AP98" s="138" t="s">
        <v>300</v>
      </c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31"/>
      <c r="BB98" s="88"/>
      <c r="BC98" s="153"/>
      <c r="BD98" s="88"/>
      <c r="BE98" s="152"/>
      <c r="BF98" s="152"/>
      <c r="BG98" s="28"/>
      <c r="BH98" s="28">
        <v>1</v>
      </c>
      <c r="BI98" s="28">
        <v>1</v>
      </c>
      <c r="BJ98" s="28">
        <v>1</v>
      </c>
      <c r="BK98" s="28">
        <v>1</v>
      </c>
      <c r="BL98" s="28">
        <v>1</v>
      </c>
      <c r="BM98" s="28">
        <v>0</v>
      </c>
      <c r="BN98" s="28">
        <v>0</v>
      </c>
    </row>
    <row r="99" s="2" customFormat="1" ht="30" customHeight="1" spans="1:66">
      <c r="A99" s="29">
        <f t="shared" si="22"/>
        <v>90</v>
      </c>
      <c r="B99" s="30"/>
      <c r="C99" s="30"/>
      <c r="D99" s="31"/>
      <c r="E99" s="31">
        <v>3</v>
      </c>
      <c r="F99" s="31"/>
      <c r="G99" s="31"/>
      <c r="H99" s="31"/>
      <c r="I99" s="31"/>
      <c r="J99" s="31"/>
      <c r="K99" s="31"/>
      <c r="L99" s="31" t="s">
        <v>241</v>
      </c>
      <c r="M99" s="31" t="s">
        <v>485</v>
      </c>
      <c r="N99" s="167" t="s">
        <v>485</v>
      </c>
      <c r="O99" s="30" t="s">
        <v>486</v>
      </c>
      <c r="P99" s="31"/>
      <c r="Q99" s="31" t="s">
        <v>124</v>
      </c>
      <c r="R99" s="28" t="s">
        <v>125</v>
      </c>
      <c r="S99" s="72"/>
      <c r="T99" s="72" t="s">
        <v>126</v>
      </c>
      <c r="U99" s="167" t="s">
        <v>485</v>
      </c>
      <c r="V99" s="55" t="s">
        <v>126</v>
      </c>
      <c r="W99" s="28" t="s">
        <v>129</v>
      </c>
      <c r="X99" s="63" t="s">
        <v>128</v>
      </c>
      <c r="Y99" s="31" t="s">
        <v>465</v>
      </c>
      <c r="Z99" s="63" t="s">
        <v>454</v>
      </c>
      <c r="AA99" s="31" t="s">
        <v>132</v>
      </c>
      <c r="AB99" s="31"/>
      <c r="AC99" s="96">
        <v>0.001</v>
      </c>
      <c r="AD99" s="63"/>
      <c r="AE99" s="31" t="s">
        <v>465</v>
      </c>
      <c r="AF99" s="100"/>
      <c r="AG99" s="100"/>
      <c r="AH99" s="100"/>
      <c r="AI99" s="88">
        <f>AC99</f>
        <v>0.001</v>
      </c>
      <c r="AJ99" s="128"/>
      <c r="AK99" s="101"/>
      <c r="AL99" s="127"/>
      <c r="AM99" s="127"/>
      <c r="AN99" s="127"/>
      <c r="AO99" s="138" t="s">
        <v>143</v>
      </c>
      <c r="AP99" s="138" t="s">
        <v>396</v>
      </c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31"/>
      <c r="BB99" s="88"/>
      <c r="BC99" s="153"/>
      <c r="BD99" s="88"/>
      <c r="BE99" s="152"/>
      <c r="BF99" s="152"/>
      <c r="BG99" s="28"/>
      <c r="BH99" s="28">
        <v>1</v>
      </c>
      <c r="BI99" s="28">
        <v>1</v>
      </c>
      <c r="BJ99" s="28">
        <v>1</v>
      </c>
      <c r="BK99" s="28">
        <v>1</v>
      </c>
      <c r="BL99" s="28">
        <v>1</v>
      </c>
      <c r="BM99" s="28">
        <v>0</v>
      </c>
      <c r="BN99" s="28">
        <v>0</v>
      </c>
    </row>
    <row r="100" s="2" customFormat="1" ht="30" customHeight="1" spans="1:66">
      <c r="A100" s="29">
        <f t="shared" si="22"/>
        <v>91</v>
      </c>
      <c r="B100" s="30"/>
      <c r="C100" s="30"/>
      <c r="D100" s="31"/>
      <c r="E100" s="31">
        <v>3</v>
      </c>
      <c r="F100" s="28"/>
      <c r="G100" s="28"/>
      <c r="H100" s="28"/>
      <c r="I100" s="28"/>
      <c r="J100" s="28"/>
      <c r="K100" s="28"/>
      <c r="L100" s="31" t="s">
        <v>241</v>
      </c>
      <c r="M100" s="169" t="s">
        <v>487</v>
      </c>
      <c r="N100" s="28"/>
      <c r="O100" s="28" t="s">
        <v>488</v>
      </c>
      <c r="P100" s="28" t="s">
        <v>227</v>
      </c>
      <c r="Q100" s="28" t="s">
        <v>124</v>
      </c>
      <c r="R100" s="28" t="s">
        <v>125</v>
      </c>
      <c r="S100" s="65"/>
      <c r="T100" s="72" t="s">
        <v>126</v>
      </c>
      <c r="U100" s="28" t="s">
        <v>489</v>
      </c>
      <c r="V100" s="55" t="s">
        <v>126</v>
      </c>
      <c r="W100" s="28" t="s">
        <v>129</v>
      </c>
      <c r="X100" s="63" t="s">
        <v>128</v>
      </c>
      <c r="Y100" s="63" t="s">
        <v>490</v>
      </c>
      <c r="Z100" s="106" t="s">
        <v>131</v>
      </c>
      <c r="AA100" s="106" t="s">
        <v>132</v>
      </c>
      <c r="AB100" s="170" t="s">
        <v>491</v>
      </c>
      <c r="AC100" s="184">
        <v>0.424</v>
      </c>
      <c r="AD100" s="65" t="s">
        <v>492</v>
      </c>
      <c r="AE100" s="97" t="s">
        <v>236</v>
      </c>
      <c r="AF100" s="98"/>
      <c r="AG100" s="98"/>
      <c r="AH100" s="98"/>
      <c r="AI100" s="125"/>
      <c r="AJ100" s="97"/>
      <c r="AK100" s="98"/>
      <c r="AL100" s="125">
        <v>0.025</v>
      </c>
      <c r="AM100" s="78"/>
      <c r="AN100" s="78"/>
      <c r="AO100" s="78" t="s">
        <v>149</v>
      </c>
      <c r="AP100" s="78" t="s">
        <v>237</v>
      </c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211"/>
      <c r="BE100" s="65"/>
      <c r="BF100" s="152"/>
      <c r="BG100" s="28"/>
      <c r="BH100" s="28">
        <v>0</v>
      </c>
      <c r="BI100" s="28">
        <v>0</v>
      </c>
      <c r="BJ100" s="28">
        <v>1</v>
      </c>
      <c r="BK100" s="28">
        <v>1</v>
      </c>
      <c r="BL100" s="28">
        <v>1</v>
      </c>
      <c r="BM100" s="28">
        <v>0</v>
      </c>
      <c r="BN100" s="28">
        <v>0</v>
      </c>
    </row>
    <row r="101" s="2" customFormat="1" ht="30" customHeight="1" spans="1:66">
      <c r="A101" s="29">
        <f t="shared" si="22"/>
        <v>92</v>
      </c>
      <c r="B101" s="30"/>
      <c r="C101" s="30"/>
      <c r="D101" s="31"/>
      <c r="E101" s="31"/>
      <c r="F101" s="28"/>
      <c r="G101" s="28"/>
      <c r="H101" s="28"/>
      <c r="I101" s="28"/>
      <c r="J101" s="28"/>
      <c r="K101" s="28"/>
      <c r="L101" s="31" t="s">
        <v>241</v>
      </c>
      <c r="M101" s="31" t="s">
        <v>489</v>
      </c>
      <c r="N101" s="28" t="s">
        <v>489</v>
      </c>
      <c r="O101" s="28" t="s">
        <v>493</v>
      </c>
      <c r="P101" s="28" t="s">
        <v>227</v>
      </c>
      <c r="Q101" s="28" t="s">
        <v>124</v>
      </c>
      <c r="R101" s="28" t="s">
        <v>125</v>
      </c>
      <c r="S101" s="65"/>
      <c r="T101" s="72" t="s">
        <v>126</v>
      </c>
      <c r="U101" s="28" t="s">
        <v>489</v>
      </c>
      <c r="V101" s="55" t="s">
        <v>126</v>
      </c>
      <c r="W101" s="28" t="s">
        <v>129</v>
      </c>
      <c r="X101" s="63" t="s">
        <v>128</v>
      </c>
      <c r="Y101" s="63" t="s">
        <v>490</v>
      </c>
      <c r="Z101" s="106" t="s">
        <v>131</v>
      </c>
      <c r="AA101" s="106" t="s">
        <v>132</v>
      </c>
      <c r="AB101" s="170" t="s">
        <v>491</v>
      </c>
      <c r="AC101" s="184">
        <v>0.424</v>
      </c>
      <c r="AD101" s="65" t="s">
        <v>492</v>
      </c>
      <c r="AE101" s="97" t="s">
        <v>239</v>
      </c>
      <c r="AF101" s="98"/>
      <c r="AG101" s="98"/>
      <c r="AH101" s="98"/>
      <c r="AI101" s="125"/>
      <c r="AJ101" s="97"/>
      <c r="AK101" s="98">
        <v>7</v>
      </c>
      <c r="AL101" s="125"/>
      <c r="AM101" s="78"/>
      <c r="AN101" s="78"/>
      <c r="AO101" s="78" t="s">
        <v>149</v>
      </c>
      <c r="AP101" s="78" t="s">
        <v>240</v>
      </c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211"/>
      <c r="BE101" s="65"/>
      <c r="BF101" s="152"/>
      <c r="BG101" s="28"/>
      <c r="BH101" s="28">
        <v>0</v>
      </c>
      <c r="BI101" s="28">
        <v>0</v>
      </c>
      <c r="BJ101" s="28">
        <v>1</v>
      </c>
      <c r="BK101" s="28">
        <v>1</v>
      </c>
      <c r="BL101" s="28">
        <v>1</v>
      </c>
      <c r="BM101" s="28">
        <v>0</v>
      </c>
      <c r="BN101" s="28">
        <v>0</v>
      </c>
    </row>
    <row r="102" s="2" customFormat="1" ht="30" customHeight="1" spans="1:66">
      <c r="A102" s="29">
        <f t="shared" si="22"/>
        <v>93</v>
      </c>
      <c r="B102" s="30"/>
      <c r="C102" s="30"/>
      <c r="D102" s="31"/>
      <c r="E102" s="31"/>
      <c r="F102" s="28">
        <v>4</v>
      </c>
      <c r="G102" s="28"/>
      <c r="H102" s="28"/>
      <c r="I102" s="28"/>
      <c r="J102" s="28"/>
      <c r="K102" s="28"/>
      <c r="L102" s="31" t="s">
        <v>241</v>
      </c>
      <c r="M102" s="31" t="s">
        <v>494</v>
      </c>
      <c r="N102" s="28" t="s">
        <v>494</v>
      </c>
      <c r="O102" s="170" t="s">
        <v>495</v>
      </c>
      <c r="P102" s="28"/>
      <c r="Q102" s="28" t="s">
        <v>124</v>
      </c>
      <c r="R102" s="28" t="s">
        <v>125</v>
      </c>
      <c r="S102" s="65"/>
      <c r="T102" s="72" t="s">
        <v>126</v>
      </c>
      <c r="U102" s="28" t="s">
        <v>489</v>
      </c>
      <c r="V102" s="55" t="s">
        <v>126</v>
      </c>
      <c r="W102" s="28" t="s">
        <v>129</v>
      </c>
      <c r="X102" s="63" t="s">
        <v>128</v>
      </c>
      <c r="Y102" s="63" t="s">
        <v>175</v>
      </c>
      <c r="Z102" s="106" t="s">
        <v>496</v>
      </c>
      <c r="AA102" s="106" t="s">
        <v>324</v>
      </c>
      <c r="AB102" s="28" t="s">
        <v>497</v>
      </c>
      <c r="AC102" s="184">
        <v>0.144</v>
      </c>
      <c r="AD102" s="65" t="s">
        <v>132</v>
      </c>
      <c r="AE102" s="97" t="s">
        <v>180</v>
      </c>
      <c r="AF102" s="98">
        <v>99</v>
      </c>
      <c r="AG102" s="98">
        <v>92</v>
      </c>
      <c r="AH102" s="100">
        <v>3</v>
      </c>
      <c r="AI102" s="88">
        <f>AF102*AG102*AH102*7860/1000000000</f>
        <v>0.21476664</v>
      </c>
      <c r="AJ102" s="126">
        <f t="shared" ref="AJ102:AJ104" si="23">AC102/AI102</f>
        <v>0.670495194225695</v>
      </c>
      <c r="AK102" s="100"/>
      <c r="AL102" s="200"/>
      <c r="AM102" s="78"/>
      <c r="AN102" s="78"/>
      <c r="AO102" s="78" t="s">
        <v>149</v>
      </c>
      <c r="AP102" s="78" t="s">
        <v>264</v>
      </c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211"/>
      <c r="BE102" s="65"/>
      <c r="BF102" s="152"/>
      <c r="BG102" s="28"/>
      <c r="BH102" s="28">
        <v>0</v>
      </c>
      <c r="BI102" s="28">
        <v>0</v>
      </c>
      <c r="BJ102" s="28">
        <v>1</v>
      </c>
      <c r="BK102" s="28">
        <v>1</v>
      </c>
      <c r="BL102" s="28">
        <v>1</v>
      </c>
      <c r="BM102" s="28">
        <v>0</v>
      </c>
      <c r="BN102" s="28">
        <v>0</v>
      </c>
    </row>
    <row r="103" s="2" customFormat="1" ht="30" customHeight="1" spans="1:66">
      <c r="A103" s="29">
        <f t="shared" ref="A103:A112" si="24">ROW()-9</f>
        <v>94</v>
      </c>
      <c r="B103" s="30"/>
      <c r="C103" s="30"/>
      <c r="D103" s="31"/>
      <c r="E103" s="31"/>
      <c r="F103" s="28">
        <v>4</v>
      </c>
      <c r="G103" s="28"/>
      <c r="H103" s="28"/>
      <c r="I103" s="28"/>
      <c r="J103" s="28"/>
      <c r="K103" s="28"/>
      <c r="L103" s="31" t="s">
        <v>241</v>
      </c>
      <c r="M103" s="31" t="s">
        <v>498</v>
      </c>
      <c r="N103" s="28" t="s">
        <v>498</v>
      </c>
      <c r="O103" s="28" t="s">
        <v>499</v>
      </c>
      <c r="P103" s="28"/>
      <c r="Q103" s="28" t="s">
        <v>124</v>
      </c>
      <c r="R103" s="28" t="s">
        <v>125</v>
      </c>
      <c r="S103" s="65"/>
      <c r="T103" s="72" t="s">
        <v>126</v>
      </c>
      <c r="U103" s="28" t="s">
        <v>489</v>
      </c>
      <c r="V103" s="55" t="s">
        <v>126</v>
      </c>
      <c r="W103" s="28" t="s">
        <v>129</v>
      </c>
      <c r="X103" s="63" t="s">
        <v>128</v>
      </c>
      <c r="Y103" s="63" t="s">
        <v>267</v>
      </c>
      <c r="Z103" s="106" t="s">
        <v>500</v>
      </c>
      <c r="AA103" s="106" t="s">
        <v>501</v>
      </c>
      <c r="AB103" s="185" t="s">
        <v>502</v>
      </c>
      <c r="AC103" s="184">
        <v>0.02</v>
      </c>
      <c r="AD103" s="65" t="s">
        <v>132</v>
      </c>
      <c r="AE103" s="97" t="s">
        <v>267</v>
      </c>
      <c r="AF103" s="98">
        <v>15</v>
      </c>
      <c r="AG103" s="98">
        <v>20</v>
      </c>
      <c r="AH103" s="98"/>
      <c r="AI103" s="200">
        <f t="shared" ref="AI103:AI106" si="25">AG103/2*AG103/2*3.14*AF103*7860/1000000000</f>
        <v>0.0370206</v>
      </c>
      <c r="AJ103" s="126">
        <f t="shared" si="23"/>
        <v>0.54023975840478</v>
      </c>
      <c r="AK103" s="201"/>
      <c r="AL103" s="200"/>
      <c r="AM103" s="78"/>
      <c r="AN103" s="78"/>
      <c r="AO103" s="78" t="s">
        <v>143</v>
      </c>
      <c r="AP103" s="78" t="s">
        <v>503</v>
      </c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211"/>
      <c r="BE103" s="65"/>
      <c r="BF103" s="152"/>
      <c r="BG103" s="28"/>
      <c r="BH103" s="28">
        <v>0</v>
      </c>
      <c r="BI103" s="28">
        <v>0</v>
      </c>
      <c r="BJ103" s="28">
        <v>2</v>
      </c>
      <c r="BK103" s="28">
        <v>2</v>
      </c>
      <c r="BL103" s="28">
        <v>2</v>
      </c>
      <c r="BM103" s="28">
        <v>0</v>
      </c>
      <c r="BN103" s="28">
        <v>0</v>
      </c>
    </row>
    <row r="104" s="2" customFormat="1" ht="30" customHeight="1" spans="1:66">
      <c r="A104" s="29">
        <f t="shared" si="24"/>
        <v>95</v>
      </c>
      <c r="B104" s="30"/>
      <c r="C104" s="30"/>
      <c r="D104" s="31"/>
      <c r="E104" s="31"/>
      <c r="F104" s="28">
        <v>4</v>
      </c>
      <c r="G104" s="28"/>
      <c r="H104" s="28"/>
      <c r="I104" s="28"/>
      <c r="J104" s="28"/>
      <c r="K104" s="28"/>
      <c r="L104" s="31" t="s">
        <v>241</v>
      </c>
      <c r="M104" s="31" t="s">
        <v>504</v>
      </c>
      <c r="N104" s="28" t="s">
        <v>504</v>
      </c>
      <c r="O104" s="28" t="s">
        <v>505</v>
      </c>
      <c r="P104" s="28"/>
      <c r="Q104" s="28" t="s">
        <v>124</v>
      </c>
      <c r="R104" s="28" t="s">
        <v>125</v>
      </c>
      <c r="S104" s="65"/>
      <c r="T104" s="72" t="s">
        <v>126</v>
      </c>
      <c r="U104" s="28" t="s">
        <v>504</v>
      </c>
      <c r="V104" s="55" t="s">
        <v>126</v>
      </c>
      <c r="W104" s="28" t="s">
        <v>129</v>
      </c>
      <c r="X104" s="63" t="s">
        <v>128</v>
      </c>
      <c r="Y104" s="63" t="s">
        <v>506</v>
      </c>
      <c r="Z104" s="106" t="s">
        <v>507</v>
      </c>
      <c r="AA104" s="106" t="s">
        <v>508</v>
      </c>
      <c r="AB104" s="28" t="s">
        <v>509</v>
      </c>
      <c r="AC104" s="184">
        <v>0.24</v>
      </c>
      <c r="AD104" s="65" t="s">
        <v>132</v>
      </c>
      <c r="AE104" s="97" t="s">
        <v>267</v>
      </c>
      <c r="AF104" s="98">
        <v>74</v>
      </c>
      <c r="AG104" s="98">
        <v>26</v>
      </c>
      <c r="AH104" s="98"/>
      <c r="AI104" s="200">
        <f t="shared" si="25"/>
        <v>0.3086530824</v>
      </c>
      <c r="AJ104" s="126">
        <f t="shared" si="23"/>
        <v>0.777572017534467</v>
      </c>
      <c r="AK104" s="201"/>
      <c r="AL104" s="200"/>
      <c r="AM104" s="78"/>
      <c r="AN104" s="78"/>
      <c r="AO104" s="78" t="s">
        <v>143</v>
      </c>
      <c r="AP104" s="78" t="s">
        <v>271</v>
      </c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211"/>
      <c r="BE104" s="65"/>
      <c r="BF104" s="152"/>
      <c r="BG104" s="28"/>
      <c r="BH104" s="28">
        <v>0</v>
      </c>
      <c r="BI104" s="28">
        <v>0</v>
      </c>
      <c r="BJ104" s="28">
        <v>1</v>
      </c>
      <c r="BK104" s="28">
        <v>1</v>
      </c>
      <c r="BL104" s="28">
        <v>1</v>
      </c>
      <c r="BM104" s="28">
        <v>0</v>
      </c>
      <c r="BN104" s="28">
        <v>0</v>
      </c>
    </row>
    <row r="105" s="2" customFormat="1" ht="30" customHeight="1" spans="1:66">
      <c r="A105" s="29">
        <f t="shared" si="24"/>
        <v>96</v>
      </c>
      <c r="B105" s="30"/>
      <c r="C105" s="30"/>
      <c r="D105" s="31"/>
      <c r="E105" s="28">
        <v>3</v>
      </c>
      <c r="F105" s="28"/>
      <c r="G105" s="28"/>
      <c r="H105" s="28"/>
      <c r="I105" s="28"/>
      <c r="J105" s="28"/>
      <c r="K105" s="31"/>
      <c r="L105" s="31" t="s">
        <v>241</v>
      </c>
      <c r="M105" s="63" t="s">
        <v>510</v>
      </c>
      <c r="N105" s="64" t="s">
        <v>510</v>
      </c>
      <c r="O105" s="65" t="s">
        <v>511</v>
      </c>
      <c r="P105" s="65" t="s">
        <v>512</v>
      </c>
      <c r="Q105" s="65" t="s">
        <v>159</v>
      </c>
      <c r="R105" s="28" t="s">
        <v>125</v>
      </c>
      <c r="S105" s="65"/>
      <c r="T105" s="72" t="s">
        <v>126</v>
      </c>
      <c r="U105" s="63" t="s">
        <v>211</v>
      </c>
      <c r="V105" s="55" t="s">
        <v>126</v>
      </c>
      <c r="W105" s="28" t="s">
        <v>129</v>
      </c>
      <c r="X105" s="63" t="s">
        <v>128</v>
      </c>
      <c r="Y105" s="63" t="s">
        <v>211</v>
      </c>
      <c r="Z105" s="106" t="s">
        <v>132</v>
      </c>
      <c r="AA105" s="106" t="s">
        <v>132</v>
      </c>
      <c r="AB105" s="104"/>
      <c r="AC105" s="175">
        <v>0.0158</v>
      </c>
      <c r="AD105" s="186" t="s">
        <v>513</v>
      </c>
      <c r="AE105" s="186"/>
      <c r="AF105" s="186"/>
      <c r="AG105" s="186"/>
      <c r="AH105" s="186"/>
      <c r="AI105" s="202"/>
      <c r="AJ105" s="203"/>
      <c r="AK105" s="186"/>
      <c r="AL105" s="186"/>
      <c r="AM105" s="186"/>
      <c r="AN105" s="186"/>
      <c r="AO105" s="78" t="s">
        <v>143</v>
      </c>
      <c r="AP105" s="78" t="s">
        <v>300</v>
      </c>
      <c r="AQ105" s="186"/>
      <c r="AR105" s="186"/>
      <c r="AS105" s="186"/>
      <c r="AT105" s="186"/>
      <c r="AU105" s="186"/>
      <c r="AV105" s="186"/>
      <c r="AW105" s="186"/>
      <c r="AX105" s="186"/>
      <c r="AY105" s="186"/>
      <c r="AZ105" s="186"/>
      <c r="BA105" s="65"/>
      <c r="BB105" s="186"/>
      <c r="BC105" s="65"/>
      <c r="BD105" s="211"/>
      <c r="BE105" s="65"/>
      <c r="BF105" s="152"/>
      <c r="BG105" s="28"/>
      <c r="BH105" s="28">
        <v>0</v>
      </c>
      <c r="BI105" s="28">
        <v>0</v>
      </c>
      <c r="BJ105" s="28">
        <v>2</v>
      </c>
      <c r="BK105" s="28">
        <v>2</v>
      </c>
      <c r="BL105" s="28">
        <v>2</v>
      </c>
      <c r="BM105" s="28">
        <v>0</v>
      </c>
      <c r="BN105" s="28">
        <v>0</v>
      </c>
    </row>
    <row r="106" s="2" customFormat="1" ht="30" customHeight="1" spans="1:66">
      <c r="A106" s="29">
        <f t="shared" si="24"/>
        <v>97</v>
      </c>
      <c r="B106" s="28"/>
      <c r="C106" s="28"/>
      <c r="D106" s="65">
        <v>2</v>
      </c>
      <c r="E106" s="28"/>
      <c r="F106" s="159"/>
      <c r="G106" s="159"/>
      <c r="H106" s="159"/>
      <c r="I106" s="159"/>
      <c r="J106" s="159"/>
      <c r="K106" s="159"/>
      <c r="L106" s="31" t="s">
        <v>241</v>
      </c>
      <c r="M106" s="31" t="s">
        <v>514</v>
      </c>
      <c r="N106" s="51" t="s">
        <v>514</v>
      </c>
      <c r="O106" s="54" t="s">
        <v>515</v>
      </c>
      <c r="P106" s="65" t="s">
        <v>516</v>
      </c>
      <c r="Q106" s="92" t="s">
        <v>159</v>
      </c>
      <c r="R106" s="28" t="s">
        <v>125</v>
      </c>
      <c r="S106" s="159"/>
      <c r="T106" s="72" t="s">
        <v>126</v>
      </c>
      <c r="U106" s="65" t="str">
        <f t="shared" ref="U106:U108" si="26">N106</f>
        <v>BFA0010014</v>
      </c>
      <c r="V106" s="55" t="s">
        <v>126</v>
      </c>
      <c r="W106" s="28" t="s">
        <v>129</v>
      </c>
      <c r="X106" s="63" t="s">
        <v>128</v>
      </c>
      <c r="Y106" s="106" t="s">
        <v>517</v>
      </c>
      <c r="Z106" s="187" t="s">
        <v>454</v>
      </c>
      <c r="AA106" s="65" t="s">
        <v>132</v>
      </c>
      <c r="AB106" s="187" t="s">
        <v>518</v>
      </c>
      <c r="AC106" s="188">
        <v>0.051</v>
      </c>
      <c r="AD106" s="92" t="s">
        <v>132</v>
      </c>
      <c r="AE106" s="189" t="s">
        <v>519</v>
      </c>
      <c r="AF106" s="130">
        <v>48</v>
      </c>
      <c r="AG106" s="130">
        <v>14</v>
      </c>
      <c r="AH106" s="130"/>
      <c r="AI106" s="129">
        <f t="shared" si="25"/>
        <v>0.0580483008</v>
      </c>
      <c r="AJ106" s="204">
        <f>AC106/AI106</f>
        <v>0.878578688732263</v>
      </c>
      <c r="AK106" s="189"/>
      <c r="AL106" s="129">
        <f>AF106*3.14*AG106/1000000</f>
        <v>0.00211008</v>
      </c>
      <c r="AM106" s="129"/>
      <c r="AN106" s="129"/>
      <c r="AO106" s="159" t="s">
        <v>143</v>
      </c>
      <c r="AP106" s="210" t="s">
        <v>275</v>
      </c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88"/>
      <c r="BB106" s="88"/>
      <c r="BC106" s="153"/>
      <c r="BD106" s="88"/>
      <c r="BE106" s="152"/>
      <c r="BF106" s="152"/>
      <c r="BG106" s="28"/>
      <c r="BH106" s="28">
        <v>0</v>
      </c>
      <c r="BI106" s="28">
        <v>0</v>
      </c>
      <c r="BJ106" s="28">
        <v>1</v>
      </c>
      <c r="BK106" s="28">
        <v>1</v>
      </c>
      <c r="BL106" s="28">
        <v>1</v>
      </c>
      <c r="BM106" s="28">
        <v>0</v>
      </c>
      <c r="BN106" s="28">
        <v>0</v>
      </c>
    </row>
    <row r="107" s="2" customFormat="1" ht="30" customHeight="1" spans="1:66">
      <c r="A107" s="29">
        <f t="shared" si="24"/>
        <v>98</v>
      </c>
      <c r="B107" s="28"/>
      <c r="C107" s="28"/>
      <c r="D107" s="65">
        <v>2</v>
      </c>
      <c r="E107" s="28"/>
      <c r="F107" s="159"/>
      <c r="G107" s="159"/>
      <c r="H107" s="159"/>
      <c r="I107" s="159"/>
      <c r="J107" s="159"/>
      <c r="K107" s="159"/>
      <c r="L107" s="31" t="s">
        <v>241</v>
      </c>
      <c r="M107" s="31" t="s">
        <v>520</v>
      </c>
      <c r="N107" s="51" t="s">
        <v>520</v>
      </c>
      <c r="O107" s="54" t="s">
        <v>521</v>
      </c>
      <c r="P107" s="28" t="s">
        <v>522</v>
      </c>
      <c r="Q107" s="55" t="s">
        <v>124</v>
      </c>
      <c r="R107" s="28" t="s">
        <v>125</v>
      </c>
      <c r="S107" s="159"/>
      <c r="T107" s="72" t="s">
        <v>126</v>
      </c>
      <c r="U107" s="65" t="str">
        <f t="shared" si="26"/>
        <v>SHT0015197</v>
      </c>
      <c r="V107" s="55" t="s">
        <v>126</v>
      </c>
      <c r="W107" s="28" t="s">
        <v>129</v>
      </c>
      <c r="X107" s="63" t="s">
        <v>128</v>
      </c>
      <c r="Y107" s="55" t="s">
        <v>196</v>
      </c>
      <c r="Z107" s="187" t="s">
        <v>523</v>
      </c>
      <c r="AA107" s="65" t="s">
        <v>132</v>
      </c>
      <c r="AB107" s="187" t="s">
        <v>524</v>
      </c>
      <c r="AC107" s="188">
        <v>0.013</v>
      </c>
      <c r="AD107" s="92" t="s">
        <v>132</v>
      </c>
      <c r="AE107" s="190" t="s">
        <v>199</v>
      </c>
      <c r="AF107" s="191" t="s">
        <v>200</v>
      </c>
      <c r="AG107" s="191"/>
      <c r="AH107" s="191"/>
      <c r="AI107" s="205">
        <f>AC107*1.02</f>
        <v>0.01326</v>
      </c>
      <c r="AJ107" s="204">
        <f>AC107/AI107</f>
        <v>0.980392156862745</v>
      </c>
      <c r="AK107" s="159"/>
      <c r="AL107" s="159"/>
      <c r="AM107" s="159"/>
      <c r="AN107" s="159"/>
      <c r="AO107" s="159" t="s">
        <v>149</v>
      </c>
      <c r="AP107" s="210" t="s">
        <v>525</v>
      </c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88"/>
      <c r="BB107" s="88"/>
      <c r="BC107" s="153"/>
      <c r="BD107" s="88"/>
      <c r="BE107" s="152"/>
      <c r="BF107" s="152"/>
      <c r="BG107" s="28"/>
      <c r="BH107" s="28">
        <v>0</v>
      </c>
      <c r="BI107" s="28">
        <v>0</v>
      </c>
      <c r="BJ107" s="28">
        <v>1</v>
      </c>
      <c r="BK107" s="28">
        <v>1</v>
      </c>
      <c r="BL107" s="28">
        <v>1</v>
      </c>
      <c r="BM107" s="28">
        <v>0</v>
      </c>
      <c r="BN107" s="28">
        <v>0</v>
      </c>
    </row>
    <row r="108" s="2" customFormat="1" ht="30" customHeight="1" spans="1:66">
      <c r="A108" s="29">
        <f t="shared" si="24"/>
        <v>99</v>
      </c>
      <c r="B108" s="28"/>
      <c r="C108" s="28"/>
      <c r="D108" s="65">
        <v>2</v>
      </c>
      <c r="E108" s="28"/>
      <c r="F108" s="65"/>
      <c r="G108" s="65"/>
      <c r="H108" s="65"/>
      <c r="I108" s="65"/>
      <c r="J108" s="65"/>
      <c r="K108" s="65"/>
      <c r="L108" s="31" t="s">
        <v>241</v>
      </c>
      <c r="M108" s="31" t="s">
        <v>526</v>
      </c>
      <c r="N108" s="51" t="s">
        <v>526</v>
      </c>
      <c r="O108" s="54" t="s">
        <v>527</v>
      </c>
      <c r="P108" s="65" t="s">
        <v>528</v>
      </c>
      <c r="Q108" s="92" t="s">
        <v>126</v>
      </c>
      <c r="R108" s="28" t="s">
        <v>125</v>
      </c>
      <c r="S108" s="159"/>
      <c r="T108" s="72" t="s">
        <v>126</v>
      </c>
      <c r="U108" s="65" t="str">
        <f t="shared" si="26"/>
        <v>SHT0015198</v>
      </c>
      <c r="V108" s="55" t="s">
        <v>126</v>
      </c>
      <c r="W108" s="28" t="s">
        <v>129</v>
      </c>
      <c r="X108" s="63" t="s">
        <v>128</v>
      </c>
      <c r="Y108" s="92" t="s">
        <v>224</v>
      </c>
      <c r="Z108" s="65" t="s">
        <v>131</v>
      </c>
      <c r="AA108" s="65" t="s">
        <v>132</v>
      </c>
      <c r="AB108" s="65" t="s">
        <v>529</v>
      </c>
      <c r="AC108" s="188" t="s">
        <v>530</v>
      </c>
      <c r="AD108" s="92" t="s">
        <v>132</v>
      </c>
      <c r="AE108" s="92"/>
      <c r="AF108" s="92"/>
      <c r="AG108" s="92"/>
      <c r="AH108" s="92"/>
      <c r="AI108" s="206"/>
      <c r="AJ108" s="128"/>
      <c r="AK108" s="92"/>
      <c r="AL108" s="92"/>
      <c r="AM108" s="92"/>
      <c r="AN108" s="92"/>
      <c r="AO108" s="159" t="s">
        <v>149</v>
      </c>
      <c r="AP108" s="210" t="s">
        <v>531</v>
      </c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88"/>
      <c r="BB108" s="88"/>
      <c r="BC108" s="153"/>
      <c r="BD108" s="88"/>
      <c r="BE108" s="152"/>
      <c r="BF108" s="152"/>
      <c r="BG108" s="28"/>
      <c r="BH108" s="28">
        <v>0</v>
      </c>
      <c r="BI108" s="28">
        <v>0</v>
      </c>
      <c r="BJ108" s="28">
        <v>1</v>
      </c>
      <c r="BK108" s="28">
        <v>1</v>
      </c>
      <c r="BL108" s="28">
        <v>1</v>
      </c>
      <c r="BM108" s="28">
        <v>0</v>
      </c>
      <c r="BN108" s="28">
        <v>0</v>
      </c>
    </row>
    <row r="109" s="2" customFormat="1" ht="30" customHeight="1" spans="1:66">
      <c r="A109" s="29">
        <f t="shared" si="24"/>
        <v>100</v>
      </c>
      <c r="B109" s="30"/>
      <c r="C109" s="30">
        <v>1</v>
      </c>
      <c r="D109" s="31"/>
      <c r="E109" s="28"/>
      <c r="F109" s="31"/>
      <c r="G109" s="31"/>
      <c r="H109" s="31"/>
      <c r="I109" s="31"/>
      <c r="J109" s="31"/>
      <c r="K109" s="31"/>
      <c r="L109" s="47" t="s">
        <v>120</v>
      </c>
      <c r="M109" s="47"/>
      <c r="N109" s="46" t="s">
        <v>532</v>
      </c>
      <c r="O109" s="46" t="s">
        <v>533</v>
      </c>
      <c r="P109" s="47"/>
      <c r="Q109" s="47" t="s">
        <v>124</v>
      </c>
      <c r="R109" s="75" t="s">
        <v>125</v>
      </c>
      <c r="S109" s="74"/>
      <c r="T109" s="74" t="s">
        <v>126</v>
      </c>
      <c r="U109" s="173" t="s">
        <v>437</v>
      </c>
      <c r="V109" s="50" t="s">
        <v>126</v>
      </c>
      <c r="W109" s="75" t="s">
        <v>128</v>
      </c>
      <c r="X109" s="76" t="s">
        <v>129</v>
      </c>
      <c r="Y109" s="31" t="s">
        <v>130</v>
      </c>
      <c r="Z109" s="99" t="s">
        <v>131</v>
      </c>
      <c r="AA109" s="31" t="s">
        <v>132</v>
      </c>
      <c r="AB109" s="31"/>
      <c r="AC109" s="96">
        <v>3.7184</v>
      </c>
      <c r="AD109" s="63"/>
      <c r="AE109" s="63"/>
      <c r="AF109" s="63"/>
      <c r="AG109" s="63"/>
      <c r="AH109" s="63"/>
      <c r="AI109" s="121"/>
      <c r="AJ109" s="122"/>
      <c r="AK109" s="63"/>
      <c r="AL109" s="63"/>
      <c r="AM109" s="63"/>
      <c r="AN109" s="63"/>
      <c r="AO109" s="138" t="s">
        <v>135</v>
      </c>
      <c r="AP109" s="63" t="s">
        <v>136</v>
      </c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31"/>
      <c r="BB109" s="88"/>
      <c r="BC109" s="153"/>
      <c r="BD109" s="88"/>
      <c r="BE109" s="152"/>
      <c r="BF109" s="152"/>
      <c r="BG109" s="28"/>
      <c r="BH109" s="28">
        <v>1</v>
      </c>
      <c r="BI109" s="28">
        <v>1</v>
      </c>
      <c r="BJ109" s="28">
        <v>0</v>
      </c>
      <c r="BK109" s="28">
        <v>0</v>
      </c>
      <c r="BL109" s="28">
        <v>0</v>
      </c>
      <c r="BM109" s="28">
        <v>0</v>
      </c>
      <c r="BN109" s="28">
        <v>0</v>
      </c>
    </row>
    <row r="110" s="2" customFormat="1" ht="30" customHeight="1" spans="1:66">
      <c r="A110" s="29">
        <f t="shared" si="24"/>
        <v>101</v>
      </c>
      <c r="B110" s="30"/>
      <c r="C110" s="30"/>
      <c r="D110" s="31">
        <v>2</v>
      </c>
      <c r="E110" s="159"/>
      <c r="F110" s="30"/>
      <c r="G110" s="30"/>
      <c r="H110" s="30"/>
      <c r="I110" s="30"/>
      <c r="J110" s="30"/>
      <c r="K110" s="30"/>
      <c r="L110" s="47" t="s">
        <v>120</v>
      </c>
      <c r="M110" s="47" t="s">
        <v>534</v>
      </c>
      <c r="N110" s="46" t="s">
        <v>534</v>
      </c>
      <c r="O110" s="46" t="s">
        <v>535</v>
      </c>
      <c r="P110" s="47"/>
      <c r="Q110" s="47" t="s">
        <v>124</v>
      </c>
      <c r="R110" s="75" t="s">
        <v>125</v>
      </c>
      <c r="S110" s="74"/>
      <c r="T110" s="74" t="s">
        <v>126</v>
      </c>
      <c r="U110" s="173" t="s">
        <v>437</v>
      </c>
      <c r="V110" s="50" t="s">
        <v>126</v>
      </c>
      <c r="W110" s="75" t="s">
        <v>128</v>
      </c>
      <c r="X110" s="76" t="s">
        <v>129</v>
      </c>
      <c r="Y110" s="31" t="s">
        <v>141</v>
      </c>
      <c r="Z110" s="99" t="s">
        <v>131</v>
      </c>
      <c r="AA110" s="31" t="s">
        <v>132</v>
      </c>
      <c r="AB110" s="28" t="s">
        <v>536</v>
      </c>
      <c r="AC110" s="96">
        <v>0.4</v>
      </c>
      <c r="AD110" s="152"/>
      <c r="AE110" s="138" t="s">
        <v>537</v>
      </c>
      <c r="AF110" s="101"/>
      <c r="AG110" s="101"/>
      <c r="AH110" s="101"/>
      <c r="AI110" s="88"/>
      <c r="AJ110" s="128"/>
      <c r="AK110" s="101"/>
      <c r="AL110" s="127"/>
      <c r="AM110" s="127"/>
      <c r="AN110" s="127"/>
      <c r="AO110" s="138" t="s">
        <v>143</v>
      </c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88"/>
      <c r="BC110" s="153"/>
      <c r="BD110" s="88"/>
      <c r="BE110" s="152"/>
      <c r="BF110" s="152"/>
      <c r="BG110" s="28"/>
      <c r="BH110" s="28">
        <v>1</v>
      </c>
      <c r="BI110" s="28">
        <v>1</v>
      </c>
      <c r="BJ110" s="28">
        <v>0</v>
      </c>
      <c r="BK110" s="28">
        <v>0</v>
      </c>
      <c r="BL110" s="28">
        <v>0</v>
      </c>
      <c r="BM110" s="28">
        <v>0</v>
      </c>
      <c r="BN110" s="28">
        <v>0</v>
      </c>
    </row>
    <row r="111" s="2" customFormat="1" ht="30" customHeight="1" spans="1:66">
      <c r="A111" s="29">
        <f t="shared" si="24"/>
        <v>102</v>
      </c>
      <c r="B111" s="30"/>
      <c r="C111" s="30"/>
      <c r="D111" s="31">
        <v>2</v>
      </c>
      <c r="E111" s="159"/>
      <c r="F111" s="30"/>
      <c r="G111" s="30"/>
      <c r="H111" s="30"/>
      <c r="I111" s="30"/>
      <c r="J111" s="30"/>
      <c r="K111" s="30"/>
      <c r="L111" s="47" t="s">
        <v>120</v>
      </c>
      <c r="M111" s="47" t="s">
        <v>538</v>
      </c>
      <c r="N111" s="48" t="s">
        <v>538</v>
      </c>
      <c r="O111" s="46" t="s">
        <v>539</v>
      </c>
      <c r="P111" s="47"/>
      <c r="Q111" s="47" t="s">
        <v>124</v>
      </c>
      <c r="R111" s="75" t="s">
        <v>125</v>
      </c>
      <c r="S111" s="74"/>
      <c r="T111" s="74" t="s">
        <v>126</v>
      </c>
      <c r="U111" s="173" t="s">
        <v>540</v>
      </c>
      <c r="V111" s="50" t="s">
        <v>126</v>
      </c>
      <c r="W111" s="75" t="s">
        <v>128</v>
      </c>
      <c r="X111" s="76" t="s">
        <v>129</v>
      </c>
      <c r="Y111" s="31" t="s">
        <v>541</v>
      </c>
      <c r="Z111" s="99" t="s">
        <v>131</v>
      </c>
      <c r="AA111" s="31"/>
      <c r="AB111" s="28"/>
      <c r="AC111" s="127">
        <v>0.01</v>
      </c>
      <c r="AD111" s="152"/>
      <c r="AE111" s="152"/>
      <c r="AF111" s="152"/>
      <c r="AG111" s="152"/>
      <c r="AH111" s="152"/>
      <c r="AI111" s="121"/>
      <c r="AJ111" s="122"/>
      <c r="AK111" s="152"/>
      <c r="AL111" s="152"/>
      <c r="AM111" s="152"/>
      <c r="AN111" s="152"/>
      <c r="AO111" s="138" t="s">
        <v>143</v>
      </c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88"/>
      <c r="BC111" s="153"/>
      <c r="BD111" s="88"/>
      <c r="BE111" s="152"/>
      <c r="BF111" s="152"/>
      <c r="BG111" s="28"/>
      <c r="BH111" s="28">
        <v>1</v>
      </c>
      <c r="BI111" s="28">
        <v>1</v>
      </c>
      <c r="BJ111" s="28">
        <v>0</v>
      </c>
      <c r="BK111" s="28">
        <v>0</v>
      </c>
      <c r="BL111" s="28">
        <v>0</v>
      </c>
      <c r="BM111" s="28">
        <v>0</v>
      </c>
      <c r="BN111" s="28">
        <v>0</v>
      </c>
    </row>
    <row r="112" s="2" customFormat="1" ht="30" customHeight="1" spans="1:66">
      <c r="A112" s="29">
        <f t="shared" si="24"/>
        <v>103</v>
      </c>
      <c r="B112" s="30"/>
      <c r="C112" s="30"/>
      <c r="D112" s="31">
        <v>2</v>
      </c>
      <c r="E112" s="65"/>
      <c r="F112" s="30"/>
      <c r="G112" s="30"/>
      <c r="H112" s="30"/>
      <c r="I112" s="30"/>
      <c r="J112" s="30"/>
      <c r="K112" s="30"/>
      <c r="L112" s="47" t="s">
        <v>120</v>
      </c>
      <c r="M112" s="47" t="s">
        <v>542</v>
      </c>
      <c r="N112" s="46" t="s">
        <v>542</v>
      </c>
      <c r="O112" s="171" t="s">
        <v>543</v>
      </c>
      <c r="P112" s="47"/>
      <c r="Q112" s="47" t="s">
        <v>159</v>
      </c>
      <c r="R112" s="75" t="s">
        <v>125</v>
      </c>
      <c r="S112" s="74"/>
      <c r="T112" s="74" t="s">
        <v>126</v>
      </c>
      <c r="U112" s="173" t="s">
        <v>544</v>
      </c>
      <c r="V112" s="50" t="s">
        <v>126</v>
      </c>
      <c r="W112" s="75" t="s">
        <v>128</v>
      </c>
      <c r="X112" s="76" t="s">
        <v>129</v>
      </c>
      <c r="Y112" s="31" t="s">
        <v>545</v>
      </c>
      <c r="Z112" s="99" t="s">
        <v>131</v>
      </c>
      <c r="AA112" s="31" t="s">
        <v>132</v>
      </c>
      <c r="AB112" s="28" t="s">
        <v>536</v>
      </c>
      <c r="AC112" s="183">
        <f>AC113+AC114*2+AC115</f>
        <v>0.945</v>
      </c>
      <c r="AD112" s="152"/>
      <c r="AE112" s="138" t="s">
        <v>156</v>
      </c>
      <c r="AF112" s="101"/>
      <c r="AG112" s="101"/>
      <c r="AH112" s="101"/>
      <c r="AI112" s="88"/>
      <c r="AJ112" s="128"/>
      <c r="AK112" s="101"/>
      <c r="AL112" s="127"/>
      <c r="AM112" s="127"/>
      <c r="AN112" s="127"/>
      <c r="AO112" s="138" t="s">
        <v>149</v>
      </c>
      <c r="AP112" s="138" t="s">
        <v>150</v>
      </c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88"/>
      <c r="BC112" s="153"/>
      <c r="BD112" s="88"/>
      <c r="BE112" s="152"/>
      <c r="BF112" s="152"/>
      <c r="BG112" s="28"/>
      <c r="BH112" s="28">
        <v>1</v>
      </c>
      <c r="BI112" s="28">
        <v>1</v>
      </c>
      <c r="BJ112" s="28">
        <v>0</v>
      </c>
      <c r="BK112" s="28">
        <v>0</v>
      </c>
      <c r="BL112" s="28">
        <v>0</v>
      </c>
      <c r="BM112" s="28">
        <v>0</v>
      </c>
      <c r="BN112" s="28">
        <v>0</v>
      </c>
    </row>
    <row r="113" s="2" customFormat="1" ht="30" customHeight="1" spans="1:66">
      <c r="A113" s="29">
        <f t="shared" ref="A113:A122" si="27">ROW()-9</f>
        <v>104</v>
      </c>
      <c r="B113" s="31"/>
      <c r="C113" s="31"/>
      <c r="D113" s="31"/>
      <c r="E113" s="31">
        <v>3</v>
      </c>
      <c r="F113" s="31"/>
      <c r="G113" s="31"/>
      <c r="H113" s="31"/>
      <c r="I113" s="31"/>
      <c r="J113" s="31"/>
      <c r="K113" s="31"/>
      <c r="L113" s="47" t="s">
        <v>120</v>
      </c>
      <c r="M113" s="47"/>
      <c r="N113" s="46" t="s">
        <v>546</v>
      </c>
      <c r="O113" s="75" t="s">
        <v>547</v>
      </c>
      <c r="P113" s="47"/>
      <c r="Q113" s="47" t="s">
        <v>159</v>
      </c>
      <c r="R113" s="75" t="s">
        <v>125</v>
      </c>
      <c r="S113" s="74"/>
      <c r="T113" s="74" t="s">
        <v>126</v>
      </c>
      <c r="U113" s="46" t="str">
        <f>N113</f>
        <v>SHT0016120</v>
      </c>
      <c r="V113" s="50" t="s">
        <v>126</v>
      </c>
      <c r="W113" s="75" t="s">
        <v>128</v>
      </c>
      <c r="X113" s="76" t="s">
        <v>129</v>
      </c>
      <c r="Y113" s="31" t="s">
        <v>154</v>
      </c>
      <c r="Z113" s="99" t="s">
        <v>548</v>
      </c>
      <c r="AA113" s="31" t="s">
        <v>132</v>
      </c>
      <c r="AB113" s="28" t="s">
        <v>536</v>
      </c>
      <c r="AC113" s="96">
        <v>0.92</v>
      </c>
      <c r="AD113" s="152"/>
      <c r="AE113" s="138"/>
      <c r="AF113" s="101"/>
      <c r="AG113" s="101"/>
      <c r="AH113" s="101"/>
      <c r="AI113" s="88">
        <f>AC113*1.08</f>
        <v>0.9936</v>
      </c>
      <c r="AJ113" s="122">
        <f t="shared" ref="AJ113:AJ115" si="28">AC113/AI113</f>
        <v>0.925925925925926</v>
      </c>
      <c r="AK113" s="101"/>
      <c r="AL113" s="127"/>
      <c r="AM113" s="127"/>
      <c r="AN113" s="127"/>
      <c r="AO113" s="138" t="s">
        <v>135</v>
      </c>
      <c r="AP113" s="138" t="s">
        <v>150</v>
      </c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88"/>
      <c r="BC113" s="153"/>
      <c r="BD113" s="88"/>
      <c r="BE113" s="152"/>
      <c r="BF113" s="152"/>
      <c r="BG113" s="28"/>
      <c r="BH113" s="28">
        <v>1</v>
      </c>
      <c r="BI113" s="28">
        <v>1</v>
      </c>
      <c r="BJ113" s="28">
        <v>0</v>
      </c>
      <c r="BK113" s="28">
        <v>0</v>
      </c>
      <c r="BL113" s="28">
        <v>0</v>
      </c>
      <c r="BM113" s="28">
        <v>0</v>
      </c>
      <c r="BN113" s="28">
        <v>0</v>
      </c>
    </row>
    <row r="114" s="2" customFormat="1" ht="30" customHeight="1" spans="1:66">
      <c r="A114" s="29">
        <f t="shared" si="27"/>
        <v>105</v>
      </c>
      <c r="B114" s="31"/>
      <c r="C114" s="31"/>
      <c r="D114" s="31"/>
      <c r="E114" s="31">
        <v>3</v>
      </c>
      <c r="F114" s="31"/>
      <c r="G114" s="31"/>
      <c r="H114" s="31"/>
      <c r="I114" s="31"/>
      <c r="J114" s="31"/>
      <c r="K114" s="31"/>
      <c r="L114" s="47" t="s">
        <v>120</v>
      </c>
      <c r="M114" s="47" t="s">
        <v>549</v>
      </c>
      <c r="N114" s="48" t="s">
        <v>549</v>
      </c>
      <c r="O114" s="49" t="s">
        <v>550</v>
      </c>
      <c r="P114" s="47"/>
      <c r="Q114" s="47" t="s">
        <v>159</v>
      </c>
      <c r="R114" s="75" t="s">
        <v>125</v>
      </c>
      <c r="S114" s="74"/>
      <c r="T114" s="74" t="s">
        <v>126</v>
      </c>
      <c r="U114" s="173" t="s">
        <v>551</v>
      </c>
      <c r="V114" s="50" t="s">
        <v>126</v>
      </c>
      <c r="W114" s="75" t="s">
        <v>128</v>
      </c>
      <c r="X114" s="76" t="s">
        <v>129</v>
      </c>
      <c r="Y114" s="31" t="s">
        <v>359</v>
      </c>
      <c r="Z114" s="60" t="s">
        <v>552</v>
      </c>
      <c r="AA114" s="28" t="s">
        <v>553</v>
      </c>
      <c r="AB114" s="59" t="s">
        <v>554</v>
      </c>
      <c r="AC114" s="105">
        <v>0.009</v>
      </c>
      <c r="AD114" s="152"/>
      <c r="AE114" s="152" t="s">
        <v>362</v>
      </c>
      <c r="AF114" s="100"/>
      <c r="AG114" s="100"/>
      <c r="AH114" s="100"/>
      <c r="AI114" s="88">
        <f>AC114</f>
        <v>0.009</v>
      </c>
      <c r="AJ114" s="122">
        <f t="shared" si="28"/>
        <v>1</v>
      </c>
      <c r="AK114" s="101"/>
      <c r="AL114" s="127"/>
      <c r="AM114" s="127"/>
      <c r="AN114" s="127"/>
      <c r="AO114" s="138" t="s">
        <v>143</v>
      </c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88"/>
      <c r="BC114" s="153"/>
      <c r="BD114" s="88"/>
      <c r="BE114" s="152"/>
      <c r="BF114" s="152"/>
      <c r="BG114" s="28"/>
      <c r="BH114" s="28">
        <v>1</v>
      </c>
      <c r="BI114" s="28">
        <v>1</v>
      </c>
      <c r="BJ114" s="28">
        <v>0</v>
      </c>
      <c r="BK114" s="28">
        <v>0</v>
      </c>
      <c r="BL114" s="28">
        <v>0</v>
      </c>
      <c r="BM114" s="28">
        <v>0</v>
      </c>
      <c r="BN114" s="28">
        <v>0</v>
      </c>
    </row>
    <row r="115" s="2" customFormat="1" ht="30" customHeight="1" spans="1:66">
      <c r="A115" s="29">
        <f t="shared" si="27"/>
        <v>106</v>
      </c>
      <c r="B115" s="31"/>
      <c r="C115" s="31"/>
      <c r="D115" s="31"/>
      <c r="E115" s="31">
        <v>3</v>
      </c>
      <c r="F115" s="31"/>
      <c r="G115" s="31"/>
      <c r="H115" s="31"/>
      <c r="I115" s="31"/>
      <c r="J115" s="31"/>
      <c r="K115" s="31"/>
      <c r="L115" s="47" t="s">
        <v>120</v>
      </c>
      <c r="M115" s="47" t="s">
        <v>555</v>
      </c>
      <c r="N115" s="48" t="s">
        <v>555</v>
      </c>
      <c r="O115" s="49" t="s">
        <v>556</v>
      </c>
      <c r="P115" s="47"/>
      <c r="Q115" s="47" t="s">
        <v>159</v>
      </c>
      <c r="R115" s="75" t="s">
        <v>125</v>
      </c>
      <c r="S115" s="74"/>
      <c r="T115" s="74" t="s">
        <v>126</v>
      </c>
      <c r="U115" s="173" t="s">
        <v>557</v>
      </c>
      <c r="V115" s="50" t="s">
        <v>126</v>
      </c>
      <c r="W115" s="75" t="s">
        <v>128</v>
      </c>
      <c r="X115" s="76" t="s">
        <v>129</v>
      </c>
      <c r="Y115" s="31" t="s">
        <v>359</v>
      </c>
      <c r="Z115" s="60" t="s">
        <v>552</v>
      </c>
      <c r="AA115" s="28" t="s">
        <v>553</v>
      </c>
      <c r="AB115" s="59" t="s">
        <v>558</v>
      </c>
      <c r="AC115" s="105">
        <v>0.007</v>
      </c>
      <c r="AD115" s="152"/>
      <c r="AE115" s="152" t="s">
        <v>362</v>
      </c>
      <c r="AF115" s="100"/>
      <c r="AG115" s="100"/>
      <c r="AH115" s="100"/>
      <c r="AI115" s="88">
        <f>AC115</f>
        <v>0.007</v>
      </c>
      <c r="AJ115" s="122">
        <f t="shared" si="28"/>
        <v>1</v>
      </c>
      <c r="AK115" s="101"/>
      <c r="AL115" s="127"/>
      <c r="AM115" s="127"/>
      <c r="AN115" s="127"/>
      <c r="AO115" s="138" t="s">
        <v>143</v>
      </c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88"/>
      <c r="BC115" s="153"/>
      <c r="BD115" s="88"/>
      <c r="BE115" s="152"/>
      <c r="BF115" s="152"/>
      <c r="BG115" s="28"/>
      <c r="BH115" s="28">
        <v>2</v>
      </c>
      <c r="BI115" s="28">
        <v>2</v>
      </c>
      <c r="BJ115" s="28">
        <v>0</v>
      </c>
      <c r="BK115" s="28">
        <v>0</v>
      </c>
      <c r="BL115" s="28">
        <v>0</v>
      </c>
      <c r="BM115" s="28">
        <v>0</v>
      </c>
      <c r="BN115" s="28">
        <v>0</v>
      </c>
    </row>
    <row r="116" s="2" customFormat="1" ht="30" customHeight="1" spans="1:66">
      <c r="A116" s="29">
        <f t="shared" si="27"/>
        <v>107</v>
      </c>
      <c r="B116" s="31"/>
      <c r="C116" s="31"/>
      <c r="D116" s="31"/>
      <c r="E116" s="31">
        <v>3</v>
      </c>
      <c r="F116" s="28"/>
      <c r="G116" s="31"/>
      <c r="H116" s="31"/>
      <c r="I116" s="31"/>
      <c r="J116" s="31"/>
      <c r="K116" s="31"/>
      <c r="L116" s="31" t="s">
        <v>559</v>
      </c>
      <c r="M116" s="31" t="s">
        <v>560</v>
      </c>
      <c r="N116" s="167" t="s">
        <v>560</v>
      </c>
      <c r="O116" s="28" t="s">
        <v>186</v>
      </c>
      <c r="P116" s="31"/>
      <c r="Q116" s="31" t="s">
        <v>159</v>
      </c>
      <c r="R116" s="28" t="s">
        <v>125</v>
      </c>
      <c r="S116" s="72"/>
      <c r="T116" s="72" t="s">
        <v>126</v>
      </c>
      <c r="U116" s="167" t="s">
        <v>560</v>
      </c>
      <c r="V116" s="55" t="s">
        <v>126</v>
      </c>
      <c r="W116" s="28" t="s">
        <v>129</v>
      </c>
      <c r="X116" s="63" t="s">
        <v>128</v>
      </c>
      <c r="Y116" s="31" t="s">
        <v>132</v>
      </c>
      <c r="Z116" s="31" t="s">
        <v>132</v>
      </c>
      <c r="AA116" s="28"/>
      <c r="AB116" s="59"/>
      <c r="AC116" s="105">
        <v>0.03</v>
      </c>
      <c r="AD116" s="31"/>
      <c r="AE116" s="152" t="s">
        <v>161</v>
      </c>
      <c r="AF116" s="100">
        <v>600</v>
      </c>
      <c r="AG116" s="100">
        <v>600</v>
      </c>
      <c r="AH116" s="100"/>
      <c r="AI116" s="88"/>
      <c r="AJ116" s="127"/>
      <c r="AK116" s="101"/>
      <c r="AL116" s="127"/>
      <c r="AM116" s="127"/>
      <c r="AN116" s="127"/>
      <c r="AO116" s="138" t="s">
        <v>143</v>
      </c>
      <c r="AP116" s="138" t="s">
        <v>188</v>
      </c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152"/>
      <c r="BB116" s="88"/>
      <c r="BC116" s="153"/>
      <c r="BD116" s="88"/>
      <c r="BE116" s="152"/>
      <c r="BF116" s="152"/>
      <c r="BG116" s="28"/>
      <c r="BH116" s="28">
        <v>1</v>
      </c>
      <c r="BI116" s="28">
        <v>1</v>
      </c>
      <c r="BJ116" s="28">
        <v>0</v>
      </c>
      <c r="BK116" s="28">
        <v>0</v>
      </c>
      <c r="BL116" s="28">
        <v>0</v>
      </c>
      <c r="BM116" s="28">
        <v>0</v>
      </c>
      <c r="BN116" s="28">
        <v>0</v>
      </c>
    </row>
    <row r="117" s="2" customFormat="1" ht="30" customHeight="1" spans="1:66">
      <c r="A117" s="29">
        <f t="shared" si="27"/>
        <v>108</v>
      </c>
      <c r="B117" s="31"/>
      <c r="C117" s="31"/>
      <c r="D117" s="31">
        <v>2</v>
      </c>
      <c r="E117" s="31"/>
      <c r="F117" s="28"/>
      <c r="G117" s="31"/>
      <c r="H117" s="31"/>
      <c r="I117" s="31"/>
      <c r="J117" s="31"/>
      <c r="K117" s="31"/>
      <c r="L117" s="31" t="s">
        <v>241</v>
      </c>
      <c r="M117" s="31" t="s">
        <v>561</v>
      </c>
      <c r="N117" s="30" t="s">
        <v>561</v>
      </c>
      <c r="O117" s="172" t="s">
        <v>562</v>
      </c>
      <c r="P117" s="31"/>
      <c r="Q117" s="31" t="s">
        <v>124</v>
      </c>
      <c r="R117" s="28" t="s">
        <v>125</v>
      </c>
      <c r="S117" s="72"/>
      <c r="T117" s="72" t="s">
        <v>126</v>
      </c>
      <c r="U117" s="30" t="s">
        <v>561</v>
      </c>
      <c r="V117" s="55" t="s">
        <v>126</v>
      </c>
      <c r="W117" s="28" t="s">
        <v>129</v>
      </c>
      <c r="X117" s="63" t="s">
        <v>128</v>
      </c>
      <c r="Y117" s="31" t="s">
        <v>235</v>
      </c>
      <c r="Z117" s="28" t="s">
        <v>131</v>
      </c>
      <c r="AA117" s="28"/>
      <c r="AB117" s="28"/>
      <c r="AC117" s="183">
        <f>AC118+AC119+AC124+AC127+AC123+AC130*2</f>
        <v>2.7664</v>
      </c>
      <c r="AD117" s="152"/>
      <c r="AE117" s="152" t="s">
        <v>239</v>
      </c>
      <c r="AF117" s="100"/>
      <c r="AG117" s="100"/>
      <c r="AH117" s="100"/>
      <c r="AI117" s="88"/>
      <c r="AJ117" s="122"/>
      <c r="AK117" s="100">
        <v>58</v>
      </c>
      <c r="AL117" s="152"/>
      <c r="AM117" s="127"/>
      <c r="AN117" s="127"/>
      <c r="AO117" s="138" t="s">
        <v>149</v>
      </c>
      <c r="AP117" s="138" t="s">
        <v>240</v>
      </c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88"/>
      <c r="BC117" s="153"/>
      <c r="BD117" s="88"/>
      <c r="BE117" s="152"/>
      <c r="BF117" s="152"/>
      <c r="BG117" s="28"/>
      <c r="BH117" s="28">
        <v>1</v>
      </c>
      <c r="BI117" s="28">
        <v>1</v>
      </c>
      <c r="BJ117" s="28">
        <v>0</v>
      </c>
      <c r="BK117" s="28">
        <v>0</v>
      </c>
      <c r="BL117" s="28">
        <v>0</v>
      </c>
      <c r="BM117" s="28">
        <v>0</v>
      </c>
      <c r="BN117" s="28">
        <v>0</v>
      </c>
    </row>
    <row r="118" s="2" customFormat="1" ht="30" customHeight="1" spans="1:66">
      <c r="A118" s="29">
        <f t="shared" si="27"/>
        <v>109</v>
      </c>
      <c r="B118" s="31"/>
      <c r="C118" s="31"/>
      <c r="D118" s="31"/>
      <c r="E118" s="31">
        <v>3</v>
      </c>
      <c r="F118" s="28"/>
      <c r="G118" s="31"/>
      <c r="H118" s="31"/>
      <c r="I118" s="31"/>
      <c r="J118" s="31"/>
      <c r="K118" s="31"/>
      <c r="L118" s="31" t="s">
        <v>241</v>
      </c>
      <c r="M118" s="31" t="s">
        <v>563</v>
      </c>
      <c r="N118" s="30" t="s">
        <v>563</v>
      </c>
      <c r="O118" s="30" t="s">
        <v>564</v>
      </c>
      <c r="P118" s="31"/>
      <c r="Q118" s="31" t="s">
        <v>124</v>
      </c>
      <c r="R118" s="28" t="s">
        <v>125</v>
      </c>
      <c r="S118" s="72"/>
      <c r="T118" s="72" t="s">
        <v>126</v>
      </c>
      <c r="U118" s="30" t="s">
        <v>563</v>
      </c>
      <c r="V118" s="55" t="s">
        <v>126</v>
      </c>
      <c r="W118" s="28" t="s">
        <v>129</v>
      </c>
      <c r="X118" s="63" t="s">
        <v>128</v>
      </c>
      <c r="Y118" s="31" t="s">
        <v>233</v>
      </c>
      <c r="Z118" s="30" t="s">
        <v>565</v>
      </c>
      <c r="AA118" s="28" t="s">
        <v>376</v>
      </c>
      <c r="AB118" s="28"/>
      <c r="AC118" s="96">
        <v>1.3669</v>
      </c>
      <c r="AD118" s="152"/>
      <c r="AE118" s="152" t="s">
        <v>371</v>
      </c>
      <c r="AF118" s="100">
        <f>AC118/1.134*1000+10</f>
        <v>1215.37918871252</v>
      </c>
      <c r="AG118" s="100">
        <v>25</v>
      </c>
      <c r="AH118" s="100"/>
      <c r="AI118" s="88">
        <f>AF118*1.134/1000</f>
        <v>1.37824</v>
      </c>
      <c r="AJ118" s="122">
        <f t="shared" ref="AJ118:AJ123" si="29">AC118/AI118</f>
        <v>0.991772115161365</v>
      </c>
      <c r="AK118" s="100"/>
      <c r="AL118" s="129"/>
      <c r="AM118" s="127"/>
      <c r="AN118" s="127"/>
      <c r="AO118" s="138" t="s">
        <v>149</v>
      </c>
      <c r="AP118" s="138" t="s">
        <v>372</v>
      </c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88"/>
      <c r="BC118" s="153"/>
      <c r="BD118" s="88"/>
      <c r="BE118" s="152"/>
      <c r="BF118" s="152"/>
      <c r="BG118" s="28"/>
      <c r="BH118" s="28">
        <v>1</v>
      </c>
      <c r="BI118" s="28">
        <v>1</v>
      </c>
      <c r="BJ118" s="28">
        <v>0</v>
      </c>
      <c r="BK118" s="28">
        <v>0</v>
      </c>
      <c r="BL118" s="28">
        <v>0</v>
      </c>
      <c r="BM118" s="28">
        <v>0</v>
      </c>
      <c r="BN118" s="28">
        <v>0</v>
      </c>
    </row>
    <row r="119" s="2" customFormat="1" ht="30" customHeight="1" spans="1:66">
      <c r="A119" s="29">
        <f t="shared" si="27"/>
        <v>110</v>
      </c>
      <c r="B119" s="31"/>
      <c r="C119" s="31"/>
      <c r="D119" s="31"/>
      <c r="E119" s="31">
        <v>3</v>
      </c>
      <c r="F119" s="28"/>
      <c r="G119" s="31"/>
      <c r="H119" s="31"/>
      <c r="I119" s="31"/>
      <c r="J119" s="31"/>
      <c r="K119" s="31"/>
      <c r="L119" s="31" t="s">
        <v>241</v>
      </c>
      <c r="M119" s="31" t="s">
        <v>566</v>
      </c>
      <c r="N119" s="30" t="s">
        <v>566</v>
      </c>
      <c r="O119" s="30" t="s">
        <v>567</v>
      </c>
      <c r="P119" s="31"/>
      <c r="Q119" s="31" t="s">
        <v>124</v>
      </c>
      <c r="R119" s="28" t="s">
        <v>125</v>
      </c>
      <c r="S119" s="72"/>
      <c r="T119" s="72" t="s">
        <v>126</v>
      </c>
      <c r="U119" s="30" t="s">
        <v>566</v>
      </c>
      <c r="V119" s="55" t="s">
        <v>126</v>
      </c>
      <c r="W119" s="28" t="s">
        <v>129</v>
      </c>
      <c r="X119" s="63" t="s">
        <v>128</v>
      </c>
      <c r="Y119" s="31" t="s">
        <v>235</v>
      </c>
      <c r="Z119" s="30" t="s">
        <v>131</v>
      </c>
      <c r="AA119" s="28"/>
      <c r="AB119" s="28"/>
      <c r="AC119" s="96">
        <f>AC120*2+AC121+AC122</f>
        <v>0.5006</v>
      </c>
      <c r="AD119" s="152"/>
      <c r="AE119" s="152" t="s">
        <v>239</v>
      </c>
      <c r="AF119" s="100"/>
      <c r="AG119" s="100"/>
      <c r="AH119" s="100"/>
      <c r="AI119" s="88"/>
      <c r="AJ119" s="122"/>
      <c r="AK119" s="100">
        <v>4</v>
      </c>
      <c r="AL119" s="152"/>
      <c r="AM119" s="127"/>
      <c r="AN119" s="127"/>
      <c r="AO119" s="138" t="s">
        <v>143</v>
      </c>
      <c r="AP119" s="138" t="s">
        <v>396</v>
      </c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88"/>
      <c r="BC119" s="153"/>
      <c r="BD119" s="88"/>
      <c r="BE119" s="152"/>
      <c r="BF119" s="152"/>
      <c r="BG119" s="28"/>
      <c r="BH119" s="28">
        <v>1</v>
      </c>
      <c r="BI119" s="28">
        <v>1</v>
      </c>
      <c r="BJ119" s="28">
        <v>0</v>
      </c>
      <c r="BK119" s="28">
        <v>0</v>
      </c>
      <c r="BL119" s="28">
        <v>0</v>
      </c>
      <c r="BM119" s="28">
        <v>0</v>
      </c>
      <c r="BN119" s="28">
        <v>0</v>
      </c>
    </row>
    <row r="120" s="2" customFormat="1" ht="30" customHeight="1" spans="1:66">
      <c r="A120" s="29">
        <f t="shared" si="27"/>
        <v>111</v>
      </c>
      <c r="B120" s="31"/>
      <c r="C120" s="31"/>
      <c r="D120" s="31"/>
      <c r="E120" s="31"/>
      <c r="F120" s="28">
        <v>4</v>
      </c>
      <c r="G120" s="31"/>
      <c r="H120" s="31"/>
      <c r="I120" s="31"/>
      <c r="J120" s="31"/>
      <c r="K120" s="31"/>
      <c r="L120" s="31" t="s">
        <v>241</v>
      </c>
      <c r="M120" s="31" t="s">
        <v>568</v>
      </c>
      <c r="N120" s="30" t="s">
        <v>568</v>
      </c>
      <c r="O120" s="99" t="s">
        <v>569</v>
      </c>
      <c r="P120" s="31"/>
      <c r="Q120" s="31" t="s">
        <v>124</v>
      </c>
      <c r="R120" s="28" t="s">
        <v>125</v>
      </c>
      <c r="S120" s="72"/>
      <c r="T120" s="72" t="s">
        <v>126</v>
      </c>
      <c r="U120" s="30" t="s">
        <v>568</v>
      </c>
      <c r="V120" s="55" t="s">
        <v>126</v>
      </c>
      <c r="W120" s="28" t="s">
        <v>129</v>
      </c>
      <c r="X120" s="63" t="s">
        <v>128</v>
      </c>
      <c r="Y120" s="31" t="s">
        <v>359</v>
      </c>
      <c r="Z120" s="99" t="s">
        <v>570</v>
      </c>
      <c r="AA120" s="28" t="s">
        <v>361</v>
      </c>
      <c r="AB120" s="31"/>
      <c r="AC120" s="96">
        <v>0.1143</v>
      </c>
      <c r="AD120" s="152"/>
      <c r="AE120" s="31" t="s">
        <v>362</v>
      </c>
      <c r="AF120" s="100">
        <f t="shared" ref="AF120:AF122" si="30">AC120/0.2219*1000</f>
        <v>515.096890491212</v>
      </c>
      <c r="AG120" s="100"/>
      <c r="AH120" s="100">
        <v>6</v>
      </c>
      <c r="AI120" s="129">
        <f t="shared" ref="AI120:AI122" si="31">AH120/2*AH120/2*3.14*AF120*7860/1000000000</f>
        <v>0.114415175664714</v>
      </c>
      <c r="AJ120" s="122">
        <f t="shared" si="29"/>
        <v>0.998993353250172</v>
      </c>
      <c r="AK120" s="130"/>
      <c r="AL120" s="129"/>
      <c r="AM120" s="127"/>
      <c r="AN120" s="127"/>
      <c r="AO120" s="207"/>
      <c r="AP120" s="207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88"/>
      <c r="BC120" s="153"/>
      <c r="BD120" s="88"/>
      <c r="BE120" s="152"/>
      <c r="BF120" s="152"/>
      <c r="BG120" s="28"/>
      <c r="BH120" s="28">
        <v>2</v>
      </c>
      <c r="BI120" s="28">
        <v>2</v>
      </c>
      <c r="BJ120" s="28">
        <v>0</v>
      </c>
      <c r="BK120" s="28">
        <v>0</v>
      </c>
      <c r="BL120" s="28">
        <v>0</v>
      </c>
      <c r="BM120" s="28">
        <v>0</v>
      </c>
      <c r="BN120" s="28">
        <v>0</v>
      </c>
    </row>
    <row r="121" s="2" customFormat="1" ht="30" customHeight="1" spans="1:66">
      <c r="A121" s="29">
        <f t="shared" si="27"/>
        <v>112</v>
      </c>
      <c r="B121" s="31"/>
      <c r="C121" s="31"/>
      <c r="D121" s="31"/>
      <c r="E121" s="31"/>
      <c r="F121" s="31">
        <v>4</v>
      </c>
      <c r="G121" s="31"/>
      <c r="H121" s="31"/>
      <c r="I121" s="31"/>
      <c r="J121" s="31"/>
      <c r="K121" s="31"/>
      <c r="L121" s="31" t="s">
        <v>241</v>
      </c>
      <c r="M121" s="31" t="s">
        <v>571</v>
      </c>
      <c r="N121" s="30" t="s">
        <v>571</v>
      </c>
      <c r="O121" s="99" t="s">
        <v>572</v>
      </c>
      <c r="P121" s="31"/>
      <c r="Q121" s="31" t="s">
        <v>124</v>
      </c>
      <c r="R121" s="28" t="s">
        <v>125</v>
      </c>
      <c r="S121" s="174"/>
      <c r="T121" s="72" t="s">
        <v>126</v>
      </c>
      <c r="U121" s="30" t="s">
        <v>571</v>
      </c>
      <c r="V121" s="55" t="s">
        <v>126</v>
      </c>
      <c r="W121" s="28" t="s">
        <v>129</v>
      </c>
      <c r="X121" s="63" t="s">
        <v>128</v>
      </c>
      <c r="Y121" s="31" t="s">
        <v>359</v>
      </c>
      <c r="Z121" s="99" t="s">
        <v>570</v>
      </c>
      <c r="AA121" s="28" t="s">
        <v>361</v>
      </c>
      <c r="AB121" s="31"/>
      <c r="AC121" s="96">
        <v>0.0751</v>
      </c>
      <c r="AD121" s="152"/>
      <c r="AE121" s="31" t="s">
        <v>362</v>
      </c>
      <c r="AF121" s="100">
        <f t="shared" si="30"/>
        <v>338.440739071654</v>
      </c>
      <c r="AG121" s="100"/>
      <c r="AH121" s="100">
        <v>6</v>
      </c>
      <c r="AI121" s="129">
        <f t="shared" si="31"/>
        <v>0.0751756753492564</v>
      </c>
      <c r="AJ121" s="122">
        <f t="shared" si="29"/>
        <v>0.998993353250172</v>
      </c>
      <c r="AK121" s="130"/>
      <c r="AL121" s="129"/>
      <c r="AM121" s="127"/>
      <c r="AN121" s="127"/>
      <c r="AO121" s="207"/>
      <c r="AP121" s="207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88"/>
      <c r="BC121" s="153"/>
      <c r="BD121" s="88"/>
      <c r="BE121" s="152"/>
      <c r="BF121" s="152"/>
      <c r="BG121" s="28"/>
      <c r="BH121" s="28">
        <v>1</v>
      </c>
      <c r="BI121" s="28">
        <v>1</v>
      </c>
      <c r="BJ121" s="28">
        <v>0</v>
      </c>
      <c r="BK121" s="28">
        <v>0</v>
      </c>
      <c r="BL121" s="28">
        <v>0</v>
      </c>
      <c r="BM121" s="28">
        <v>0</v>
      </c>
      <c r="BN121" s="28">
        <v>0</v>
      </c>
    </row>
    <row r="122" s="2" customFormat="1" ht="30" customHeight="1" spans="1:66">
      <c r="A122" s="29">
        <f t="shared" si="27"/>
        <v>113</v>
      </c>
      <c r="B122" s="31"/>
      <c r="C122" s="31"/>
      <c r="D122" s="31"/>
      <c r="E122" s="31"/>
      <c r="F122" s="31">
        <v>4</v>
      </c>
      <c r="G122" s="31"/>
      <c r="H122" s="31"/>
      <c r="I122" s="31"/>
      <c r="J122" s="31"/>
      <c r="K122" s="31"/>
      <c r="L122" s="31" t="s">
        <v>241</v>
      </c>
      <c r="M122" s="31" t="s">
        <v>573</v>
      </c>
      <c r="N122" s="30" t="s">
        <v>573</v>
      </c>
      <c r="O122" s="99" t="s">
        <v>574</v>
      </c>
      <c r="P122" s="31"/>
      <c r="Q122" s="31" t="s">
        <v>124</v>
      </c>
      <c r="R122" s="28" t="s">
        <v>125</v>
      </c>
      <c r="S122" s="31"/>
      <c r="T122" s="72" t="s">
        <v>126</v>
      </c>
      <c r="U122" s="30" t="s">
        <v>573</v>
      </c>
      <c r="V122" s="55" t="s">
        <v>126</v>
      </c>
      <c r="W122" s="28" t="s">
        <v>129</v>
      </c>
      <c r="X122" s="63" t="s">
        <v>128</v>
      </c>
      <c r="Y122" s="31" t="s">
        <v>359</v>
      </c>
      <c r="Z122" s="99" t="s">
        <v>570</v>
      </c>
      <c r="AA122" s="28" t="s">
        <v>361</v>
      </c>
      <c r="AB122" s="31"/>
      <c r="AC122" s="96">
        <v>0.1969</v>
      </c>
      <c r="AD122" s="152"/>
      <c r="AE122" s="31" t="s">
        <v>362</v>
      </c>
      <c r="AF122" s="100">
        <f t="shared" si="30"/>
        <v>887.336638125282</v>
      </c>
      <c r="AG122" s="100"/>
      <c r="AH122" s="100">
        <v>6</v>
      </c>
      <c r="AI122" s="129">
        <f t="shared" si="31"/>
        <v>0.197098408472285</v>
      </c>
      <c r="AJ122" s="122">
        <f t="shared" si="29"/>
        <v>0.998993353250172</v>
      </c>
      <c r="AK122" s="130"/>
      <c r="AL122" s="129"/>
      <c r="AM122" s="127"/>
      <c r="AN122" s="127"/>
      <c r="AO122" s="207"/>
      <c r="AP122" s="207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88"/>
      <c r="BC122" s="153"/>
      <c r="BD122" s="88"/>
      <c r="BE122" s="152"/>
      <c r="BF122" s="152"/>
      <c r="BG122" s="28"/>
      <c r="BH122" s="28">
        <v>1</v>
      </c>
      <c r="BI122" s="28">
        <v>1</v>
      </c>
      <c r="BJ122" s="28">
        <v>0</v>
      </c>
      <c r="BK122" s="28">
        <v>0</v>
      </c>
      <c r="BL122" s="28">
        <v>0</v>
      </c>
      <c r="BM122" s="28">
        <v>0</v>
      </c>
      <c r="BN122" s="28">
        <v>0</v>
      </c>
    </row>
    <row r="123" s="2" customFormat="1" ht="30" customHeight="1" spans="1:66">
      <c r="A123" s="29">
        <f t="shared" ref="A123:A132" si="32">ROW()-9</f>
        <v>114</v>
      </c>
      <c r="B123" s="31"/>
      <c r="C123" s="31"/>
      <c r="D123" s="31"/>
      <c r="E123" s="31">
        <v>3</v>
      </c>
      <c r="F123" s="31"/>
      <c r="G123" s="31"/>
      <c r="H123" s="31"/>
      <c r="I123" s="31"/>
      <c r="J123" s="31"/>
      <c r="K123" s="31"/>
      <c r="L123" s="31" t="s">
        <v>241</v>
      </c>
      <c r="M123" s="31" t="s">
        <v>575</v>
      </c>
      <c r="N123" s="30" t="s">
        <v>575</v>
      </c>
      <c r="O123" s="99" t="s">
        <v>576</v>
      </c>
      <c r="P123" s="31"/>
      <c r="Q123" s="31" t="s">
        <v>124</v>
      </c>
      <c r="R123" s="28" t="s">
        <v>125</v>
      </c>
      <c r="S123" s="40"/>
      <c r="T123" s="72" t="s">
        <v>126</v>
      </c>
      <c r="U123" s="30" t="s">
        <v>575</v>
      </c>
      <c r="V123" s="55" t="s">
        <v>126</v>
      </c>
      <c r="W123" s="28" t="s">
        <v>129</v>
      </c>
      <c r="X123" s="63" t="s">
        <v>128</v>
      </c>
      <c r="Y123" s="31" t="s">
        <v>233</v>
      </c>
      <c r="Z123" s="99"/>
      <c r="AA123" s="28"/>
      <c r="AB123" s="31"/>
      <c r="AC123" s="96">
        <v>0.3635</v>
      </c>
      <c r="AD123" s="152"/>
      <c r="AE123" s="152" t="s">
        <v>382</v>
      </c>
      <c r="AF123" s="100">
        <f>AC123/1.134*1000+10</f>
        <v>330.546737213404</v>
      </c>
      <c r="AG123" s="100"/>
      <c r="AH123" s="100">
        <v>25</v>
      </c>
      <c r="AI123" s="88">
        <f>AF123*1.134/1000</f>
        <v>0.37484</v>
      </c>
      <c r="AJ123" s="122">
        <f t="shared" si="29"/>
        <v>0.969747092092626</v>
      </c>
      <c r="AK123" s="100"/>
      <c r="AL123" s="129"/>
      <c r="AM123" s="127"/>
      <c r="AN123" s="127"/>
      <c r="AO123" s="138" t="s">
        <v>149</v>
      </c>
      <c r="AP123" s="138" t="s">
        <v>372</v>
      </c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88"/>
      <c r="BC123" s="153"/>
      <c r="BD123" s="88"/>
      <c r="BE123" s="152"/>
      <c r="BF123" s="152"/>
      <c r="BG123" s="28"/>
      <c r="BH123" s="28">
        <v>1</v>
      </c>
      <c r="BI123" s="28">
        <v>1</v>
      </c>
      <c r="BJ123" s="28">
        <v>0</v>
      </c>
      <c r="BK123" s="28">
        <v>0</v>
      </c>
      <c r="BL123" s="28">
        <v>0</v>
      </c>
      <c r="BM123" s="28">
        <v>0</v>
      </c>
      <c r="BN123" s="28">
        <v>0</v>
      </c>
    </row>
    <row r="124" s="2" customFormat="1" ht="30" customHeight="1" spans="1:66">
      <c r="A124" s="29">
        <f t="shared" si="32"/>
        <v>115</v>
      </c>
      <c r="B124" s="31"/>
      <c r="C124" s="31"/>
      <c r="D124" s="31"/>
      <c r="E124" s="31">
        <v>3</v>
      </c>
      <c r="F124" s="31"/>
      <c r="G124" s="31"/>
      <c r="H124" s="31"/>
      <c r="I124" s="31"/>
      <c r="J124" s="31"/>
      <c r="K124" s="31"/>
      <c r="L124" s="31" t="s">
        <v>241</v>
      </c>
      <c r="M124" s="31"/>
      <c r="N124" s="30" t="s">
        <v>577</v>
      </c>
      <c r="O124" s="99" t="s">
        <v>578</v>
      </c>
      <c r="P124" s="31"/>
      <c r="Q124" s="31" t="s">
        <v>124</v>
      </c>
      <c r="R124" s="28" t="s">
        <v>125</v>
      </c>
      <c r="S124" s="40"/>
      <c r="T124" s="72" t="s">
        <v>126</v>
      </c>
      <c r="U124" s="30" t="s">
        <v>577</v>
      </c>
      <c r="V124" s="55" t="s">
        <v>126</v>
      </c>
      <c r="W124" s="28" t="s">
        <v>129</v>
      </c>
      <c r="X124" s="63" t="s">
        <v>128</v>
      </c>
      <c r="Y124" s="31" t="s">
        <v>235</v>
      </c>
      <c r="Z124" s="28" t="s">
        <v>131</v>
      </c>
      <c r="AA124" s="28"/>
      <c r="AB124" s="31"/>
      <c r="AC124" s="96">
        <f>AC125+AC126*2</f>
        <v>0.2271</v>
      </c>
      <c r="AD124" s="152"/>
      <c r="AE124" s="152" t="s">
        <v>415</v>
      </c>
      <c r="AF124" s="100"/>
      <c r="AG124" s="100"/>
      <c r="AH124" s="100"/>
      <c r="AI124" s="88"/>
      <c r="AJ124" s="122"/>
      <c r="AK124" s="100">
        <v>2</v>
      </c>
      <c r="AL124" s="152"/>
      <c r="AM124" s="127"/>
      <c r="AN124" s="127"/>
      <c r="AO124" s="138" t="s">
        <v>135</v>
      </c>
      <c r="AP124" s="138" t="s">
        <v>240</v>
      </c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88"/>
      <c r="BC124" s="153"/>
      <c r="BD124" s="88"/>
      <c r="BE124" s="152"/>
      <c r="BF124" s="152"/>
      <c r="BG124" s="28"/>
      <c r="BH124" s="28">
        <v>1</v>
      </c>
      <c r="BI124" s="28">
        <v>1</v>
      </c>
      <c r="BJ124" s="28">
        <v>0</v>
      </c>
      <c r="BK124" s="28">
        <v>0</v>
      </c>
      <c r="BL124" s="28">
        <v>0</v>
      </c>
      <c r="BM124" s="28">
        <v>0</v>
      </c>
      <c r="BN124" s="28">
        <v>0</v>
      </c>
    </row>
    <row r="125" s="2" customFormat="1" ht="30" customHeight="1" spans="1:66">
      <c r="A125" s="29">
        <f t="shared" si="32"/>
        <v>116</v>
      </c>
      <c r="B125" s="31"/>
      <c r="C125" s="31"/>
      <c r="D125" s="31"/>
      <c r="E125" s="31"/>
      <c r="F125" s="31">
        <v>4</v>
      </c>
      <c r="G125" s="31"/>
      <c r="H125" s="31"/>
      <c r="I125" s="31"/>
      <c r="J125" s="31"/>
      <c r="K125" s="31"/>
      <c r="L125" s="31" t="s">
        <v>241</v>
      </c>
      <c r="M125" s="31" t="s">
        <v>579</v>
      </c>
      <c r="N125" s="30" t="s">
        <v>579</v>
      </c>
      <c r="O125" s="99" t="s">
        <v>580</v>
      </c>
      <c r="P125" s="31"/>
      <c r="Q125" s="166" t="s">
        <v>124</v>
      </c>
      <c r="R125" s="28" t="s">
        <v>125</v>
      </c>
      <c r="S125" s="40"/>
      <c r="T125" s="72" t="s">
        <v>126</v>
      </c>
      <c r="U125" s="30" t="s">
        <v>577</v>
      </c>
      <c r="V125" s="55" t="s">
        <v>126</v>
      </c>
      <c r="W125" s="28" t="s">
        <v>129</v>
      </c>
      <c r="X125" s="63" t="s">
        <v>128</v>
      </c>
      <c r="Y125" s="31" t="s">
        <v>175</v>
      </c>
      <c r="Z125" s="162" t="s">
        <v>311</v>
      </c>
      <c r="AA125" s="28"/>
      <c r="AB125" s="31"/>
      <c r="AC125" s="96">
        <v>0.2157</v>
      </c>
      <c r="AD125" s="152"/>
      <c r="AE125" s="152" t="s">
        <v>180</v>
      </c>
      <c r="AF125" s="100">
        <v>161</v>
      </c>
      <c r="AG125" s="100">
        <v>96</v>
      </c>
      <c r="AH125" s="100">
        <v>3</v>
      </c>
      <c r="AI125" s="88">
        <f t="shared" ref="AI125:AI130" si="33">AF125*AG125*AH125*7860/1000000000</f>
        <v>0.36445248</v>
      </c>
      <c r="AJ125" s="122">
        <f t="shared" ref="AJ125:AJ131" si="34">AC125/AI125</f>
        <v>0.591846706599445</v>
      </c>
      <c r="AK125" s="100"/>
      <c r="AL125" s="129"/>
      <c r="AM125" s="127"/>
      <c r="AN125" s="127"/>
      <c r="AO125" s="138" t="s">
        <v>149</v>
      </c>
      <c r="AP125" s="138" t="s">
        <v>264</v>
      </c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88"/>
      <c r="BC125" s="153"/>
      <c r="BD125" s="88"/>
      <c r="BE125" s="152"/>
      <c r="BF125" s="152"/>
      <c r="BG125" s="28"/>
      <c r="BH125" s="28">
        <v>1</v>
      </c>
      <c r="BI125" s="28">
        <v>1</v>
      </c>
      <c r="BJ125" s="28">
        <v>0</v>
      </c>
      <c r="BK125" s="28">
        <v>0</v>
      </c>
      <c r="BL125" s="28">
        <v>0</v>
      </c>
      <c r="BM125" s="28">
        <v>0</v>
      </c>
      <c r="BN125" s="28">
        <v>0</v>
      </c>
    </row>
    <row r="126" s="2" customFormat="1" ht="30" customHeight="1" spans="1:66">
      <c r="A126" s="29">
        <f t="shared" si="32"/>
        <v>117</v>
      </c>
      <c r="B126" s="31"/>
      <c r="C126" s="31"/>
      <c r="D126" s="31"/>
      <c r="E126" s="31"/>
      <c r="F126" s="31">
        <v>4</v>
      </c>
      <c r="G126" s="31"/>
      <c r="H126" s="31"/>
      <c r="I126" s="31"/>
      <c r="J126" s="31"/>
      <c r="K126" s="28"/>
      <c r="L126" s="31" t="s">
        <v>241</v>
      </c>
      <c r="M126" s="31" t="s">
        <v>328</v>
      </c>
      <c r="N126" s="30" t="s">
        <v>328</v>
      </c>
      <c r="O126" s="31" t="s">
        <v>329</v>
      </c>
      <c r="P126" s="31"/>
      <c r="Q126" s="31" t="s">
        <v>124</v>
      </c>
      <c r="R126" s="28" t="s">
        <v>125</v>
      </c>
      <c r="S126" s="63"/>
      <c r="T126" s="72" t="s">
        <v>126</v>
      </c>
      <c r="U126" s="30" t="s">
        <v>328</v>
      </c>
      <c r="V126" s="55" t="s">
        <v>126</v>
      </c>
      <c r="W126" s="28" t="s">
        <v>129</v>
      </c>
      <c r="X126" s="63" t="s">
        <v>128</v>
      </c>
      <c r="Y126" s="31" t="s">
        <v>211</v>
      </c>
      <c r="Z126" s="63" t="s">
        <v>581</v>
      </c>
      <c r="AA126" s="192"/>
      <c r="AB126" s="31" t="s">
        <v>582</v>
      </c>
      <c r="AC126" s="88">
        <v>0.0057</v>
      </c>
      <c r="AD126" s="152" t="s">
        <v>132</v>
      </c>
      <c r="AE126" s="193"/>
      <c r="AF126" s="100"/>
      <c r="AG126" s="100"/>
      <c r="AH126" s="100"/>
      <c r="AI126" s="88"/>
      <c r="AJ126" s="122"/>
      <c r="AK126" s="100"/>
      <c r="AL126" s="193"/>
      <c r="AM126" s="127"/>
      <c r="AN126" s="127"/>
      <c r="AO126" s="138" t="s">
        <v>143</v>
      </c>
      <c r="AP126" s="138" t="s">
        <v>300</v>
      </c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93"/>
      <c r="BB126" s="88"/>
      <c r="BC126" s="153"/>
      <c r="BD126" s="88"/>
      <c r="BE126" s="152"/>
      <c r="BF126" s="152"/>
      <c r="BG126" s="28"/>
      <c r="BH126" s="28">
        <v>2</v>
      </c>
      <c r="BI126" s="28">
        <v>2</v>
      </c>
      <c r="BJ126" s="28">
        <v>0</v>
      </c>
      <c r="BK126" s="28">
        <v>0</v>
      </c>
      <c r="BL126" s="28">
        <v>0</v>
      </c>
      <c r="BM126" s="28">
        <v>0</v>
      </c>
      <c r="BN126" s="28">
        <v>0</v>
      </c>
    </row>
    <row r="127" s="2" customFormat="1" ht="30" customHeight="1" spans="1:66">
      <c r="A127" s="29">
        <f t="shared" si="32"/>
        <v>118</v>
      </c>
      <c r="B127" s="31"/>
      <c r="C127" s="31"/>
      <c r="D127" s="31"/>
      <c r="E127" s="31">
        <v>3</v>
      </c>
      <c r="F127" s="31"/>
      <c r="G127" s="31"/>
      <c r="H127" s="31"/>
      <c r="I127" s="31"/>
      <c r="J127" s="31"/>
      <c r="K127" s="31"/>
      <c r="L127" s="31" t="s">
        <v>241</v>
      </c>
      <c r="M127" s="31"/>
      <c r="N127" s="30" t="s">
        <v>583</v>
      </c>
      <c r="O127" s="99" t="s">
        <v>584</v>
      </c>
      <c r="P127" s="31"/>
      <c r="Q127" s="166" t="s">
        <v>124</v>
      </c>
      <c r="R127" s="28" t="s">
        <v>125</v>
      </c>
      <c r="S127" s="40"/>
      <c r="T127" s="72" t="s">
        <v>126</v>
      </c>
      <c r="U127" s="30" t="s">
        <v>577</v>
      </c>
      <c r="V127" s="55" t="s">
        <v>126</v>
      </c>
      <c r="W127" s="28" t="s">
        <v>129</v>
      </c>
      <c r="X127" s="63" t="s">
        <v>128</v>
      </c>
      <c r="Y127" s="31" t="s">
        <v>235</v>
      </c>
      <c r="Z127" s="28" t="s">
        <v>131</v>
      </c>
      <c r="AA127" s="28"/>
      <c r="AB127" s="31"/>
      <c r="AC127" s="96">
        <f>AC128+AC129*2</f>
        <v>0.2271</v>
      </c>
      <c r="AD127" s="152"/>
      <c r="AE127" s="152" t="s">
        <v>415</v>
      </c>
      <c r="AF127" s="100"/>
      <c r="AG127" s="100"/>
      <c r="AH127" s="100"/>
      <c r="AI127" s="88"/>
      <c r="AJ127" s="122"/>
      <c r="AK127" s="100">
        <v>2</v>
      </c>
      <c r="AL127" s="152"/>
      <c r="AM127" s="127"/>
      <c r="AN127" s="127"/>
      <c r="AO127" s="138" t="s">
        <v>135</v>
      </c>
      <c r="AP127" s="138" t="s">
        <v>240</v>
      </c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88"/>
      <c r="BC127" s="153"/>
      <c r="BD127" s="88"/>
      <c r="BE127" s="152"/>
      <c r="BF127" s="152"/>
      <c r="BG127" s="28"/>
      <c r="BH127" s="28">
        <v>1</v>
      </c>
      <c r="BI127" s="28">
        <v>1</v>
      </c>
      <c r="BJ127" s="28">
        <v>0</v>
      </c>
      <c r="BK127" s="28">
        <v>0</v>
      </c>
      <c r="BL127" s="28">
        <v>0</v>
      </c>
      <c r="BM127" s="28">
        <v>0</v>
      </c>
      <c r="BN127" s="28">
        <v>0</v>
      </c>
    </row>
    <row r="128" s="2" customFormat="1" ht="30" customHeight="1" spans="1:66">
      <c r="A128" s="29">
        <f t="shared" si="32"/>
        <v>119</v>
      </c>
      <c r="B128" s="31"/>
      <c r="C128" s="31"/>
      <c r="D128" s="31"/>
      <c r="E128" s="31"/>
      <c r="F128" s="31">
        <v>4</v>
      </c>
      <c r="G128" s="31"/>
      <c r="H128" s="31"/>
      <c r="I128" s="31"/>
      <c r="J128" s="31"/>
      <c r="K128" s="31"/>
      <c r="L128" s="31" t="s">
        <v>241</v>
      </c>
      <c r="M128" s="31" t="s">
        <v>585</v>
      </c>
      <c r="N128" s="30" t="s">
        <v>585</v>
      </c>
      <c r="O128" s="99" t="s">
        <v>586</v>
      </c>
      <c r="P128" s="31"/>
      <c r="Q128" s="166" t="s">
        <v>124</v>
      </c>
      <c r="R128" s="28" t="s">
        <v>125</v>
      </c>
      <c r="S128" s="40"/>
      <c r="T128" s="72" t="s">
        <v>126</v>
      </c>
      <c r="U128" s="30" t="s">
        <v>577</v>
      </c>
      <c r="V128" s="55" t="s">
        <v>126</v>
      </c>
      <c r="W128" s="28" t="s">
        <v>129</v>
      </c>
      <c r="X128" s="63" t="s">
        <v>128</v>
      </c>
      <c r="Y128" s="31" t="s">
        <v>175</v>
      </c>
      <c r="Z128" s="162" t="s">
        <v>311</v>
      </c>
      <c r="AA128" s="28"/>
      <c r="AB128" s="31"/>
      <c r="AC128" s="96">
        <v>0.2157</v>
      </c>
      <c r="AD128" s="152"/>
      <c r="AE128" s="152" t="s">
        <v>180</v>
      </c>
      <c r="AF128" s="100">
        <v>161</v>
      </c>
      <c r="AG128" s="100">
        <v>96</v>
      </c>
      <c r="AH128" s="100">
        <v>3</v>
      </c>
      <c r="AI128" s="88">
        <f t="shared" si="33"/>
        <v>0.36445248</v>
      </c>
      <c r="AJ128" s="122">
        <f t="shared" si="34"/>
        <v>0.591846706599445</v>
      </c>
      <c r="AK128" s="100"/>
      <c r="AL128" s="129"/>
      <c r="AM128" s="127"/>
      <c r="AN128" s="127"/>
      <c r="AO128" s="138" t="s">
        <v>149</v>
      </c>
      <c r="AP128" s="138" t="s">
        <v>264</v>
      </c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88"/>
      <c r="BC128" s="153"/>
      <c r="BD128" s="88"/>
      <c r="BE128" s="152"/>
      <c r="BF128" s="152"/>
      <c r="BG128" s="28"/>
      <c r="BH128" s="28">
        <v>1</v>
      </c>
      <c r="BI128" s="28">
        <v>1</v>
      </c>
      <c r="BJ128" s="28">
        <v>0</v>
      </c>
      <c r="BK128" s="28">
        <v>0</v>
      </c>
      <c r="BL128" s="28">
        <v>0</v>
      </c>
      <c r="BM128" s="28">
        <v>0</v>
      </c>
      <c r="BN128" s="28">
        <v>0</v>
      </c>
    </row>
    <row r="129" s="2" customFormat="1" ht="30" customHeight="1" spans="1:66">
      <c r="A129" s="29">
        <f t="shared" si="32"/>
        <v>120</v>
      </c>
      <c r="B129" s="31"/>
      <c r="C129" s="31"/>
      <c r="D129" s="31"/>
      <c r="E129" s="31"/>
      <c r="F129" s="31">
        <v>4</v>
      </c>
      <c r="G129" s="31"/>
      <c r="H129" s="31"/>
      <c r="I129" s="31"/>
      <c r="J129" s="31"/>
      <c r="K129" s="28"/>
      <c r="L129" s="31" t="s">
        <v>241</v>
      </c>
      <c r="M129" s="31" t="s">
        <v>328</v>
      </c>
      <c r="N129" s="213" t="s">
        <v>328</v>
      </c>
      <c r="O129" s="31" t="s">
        <v>329</v>
      </c>
      <c r="P129" s="31"/>
      <c r="Q129" s="31" t="s">
        <v>124</v>
      </c>
      <c r="R129" s="28" t="s">
        <v>125</v>
      </c>
      <c r="S129" s="63"/>
      <c r="T129" s="72" t="s">
        <v>126</v>
      </c>
      <c r="U129" s="30" t="s">
        <v>328</v>
      </c>
      <c r="V129" s="55" t="s">
        <v>126</v>
      </c>
      <c r="W129" s="28" t="s">
        <v>129</v>
      </c>
      <c r="X129" s="63" t="s">
        <v>128</v>
      </c>
      <c r="Y129" s="31" t="s">
        <v>211</v>
      </c>
      <c r="Z129" s="63" t="s">
        <v>581</v>
      </c>
      <c r="AA129" s="192"/>
      <c r="AB129" s="31" t="s">
        <v>582</v>
      </c>
      <c r="AC129" s="88">
        <v>0.0057</v>
      </c>
      <c r="AD129" s="152" t="s">
        <v>132</v>
      </c>
      <c r="AE129" s="244"/>
      <c r="AF129" s="101"/>
      <c r="AG129" s="101"/>
      <c r="AH129" s="101"/>
      <c r="AI129" s="127"/>
      <c r="AJ129" s="128"/>
      <c r="AK129" s="101"/>
      <c r="AL129" s="127"/>
      <c r="AM129" s="127"/>
      <c r="AN129" s="127"/>
      <c r="AO129" s="138" t="s">
        <v>143</v>
      </c>
      <c r="AP129" s="138" t="s">
        <v>300</v>
      </c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93"/>
      <c r="BB129" s="88"/>
      <c r="BC129" s="153"/>
      <c r="BD129" s="88"/>
      <c r="BE129" s="152"/>
      <c r="BF129" s="152"/>
      <c r="BG129" s="28"/>
      <c r="BH129" s="28">
        <v>2</v>
      </c>
      <c r="BI129" s="28">
        <v>2</v>
      </c>
      <c r="BJ129" s="28">
        <v>0</v>
      </c>
      <c r="BK129" s="28">
        <v>0</v>
      </c>
      <c r="BL129" s="28">
        <v>0</v>
      </c>
      <c r="BM129" s="28">
        <v>0</v>
      </c>
      <c r="BN129" s="28">
        <v>0</v>
      </c>
    </row>
    <row r="130" s="2" customFormat="1" ht="30" customHeight="1" spans="1:66">
      <c r="A130" s="29">
        <f t="shared" si="32"/>
        <v>121</v>
      </c>
      <c r="B130" s="31"/>
      <c r="C130" s="31"/>
      <c r="D130" s="31"/>
      <c r="E130" s="31">
        <v>3</v>
      </c>
      <c r="F130" s="31"/>
      <c r="G130" s="31"/>
      <c r="H130" s="31"/>
      <c r="I130" s="31"/>
      <c r="J130" s="31"/>
      <c r="K130" s="31"/>
      <c r="L130" s="31" t="s">
        <v>241</v>
      </c>
      <c r="M130" s="31" t="s">
        <v>587</v>
      </c>
      <c r="N130" s="214" t="s">
        <v>587</v>
      </c>
      <c r="O130" s="99" t="s">
        <v>588</v>
      </c>
      <c r="P130" s="31"/>
      <c r="Q130" s="166" t="s">
        <v>159</v>
      </c>
      <c r="R130" s="28" t="s">
        <v>125</v>
      </c>
      <c r="S130" s="72"/>
      <c r="T130" s="72" t="s">
        <v>126</v>
      </c>
      <c r="U130" s="214" t="s">
        <v>587</v>
      </c>
      <c r="V130" s="55" t="s">
        <v>126</v>
      </c>
      <c r="W130" s="28" t="s">
        <v>129</v>
      </c>
      <c r="X130" s="63" t="s">
        <v>128</v>
      </c>
      <c r="Y130" s="31" t="s">
        <v>175</v>
      </c>
      <c r="Z130" s="162" t="s">
        <v>311</v>
      </c>
      <c r="AA130" s="31"/>
      <c r="AB130" s="31"/>
      <c r="AC130" s="245">
        <v>0.0406</v>
      </c>
      <c r="AD130" s="152"/>
      <c r="AE130" s="152" t="s">
        <v>180</v>
      </c>
      <c r="AF130" s="100">
        <v>88</v>
      </c>
      <c r="AG130" s="100">
        <v>43</v>
      </c>
      <c r="AH130" s="100">
        <v>3</v>
      </c>
      <c r="AI130" s="88">
        <f t="shared" si="33"/>
        <v>0.08922672</v>
      </c>
      <c r="AJ130" s="122">
        <f t="shared" si="34"/>
        <v>0.455020648523223</v>
      </c>
      <c r="AK130" s="100"/>
      <c r="AL130" s="129"/>
      <c r="AM130" s="127"/>
      <c r="AN130" s="127"/>
      <c r="AO130" s="138" t="s">
        <v>143</v>
      </c>
      <c r="AP130" s="138" t="s">
        <v>305</v>
      </c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88"/>
      <c r="BC130" s="153"/>
      <c r="BD130" s="88"/>
      <c r="BE130" s="152"/>
      <c r="BF130" s="152"/>
      <c r="BG130" s="28"/>
      <c r="BH130" s="28">
        <v>2</v>
      </c>
      <c r="BI130" s="28">
        <v>2</v>
      </c>
      <c r="BJ130" s="28">
        <v>0</v>
      </c>
      <c r="BK130" s="28">
        <v>0</v>
      </c>
      <c r="BL130" s="28">
        <v>0</v>
      </c>
      <c r="BM130" s="28">
        <v>0</v>
      </c>
      <c r="BN130" s="28">
        <v>0</v>
      </c>
    </row>
    <row r="131" s="2" customFormat="1" ht="30" customHeight="1" spans="1:66">
      <c r="A131" s="29">
        <f t="shared" si="32"/>
        <v>122</v>
      </c>
      <c r="B131" s="28"/>
      <c r="C131" s="28"/>
      <c r="D131" s="28">
        <v>2</v>
      </c>
      <c r="E131" s="31"/>
      <c r="F131" s="28"/>
      <c r="G131" s="28"/>
      <c r="H131" s="28"/>
      <c r="I131" s="28"/>
      <c r="J131" s="28"/>
      <c r="K131" s="28"/>
      <c r="L131" s="31" t="s">
        <v>241</v>
      </c>
      <c r="M131" s="31" t="s">
        <v>589</v>
      </c>
      <c r="N131" s="162" t="s">
        <v>589</v>
      </c>
      <c r="O131" s="30" t="s">
        <v>590</v>
      </c>
      <c r="P131" s="28"/>
      <c r="Q131" s="166" t="s">
        <v>159</v>
      </c>
      <c r="R131" s="28" t="s">
        <v>125</v>
      </c>
      <c r="S131" s="226"/>
      <c r="T131" s="72" t="s">
        <v>126</v>
      </c>
      <c r="U131" s="162" t="s">
        <v>589</v>
      </c>
      <c r="V131" s="55" t="s">
        <v>126</v>
      </c>
      <c r="W131" s="28" t="s">
        <v>129</v>
      </c>
      <c r="X131" s="63" t="s">
        <v>128</v>
      </c>
      <c r="Y131" s="31" t="s">
        <v>154</v>
      </c>
      <c r="Z131" s="60" t="s">
        <v>591</v>
      </c>
      <c r="AA131" s="30"/>
      <c r="AB131" s="28"/>
      <c r="AC131" s="88">
        <v>0.003</v>
      </c>
      <c r="AD131" s="166"/>
      <c r="AE131" s="138" t="s">
        <v>199</v>
      </c>
      <c r="AF131" s="101" t="s">
        <v>200</v>
      </c>
      <c r="AG131" s="101"/>
      <c r="AH131" s="101"/>
      <c r="AI131" s="127">
        <f>AC131*1.02</f>
        <v>0.00306</v>
      </c>
      <c r="AJ131" s="122">
        <f t="shared" si="34"/>
        <v>0.980392156862745</v>
      </c>
      <c r="AK131" s="101"/>
      <c r="AL131" s="186"/>
      <c r="AM131" s="186"/>
      <c r="AN131" s="186"/>
      <c r="AO131" s="138" t="s">
        <v>143</v>
      </c>
      <c r="AP131" s="138" t="s">
        <v>592</v>
      </c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52"/>
      <c r="BB131" s="88"/>
      <c r="BC131" s="285"/>
      <c r="BD131" s="183"/>
      <c r="BE131" s="152"/>
      <c r="BF131" s="152"/>
      <c r="BG131" s="28"/>
      <c r="BH131" s="28">
        <v>2</v>
      </c>
      <c r="BI131" s="28">
        <v>2</v>
      </c>
      <c r="BJ131" s="28">
        <v>0</v>
      </c>
      <c r="BK131" s="28">
        <v>0</v>
      </c>
      <c r="BL131" s="28">
        <v>0</v>
      </c>
      <c r="BM131" s="28">
        <v>0</v>
      </c>
      <c r="BN131" s="28">
        <v>0</v>
      </c>
    </row>
    <row r="132" s="2" customFormat="1" ht="30" customHeight="1" spans="1:66">
      <c r="A132" s="29">
        <f t="shared" si="32"/>
        <v>123</v>
      </c>
      <c r="B132" s="31"/>
      <c r="C132" s="31"/>
      <c r="D132" s="31">
        <v>2</v>
      </c>
      <c r="E132" s="31"/>
      <c r="F132" s="31"/>
      <c r="G132" s="31"/>
      <c r="H132" s="31"/>
      <c r="I132" s="31"/>
      <c r="J132" s="31"/>
      <c r="K132" s="31"/>
      <c r="L132" s="31" t="s">
        <v>241</v>
      </c>
      <c r="M132" s="31" t="s">
        <v>593</v>
      </c>
      <c r="N132" s="30" t="s">
        <v>593</v>
      </c>
      <c r="O132" s="30" t="s">
        <v>594</v>
      </c>
      <c r="P132" s="30"/>
      <c r="Q132" s="166" t="s">
        <v>159</v>
      </c>
      <c r="R132" s="28" t="s">
        <v>125</v>
      </c>
      <c r="S132" s="72"/>
      <c r="T132" s="72" t="s">
        <v>126</v>
      </c>
      <c r="U132" s="30" t="s">
        <v>593</v>
      </c>
      <c r="V132" s="55" t="s">
        <v>126</v>
      </c>
      <c r="W132" s="28" t="s">
        <v>129</v>
      </c>
      <c r="X132" s="63" t="s">
        <v>128</v>
      </c>
      <c r="Y132" s="31" t="s">
        <v>211</v>
      </c>
      <c r="Z132" s="30"/>
      <c r="AA132" s="31" t="s">
        <v>595</v>
      </c>
      <c r="AB132" s="28"/>
      <c r="AC132" s="182">
        <v>0.005</v>
      </c>
      <c r="AD132" s="152"/>
      <c r="AE132" s="127"/>
      <c r="AF132" s="101"/>
      <c r="AG132" s="101"/>
      <c r="AH132" s="101"/>
      <c r="AI132" s="127"/>
      <c r="AJ132" s="127"/>
      <c r="AK132" s="101"/>
      <c r="AL132" s="127"/>
      <c r="AM132" s="127"/>
      <c r="AN132" s="127"/>
      <c r="AO132" s="138" t="s">
        <v>143</v>
      </c>
      <c r="AP132" s="138" t="s">
        <v>596</v>
      </c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88"/>
      <c r="BB132" s="88"/>
      <c r="BC132" s="153"/>
      <c r="BD132" s="88"/>
      <c r="BE132" s="152"/>
      <c r="BF132" s="152"/>
      <c r="BG132" s="28"/>
      <c r="BH132" s="28">
        <v>2</v>
      </c>
      <c r="BI132" s="28">
        <v>2</v>
      </c>
      <c r="BJ132" s="28">
        <v>0</v>
      </c>
      <c r="BK132" s="28">
        <v>0</v>
      </c>
      <c r="BL132" s="28">
        <v>0</v>
      </c>
      <c r="BM132" s="28">
        <v>0</v>
      </c>
      <c r="BN132" s="28">
        <v>0</v>
      </c>
    </row>
    <row r="133" s="2" customFormat="1" ht="30" customHeight="1" spans="1:66">
      <c r="A133" s="29">
        <f t="shared" ref="A133:A143" si="35">ROW()-9</f>
        <v>124</v>
      </c>
      <c r="B133" s="31"/>
      <c r="C133" s="30">
        <v>1</v>
      </c>
      <c r="D133" s="31"/>
      <c r="E133" s="28"/>
      <c r="F133" s="31"/>
      <c r="G133" s="31"/>
      <c r="H133" s="31"/>
      <c r="I133" s="31"/>
      <c r="J133" s="31"/>
      <c r="K133" s="31"/>
      <c r="L133" s="47" t="s">
        <v>120</v>
      </c>
      <c r="M133" s="47"/>
      <c r="N133" s="215" t="s">
        <v>597</v>
      </c>
      <c r="O133" s="46" t="s">
        <v>533</v>
      </c>
      <c r="P133" s="47" t="s">
        <v>598</v>
      </c>
      <c r="Q133" s="47" t="s">
        <v>124</v>
      </c>
      <c r="R133" s="75" t="s">
        <v>125</v>
      </c>
      <c r="S133" s="74"/>
      <c r="T133" s="74" t="s">
        <v>126</v>
      </c>
      <c r="U133" s="173"/>
      <c r="V133" s="50" t="s">
        <v>126</v>
      </c>
      <c r="W133" s="75" t="s">
        <v>128</v>
      </c>
      <c r="X133" s="76" t="s">
        <v>129</v>
      </c>
      <c r="Y133" s="31" t="s">
        <v>130</v>
      </c>
      <c r="Z133" s="99" t="s">
        <v>131</v>
      </c>
      <c r="AA133" s="31" t="s">
        <v>132</v>
      </c>
      <c r="AB133" s="31"/>
      <c r="AC133" s="96">
        <v>3.7184</v>
      </c>
      <c r="AD133" s="152"/>
      <c r="AE133" s="152"/>
      <c r="AF133" s="152"/>
      <c r="AG133" s="152"/>
      <c r="AH133" s="152"/>
      <c r="AI133" s="121"/>
      <c r="AJ133" s="122"/>
      <c r="AK133" s="152"/>
      <c r="AL133" s="152"/>
      <c r="AM133" s="152"/>
      <c r="AN133" s="152"/>
      <c r="AO133" s="138" t="s">
        <v>135</v>
      </c>
      <c r="AP133" s="63" t="s">
        <v>136</v>
      </c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88"/>
      <c r="BB133" s="88"/>
      <c r="BC133" s="153"/>
      <c r="BD133" s="88"/>
      <c r="BE133" s="152"/>
      <c r="BF133" s="152"/>
      <c r="BG133" s="28"/>
      <c r="BH133" s="28">
        <v>0</v>
      </c>
      <c r="BI133" s="28">
        <v>0</v>
      </c>
      <c r="BJ133" s="28">
        <v>1</v>
      </c>
      <c r="BK133" s="28">
        <v>1</v>
      </c>
      <c r="BL133" s="28">
        <v>1</v>
      </c>
      <c r="BM133" s="28">
        <v>0</v>
      </c>
      <c r="BN133" s="28">
        <v>0</v>
      </c>
    </row>
    <row r="134" s="2" customFormat="1" ht="30" customHeight="1" spans="1:66">
      <c r="A134" s="29">
        <f t="shared" si="35"/>
        <v>125</v>
      </c>
      <c r="B134" s="31"/>
      <c r="C134" s="30"/>
      <c r="D134" s="31">
        <v>2</v>
      </c>
      <c r="E134" s="159"/>
      <c r="F134" s="31"/>
      <c r="G134" s="31"/>
      <c r="H134" s="31"/>
      <c r="I134" s="31"/>
      <c r="J134" s="31"/>
      <c r="K134" s="31"/>
      <c r="L134" s="47" t="s">
        <v>120</v>
      </c>
      <c r="M134" s="47" t="s">
        <v>599</v>
      </c>
      <c r="N134" s="215" t="s">
        <v>599</v>
      </c>
      <c r="O134" s="46" t="s">
        <v>535</v>
      </c>
      <c r="P134" s="47" t="s">
        <v>139</v>
      </c>
      <c r="Q134" s="47" t="s">
        <v>124</v>
      </c>
      <c r="R134" s="75" t="s">
        <v>125</v>
      </c>
      <c r="S134" s="74"/>
      <c r="T134" s="74" t="s">
        <v>126</v>
      </c>
      <c r="U134" s="173"/>
      <c r="V134" s="50" t="s">
        <v>126</v>
      </c>
      <c r="W134" s="75" t="s">
        <v>128</v>
      </c>
      <c r="X134" s="76" t="s">
        <v>129</v>
      </c>
      <c r="Y134" s="31" t="s">
        <v>141</v>
      </c>
      <c r="Z134" s="99" t="s">
        <v>131</v>
      </c>
      <c r="AA134" s="31" t="s">
        <v>132</v>
      </c>
      <c r="AB134" s="28" t="s">
        <v>536</v>
      </c>
      <c r="AC134" s="96">
        <v>0.4</v>
      </c>
      <c r="AD134" s="152"/>
      <c r="AE134" s="152"/>
      <c r="AF134" s="152"/>
      <c r="AG134" s="152"/>
      <c r="AH134" s="152"/>
      <c r="AI134" s="121"/>
      <c r="AJ134" s="122"/>
      <c r="AK134" s="152"/>
      <c r="AL134" s="152"/>
      <c r="AM134" s="152"/>
      <c r="AN134" s="152"/>
      <c r="AO134" s="138" t="s">
        <v>143</v>
      </c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88"/>
      <c r="BB134" s="88"/>
      <c r="BC134" s="153"/>
      <c r="BD134" s="88"/>
      <c r="BE134" s="152"/>
      <c r="BF134" s="152"/>
      <c r="BG134" s="28"/>
      <c r="BH134" s="28">
        <v>0</v>
      </c>
      <c r="BI134" s="28">
        <v>0</v>
      </c>
      <c r="BJ134" s="28">
        <v>1</v>
      </c>
      <c r="BK134" s="28">
        <v>1</v>
      </c>
      <c r="BL134" s="28">
        <v>0</v>
      </c>
      <c r="BM134" s="28">
        <v>0</v>
      </c>
      <c r="BN134" s="28">
        <v>0</v>
      </c>
    </row>
    <row r="135" s="2" customFormat="1" ht="30" customHeight="1" spans="1:66">
      <c r="A135" s="29">
        <f t="shared" si="35"/>
        <v>126</v>
      </c>
      <c r="B135" s="31"/>
      <c r="C135" s="30"/>
      <c r="D135" s="31">
        <v>2</v>
      </c>
      <c r="E135" s="159"/>
      <c r="F135" s="31"/>
      <c r="G135" s="31"/>
      <c r="H135" s="31"/>
      <c r="I135" s="31"/>
      <c r="J135" s="31"/>
      <c r="K135" s="31"/>
      <c r="L135" s="47" t="s">
        <v>120</v>
      </c>
      <c r="M135" s="47" t="s">
        <v>600</v>
      </c>
      <c r="N135" s="215" t="s">
        <v>600</v>
      </c>
      <c r="O135" s="46" t="s">
        <v>535</v>
      </c>
      <c r="P135" s="47" t="s">
        <v>145</v>
      </c>
      <c r="Q135" s="47" t="s">
        <v>124</v>
      </c>
      <c r="R135" s="75" t="s">
        <v>125</v>
      </c>
      <c r="S135" s="74"/>
      <c r="T135" s="74" t="s">
        <v>126</v>
      </c>
      <c r="U135" s="173"/>
      <c r="V135" s="50" t="s">
        <v>126</v>
      </c>
      <c r="W135" s="75" t="s">
        <v>128</v>
      </c>
      <c r="X135" s="76" t="s">
        <v>129</v>
      </c>
      <c r="Y135" s="31" t="s">
        <v>141</v>
      </c>
      <c r="Z135" s="99" t="s">
        <v>131</v>
      </c>
      <c r="AA135" s="31" t="s">
        <v>132</v>
      </c>
      <c r="AB135" s="28" t="s">
        <v>536</v>
      </c>
      <c r="AC135" s="96">
        <v>0.4</v>
      </c>
      <c r="AD135" s="152"/>
      <c r="AE135" s="152"/>
      <c r="AF135" s="152"/>
      <c r="AG135" s="152"/>
      <c r="AH135" s="152"/>
      <c r="AI135" s="121"/>
      <c r="AJ135" s="122"/>
      <c r="AK135" s="152"/>
      <c r="AL135" s="152"/>
      <c r="AM135" s="152"/>
      <c r="AN135" s="152"/>
      <c r="AO135" s="138" t="s">
        <v>143</v>
      </c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88"/>
      <c r="BB135" s="88"/>
      <c r="BC135" s="153"/>
      <c r="BD135" s="88"/>
      <c r="BE135" s="152"/>
      <c r="BF135" s="152"/>
      <c r="BG135" s="28"/>
      <c r="BH135" s="28">
        <v>0</v>
      </c>
      <c r="BI135" s="28">
        <v>0</v>
      </c>
      <c r="BJ135" s="28">
        <v>0</v>
      </c>
      <c r="BK135" s="28">
        <v>0</v>
      </c>
      <c r="BL135" s="28">
        <v>1</v>
      </c>
      <c r="BM135" s="28">
        <v>0</v>
      </c>
      <c r="BN135" s="28">
        <v>0</v>
      </c>
    </row>
    <row r="136" s="2" customFormat="1" ht="30" customHeight="1" spans="1:66">
      <c r="A136" s="29">
        <f t="shared" si="35"/>
        <v>127</v>
      </c>
      <c r="B136" s="31"/>
      <c r="C136" s="30"/>
      <c r="D136" s="31">
        <v>2</v>
      </c>
      <c r="E136" s="159"/>
      <c r="F136" s="31"/>
      <c r="G136" s="31"/>
      <c r="H136" s="31"/>
      <c r="I136" s="31"/>
      <c r="J136" s="31"/>
      <c r="K136" s="31"/>
      <c r="L136" s="47" t="s">
        <v>120</v>
      </c>
      <c r="M136" s="47" t="s">
        <v>538</v>
      </c>
      <c r="N136" s="48" t="s">
        <v>538</v>
      </c>
      <c r="O136" s="46" t="s">
        <v>539</v>
      </c>
      <c r="P136" s="47"/>
      <c r="Q136" s="47" t="s">
        <v>124</v>
      </c>
      <c r="R136" s="75" t="s">
        <v>125</v>
      </c>
      <c r="S136" s="74"/>
      <c r="T136" s="74" t="s">
        <v>126</v>
      </c>
      <c r="U136" s="173" t="s">
        <v>540</v>
      </c>
      <c r="V136" s="50" t="s">
        <v>126</v>
      </c>
      <c r="W136" s="75" t="s">
        <v>128</v>
      </c>
      <c r="X136" s="76" t="s">
        <v>129</v>
      </c>
      <c r="Y136" s="31" t="s">
        <v>541</v>
      </c>
      <c r="Z136" s="99" t="s">
        <v>131</v>
      </c>
      <c r="AA136" s="31"/>
      <c r="AB136" s="28"/>
      <c r="AC136" s="127">
        <v>0.01</v>
      </c>
      <c r="AD136" s="152"/>
      <c r="AE136" s="152"/>
      <c r="AF136" s="152"/>
      <c r="AG136" s="152"/>
      <c r="AH136" s="152"/>
      <c r="AI136" s="121"/>
      <c r="AJ136" s="122"/>
      <c r="AK136" s="152"/>
      <c r="AL136" s="152"/>
      <c r="AM136" s="152"/>
      <c r="AN136" s="152"/>
      <c r="AO136" s="138" t="s">
        <v>143</v>
      </c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88"/>
      <c r="BB136" s="88"/>
      <c r="BC136" s="153"/>
      <c r="BD136" s="88"/>
      <c r="BE136" s="152"/>
      <c r="BF136" s="152"/>
      <c r="BG136" s="28"/>
      <c r="BH136" s="28">
        <v>0</v>
      </c>
      <c r="BI136" s="28">
        <v>0</v>
      </c>
      <c r="BJ136" s="28">
        <v>1</v>
      </c>
      <c r="BK136" s="28">
        <v>1</v>
      </c>
      <c r="BL136" s="28">
        <v>1</v>
      </c>
      <c r="BM136" s="28">
        <v>0</v>
      </c>
      <c r="BN136" s="28">
        <v>0</v>
      </c>
    </row>
    <row r="137" s="2" customFormat="1" ht="30" customHeight="1" spans="1:66">
      <c r="A137" s="29">
        <f t="shared" si="35"/>
        <v>128</v>
      </c>
      <c r="B137" s="31"/>
      <c r="C137" s="30"/>
      <c r="D137" s="31">
        <v>2</v>
      </c>
      <c r="E137" s="65"/>
      <c r="F137" s="31"/>
      <c r="G137" s="31"/>
      <c r="H137" s="31"/>
      <c r="I137" s="31"/>
      <c r="J137" s="31"/>
      <c r="K137" s="31"/>
      <c r="L137" s="47" t="s">
        <v>120</v>
      </c>
      <c r="M137" s="47" t="s">
        <v>601</v>
      </c>
      <c r="N137" s="215" t="s">
        <v>601</v>
      </c>
      <c r="O137" s="171" t="s">
        <v>543</v>
      </c>
      <c r="P137" s="47"/>
      <c r="Q137" s="47" t="s">
        <v>159</v>
      </c>
      <c r="R137" s="75" t="s">
        <v>125</v>
      </c>
      <c r="S137" s="74"/>
      <c r="T137" s="74" t="s">
        <v>126</v>
      </c>
      <c r="U137" s="173" t="s">
        <v>544</v>
      </c>
      <c r="V137" s="50" t="s">
        <v>126</v>
      </c>
      <c r="W137" s="75" t="s">
        <v>128</v>
      </c>
      <c r="X137" s="76" t="s">
        <v>129</v>
      </c>
      <c r="Y137" s="31" t="s">
        <v>545</v>
      </c>
      <c r="Z137" s="99" t="s">
        <v>131</v>
      </c>
      <c r="AA137" s="31" t="s">
        <v>132</v>
      </c>
      <c r="AB137" s="28" t="s">
        <v>536</v>
      </c>
      <c r="AC137" s="183">
        <f>AC138+AC139*2+AC140</f>
        <v>0.945</v>
      </c>
      <c r="AD137" s="152"/>
      <c r="AE137" s="138" t="s">
        <v>156</v>
      </c>
      <c r="AF137" s="101"/>
      <c r="AG137" s="101"/>
      <c r="AH137" s="101"/>
      <c r="AI137" s="88"/>
      <c r="AJ137" s="128"/>
      <c r="AK137" s="101"/>
      <c r="AL137" s="127"/>
      <c r="AM137" s="127"/>
      <c r="AN137" s="127"/>
      <c r="AO137" s="138" t="s">
        <v>149</v>
      </c>
      <c r="AP137" s="138" t="s">
        <v>150</v>
      </c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88"/>
      <c r="BB137" s="88"/>
      <c r="BC137" s="153"/>
      <c r="BD137" s="88"/>
      <c r="BE137" s="152"/>
      <c r="BF137" s="152"/>
      <c r="BG137" s="28"/>
      <c r="BH137" s="28">
        <v>0</v>
      </c>
      <c r="BI137" s="28">
        <v>0</v>
      </c>
      <c r="BJ137" s="28">
        <v>1</v>
      </c>
      <c r="BK137" s="28">
        <v>1</v>
      </c>
      <c r="BL137" s="28">
        <v>1</v>
      </c>
      <c r="BM137" s="28">
        <v>0</v>
      </c>
      <c r="BN137" s="28">
        <v>0</v>
      </c>
    </row>
    <row r="138" s="2" customFormat="1" ht="30" customHeight="1" spans="1:66">
      <c r="A138" s="29">
        <f t="shared" si="35"/>
        <v>129</v>
      </c>
      <c r="B138" s="31"/>
      <c r="C138" s="31"/>
      <c r="D138" s="31"/>
      <c r="E138" s="31">
        <v>3</v>
      </c>
      <c r="F138" s="31"/>
      <c r="G138" s="31"/>
      <c r="H138" s="31"/>
      <c r="I138" s="31"/>
      <c r="J138" s="31"/>
      <c r="K138" s="31"/>
      <c r="L138" s="47" t="s">
        <v>120</v>
      </c>
      <c r="M138" s="47"/>
      <c r="N138" s="215" t="s">
        <v>602</v>
      </c>
      <c r="O138" s="75" t="s">
        <v>547</v>
      </c>
      <c r="P138" s="47"/>
      <c r="Q138" s="47" t="s">
        <v>159</v>
      </c>
      <c r="R138" s="75" t="s">
        <v>125</v>
      </c>
      <c r="S138" s="74"/>
      <c r="T138" s="74" t="s">
        <v>126</v>
      </c>
      <c r="U138" s="46" t="str">
        <f>N138</f>
        <v>SHT0016209</v>
      </c>
      <c r="V138" s="50" t="s">
        <v>126</v>
      </c>
      <c r="W138" s="75" t="s">
        <v>128</v>
      </c>
      <c r="X138" s="76" t="s">
        <v>129</v>
      </c>
      <c r="Y138" s="31" t="s">
        <v>154</v>
      </c>
      <c r="Z138" s="99" t="s">
        <v>548</v>
      </c>
      <c r="AA138" s="31" t="s">
        <v>132</v>
      </c>
      <c r="AB138" s="28" t="s">
        <v>536</v>
      </c>
      <c r="AC138" s="96">
        <v>0.92</v>
      </c>
      <c r="AD138" s="152"/>
      <c r="AE138" s="138" t="s">
        <v>156</v>
      </c>
      <c r="AF138" s="101"/>
      <c r="AG138" s="101"/>
      <c r="AH138" s="101"/>
      <c r="AI138" s="88">
        <f>AC138*1.08</f>
        <v>0.9936</v>
      </c>
      <c r="AJ138" s="122">
        <f t="shared" ref="AJ138:AJ140" si="36">AC138/AI138</f>
        <v>0.925925925925926</v>
      </c>
      <c r="AK138" s="101"/>
      <c r="AL138" s="127"/>
      <c r="AM138" s="127"/>
      <c r="AN138" s="127"/>
      <c r="AO138" s="138" t="s">
        <v>135</v>
      </c>
      <c r="AP138" s="138" t="s">
        <v>150</v>
      </c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88"/>
      <c r="BB138" s="88"/>
      <c r="BC138" s="153"/>
      <c r="BD138" s="88"/>
      <c r="BE138" s="152"/>
      <c r="BF138" s="152"/>
      <c r="BG138" s="28"/>
      <c r="BH138" s="28">
        <v>0</v>
      </c>
      <c r="BI138" s="28">
        <v>0</v>
      </c>
      <c r="BJ138" s="28">
        <v>1</v>
      </c>
      <c r="BK138" s="28">
        <v>1</v>
      </c>
      <c r="BL138" s="28">
        <v>1</v>
      </c>
      <c r="BM138" s="28">
        <v>0</v>
      </c>
      <c r="BN138" s="28">
        <v>0</v>
      </c>
    </row>
    <row r="139" s="2" customFormat="1" ht="30" customHeight="1" spans="1:66">
      <c r="A139" s="29">
        <f t="shared" si="35"/>
        <v>130</v>
      </c>
      <c r="B139" s="31"/>
      <c r="C139" s="31"/>
      <c r="D139" s="31"/>
      <c r="E139" s="31">
        <v>3</v>
      </c>
      <c r="F139" s="31"/>
      <c r="G139" s="31"/>
      <c r="H139" s="31"/>
      <c r="I139" s="31"/>
      <c r="J139" s="31"/>
      <c r="K139" s="31"/>
      <c r="L139" s="47" t="s">
        <v>120</v>
      </c>
      <c r="M139" s="47" t="s">
        <v>549</v>
      </c>
      <c r="N139" s="48" t="s">
        <v>549</v>
      </c>
      <c r="O139" s="49" t="s">
        <v>550</v>
      </c>
      <c r="P139" s="47"/>
      <c r="Q139" s="47" t="s">
        <v>159</v>
      </c>
      <c r="R139" s="75" t="s">
        <v>125</v>
      </c>
      <c r="S139" s="74"/>
      <c r="T139" s="74" t="s">
        <v>126</v>
      </c>
      <c r="U139" s="173" t="s">
        <v>551</v>
      </c>
      <c r="V139" s="50" t="s">
        <v>126</v>
      </c>
      <c r="W139" s="75" t="s">
        <v>128</v>
      </c>
      <c r="X139" s="76" t="s">
        <v>129</v>
      </c>
      <c r="Y139" s="31" t="s">
        <v>359</v>
      </c>
      <c r="Z139" s="60" t="s">
        <v>552</v>
      </c>
      <c r="AA139" s="28" t="s">
        <v>553</v>
      </c>
      <c r="AB139" s="59" t="s">
        <v>554</v>
      </c>
      <c r="AC139" s="105">
        <v>0.009</v>
      </c>
      <c r="AD139" s="152"/>
      <c r="AE139" s="152" t="s">
        <v>362</v>
      </c>
      <c r="AF139" s="100"/>
      <c r="AG139" s="100"/>
      <c r="AH139" s="100"/>
      <c r="AI139" s="88">
        <f>AC139</f>
        <v>0.009</v>
      </c>
      <c r="AJ139" s="122">
        <f t="shared" si="36"/>
        <v>1</v>
      </c>
      <c r="AK139" s="101"/>
      <c r="AL139" s="127"/>
      <c r="AM139" s="127"/>
      <c r="AN139" s="127"/>
      <c r="AO139" s="138" t="s">
        <v>143</v>
      </c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88"/>
      <c r="BB139" s="88"/>
      <c r="BC139" s="153"/>
      <c r="BD139" s="88"/>
      <c r="BE139" s="152"/>
      <c r="BF139" s="152"/>
      <c r="BG139" s="28"/>
      <c r="BH139" s="28">
        <v>0</v>
      </c>
      <c r="BI139" s="28">
        <v>0</v>
      </c>
      <c r="BJ139" s="28">
        <v>2</v>
      </c>
      <c r="BK139" s="28">
        <v>2</v>
      </c>
      <c r="BL139" s="28">
        <v>2</v>
      </c>
      <c r="BM139" s="28">
        <v>0</v>
      </c>
      <c r="BN139" s="28">
        <v>0</v>
      </c>
    </row>
    <row r="140" s="2" customFormat="1" ht="30" customHeight="1" spans="1:66">
      <c r="A140" s="29">
        <f t="shared" si="35"/>
        <v>131</v>
      </c>
      <c r="B140" s="31"/>
      <c r="C140" s="31"/>
      <c r="D140" s="31"/>
      <c r="E140" s="31">
        <v>3</v>
      </c>
      <c r="F140" s="31"/>
      <c r="G140" s="31"/>
      <c r="H140" s="31"/>
      <c r="I140" s="31"/>
      <c r="J140" s="31"/>
      <c r="K140" s="31"/>
      <c r="L140" s="47" t="s">
        <v>120</v>
      </c>
      <c r="M140" s="47" t="s">
        <v>555</v>
      </c>
      <c r="N140" s="48" t="s">
        <v>555</v>
      </c>
      <c r="O140" s="49" t="s">
        <v>556</v>
      </c>
      <c r="P140" s="47"/>
      <c r="Q140" s="47" t="s">
        <v>159</v>
      </c>
      <c r="R140" s="75" t="s">
        <v>125</v>
      </c>
      <c r="S140" s="74"/>
      <c r="T140" s="74" t="s">
        <v>126</v>
      </c>
      <c r="U140" s="173" t="s">
        <v>557</v>
      </c>
      <c r="V140" s="50" t="s">
        <v>126</v>
      </c>
      <c r="W140" s="75" t="s">
        <v>128</v>
      </c>
      <c r="X140" s="76" t="s">
        <v>129</v>
      </c>
      <c r="Y140" s="31" t="s">
        <v>359</v>
      </c>
      <c r="Z140" s="60" t="s">
        <v>552</v>
      </c>
      <c r="AA140" s="28" t="s">
        <v>553</v>
      </c>
      <c r="AB140" s="59" t="s">
        <v>558</v>
      </c>
      <c r="AC140" s="105">
        <v>0.007</v>
      </c>
      <c r="AD140" s="152"/>
      <c r="AE140" s="152" t="s">
        <v>362</v>
      </c>
      <c r="AF140" s="100"/>
      <c r="AG140" s="100"/>
      <c r="AH140" s="100"/>
      <c r="AI140" s="88">
        <f>AC140</f>
        <v>0.007</v>
      </c>
      <c r="AJ140" s="122">
        <f t="shared" si="36"/>
        <v>1</v>
      </c>
      <c r="AK140" s="101"/>
      <c r="AL140" s="127"/>
      <c r="AM140" s="127"/>
      <c r="AN140" s="127"/>
      <c r="AO140" s="138" t="s">
        <v>143</v>
      </c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88"/>
      <c r="BB140" s="88"/>
      <c r="BC140" s="153"/>
      <c r="BD140" s="88"/>
      <c r="BE140" s="152"/>
      <c r="BF140" s="152"/>
      <c r="BG140" s="28"/>
      <c r="BH140" s="28">
        <v>0</v>
      </c>
      <c r="BI140" s="28">
        <v>0</v>
      </c>
      <c r="BJ140" s="28">
        <v>2</v>
      </c>
      <c r="BK140" s="28">
        <v>2</v>
      </c>
      <c r="BL140" s="28">
        <v>2</v>
      </c>
      <c r="BM140" s="28">
        <v>0</v>
      </c>
      <c r="BN140" s="28">
        <v>0</v>
      </c>
    </row>
    <row r="141" s="2" customFormat="1" ht="30" customHeight="1" spans="1:66">
      <c r="A141" s="29">
        <f t="shared" si="35"/>
        <v>132</v>
      </c>
      <c r="B141" s="31"/>
      <c r="C141" s="31"/>
      <c r="D141" s="31">
        <v>2</v>
      </c>
      <c r="E141" s="31"/>
      <c r="F141" s="31"/>
      <c r="G141" s="31"/>
      <c r="H141" s="31"/>
      <c r="I141" s="31"/>
      <c r="J141" s="31"/>
      <c r="K141" s="31"/>
      <c r="L141" s="31"/>
      <c r="M141" s="63"/>
      <c r="N141" s="64" t="s">
        <v>603</v>
      </c>
      <c r="O141" s="54" t="s">
        <v>604</v>
      </c>
      <c r="P141" s="65"/>
      <c r="Q141" s="65" t="s">
        <v>126</v>
      </c>
      <c r="R141" s="28" t="s">
        <v>125</v>
      </c>
      <c r="S141" s="65"/>
      <c r="T141" s="72" t="s">
        <v>126</v>
      </c>
      <c r="U141" s="65" t="str">
        <f>N141</f>
        <v>SHT0010036</v>
      </c>
      <c r="V141" s="55" t="s">
        <v>126</v>
      </c>
      <c r="W141" s="78" t="s">
        <v>129</v>
      </c>
      <c r="X141" s="78" t="s">
        <v>128</v>
      </c>
      <c r="Y141" s="78" t="s">
        <v>605</v>
      </c>
      <c r="Z141" s="78" t="s">
        <v>131</v>
      </c>
      <c r="AA141" s="78" t="s">
        <v>132</v>
      </c>
      <c r="AB141" s="246" t="s">
        <v>606</v>
      </c>
      <c r="AC141" s="247">
        <v>1.7855</v>
      </c>
      <c r="AD141" s="246" t="s">
        <v>492</v>
      </c>
      <c r="AE141" s="246"/>
      <c r="AF141" s="246"/>
      <c r="AG141" s="246"/>
      <c r="AH141" s="246"/>
      <c r="AI141" s="271"/>
      <c r="AJ141" s="272"/>
      <c r="AK141" s="246"/>
      <c r="AL141" s="246"/>
      <c r="AM141" s="246"/>
      <c r="AN141" s="246"/>
      <c r="AO141" s="142" t="s">
        <v>135</v>
      </c>
      <c r="AP141" s="227" t="s">
        <v>136</v>
      </c>
      <c r="AQ141" s="246"/>
      <c r="AR141" s="246"/>
      <c r="AS141" s="246"/>
      <c r="AT141" s="246"/>
      <c r="AU141" s="246"/>
      <c r="AV141" s="246"/>
      <c r="AW141" s="246"/>
      <c r="AX141" s="246"/>
      <c r="AY141" s="246"/>
      <c r="AZ141" s="246"/>
      <c r="BA141" s="88"/>
      <c r="BB141" s="88"/>
      <c r="BC141" s="153"/>
      <c r="BD141" s="88"/>
      <c r="BE141" s="152"/>
      <c r="BF141" s="152"/>
      <c r="BG141" s="28"/>
      <c r="BH141" s="28">
        <v>0</v>
      </c>
      <c r="BI141" s="28">
        <v>0</v>
      </c>
      <c r="BJ141" s="28">
        <v>1</v>
      </c>
      <c r="BK141" s="28">
        <v>1</v>
      </c>
      <c r="BL141" s="28">
        <v>1</v>
      </c>
      <c r="BM141" s="28">
        <v>0</v>
      </c>
      <c r="BN141" s="28">
        <v>0</v>
      </c>
    </row>
    <row r="142" s="2" customFormat="1" ht="30" customHeight="1" spans="1:66">
      <c r="A142" s="29">
        <f t="shared" si="35"/>
        <v>133</v>
      </c>
      <c r="B142" s="31"/>
      <c r="C142" s="31"/>
      <c r="D142" s="31"/>
      <c r="E142" s="31">
        <v>3</v>
      </c>
      <c r="F142" s="31"/>
      <c r="G142" s="31"/>
      <c r="H142" s="31"/>
      <c r="I142" s="31"/>
      <c r="J142" s="31"/>
      <c r="K142" s="31"/>
      <c r="L142" s="31"/>
      <c r="M142" s="190" t="s">
        <v>607</v>
      </c>
      <c r="N142" s="28"/>
      <c r="O142" s="216" t="s">
        <v>608</v>
      </c>
      <c r="P142" s="51"/>
      <c r="Q142" s="45"/>
      <c r="R142" s="28" t="s">
        <v>125</v>
      </c>
      <c r="S142" s="51"/>
      <c r="T142" s="72" t="s">
        <v>126</v>
      </c>
      <c r="U142" s="227"/>
      <c r="V142" s="55" t="s">
        <v>126</v>
      </c>
      <c r="W142" s="78" t="s">
        <v>129</v>
      </c>
      <c r="X142" s="78" t="s">
        <v>128</v>
      </c>
      <c r="Y142" s="190" t="s">
        <v>175</v>
      </c>
      <c r="Z142" s="60" t="s">
        <v>609</v>
      </c>
      <c r="AA142" s="60" t="s">
        <v>610</v>
      </c>
      <c r="AB142" s="248" t="s">
        <v>606</v>
      </c>
      <c r="AC142" s="249">
        <v>1.7576</v>
      </c>
      <c r="AD142" s="28"/>
      <c r="AE142" s="51" t="s">
        <v>236</v>
      </c>
      <c r="AF142" s="250"/>
      <c r="AG142" s="250"/>
      <c r="AH142" s="250"/>
      <c r="AI142" s="51"/>
      <c r="AJ142" s="51"/>
      <c r="AK142" s="250"/>
      <c r="AL142" s="273">
        <v>0.453</v>
      </c>
      <c r="AM142" s="274"/>
      <c r="AN142" s="142"/>
      <c r="AO142" s="142" t="s">
        <v>149</v>
      </c>
      <c r="AP142" s="283" t="s">
        <v>237</v>
      </c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88"/>
      <c r="BB142" s="88"/>
      <c r="BC142" s="153"/>
      <c r="BD142" s="88"/>
      <c r="BE142" s="152"/>
      <c r="BF142" s="152"/>
      <c r="BG142" s="28"/>
      <c r="BH142" s="28">
        <v>0</v>
      </c>
      <c r="BI142" s="28">
        <v>0</v>
      </c>
      <c r="BJ142" s="28">
        <v>1</v>
      </c>
      <c r="BK142" s="28">
        <v>1</v>
      </c>
      <c r="BL142" s="28">
        <v>1</v>
      </c>
      <c r="BM142" s="28">
        <v>0</v>
      </c>
      <c r="BN142" s="28">
        <v>0</v>
      </c>
    </row>
    <row r="143" s="2" customFormat="1" ht="30" customHeight="1" spans="1:66">
      <c r="A143" s="29">
        <f t="shared" si="35"/>
        <v>134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 t="s">
        <v>611</v>
      </c>
      <c r="N143" s="28" t="s">
        <v>611</v>
      </c>
      <c r="O143" s="216" t="s">
        <v>612</v>
      </c>
      <c r="P143" s="51"/>
      <c r="Q143" s="45"/>
      <c r="R143" s="28" t="s">
        <v>125</v>
      </c>
      <c r="S143" s="51"/>
      <c r="T143" s="72" t="s">
        <v>126</v>
      </c>
      <c r="U143" s="227"/>
      <c r="V143" s="55" t="s">
        <v>126</v>
      </c>
      <c r="W143" s="78" t="s">
        <v>129</v>
      </c>
      <c r="X143" s="78" t="s">
        <v>128</v>
      </c>
      <c r="Y143" s="190" t="s">
        <v>175</v>
      </c>
      <c r="Z143" s="60" t="s">
        <v>609</v>
      </c>
      <c r="AA143" s="60" t="s">
        <v>610</v>
      </c>
      <c r="AB143" s="248" t="s">
        <v>606</v>
      </c>
      <c r="AC143" s="249">
        <v>1.7576</v>
      </c>
      <c r="AD143" s="28"/>
      <c r="AE143" s="251" t="s">
        <v>180</v>
      </c>
      <c r="AF143" s="252">
        <v>677</v>
      </c>
      <c r="AG143" s="252">
        <v>556</v>
      </c>
      <c r="AH143" s="100">
        <v>1</v>
      </c>
      <c r="AI143" s="88">
        <f>AF143*AG143*AH143*7860/1000000000</f>
        <v>2.95859832</v>
      </c>
      <c r="AJ143" s="204">
        <f>AC143/AI143</f>
        <v>0.594065097691261</v>
      </c>
      <c r="AK143" s="100"/>
      <c r="AL143" s="129"/>
      <c r="AM143" s="274"/>
      <c r="AN143" s="142"/>
      <c r="AO143" s="142" t="s">
        <v>149</v>
      </c>
      <c r="AP143" s="283" t="s">
        <v>264</v>
      </c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88"/>
      <c r="BB143" s="88"/>
      <c r="BC143" s="153"/>
      <c r="BD143" s="88"/>
      <c r="BE143" s="152"/>
      <c r="BF143" s="152"/>
      <c r="BG143" s="28"/>
      <c r="BH143" s="28">
        <v>0</v>
      </c>
      <c r="BI143" s="28">
        <v>0</v>
      </c>
      <c r="BJ143" s="28">
        <v>1</v>
      </c>
      <c r="BK143" s="28">
        <v>1</v>
      </c>
      <c r="BL143" s="28">
        <v>1</v>
      </c>
      <c r="BM143" s="28">
        <v>0</v>
      </c>
      <c r="BN143" s="28">
        <v>0</v>
      </c>
    </row>
    <row r="144" s="2" customFormat="1" ht="30" customHeight="1" spans="1:66">
      <c r="A144" s="29">
        <f t="shared" ref="A144:A153" si="37">ROW()-9</f>
        <v>135</v>
      </c>
      <c r="B144" s="31"/>
      <c r="C144" s="31"/>
      <c r="D144" s="31"/>
      <c r="E144" s="31">
        <v>3</v>
      </c>
      <c r="F144" s="31"/>
      <c r="G144" s="31"/>
      <c r="H144" s="31"/>
      <c r="I144" s="31"/>
      <c r="J144" s="31"/>
      <c r="K144" s="31"/>
      <c r="L144" s="31"/>
      <c r="M144" s="31" t="s">
        <v>613</v>
      </c>
      <c r="N144" s="215" t="s">
        <v>613</v>
      </c>
      <c r="O144" s="48" t="s">
        <v>614</v>
      </c>
      <c r="P144" s="48"/>
      <c r="Q144" s="228" t="s">
        <v>126</v>
      </c>
      <c r="R144" s="28" t="s">
        <v>125</v>
      </c>
      <c r="S144" s="48"/>
      <c r="T144" s="72" t="s">
        <v>126</v>
      </c>
      <c r="U144" s="229"/>
      <c r="V144" s="55" t="s">
        <v>126</v>
      </c>
      <c r="W144" s="78" t="s">
        <v>128</v>
      </c>
      <c r="X144" s="78" t="s">
        <v>129</v>
      </c>
      <c r="Y144" s="253" t="s">
        <v>175</v>
      </c>
      <c r="Z144" s="254" t="s">
        <v>615</v>
      </c>
      <c r="AA144" s="255"/>
      <c r="AB144" s="255" t="s">
        <v>616</v>
      </c>
      <c r="AC144" s="256">
        <v>0.027</v>
      </c>
      <c r="AD144" s="28"/>
      <c r="AE144" s="251" t="s">
        <v>180</v>
      </c>
      <c r="AF144" s="257"/>
      <c r="AG144" s="257"/>
      <c r="AH144" s="257"/>
      <c r="AI144" s="275">
        <f>AC144*1.2</f>
        <v>0.0324</v>
      </c>
      <c r="AJ144" s="276">
        <f>AC144/AI144</f>
        <v>0.833333333333333</v>
      </c>
      <c r="AK144" s="257"/>
      <c r="AL144" s="257"/>
      <c r="AM144" s="257"/>
      <c r="AN144" s="28"/>
      <c r="AO144" s="138" t="s">
        <v>143</v>
      </c>
      <c r="AP144" s="283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88"/>
      <c r="BB144" s="88"/>
      <c r="BC144" s="153"/>
      <c r="BD144" s="88"/>
      <c r="BE144" s="152"/>
      <c r="BF144" s="152"/>
      <c r="BG144" s="28"/>
      <c r="BH144" s="28">
        <v>0</v>
      </c>
      <c r="BI144" s="28">
        <v>0</v>
      </c>
      <c r="BJ144" s="28">
        <v>2</v>
      </c>
      <c r="BK144" s="28">
        <v>2</v>
      </c>
      <c r="BL144" s="28">
        <v>2</v>
      </c>
      <c r="BM144" s="28">
        <v>0</v>
      </c>
      <c r="BN144" s="28">
        <v>0</v>
      </c>
    </row>
    <row r="145" s="2" customFormat="1" ht="30" customHeight="1" spans="1:66">
      <c r="A145" s="29">
        <f t="shared" si="37"/>
        <v>136</v>
      </c>
      <c r="B145" s="31"/>
      <c r="C145" s="31"/>
      <c r="D145" s="31"/>
      <c r="E145" s="31">
        <v>3</v>
      </c>
      <c r="F145" s="31"/>
      <c r="G145" s="31"/>
      <c r="H145" s="31"/>
      <c r="I145" s="31"/>
      <c r="J145" s="31"/>
      <c r="K145" s="31"/>
      <c r="L145" s="31"/>
      <c r="M145" s="56" t="s">
        <v>207</v>
      </c>
      <c r="N145" s="30" t="s">
        <v>208</v>
      </c>
      <c r="O145" s="51" t="s">
        <v>617</v>
      </c>
      <c r="P145" s="51" t="s">
        <v>618</v>
      </c>
      <c r="Q145" s="45" t="s">
        <v>126</v>
      </c>
      <c r="R145" s="28" t="s">
        <v>125</v>
      </c>
      <c r="S145" s="51"/>
      <c r="T145" s="72" t="s">
        <v>126</v>
      </c>
      <c r="U145" s="227"/>
      <c r="V145" s="55" t="s">
        <v>126</v>
      </c>
      <c r="W145" s="78" t="s">
        <v>129</v>
      </c>
      <c r="X145" s="78" t="s">
        <v>128</v>
      </c>
      <c r="Y145" s="258"/>
      <c r="Z145" s="28" t="s">
        <v>211</v>
      </c>
      <c r="AA145" s="51"/>
      <c r="AB145" s="28"/>
      <c r="AC145" s="28"/>
      <c r="AD145" s="259"/>
      <c r="AE145" s="259"/>
      <c r="AF145" s="259"/>
      <c r="AG145" s="259"/>
      <c r="AH145" s="259"/>
      <c r="AI145" s="277"/>
      <c r="AJ145" s="278"/>
      <c r="AK145" s="259"/>
      <c r="AL145" s="259"/>
      <c r="AM145" s="259"/>
      <c r="AN145" s="259"/>
      <c r="AO145" s="138" t="s">
        <v>143</v>
      </c>
      <c r="AP145" s="259" t="s">
        <v>619</v>
      </c>
      <c r="AQ145" s="259"/>
      <c r="AR145" s="259"/>
      <c r="AS145" s="259"/>
      <c r="AT145" s="259"/>
      <c r="AU145" s="259"/>
      <c r="AV145" s="259"/>
      <c r="AW145" s="259"/>
      <c r="AX145" s="259"/>
      <c r="AY145" s="259"/>
      <c r="AZ145" s="259"/>
      <c r="BA145" s="88"/>
      <c r="BB145" s="88"/>
      <c r="BC145" s="153"/>
      <c r="BD145" s="88"/>
      <c r="BE145" s="152"/>
      <c r="BF145" s="152"/>
      <c r="BG145" s="28"/>
      <c r="BH145" s="28">
        <v>0</v>
      </c>
      <c r="BI145" s="28">
        <v>0</v>
      </c>
      <c r="BJ145" s="28">
        <v>2</v>
      </c>
      <c r="BK145" s="28">
        <v>2</v>
      </c>
      <c r="BL145" s="28">
        <v>2</v>
      </c>
      <c r="BM145" s="28">
        <v>0</v>
      </c>
      <c r="BN145" s="28">
        <v>0</v>
      </c>
    </row>
    <row r="146" s="2" customFormat="1" ht="30" customHeight="1" spans="1:66">
      <c r="A146" s="29">
        <f t="shared" si="37"/>
        <v>137</v>
      </c>
      <c r="B146" s="31"/>
      <c r="C146" s="31"/>
      <c r="D146" s="31"/>
      <c r="E146" s="31">
        <v>3</v>
      </c>
      <c r="F146" s="31"/>
      <c r="G146" s="31"/>
      <c r="H146" s="31"/>
      <c r="I146" s="31"/>
      <c r="J146" s="31"/>
      <c r="K146" s="31"/>
      <c r="L146" s="31"/>
      <c r="M146" s="31" t="s">
        <v>620</v>
      </c>
      <c r="N146" s="217" t="s">
        <v>620</v>
      </c>
      <c r="O146" s="218" t="s">
        <v>329</v>
      </c>
      <c r="P146" s="51" t="s">
        <v>621</v>
      </c>
      <c r="Q146" s="45" t="s">
        <v>126</v>
      </c>
      <c r="R146" s="28" t="s">
        <v>125</v>
      </c>
      <c r="S146" s="51"/>
      <c r="T146" s="72" t="s">
        <v>126</v>
      </c>
      <c r="U146" s="227"/>
      <c r="V146" s="55" t="s">
        <v>126</v>
      </c>
      <c r="W146" s="78" t="s">
        <v>129</v>
      </c>
      <c r="X146" s="78" t="s">
        <v>128</v>
      </c>
      <c r="Y146" s="258"/>
      <c r="Z146" s="28" t="s">
        <v>211</v>
      </c>
      <c r="AA146" s="51"/>
      <c r="AB146" s="28"/>
      <c r="AC146" s="28"/>
      <c r="AD146" s="259"/>
      <c r="AE146" s="259"/>
      <c r="AF146" s="259"/>
      <c r="AG146" s="259"/>
      <c r="AH146" s="259"/>
      <c r="AI146" s="277"/>
      <c r="AJ146" s="278"/>
      <c r="AK146" s="259"/>
      <c r="AL146" s="259"/>
      <c r="AM146" s="259"/>
      <c r="AN146" s="259"/>
      <c r="AO146" s="138" t="s">
        <v>143</v>
      </c>
      <c r="AP146" s="138" t="s">
        <v>596</v>
      </c>
      <c r="AQ146" s="259"/>
      <c r="AR146" s="259"/>
      <c r="AS146" s="259"/>
      <c r="AT146" s="259"/>
      <c r="AU146" s="259"/>
      <c r="AV146" s="259"/>
      <c r="AW146" s="259"/>
      <c r="AX146" s="259"/>
      <c r="AY146" s="259"/>
      <c r="AZ146" s="259"/>
      <c r="BA146" s="88"/>
      <c r="BB146" s="88"/>
      <c r="BC146" s="153"/>
      <c r="BD146" s="88"/>
      <c r="BE146" s="152"/>
      <c r="BF146" s="152"/>
      <c r="BG146" s="28"/>
      <c r="BH146" s="28">
        <v>0</v>
      </c>
      <c r="BI146" s="28">
        <v>0</v>
      </c>
      <c r="BJ146" s="28">
        <v>2</v>
      </c>
      <c r="BK146" s="28">
        <v>2</v>
      </c>
      <c r="BL146" s="28">
        <v>2</v>
      </c>
      <c r="BM146" s="28">
        <v>0</v>
      </c>
      <c r="BN146" s="28">
        <v>0</v>
      </c>
    </row>
    <row r="147" s="2" customFormat="1" ht="30" customHeight="1" spans="1:66">
      <c r="A147" s="29">
        <f t="shared" si="37"/>
        <v>138</v>
      </c>
      <c r="B147" s="28"/>
      <c r="C147" s="28"/>
      <c r="D147" s="28">
        <v>2</v>
      </c>
      <c r="E147" s="31"/>
      <c r="F147" s="31"/>
      <c r="G147" s="28"/>
      <c r="H147" s="28"/>
      <c r="I147" s="28"/>
      <c r="J147" s="28"/>
      <c r="K147" s="28"/>
      <c r="L147" s="219" t="s">
        <v>559</v>
      </c>
      <c r="M147" s="219" t="s">
        <v>622</v>
      </c>
      <c r="N147" s="217" t="s">
        <v>622</v>
      </c>
      <c r="O147" s="217" t="s">
        <v>623</v>
      </c>
      <c r="P147" s="217"/>
      <c r="Q147" s="230" t="s">
        <v>124</v>
      </c>
      <c r="R147" s="28" t="s">
        <v>125</v>
      </c>
      <c r="S147" s="231"/>
      <c r="T147" s="72" t="s">
        <v>126</v>
      </c>
      <c r="U147" s="162" t="s">
        <v>624</v>
      </c>
      <c r="V147" s="55" t="s">
        <v>126</v>
      </c>
      <c r="W147" s="28" t="s">
        <v>129</v>
      </c>
      <c r="X147" s="63" t="s">
        <v>128</v>
      </c>
      <c r="Y147" s="31" t="s">
        <v>235</v>
      </c>
      <c r="Z147" s="28" t="s">
        <v>131</v>
      </c>
      <c r="AA147" s="28"/>
      <c r="AB147" s="28"/>
      <c r="AC147" s="182" t="e">
        <f>AC148+AC151+AC154+AC155+AC156+AC157+#REF!</f>
        <v>#REF!</v>
      </c>
      <c r="AD147" s="152"/>
      <c r="AE147" s="260" t="s">
        <v>239</v>
      </c>
      <c r="AF147" s="152"/>
      <c r="AG147" s="152"/>
      <c r="AH147" s="88"/>
      <c r="AI147" s="88"/>
      <c r="AJ147" s="153"/>
      <c r="AK147" s="153">
        <v>124</v>
      </c>
      <c r="AL147" s="88"/>
      <c r="AM147" s="88"/>
      <c r="AN147" s="88"/>
      <c r="AO147" s="138" t="s">
        <v>149</v>
      </c>
      <c r="AP147" s="138" t="s">
        <v>240</v>
      </c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88"/>
      <c r="BB147" s="88"/>
      <c r="BC147" s="153"/>
      <c r="BD147" s="88"/>
      <c r="BE147" s="152"/>
      <c r="BF147" s="152"/>
      <c r="BG147" s="28"/>
      <c r="BH147" s="28">
        <v>1</v>
      </c>
      <c r="BI147" s="28">
        <v>0</v>
      </c>
      <c r="BJ147" s="28">
        <v>0</v>
      </c>
      <c r="BK147" s="28">
        <v>0</v>
      </c>
      <c r="BL147" s="28">
        <v>0</v>
      </c>
      <c r="BM147" s="28">
        <v>0</v>
      </c>
      <c r="BN147" s="28">
        <v>0</v>
      </c>
    </row>
    <row r="148" s="2" customFormat="1" ht="30" customHeight="1" spans="1:66">
      <c r="A148" s="29">
        <f t="shared" si="37"/>
        <v>139</v>
      </c>
      <c r="B148" s="28"/>
      <c r="C148" s="28"/>
      <c r="D148" s="28"/>
      <c r="E148" s="31">
        <v>3</v>
      </c>
      <c r="F148" s="31"/>
      <c r="G148" s="28"/>
      <c r="H148" s="28"/>
      <c r="I148" s="28"/>
      <c r="J148" s="28"/>
      <c r="K148" s="28"/>
      <c r="L148" s="219" t="s">
        <v>241</v>
      </c>
      <c r="M148" s="219"/>
      <c r="N148" s="220" t="s">
        <v>625</v>
      </c>
      <c r="O148" s="217" t="s">
        <v>626</v>
      </c>
      <c r="P148" s="217"/>
      <c r="Q148" s="230" t="s">
        <v>124</v>
      </c>
      <c r="R148" s="28" t="s">
        <v>125</v>
      </c>
      <c r="S148" s="232"/>
      <c r="T148" s="72" t="s">
        <v>126</v>
      </c>
      <c r="U148" s="162" t="str">
        <f>N148</f>
        <v>SHT0015592</v>
      </c>
      <c r="V148" s="55" t="s">
        <v>126</v>
      </c>
      <c r="W148" s="28" t="s">
        <v>129</v>
      </c>
      <c r="X148" s="63" t="s">
        <v>128</v>
      </c>
      <c r="Y148" s="31" t="s">
        <v>235</v>
      </c>
      <c r="Z148" s="28" t="s">
        <v>131</v>
      </c>
      <c r="AA148" s="28"/>
      <c r="AB148" s="28"/>
      <c r="AC148" s="182" t="e">
        <f>AC149+#REF!</f>
        <v>#REF!</v>
      </c>
      <c r="AD148" s="152"/>
      <c r="AE148" s="260" t="s">
        <v>239</v>
      </c>
      <c r="AF148" s="152"/>
      <c r="AG148" s="152"/>
      <c r="AH148" s="88"/>
      <c r="AI148" s="88"/>
      <c r="AJ148" s="153"/>
      <c r="AK148" s="100">
        <v>36</v>
      </c>
      <c r="AL148" s="88"/>
      <c r="AM148" s="127"/>
      <c r="AN148" s="127"/>
      <c r="AO148" s="138" t="s">
        <v>135</v>
      </c>
      <c r="AP148" s="138" t="s">
        <v>240</v>
      </c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88"/>
      <c r="BB148" s="88"/>
      <c r="BC148" s="153"/>
      <c r="BD148" s="88"/>
      <c r="BE148" s="152"/>
      <c r="BF148" s="152"/>
      <c r="BG148" s="28"/>
      <c r="BH148" s="28">
        <v>1</v>
      </c>
      <c r="BI148" s="28">
        <v>0</v>
      </c>
      <c r="BJ148" s="28">
        <v>0</v>
      </c>
      <c r="BK148" s="28">
        <v>0</v>
      </c>
      <c r="BL148" s="28">
        <v>0</v>
      </c>
      <c r="BM148" s="28">
        <v>0</v>
      </c>
      <c r="BN148" s="28">
        <v>0</v>
      </c>
    </row>
    <row r="149" s="2" customFormat="1" ht="30" customHeight="1" spans="1:66">
      <c r="A149" s="29">
        <f t="shared" si="37"/>
        <v>140</v>
      </c>
      <c r="B149" s="31"/>
      <c r="C149" s="31"/>
      <c r="D149" s="31"/>
      <c r="E149" s="28"/>
      <c r="F149" s="31">
        <v>4</v>
      </c>
      <c r="G149" s="31"/>
      <c r="H149" s="31"/>
      <c r="I149" s="31"/>
      <c r="J149" s="31"/>
      <c r="K149" s="31"/>
      <c r="L149" s="219" t="s">
        <v>241</v>
      </c>
      <c r="M149" s="219" t="s">
        <v>627</v>
      </c>
      <c r="N149" s="220" t="s">
        <v>627</v>
      </c>
      <c r="O149" s="217" t="s">
        <v>628</v>
      </c>
      <c r="P149" s="217"/>
      <c r="Q149" s="230" t="s">
        <v>124</v>
      </c>
      <c r="R149" s="28" t="s">
        <v>125</v>
      </c>
      <c r="S149" s="233"/>
      <c r="T149" s="72" t="s">
        <v>126</v>
      </c>
      <c r="U149" s="162" t="s">
        <v>629</v>
      </c>
      <c r="V149" s="55" t="s">
        <v>126</v>
      </c>
      <c r="W149" s="28" t="s">
        <v>129</v>
      </c>
      <c r="X149" s="63" t="s">
        <v>128</v>
      </c>
      <c r="Y149" s="31" t="s">
        <v>175</v>
      </c>
      <c r="Z149" s="99" t="s">
        <v>630</v>
      </c>
      <c r="AA149" s="31"/>
      <c r="AB149" s="31"/>
      <c r="AC149" s="96">
        <v>1.388</v>
      </c>
      <c r="AD149" s="63"/>
      <c r="AE149" s="260" t="s">
        <v>180</v>
      </c>
      <c r="AF149" s="100">
        <v>370</v>
      </c>
      <c r="AG149" s="100">
        <v>340</v>
      </c>
      <c r="AH149" s="100">
        <v>2</v>
      </c>
      <c r="AI149" s="88">
        <f>AF149*AG149*AH149*7860/1000000000</f>
        <v>1.977576</v>
      </c>
      <c r="AJ149" s="122">
        <f t="shared" ref="AJ149:AJ156" si="38">AC149/AI149</f>
        <v>0.701869359255978</v>
      </c>
      <c r="AK149" s="100"/>
      <c r="AL149" s="129"/>
      <c r="AM149" s="127"/>
      <c r="AN149" s="127"/>
      <c r="AO149" s="138" t="s">
        <v>149</v>
      </c>
      <c r="AP149" s="138" t="s">
        <v>264</v>
      </c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31"/>
      <c r="BB149" s="88"/>
      <c r="BC149" s="153"/>
      <c r="BD149" s="88"/>
      <c r="BE149" s="152"/>
      <c r="BF149" s="152"/>
      <c r="BG149" s="28"/>
      <c r="BH149" s="28">
        <v>1</v>
      </c>
      <c r="BI149" s="28">
        <v>0</v>
      </c>
      <c r="BJ149" s="28">
        <v>0</v>
      </c>
      <c r="BK149" s="28">
        <v>0</v>
      </c>
      <c r="BL149" s="28">
        <v>0</v>
      </c>
      <c r="BM149" s="28">
        <v>0</v>
      </c>
      <c r="BN149" s="28">
        <v>0</v>
      </c>
    </row>
    <row r="150" s="2" customFormat="1" ht="30" customHeight="1" spans="1:66">
      <c r="A150" s="29">
        <f t="shared" si="37"/>
        <v>141</v>
      </c>
      <c r="B150" s="28"/>
      <c r="C150" s="28"/>
      <c r="D150" s="28"/>
      <c r="E150" s="31"/>
      <c r="F150" s="31">
        <v>4</v>
      </c>
      <c r="G150" s="28"/>
      <c r="H150" s="28"/>
      <c r="I150" s="28"/>
      <c r="J150" s="28"/>
      <c r="K150" s="28"/>
      <c r="L150" s="219" t="s">
        <v>241</v>
      </c>
      <c r="M150" s="219" t="s">
        <v>620</v>
      </c>
      <c r="N150" s="217" t="s">
        <v>620</v>
      </c>
      <c r="O150" s="218" t="s">
        <v>329</v>
      </c>
      <c r="P150" s="218"/>
      <c r="Q150" s="230" t="s">
        <v>124</v>
      </c>
      <c r="R150" s="28" t="s">
        <v>125</v>
      </c>
      <c r="S150" s="233"/>
      <c r="T150" s="72" t="s">
        <v>126</v>
      </c>
      <c r="U150" s="162" t="str">
        <f>N150</f>
        <v>BFA0000087</v>
      </c>
      <c r="V150" s="55" t="s">
        <v>126</v>
      </c>
      <c r="W150" s="28" t="s">
        <v>129</v>
      </c>
      <c r="X150" s="63" t="s">
        <v>128</v>
      </c>
      <c r="Y150" s="31" t="s">
        <v>211</v>
      </c>
      <c r="Z150" s="30" t="s">
        <v>631</v>
      </c>
      <c r="AA150" s="28"/>
      <c r="AB150" s="28"/>
      <c r="AC150" s="182">
        <v>0.011</v>
      </c>
      <c r="AD150" s="152"/>
      <c r="AE150" s="260"/>
      <c r="AF150" s="100"/>
      <c r="AG150" s="100"/>
      <c r="AH150" s="100"/>
      <c r="AI150" s="88"/>
      <c r="AJ150" s="88"/>
      <c r="AK150" s="100"/>
      <c r="AL150" s="88"/>
      <c r="AM150" s="127"/>
      <c r="AN150" s="127"/>
      <c r="AO150" s="138" t="s">
        <v>143</v>
      </c>
      <c r="AP150" s="138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66"/>
      <c r="BB150" s="88"/>
      <c r="BC150" s="153"/>
      <c r="BD150" s="88"/>
      <c r="BE150" s="152"/>
      <c r="BF150" s="152"/>
      <c r="BG150" s="28"/>
      <c r="BH150" s="28">
        <v>2</v>
      </c>
      <c r="BI150" s="28">
        <v>0</v>
      </c>
      <c r="BJ150" s="28">
        <v>0</v>
      </c>
      <c r="BK150" s="28">
        <v>0</v>
      </c>
      <c r="BL150" s="28">
        <v>0</v>
      </c>
      <c r="BM150" s="28">
        <v>0</v>
      </c>
      <c r="BN150" s="28">
        <v>0</v>
      </c>
    </row>
    <row r="151" s="2" customFormat="1" ht="30" customHeight="1" spans="1:66">
      <c r="A151" s="29">
        <f t="shared" si="37"/>
        <v>142</v>
      </c>
      <c r="B151" s="28"/>
      <c r="C151" s="28"/>
      <c r="D151" s="28"/>
      <c r="E151" s="28">
        <v>3</v>
      </c>
      <c r="F151" s="31"/>
      <c r="G151" s="28"/>
      <c r="H151" s="28"/>
      <c r="I151" s="28"/>
      <c r="J151" s="28"/>
      <c r="K151" s="28"/>
      <c r="L151" s="219" t="s">
        <v>241</v>
      </c>
      <c r="M151" s="219"/>
      <c r="N151" s="220" t="s">
        <v>632</v>
      </c>
      <c r="O151" s="218" t="s">
        <v>633</v>
      </c>
      <c r="P151" s="218"/>
      <c r="Q151" s="230" t="s">
        <v>124</v>
      </c>
      <c r="R151" s="28" t="s">
        <v>125</v>
      </c>
      <c r="S151" s="233"/>
      <c r="T151" s="72" t="s">
        <v>126</v>
      </c>
      <c r="U151" s="162" t="str">
        <f>N151</f>
        <v>SHT0015593</v>
      </c>
      <c r="V151" s="55" t="s">
        <v>126</v>
      </c>
      <c r="W151" s="28" t="s">
        <v>129</v>
      </c>
      <c r="X151" s="63" t="s">
        <v>128</v>
      </c>
      <c r="Y151" s="31" t="s">
        <v>235</v>
      </c>
      <c r="Z151" s="99" t="s">
        <v>630</v>
      </c>
      <c r="AA151" s="28"/>
      <c r="AB151" s="28"/>
      <c r="AC151" s="182">
        <f>AC152+AC153*2</f>
        <v>1.41</v>
      </c>
      <c r="AD151" s="152"/>
      <c r="AE151" s="260" t="s">
        <v>239</v>
      </c>
      <c r="AF151" s="100"/>
      <c r="AG151" s="100"/>
      <c r="AH151" s="100"/>
      <c r="AI151" s="88"/>
      <c r="AJ151" s="88"/>
      <c r="AK151" s="100">
        <v>36</v>
      </c>
      <c r="AL151" s="88"/>
      <c r="AM151" s="127"/>
      <c r="AN151" s="127"/>
      <c r="AO151" s="138" t="s">
        <v>135</v>
      </c>
      <c r="AP151" s="138" t="s">
        <v>240</v>
      </c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66"/>
      <c r="BB151" s="88"/>
      <c r="BC151" s="153"/>
      <c r="BD151" s="88"/>
      <c r="BE151" s="152"/>
      <c r="BF151" s="152"/>
      <c r="BG151" s="28"/>
      <c r="BH151" s="28">
        <v>1</v>
      </c>
      <c r="BI151" s="28">
        <v>0</v>
      </c>
      <c r="BJ151" s="28">
        <v>0</v>
      </c>
      <c r="BK151" s="28">
        <v>0</v>
      </c>
      <c r="BL151" s="28">
        <v>0</v>
      </c>
      <c r="BM151" s="28">
        <v>0</v>
      </c>
      <c r="BN151" s="28">
        <v>0</v>
      </c>
    </row>
    <row r="152" s="2" customFormat="1" ht="30" customHeight="1" spans="1:66">
      <c r="A152" s="29">
        <f t="shared" si="37"/>
        <v>143</v>
      </c>
      <c r="B152" s="28"/>
      <c r="C152" s="28"/>
      <c r="D152" s="31"/>
      <c r="E152" s="28"/>
      <c r="F152" s="31">
        <v>4</v>
      </c>
      <c r="G152" s="31"/>
      <c r="H152" s="28"/>
      <c r="I152" s="28"/>
      <c r="J152" s="28"/>
      <c r="K152" s="28"/>
      <c r="L152" s="219" t="s">
        <v>241</v>
      </c>
      <c r="M152" s="219" t="s">
        <v>634</v>
      </c>
      <c r="N152" s="220" t="s">
        <v>634</v>
      </c>
      <c r="O152" s="217" t="s">
        <v>635</v>
      </c>
      <c r="P152" s="218"/>
      <c r="Q152" s="230" t="s">
        <v>124</v>
      </c>
      <c r="R152" s="28" t="s">
        <v>125</v>
      </c>
      <c r="S152" s="233"/>
      <c r="T152" s="72" t="s">
        <v>126</v>
      </c>
      <c r="U152" s="162" t="s">
        <v>629</v>
      </c>
      <c r="V152" s="55" t="s">
        <v>126</v>
      </c>
      <c r="W152" s="28" t="s">
        <v>129</v>
      </c>
      <c r="X152" s="63" t="s">
        <v>128</v>
      </c>
      <c r="Y152" s="31" t="s">
        <v>175</v>
      </c>
      <c r="Z152" s="99" t="s">
        <v>630</v>
      </c>
      <c r="AA152" s="28"/>
      <c r="AB152" s="28"/>
      <c r="AC152" s="96">
        <v>1.388</v>
      </c>
      <c r="AD152" s="152"/>
      <c r="AE152" s="260" t="s">
        <v>180</v>
      </c>
      <c r="AF152" s="100">
        <v>370</v>
      </c>
      <c r="AG152" s="100">
        <v>340</v>
      </c>
      <c r="AH152" s="100">
        <v>2</v>
      </c>
      <c r="AI152" s="88">
        <f t="shared" ref="AI152:AI156" si="39">AF152*AG152*AH152*7860/1000000000</f>
        <v>1.977576</v>
      </c>
      <c r="AJ152" s="122">
        <f t="shared" si="38"/>
        <v>0.701869359255978</v>
      </c>
      <c r="AK152" s="100"/>
      <c r="AL152" s="129"/>
      <c r="AM152" s="127"/>
      <c r="AN152" s="127"/>
      <c r="AO152" s="138" t="s">
        <v>149</v>
      </c>
      <c r="AP152" s="138" t="s">
        <v>264</v>
      </c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66"/>
      <c r="BB152" s="88"/>
      <c r="BC152" s="153"/>
      <c r="BD152" s="88"/>
      <c r="BE152" s="152"/>
      <c r="BF152" s="152"/>
      <c r="BG152" s="28"/>
      <c r="BH152" s="28">
        <v>1</v>
      </c>
      <c r="BI152" s="28">
        <v>0</v>
      </c>
      <c r="BJ152" s="28">
        <v>0</v>
      </c>
      <c r="BK152" s="28">
        <v>0</v>
      </c>
      <c r="BL152" s="28">
        <v>0</v>
      </c>
      <c r="BM152" s="28">
        <v>0</v>
      </c>
      <c r="BN152" s="28">
        <v>0</v>
      </c>
    </row>
    <row r="153" s="2" customFormat="1" ht="30" customHeight="1" spans="1:66">
      <c r="A153" s="29">
        <f t="shared" si="37"/>
        <v>144</v>
      </c>
      <c r="B153" s="28"/>
      <c r="C153" s="28"/>
      <c r="D153" s="28"/>
      <c r="E153" s="31"/>
      <c r="F153" s="31">
        <v>4</v>
      </c>
      <c r="G153" s="28"/>
      <c r="H153" s="28"/>
      <c r="I153" s="28"/>
      <c r="J153" s="28"/>
      <c r="K153" s="28"/>
      <c r="L153" s="219" t="s">
        <v>241</v>
      </c>
      <c r="M153" s="219" t="s">
        <v>620</v>
      </c>
      <c r="N153" s="217" t="s">
        <v>620</v>
      </c>
      <c r="O153" s="218" t="s">
        <v>329</v>
      </c>
      <c r="P153" s="218"/>
      <c r="Q153" s="230" t="s">
        <v>124</v>
      </c>
      <c r="R153" s="28" t="s">
        <v>125</v>
      </c>
      <c r="S153" s="233"/>
      <c r="T153" s="72" t="s">
        <v>126</v>
      </c>
      <c r="U153" s="162" t="s">
        <v>620</v>
      </c>
      <c r="V153" s="55" t="s">
        <v>126</v>
      </c>
      <c r="W153" s="28" t="s">
        <v>129</v>
      </c>
      <c r="X153" s="63" t="s">
        <v>128</v>
      </c>
      <c r="Y153" s="31" t="s">
        <v>211</v>
      </c>
      <c r="Z153" s="30" t="s">
        <v>631</v>
      </c>
      <c r="AA153" s="28"/>
      <c r="AB153" s="28"/>
      <c r="AC153" s="182">
        <v>0.011</v>
      </c>
      <c r="AD153" s="152"/>
      <c r="AE153" s="260"/>
      <c r="AF153" s="100"/>
      <c r="AG153" s="100"/>
      <c r="AH153" s="100"/>
      <c r="AI153" s="88"/>
      <c r="AJ153" s="88"/>
      <c r="AK153" s="100"/>
      <c r="AL153" s="88"/>
      <c r="AM153" s="186"/>
      <c r="AN153" s="186"/>
      <c r="AO153" s="138" t="s">
        <v>143</v>
      </c>
      <c r="AP153" s="138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28"/>
      <c r="BB153" s="183"/>
      <c r="BC153" s="285"/>
      <c r="BD153" s="183"/>
      <c r="BE153" s="152"/>
      <c r="BF153" s="152"/>
      <c r="BG153" s="28"/>
      <c r="BH153" s="28">
        <v>2</v>
      </c>
      <c r="BI153" s="28">
        <v>0</v>
      </c>
      <c r="BJ153" s="28">
        <v>0</v>
      </c>
      <c r="BK153" s="28">
        <v>0</v>
      </c>
      <c r="BL153" s="28">
        <v>0</v>
      </c>
      <c r="BM153" s="28">
        <v>0</v>
      </c>
      <c r="BN153" s="28">
        <v>0</v>
      </c>
    </row>
    <row r="154" s="2" customFormat="1" ht="30" customHeight="1" spans="1:66">
      <c r="A154" s="29">
        <f t="shared" ref="A154:A164" si="40">ROW()-9</f>
        <v>145</v>
      </c>
      <c r="B154" s="28"/>
      <c r="C154" s="28"/>
      <c r="D154" s="28"/>
      <c r="E154" s="28">
        <v>3</v>
      </c>
      <c r="F154" s="28"/>
      <c r="G154" s="28"/>
      <c r="H154" s="28"/>
      <c r="I154" s="28"/>
      <c r="J154" s="28"/>
      <c r="K154" s="28"/>
      <c r="L154" s="219" t="s">
        <v>241</v>
      </c>
      <c r="M154" s="219" t="s">
        <v>636</v>
      </c>
      <c r="N154" s="217" t="s">
        <v>636</v>
      </c>
      <c r="O154" s="218" t="s">
        <v>637</v>
      </c>
      <c r="P154" s="218"/>
      <c r="Q154" s="230" t="s">
        <v>124</v>
      </c>
      <c r="R154" s="28" t="s">
        <v>125</v>
      </c>
      <c r="S154" s="233"/>
      <c r="T154" s="72" t="s">
        <v>126</v>
      </c>
      <c r="U154" s="30" t="s">
        <v>636</v>
      </c>
      <c r="V154" s="55" t="s">
        <v>126</v>
      </c>
      <c r="W154" s="28" t="s">
        <v>129</v>
      </c>
      <c r="X154" s="63" t="s">
        <v>128</v>
      </c>
      <c r="Y154" s="31" t="s">
        <v>233</v>
      </c>
      <c r="Z154" s="30" t="s">
        <v>638</v>
      </c>
      <c r="AA154" s="28"/>
      <c r="AB154" s="28"/>
      <c r="AC154" s="88">
        <v>0.675</v>
      </c>
      <c r="AD154" s="152"/>
      <c r="AE154" s="261" t="s">
        <v>382</v>
      </c>
      <c r="AF154" s="100">
        <v>338</v>
      </c>
      <c r="AG154" s="100">
        <v>20</v>
      </c>
      <c r="AH154" s="100">
        <v>40</v>
      </c>
      <c r="AI154" s="88">
        <f>AF154*1.677/1000</f>
        <v>0.566826</v>
      </c>
      <c r="AJ154" s="122">
        <f t="shared" si="38"/>
        <v>1.19084163394057</v>
      </c>
      <c r="AK154" s="100"/>
      <c r="AL154" s="88"/>
      <c r="AM154" s="186"/>
      <c r="AN154" s="186"/>
      <c r="AO154" s="138" t="s">
        <v>149</v>
      </c>
      <c r="AP154" s="138" t="s">
        <v>372</v>
      </c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28"/>
      <c r="BB154" s="183"/>
      <c r="BC154" s="285"/>
      <c r="BD154" s="183"/>
      <c r="BE154" s="152"/>
      <c r="BF154" s="152"/>
      <c r="BG154" s="28"/>
      <c r="BH154" s="28">
        <v>1</v>
      </c>
      <c r="BI154" s="28">
        <v>0</v>
      </c>
      <c r="BJ154" s="28">
        <v>0</v>
      </c>
      <c r="BK154" s="28">
        <v>0</v>
      </c>
      <c r="BL154" s="28">
        <v>0</v>
      </c>
      <c r="BM154" s="28">
        <v>0</v>
      </c>
      <c r="BN154" s="28">
        <v>0</v>
      </c>
    </row>
    <row r="155" s="2" customFormat="1" ht="30" customHeight="1" spans="1:66">
      <c r="A155" s="29">
        <f t="shared" si="40"/>
        <v>146</v>
      </c>
      <c r="B155" s="28"/>
      <c r="C155" s="28"/>
      <c r="D155" s="28"/>
      <c r="E155" s="28">
        <v>3</v>
      </c>
      <c r="F155" s="28"/>
      <c r="G155" s="28"/>
      <c r="H155" s="28"/>
      <c r="I155" s="28"/>
      <c r="J155" s="28"/>
      <c r="K155" s="28"/>
      <c r="L155" s="219" t="s">
        <v>241</v>
      </c>
      <c r="M155" s="219" t="s">
        <v>639</v>
      </c>
      <c r="N155" s="220" t="s">
        <v>639</v>
      </c>
      <c r="O155" s="217" t="s">
        <v>640</v>
      </c>
      <c r="P155" s="218"/>
      <c r="Q155" s="230" t="s">
        <v>124</v>
      </c>
      <c r="R155" s="28" t="s">
        <v>125</v>
      </c>
      <c r="S155" s="231"/>
      <c r="T155" s="72" t="s">
        <v>126</v>
      </c>
      <c r="U155" s="162" t="s">
        <v>639</v>
      </c>
      <c r="V155" s="55" t="s">
        <v>126</v>
      </c>
      <c r="W155" s="28" t="s">
        <v>129</v>
      </c>
      <c r="X155" s="63" t="s">
        <v>128</v>
      </c>
      <c r="Y155" s="31" t="s">
        <v>175</v>
      </c>
      <c r="Z155" s="162" t="s">
        <v>641</v>
      </c>
      <c r="AA155" s="30"/>
      <c r="AB155" s="28" t="s">
        <v>642</v>
      </c>
      <c r="AC155" s="88">
        <v>0.7556</v>
      </c>
      <c r="AD155" s="166"/>
      <c r="AE155" s="260" t="s">
        <v>180</v>
      </c>
      <c r="AF155" s="100">
        <v>302</v>
      </c>
      <c r="AG155" s="100">
        <v>153</v>
      </c>
      <c r="AH155" s="100">
        <v>2.5</v>
      </c>
      <c r="AI155" s="88">
        <f t="shared" si="39"/>
        <v>0.9079479</v>
      </c>
      <c r="AJ155" s="122">
        <f t="shared" si="38"/>
        <v>0.832206341355049</v>
      </c>
      <c r="AK155" s="100"/>
      <c r="AL155" s="129"/>
      <c r="AM155" s="186"/>
      <c r="AN155" s="186"/>
      <c r="AO155" s="138" t="s">
        <v>149</v>
      </c>
      <c r="AP155" s="138" t="s">
        <v>264</v>
      </c>
      <c r="AQ155" s="166"/>
      <c r="AR155" s="166"/>
      <c r="AS155" s="166"/>
      <c r="AT155" s="166"/>
      <c r="AU155" s="166"/>
      <c r="AV155" s="166"/>
      <c r="AW155" s="166"/>
      <c r="AX155" s="166"/>
      <c r="AY155" s="166"/>
      <c r="AZ155" s="166"/>
      <c r="BA155" s="28"/>
      <c r="BB155" s="183"/>
      <c r="BC155" s="285"/>
      <c r="BD155" s="183"/>
      <c r="BE155" s="152"/>
      <c r="BF155" s="152"/>
      <c r="BG155" s="28"/>
      <c r="BH155" s="28">
        <v>1</v>
      </c>
      <c r="BI155" s="28">
        <v>0</v>
      </c>
      <c r="BJ155" s="28">
        <v>0</v>
      </c>
      <c r="BK155" s="28">
        <v>0</v>
      </c>
      <c r="BL155" s="28">
        <v>0</v>
      </c>
      <c r="BM155" s="28">
        <v>0</v>
      </c>
      <c r="BN155" s="28">
        <v>0</v>
      </c>
    </row>
    <row r="156" s="2" customFormat="1" ht="30" customHeight="1" spans="1:66">
      <c r="A156" s="29">
        <f t="shared" si="40"/>
        <v>147</v>
      </c>
      <c r="B156" s="31"/>
      <c r="C156" s="31"/>
      <c r="D156" s="31"/>
      <c r="E156" s="31">
        <v>3</v>
      </c>
      <c r="F156" s="31"/>
      <c r="G156" s="31"/>
      <c r="H156" s="31"/>
      <c r="I156" s="31"/>
      <c r="J156" s="31"/>
      <c r="K156" s="28"/>
      <c r="L156" s="219" t="s">
        <v>241</v>
      </c>
      <c r="M156" s="219" t="s">
        <v>643</v>
      </c>
      <c r="N156" s="220" t="s">
        <v>643</v>
      </c>
      <c r="O156" s="217" t="s">
        <v>644</v>
      </c>
      <c r="P156" s="219"/>
      <c r="Q156" s="219" t="s">
        <v>124</v>
      </c>
      <c r="R156" s="28" t="s">
        <v>125</v>
      </c>
      <c r="S156" s="234"/>
      <c r="T156" s="72" t="s">
        <v>126</v>
      </c>
      <c r="U156" s="162" t="s">
        <v>643</v>
      </c>
      <c r="V156" s="55" t="s">
        <v>126</v>
      </c>
      <c r="W156" s="28" t="s">
        <v>129</v>
      </c>
      <c r="X156" s="63" t="s">
        <v>128</v>
      </c>
      <c r="Y156" s="31" t="s">
        <v>175</v>
      </c>
      <c r="Z156" s="162" t="s">
        <v>641</v>
      </c>
      <c r="AA156" s="192"/>
      <c r="AB156" s="31" t="s">
        <v>645</v>
      </c>
      <c r="AC156" s="88">
        <v>0.8231</v>
      </c>
      <c r="AD156" s="152" t="s">
        <v>132</v>
      </c>
      <c r="AE156" s="260" t="s">
        <v>180</v>
      </c>
      <c r="AF156" s="100">
        <v>304</v>
      </c>
      <c r="AG156" s="100">
        <v>169</v>
      </c>
      <c r="AH156" s="100">
        <v>2.5</v>
      </c>
      <c r="AI156" s="88">
        <f t="shared" si="39"/>
        <v>1.0095384</v>
      </c>
      <c r="AJ156" s="122">
        <f t="shared" si="38"/>
        <v>0.815323121933747</v>
      </c>
      <c r="AK156" s="153"/>
      <c r="AL156" s="88"/>
      <c r="AM156" s="88"/>
      <c r="AN156" s="88"/>
      <c r="AO156" s="138" t="s">
        <v>149</v>
      </c>
      <c r="AP156" s="138" t="s">
        <v>264</v>
      </c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93"/>
      <c r="BB156" s="88"/>
      <c r="BC156" s="153"/>
      <c r="BD156" s="88"/>
      <c r="BE156" s="152"/>
      <c r="BF156" s="152"/>
      <c r="BG156" s="28"/>
      <c r="BH156" s="28">
        <v>1</v>
      </c>
      <c r="BI156" s="28">
        <v>0</v>
      </c>
      <c r="BJ156" s="28">
        <v>0</v>
      </c>
      <c r="BK156" s="28">
        <v>0</v>
      </c>
      <c r="BL156" s="28">
        <v>0</v>
      </c>
      <c r="BM156" s="28">
        <v>0</v>
      </c>
      <c r="BN156" s="28">
        <v>0</v>
      </c>
    </row>
    <row r="157" s="2" customFormat="1" ht="30" customHeight="1" spans="1:66">
      <c r="A157" s="29">
        <f t="shared" si="40"/>
        <v>148</v>
      </c>
      <c r="B157" s="28"/>
      <c r="C157" s="28"/>
      <c r="D157" s="28"/>
      <c r="E157" s="28">
        <v>3</v>
      </c>
      <c r="F157" s="31"/>
      <c r="G157" s="28"/>
      <c r="H157" s="28"/>
      <c r="I157" s="28"/>
      <c r="J157" s="28"/>
      <c r="K157" s="28"/>
      <c r="L157" s="219" t="s">
        <v>241</v>
      </c>
      <c r="M157" s="219"/>
      <c r="N157" s="219" t="s">
        <v>646</v>
      </c>
      <c r="O157" s="217" t="s">
        <v>647</v>
      </c>
      <c r="P157" s="218"/>
      <c r="Q157" s="235" t="s">
        <v>126</v>
      </c>
      <c r="R157" s="28" t="s">
        <v>125</v>
      </c>
      <c r="S157" s="233"/>
      <c r="T157" s="72" t="s">
        <v>126</v>
      </c>
      <c r="U157" s="31" t="s">
        <v>646</v>
      </c>
      <c r="V157" s="55" t="s">
        <v>126</v>
      </c>
      <c r="W157" s="28" t="s">
        <v>129</v>
      </c>
      <c r="X157" s="63" t="s">
        <v>128</v>
      </c>
      <c r="Y157" s="31" t="s">
        <v>235</v>
      </c>
      <c r="Z157" s="30" t="s">
        <v>131</v>
      </c>
      <c r="AA157" s="28"/>
      <c r="AB157" s="28" t="s">
        <v>648</v>
      </c>
      <c r="AC157" s="88">
        <f>AC158+AC159</f>
        <v>0.6396</v>
      </c>
      <c r="AD157" s="152"/>
      <c r="AE157" s="261" t="s">
        <v>415</v>
      </c>
      <c r="AF157" s="100"/>
      <c r="AG157" s="100"/>
      <c r="AH157" s="100"/>
      <c r="AI157" s="88"/>
      <c r="AJ157" s="122"/>
      <c r="AK157" s="100">
        <v>2</v>
      </c>
      <c r="AL157" s="31"/>
      <c r="AM157" s="127"/>
      <c r="AN157" s="127"/>
      <c r="AO157" s="138" t="s">
        <v>135</v>
      </c>
      <c r="AP157" s="138" t="s">
        <v>240</v>
      </c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31"/>
      <c r="BB157" s="88"/>
      <c r="BC157" s="153"/>
      <c r="BD157" s="88"/>
      <c r="BE157" s="152"/>
      <c r="BF157" s="152"/>
      <c r="BG157" s="28"/>
      <c r="BH157" s="28">
        <v>1</v>
      </c>
      <c r="BI157" s="28">
        <v>0</v>
      </c>
      <c r="BJ157" s="28">
        <v>0</v>
      </c>
      <c r="BK157" s="28">
        <v>0</v>
      </c>
      <c r="BL157" s="28">
        <v>0</v>
      </c>
      <c r="BM157" s="28">
        <v>0</v>
      </c>
      <c r="BN157" s="28">
        <v>0</v>
      </c>
    </row>
    <row r="158" s="2" customFormat="1" ht="30" customHeight="1" spans="1:66">
      <c r="A158" s="29">
        <f t="shared" si="40"/>
        <v>149</v>
      </c>
      <c r="B158" s="28"/>
      <c r="C158" s="28"/>
      <c r="D158" s="28"/>
      <c r="E158" s="28"/>
      <c r="F158" s="28">
        <v>4</v>
      </c>
      <c r="G158" s="28"/>
      <c r="H158" s="28"/>
      <c r="I158" s="28"/>
      <c r="J158" s="28"/>
      <c r="K158" s="28"/>
      <c r="L158" s="219" t="s">
        <v>241</v>
      </c>
      <c r="M158" s="219" t="s">
        <v>649</v>
      </c>
      <c r="N158" s="220" t="s">
        <v>649</v>
      </c>
      <c r="O158" s="217" t="s">
        <v>650</v>
      </c>
      <c r="P158" s="218"/>
      <c r="Q158" s="235" t="s">
        <v>126</v>
      </c>
      <c r="R158" s="28" t="s">
        <v>125</v>
      </c>
      <c r="S158" s="232"/>
      <c r="T158" s="72" t="s">
        <v>126</v>
      </c>
      <c r="U158" s="162" t="s">
        <v>646</v>
      </c>
      <c r="V158" s="55" t="s">
        <v>126</v>
      </c>
      <c r="W158" s="28" t="s">
        <v>129</v>
      </c>
      <c r="X158" s="63" t="s">
        <v>128</v>
      </c>
      <c r="Y158" s="31" t="s">
        <v>175</v>
      </c>
      <c r="Z158" s="99" t="s">
        <v>311</v>
      </c>
      <c r="AA158" s="30"/>
      <c r="AB158" s="28" t="s">
        <v>648</v>
      </c>
      <c r="AC158" s="88">
        <v>0.629</v>
      </c>
      <c r="AD158" s="166"/>
      <c r="AE158" s="260" t="s">
        <v>180</v>
      </c>
      <c r="AF158" s="100">
        <v>373</v>
      </c>
      <c r="AG158" s="100">
        <v>88</v>
      </c>
      <c r="AH158" s="100">
        <v>3</v>
      </c>
      <c r="AI158" s="88">
        <f>AF158*AG158*AH158*7860/1000000000</f>
        <v>0.77398992</v>
      </c>
      <c r="AJ158" s="122">
        <f>AC158/AI158</f>
        <v>0.812672082344432</v>
      </c>
      <c r="AK158" s="100"/>
      <c r="AL158" s="129"/>
      <c r="AM158" s="127"/>
      <c r="AN158" s="127"/>
      <c r="AO158" s="138" t="s">
        <v>149</v>
      </c>
      <c r="AP158" s="138" t="s">
        <v>264</v>
      </c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88"/>
      <c r="BB158" s="88"/>
      <c r="BC158" s="153"/>
      <c r="BD158" s="88"/>
      <c r="BE158" s="152"/>
      <c r="BF158" s="152"/>
      <c r="BG158" s="28"/>
      <c r="BH158" s="28">
        <v>1</v>
      </c>
      <c r="BI158" s="28">
        <v>0</v>
      </c>
      <c r="BJ158" s="28">
        <v>0</v>
      </c>
      <c r="BK158" s="28">
        <v>0</v>
      </c>
      <c r="BL158" s="28">
        <v>0</v>
      </c>
      <c r="BM158" s="28">
        <v>0</v>
      </c>
      <c r="BN158" s="28">
        <v>0</v>
      </c>
    </row>
    <row r="159" s="2" customFormat="1" ht="30" customHeight="1" spans="1:66">
      <c r="A159" s="29">
        <f t="shared" si="40"/>
        <v>150</v>
      </c>
      <c r="B159" s="28"/>
      <c r="C159" s="28"/>
      <c r="D159" s="28"/>
      <c r="E159" s="28"/>
      <c r="F159" s="28">
        <v>4</v>
      </c>
      <c r="G159" s="28"/>
      <c r="H159" s="28"/>
      <c r="I159" s="28"/>
      <c r="J159" s="28"/>
      <c r="K159" s="28"/>
      <c r="L159" s="219" t="s">
        <v>241</v>
      </c>
      <c r="M159" s="219" t="s">
        <v>419</v>
      </c>
      <c r="N159" s="217" t="s">
        <v>419</v>
      </c>
      <c r="O159" s="217" t="s">
        <v>420</v>
      </c>
      <c r="P159" s="218"/>
      <c r="Q159" s="235" t="s">
        <v>126</v>
      </c>
      <c r="R159" s="28" t="s">
        <v>125</v>
      </c>
      <c r="S159" s="231"/>
      <c r="T159" s="72" t="s">
        <v>126</v>
      </c>
      <c r="U159" s="30" t="s">
        <v>419</v>
      </c>
      <c r="V159" s="55" t="s">
        <v>126</v>
      </c>
      <c r="W159" s="28" t="s">
        <v>129</v>
      </c>
      <c r="X159" s="63" t="s">
        <v>128</v>
      </c>
      <c r="Y159" s="31" t="s">
        <v>211</v>
      </c>
      <c r="Z159" s="162"/>
      <c r="AA159" s="31" t="s">
        <v>132</v>
      </c>
      <c r="AB159" s="28" t="s">
        <v>421</v>
      </c>
      <c r="AC159" s="55">
        <v>0.0106</v>
      </c>
      <c r="AD159" s="166"/>
      <c r="AE159" s="262"/>
      <c r="AF159" s="101"/>
      <c r="AG159" s="101"/>
      <c r="AH159" s="101"/>
      <c r="AI159" s="127"/>
      <c r="AJ159" s="128"/>
      <c r="AK159" s="101"/>
      <c r="AL159" s="127"/>
      <c r="AM159" s="127"/>
      <c r="AN159" s="127"/>
      <c r="AO159" s="138" t="s">
        <v>143</v>
      </c>
      <c r="AP159" s="138" t="s">
        <v>651</v>
      </c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31"/>
      <c r="BB159" s="88"/>
      <c r="BC159" s="153"/>
      <c r="BD159" s="88"/>
      <c r="BE159" s="152"/>
      <c r="BF159" s="152"/>
      <c r="BG159" s="28"/>
      <c r="BH159" s="28">
        <v>1</v>
      </c>
      <c r="BI159" s="28">
        <v>0</v>
      </c>
      <c r="BJ159" s="28">
        <v>0</v>
      </c>
      <c r="BK159" s="28">
        <v>0</v>
      </c>
      <c r="BL159" s="28">
        <v>0</v>
      </c>
      <c r="BM159" s="28">
        <v>0</v>
      </c>
      <c r="BN159" s="28">
        <v>0</v>
      </c>
    </row>
    <row r="160" s="2" customFormat="1" ht="30" customHeight="1" spans="1:66">
      <c r="A160" s="29">
        <f t="shared" si="40"/>
        <v>151</v>
      </c>
      <c r="B160" s="28"/>
      <c r="C160" s="28"/>
      <c r="D160" s="28"/>
      <c r="E160" s="28">
        <v>3</v>
      </c>
      <c r="F160" s="28"/>
      <c r="G160" s="28"/>
      <c r="H160" s="28"/>
      <c r="I160" s="28"/>
      <c r="J160" s="28"/>
      <c r="K160" s="28"/>
      <c r="L160" s="219" t="s">
        <v>241</v>
      </c>
      <c r="M160" s="219" t="s">
        <v>652</v>
      </c>
      <c r="N160" s="220" t="s">
        <v>652</v>
      </c>
      <c r="O160" s="217" t="s">
        <v>653</v>
      </c>
      <c r="P160" s="218"/>
      <c r="Q160" s="235" t="s">
        <v>159</v>
      </c>
      <c r="R160" s="28" t="s">
        <v>125</v>
      </c>
      <c r="S160" s="232"/>
      <c r="T160" s="72" t="s">
        <v>126</v>
      </c>
      <c r="U160" s="162" t="s">
        <v>652</v>
      </c>
      <c r="V160" s="55" t="s">
        <v>126</v>
      </c>
      <c r="W160" s="28" t="s">
        <v>129</v>
      </c>
      <c r="X160" s="63" t="s">
        <v>128</v>
      </c>
      <c r="Y160" s="31" t="s">
        <v>175</v>
      </c>
      <c r="Z160" s="62" t="s">
        <v>570</v>
      </c>
      <c r="AA160" s="30"/>
      <c r="AB160" s="28" t="s">
        <v>654</v>
      </c>
      <c r="AC160" s="88">
        <v>0.123</v>
      </c>
      <c r="AD160" s="166"/>
      <c r="AE160" s="263" t="s">
        <v>180</v>
      </c>
      <c r="AF160" s="101">
        <v>164</v>
      </c>
      <c r="AG160" s="101">
        <v>56</v>
      </c>
      <c r="AH160" s="101">
        <v>2</v>
      </c>
      <c r="AI160" s="88">
        <f>AF160*AG160*AH160*7860/1000000000</f>
        <v>0.14437248</v>
      </c>
      <c r="AJ160" s="122">
        <f>AC160/AI160</f>
        <v>0.85196292257361</v>
      </c>
      <c r="AK160" s="101"/>
      <c r="AL160" s="127"/>
      <c r="AM160" s="127"/>
      <c r="AN160" s="127"/>
      <c r="AO160" s="138" t="s">
        <v>143</v>
      </c>
      <c r="AP160" s="138" t="s">
        <v>655</v>
      </c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88"/>
      <c r="BB160" s="88"/>
      <c r="BC160" s="153"/>
      <c r="BD160" s="88"/>
      <c r="BE160" s="152"/>
      <c r="BF160" s="152"/>
      <c r="BG160" s="28"/>
      <c r="BH160" s="28">
        <v>1</v>
      </c>
      <c r="BI160" s="28">
        <v>0</v>
      </c>
      <c r="BJ160" s="28">
        <v>0</v>
      </c>
      <c r="BK160" s="28">
        <v>0</v>
      </c>
      <c r="BL160" s="28">
        <v>0</v>
      </c>
      <c r="BM160" s="28">
        <v>0</v>
      </c>
      <c r="BN160" s="28">
        <v>0</v>
      </c>
    </row>
    <row r="161" s="2" customFormat="1" ht="30" customHeight="1" spans="1:66">
      <c r="A161" s="29">
        <f t="shared" si="40"/>
        <v>152</v>
      </c>
      <c r="B161" s="28"/>
      <c r="C161" s="28"/>
      <c r="D161" s="28">
        <v>2</v>
      </c>
      <c r="E161" s="28"/>
      <c r="F161" s="31"/>
      <c r="H161" s="28"/>
      <c r="I161" s="28"/>
      <c r="J161" s="28"/>
      <c r="K161" s="28"/>
      <c r="L161" s="47" t="s">
        <v>120</v>
      </c>
      <c r="M161" s="47"/>
      <c r="N161" s="46"/>
      <c r="O161" s="46" t="s">
        <v>656</v>
      </c>
      <c r="P161" s="46"/>
      <c r="Q161" s="171" t="s">
        <v>124</v>
      </c>
      <c r="R161" s="75" t="s">
        <v>125</v>
      </c>
      <c r="S161" s="163"/>
      <c r="T161" s="74" t="s">
        <v>126</v>
      </c>
      <c r="U161" s="215" t="s">
        <v>624</v>
      </c>
      <c r="V161" s="50" t="s">
        <v>126</v>
      </c>
      <c r="W161" s="75" t="s">
        <v>128</v>
      </c>
      <c r="X161" s="76" t="s">
        <v>129</v>
      </c>
      <c r="Y161" s="31" t="s">
        <v>235</v>
      </c>
      <c r="Z161" s="28" t="s">
        <v>131</v>
      </c>
      <c r="AA161" s="28"/>
      <c r="AB161" s="28"/>
      <c r="AC161" s="182"/>
      <c r="AD161" s="152"/>
      <c r="AE161" s="152" t="s">
        <v>236</v>
      </c>
      <c r="AF161" s="100"/>
      <c r="AG161" s="100"/>
      <c r="AH161" s="100"/>
      <c r="AI161" s="88"/>
      <c r="AJ161" s="88"/>
      <c r="AK161" s="100"/>
      <c r="AL161" s="88">
        <v>0.48</v>
      </c>
      <c r="AM161" s="127"/>
      <c r="AN161" s="127"/>
      <c r="AO161" s="138" t="s">
        <v>149</v>
      </c>
      <c r="AP161" s="138" t="s">
        <v>237</v>
      </c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66"/>
      <c r="BB161" s="88"/>
      <c r="BC161" s="153"/>
      <c r="BD161" s="88"/>
      <c r="BE161" s="152"/>
      <c r="BF161" s="152"/>
      <c r="BG161" s="28"/>
      <c r="BH161" s="28">
        <v>0</v>
      </c>
      <c r="BI161" s="28">
        <v>1</v>
      </c>
      <c r="BJ161" s="28">
        <v>0</v>
      </c>
      <c r="BK161" s="28">
        <v>0</v>
      </c>
      <c r="BL161" s="28">
        <v>0</v>
      </c>
      <c r="BM161" s="28">
        <v>0</v>
      </c>
      <c r="BN161" s="28">
        <v>0</v>
      </c>
    </row>
    <row r="162" s="2" customFormat="1" ht="30" customHeight="1" spans="1:66">
      <c r="A162" s="29">
        <f t="shared" si="40"/>
        <v>153</v>
      </c>
      <c r="B162" s="28"/>
      <c r="C162" s="28"/>
      <c r="D162" s="28"/>
      <c r="E162" s="28"/>
      <c r="F162" s="31"/>
      <c r="H162" s="28"/>
      <c r="I162" s="28"/>
      <c r="J162" s="28"/>
      <c r="K162" s="28"/>
      <c r="L162" s="47" t="s">
        <v>120</v>
      </c>
      <c r="M162" s="47" t="s">
        <v>657</v>
      </c>
      <c r="N162" s="46" t="s">
        <v>657</v>
      </c>
      <c r="O162" s="46" t="s">
        <v>623</v>
      </c>
      <c r="P162" s="46"/>
      <c r="Q162" s="171" t="s">
        <v>124</v>
      </c>
      <c r="R162" s="75" t="s">
        <v>125</v>
      </c>
      <c r="S162" s="163"/>
      <c r="T162" s="74" t="s">
        <v>126</v>
      </c>
      <c r="U162" s="215" t="s">
        <v>624</v>
      </c>
      <c r="V162" s="50" t="s">
        <v>126</v>
      </c>
      <c r="W162" s="75" t="s">
        <v>128</v>
      </c>
      <c r="X162" s="76" t="s">
        <v>129</v>
      </c>
      <c r="Y162" s="31" t="s">
        <v>235</v>
      </c>
      <c r="Z162" s="28" t="s">
        <v>131</v>
      </c>
      <c r="AA162" s="28"/>
      <c r="AB162" s="28"/>
      <c r="AC162" s="182"/>
      <c r="AD162" s="152"/>
      <c r="AE162" s="152" t="s">
        <v>239</v>
      </c>
      <c r="AF162" s="100"/>
      <c r="AG162" s="100"/>
      <c r="AH162" s="100"/>
      <c r="AI162" s="88"/>
      <c r="AJ162" s="88"/>
      <c r="AK162" s="100">
        <v>124</v>
      </c>
      <c r="AL162" s="88"/>
      <c r="AM162" s="127"/>
      <c r="AN162" s="127"/>
      <c r="AO162" s="138" t="s">
        <v>149</v>
      </c>
      <c r="AP162" s="138" t="s">
        <v>240</v>
      </c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66"/>
      <c r="BB162" s="88"/>
      <c r="BC162" s="153"/>
      <c r="BD162" s="88"/>
      <c r="BE162" s="152"/>
      <c r="BF162" s="152"/>
      <c r="BG162" s="28"/>
      <c r="BH162" s="28">
        <v>0</v>
      </c>
      <c r="BI162" s="28">
        <v>1</v>
      </c>
      <c r="BJ162" s="28">
        <v>0</v>
      </c>
      <c r="BK162" s="28">
        <v>0</v>
      </c>
      <c r="BL162" s="28">
        <v>0</v>
      </c>
      <c r="BM162" s="28">
        <v>0</v>
      </c>
      <c r="BN162" s="28">
        <v>0</v>
      </c>
    </row>
    <row r="163" s="2" customFormat="1" ht="30" customHeight="1" spans="1:66">
      <c r="A163" s="29">
        <f t="shared" si="40"/>
        <v>154</v>
      </c>
      <c r="B163" s="28"/>
      <c r="C163" s="28"/>
      <c r="D163" s="28"/>
      <c r="E163" s="28">
        <v>3</v>
      </c>
      <c r="F163" s="31"/>
      <c r="H163" s="28"/>
      <c r="I163" s="28"/>
      <c r="J163" s="28"/>
      <c r="K163" s="28"/>
      <c r="L163" s="47" t="s">
        <v>120</v>
      </c>
      <c r="M163" s="47"/>
      <c r="N163" s="46" t="s">
        <v>658</v>
      </c>
      <c r="O163" s="46" t="s">
        <v>626</v>
      </c>
      <c r="P163" s="46"/>
      <c r="Q163" s="171" t="s">
        <v>124</v>
      </c>
      <c r="R163" s="75" t="s">
        <v>125</v>
      </c>
      <c r="S163" s="236"/>
      <c r="T163" s="74" t="s">
        <v>126</v>
      </c>
      <c r="U163" s="215" t="str">
        <f t="shared" ref="U163:U166" si="41">N163</f>
        <v>SHT00A6804</v>
      </c>
      <c r="V163" s="50" t="s">
        <v>126</v>
      </c>
      <c r="W163" s="75" t="s">
        <v>128</v>
      </c>
      <c r="X163" s="76" t="s">
        <v>129</v>
      </c>
      <c r="Y163" s="31" t="s">
        <v>235</v>
      </c>
      <c r="Z163" s="28" t="s">
        <v>131</v>
      </c>
      <c r="AA163" s="28"/>
      <c r="AB163" s="28"/>
      <c r="AC163" s="182">
        <f>AC164+AC165*2</f>
        <v>0.8702</v>
      </c>
      <c r="AD163" s="152"/>
      <c r="AE163" s="152"/>
      <c r="AF163" s="152"/>
      <c r="AG163" s="152"/>
      <c r="AH163" s="152"/>
      <c r="AI163" s="121"/>
      <c r="AJ163" s="122"/>
      <c r="AK163" s="152"/>
      <c r="AL163" s="152"/>
      <c r="AM163" s="152"/>
      <c r="AN163" s="152"/>
      <c r="AO163" s="152" t="s">
        <v>135</v>
      </c>
      <c r="AP163" s="138" t="s">
        <v>240</v>
      </c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66"/>
      <c r="BB163" s="88"/>
      <c r="BC163" s="153"/>
      <c r="BD163" s="88"/>
      <c r="BE163" s="152"/>
      <c r="BF163" s="152"/>
      <c r="BG163" s="28"/>
      <c r="BH163" s="28">
        <v>0</v>
      </c>
      <c r="BI163" s="28">
        <v>1</v>
      </c>
      <c r="BJ163" s="28">
        <v>0</v>
      </c>
      <c r="BK163" s="28">
        <v>0</v>
      </c>
      <c r="BL163" s="28">
        <v>0</v>
      </c>
      <c r="BM163" s="28">
        <v>0</v>
      </c>
      <c r="BN163" s="28">
        <v>0</v>
      </c>
    </row>
    <row r="164" s="2" customFormat="1" ht="30" customHeight="1" spans="1:66">
      <c r="A164" s="29">
        <f t="shared" si="40"/>
        <v>155</v>
      </c>
      <c r="B164" s="28"/>
      <c r="C164" s="28"/>
      <c r="D164" s="31"/>
      <c r="E164" s="28"/>
      <c r="F164" s="31">
        <v>4</v>
      </c>
      <c r="H164" s="28"/>
      <c r="I164" s="28"/>
      <c r="J164" s="28"/>
      <c r="K164" s="28"/>
      <c r="L164" s="47" t="s">
        <v>120</v>
      </c>
      <c r="M164" s="47" t="s">
        <v>659</v>
      </c>
      <c r="N164" s="46" t="s">
        <v>659</v>
      </c>
      <c r="O164" s="46" t="s">
        <v>628</v>
      </c>
      <c r="P164" s="46"/>
      <c r="Q164" s="171" t="s">
        <v>124</v>
      </c>
      <c r="R164" s="75" t="s">
        <v>125</v>
      </c>
      <c r="S164" s="74"/>
      <c r="T164" s="74" t="s">
        <v>126</v>
      </c>
      <c r="U164" s="215" t="s">
        <v>629</v>
      </c>
      <c r="V164" s="50" t="s">
        <v>126</v>
      </c>
      <c r="W164" s="75" t="s">
        <v>128</v>
      </c>
      <c r="X164" s="76" t="s">
        <v>129</v>
      </c>
      <c r="Y164" s="31" t="s">
        <v>175</v>
      </c>
      <c r="Z164" s="99" t="s">
        <v>630</v>
      </c>
      <c r="AA164" s="31"/>
      <c r="AB164" s="31"/>
      <c r="AC164" s="96">
        <v>0.8482</v>
      </c>
      <c r="AD164" s="152"/>
      <c r="AE164" s="263" t="s">
        <v>180</v>
      </c>
      <c r="AF164" s="152">
        <v>306</v>
      </c>
      <c r="AG164" s="152">
        <v>289</v>
      </c>
      <c r="AH164" s="152">
        <v>2</v>
      </c>
      <c r="AI164" s="88">
        <f>AF164*AG164*AH164*7860/1000000000</f>
        <v>1.39018248</v>
      </c>
      <c r="AJ164" s="122">
        <f>AC164/AI164</f>
        <v>0.610135728368552</v>
      </c>
      <c r="AK164" s="152"/>
      <c r="AL164" s="152"/>
      <c r="AM164" s="152"/>
      <c r="AN164" s="152"/>
      <c r="AO164" s="138" t="s">
        <v>143</v>
      </c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  <c r="AZ164" s="152"/>
      <c r="BA164" s="166"/>
      <c r="BB164" s="88"/>
      <c r="BC164" s="153"/>
      <c r="BD164" s="88"/>
      <c r="BE164" s="152"/>
      <c r="BF164" s="152"/>
      <c r="BG164" s="28"/>
      <c r="BH164" s="28">
        <v>0</v>
      </c>
      <c r="BI164" s="28">
        <v>1</v>
      </c>
      <c r="BJ164" s="28">
        <v>0</v>
      </c>
      <c r="BK164" s="28">
        <v>0</v>
      </c>
      <c r="BL164" s="28">
        <v>0</v>
      </c>
      <c r="BM164" s="28">
        <v>0</v>
      </c>
      <c r="BN164" s="28">
        <v>0</v>
      </c>
    </row>
    <row r="165" s="2" customFormat="1" ht="30" customHeight="1" spans="1:66">
      <c r="A165" s="29">
        <f t="shared" ref="A165:A174" si="42">ROW()-9</f>
        <v>156</v>
      </c>
      <c r="B165" s="28"/>
      <c r="C165" s="28"/>
      <c r="D165" s="28"/>
      <c r="E165" s="28"/>
      <c r="F165" s="31">
        <v>4</v>
      </c>
      <c r="H165" s="28"/>
      <c r="I165" s="28"/>
      <c r="J165" s="28"/>
      <c r="K165" s="28"/>
      <c r="L165" s="47" t="s">
        <v>120</v>
      </c>
      <c r="M165" s="47" t="s">
        <v>660</v>
      </c>
      <c r="N165" s="46" t="s">
        <v>660</v>
      </c>
      <c r="O165" s="75" t="s">
        <v>329</v>
      </c>
      <c r="P165" s="75"/>
      <c r="Q165" s="171" t="s">
        <v>124</v>
      </c>
      <c r="R165" s="75" t="s">
        <v>125</v>
      </c>
      <c r="S165" s="74"/>
      <c r="T165" s="74" t="s">
        <v>126</v>
      </c>
      <c r="U165" s="215" t="str">
        <f t="shared" si="41"/>
        <v>SHT00A6806</v>
      </c>
      <c r="V165" s="50" t="s">
        <v>126</v>
      </c>
      <c r="W165" s="75" t="s">
        <v>128</v>
      </c>
      <c r="X165" s="76" t="s">
        <v>129</v>
      </c>
      <c r="Y165" s="31" t="s">
        <v>211</v>
      </c>
      <c r="Z165" s="30" t="s">
        <v>631</v>
      </c>
      <c r="AA165" s="28"/>
      <c r="AB165" s="28"/>
      <c r="AC165" s="182">
        <v>0.011</v>
      </c>
      <c r="AD165" s="152"/>
      <c r="AE165" s="152"/>
      <c r="AF165" s="152"/>
      <c r="AG165" s="152"/>
      <c r="AH165" s="152"/>
      <c r="AI165" s="121"/>
      <c r="AJ165" s="122"/>
      <c r="AK165" s="152"/>
      <c r="AL165" s="152"/>
      <c r="AM165" s="152"/>
      <c r="AN165" s="152"/>
      <c r="AO165" s="138" t="s">
        <v>143</v>
      </c>
      <c r="AP165" s="138" t="s">
        <v>596</v>
      </c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66"/>
      <c r="BB165" s="88"/>
      <c r="BC165" s="153"/>
      <c r="BD165" s="88"/>
      <c r="BE165" s="152"/>
      <c r="BF165" s="152"/>
      <c r="BG165" s="28"/>
      <c r="BH165" s="28">
        <v>0</v>
      </c>
      <c r="BI165" s="28">
        <v>2</v>
      </c>
      <c r="BJ165" s="28">
        <v>0</v>
      </c>
      <c r="BK165" s="28">
        <v>0</v>
      </c>
      <c r="BL165" s="28">
        <v>0</v>
      </c>
      <c r="BM165" s="28">
        <v>0</v>
      </c>
      <c r="BN165" s="28">
        <v>0</v>
      </c>
    </row>
    <row r="166" s="2" customFormat="1" ht="30" customHeight="1" spans="1:66">
      <c r="A166" s="29">
        <f t="shared" si="42"/>
        <v>157</v>
      </c>
      <c r="B166" s="28"/>
      <c r="C166" s="28"/>
      <c r="D166" s="28"/>
      <c r="E166" s="28">
        <v>3</v>
      </c>
      <c r="F166" s="31"/>
      <c r="H166" s="28"/>
      <c r="I166" s="28"/>
      <c r="J166" s="28"/>
      <c r="K166" s="28"/>
      <c r="L166" s="47" t="s">
        <v>120</v>
      </c>
      <c r="M166" s="47"/>
      <c r="N166" s="46" t="s">
        <v>661</v>
      </c>
      <c r="O166" s="75" t="s">
        <v>633</v>
      </c>
      <c r="P166" s="75"/>
      <c r="Q166" s="171" t="s">
        <v>124</v>
      </c>
      <c r="R166" s="75" t="s">
        <v>125</v>
      </c>
      <c r="S166" s="74"/>
      <c r="T166" s="74" t="s">
        <v>126</v>
      </c>
      <c r="U166" s="215" t="str">
        <f t="shared" si="41"/>
        <v>SHT00A6807</v>
      </c>
      <c r="V166" s="50" t="s">
        <v>126</v>
      </c>
      <c r="W166" s="75" t="s">
        <v>128</v>
      </c>
      <c r="X166" s="76" t="s">
        <v>129</v>
      </c>
      <c r="Y166" s="31" t="s">
        <v>235</v>
      </c>
      <c r="Z166" s="99" t="s">
        <v>630</v>
      </c>
      <c r="AA166" s="28"/>
      <c r="AB166" s="28"/>
      <c r="AC166" s="182">
        <f>AC167+AC168*2</f>
        <v>0.8702</v>
      </c>
      <c r="AD166" s="152"/>
      <c r="AE166" s="152"/>
      <c r="AF166" s="152"/>
      <c r="AG166" s="152"/>
      <c r="AH166" s="152"/>
      <c r="AI166" s="121"/>
      <c r="AJ166" s="122"/>
      <c r="AK166" s="152"/>
      <c r="AL166" s="152"/>
      <c r="AM166" s="152"/>
      <c r="AN166" s="152"/>
      <c r="AO166" s="152" t="s">
        <v>135</v>
      </c>
      <c r="AP166" s="138" t="s">
        <v>240</v>
      </c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66"/>
      <c r="BB166" s="88"/>
      <c r="BC166" s="153"/>
      <c r="BD166" s="88"/>
      <c r="BE166" s="152"/>
      <c r="BF166" s="152"/>
      <c r="BG166" s="28"/>
      <c r="BH166" s="28">
        <v>0</v>
      </c>
      <c r="BI166" s="28">
        <v>1</v>
      </c>
      <c r="BJ166" s="28">
        <v>0</v>
      </c>
      <c r="BK166" s="28">
        <v>0</v>
      </c>
      <c r="BL166" s="28">
        <v>0</v>
      </c>
      <c r="BM166" s="28">
        <v>0</v>
      </c>
      <c r="BN166" s="28">
        <v>0</v>
      </c>
    </row>
    <row r="167" s="2" customFormat="1" ht="30" customHeight="1" spans="1:66">
      <c r="A167" s="29">
        <f t="shared" si="42"/>
        <v>158</v>
      </c>
      <c r="B167" s="28"/>
      <c r="C167" s="28"/>
      <c r="D167" s="31"/>
      <c r="E167" s="28"/>
      <c r="F167" s="31">
        <v>4</v>
      </c>
      <c r="H167" s="28"/>
      <c r="I167" s="28"/>
      <c r="J167" s="28"/>
      <c r="K167" s="28"/>
      <c r="L167" s="47" t="s">
        <v>120</v>
      </c>
      <c r="M167" s="47" t="s">
        <v>662</v>
      </c>
      <c r="N167" s="46" t="s">
        <v>662</v>
      </c>
      <c r="O167" s="46" t="s">
        <v>663</v>
      </c>
      <c r="P167" s="75"/>
      <c r="Q167" s="171" t="s">
        <v>124</v>
      </c>
      <c r="R167" s="75" t="s">
        <v>125</v>
      </c>
      <c r="S167" s="74"/>
      <c r="T167" s="74" t="s">
        <v>126</v>
      </c>
      <c r="U167" s="215" t="s">
        <v>629</v>
      </c>
      <c r="V167" s="50" t="s">
        <v>126</v>
      </c>
      <c r="W167" s="75" t="s">
        <v>128</v>
      </c>
      <c r="X167" s="76" t="s">
        <v>129</v>
      </c>
      <c r="Y167" s="31" t="s">
        <v>175</v>
      </c>
      <c r="Z167" s="99" t="s">
        <v>630</v>
      </c>
      <c r="AA167" s="28"/>
      <c r="AB167" s="28"/>
      <c r="AC167" s="96">
        <v>0.8482</v>
      </c>
      <c r="AD167" s="152"/>
      <c r="AE167" s="263" t="s">
        <v>180</v>
      </c>
      <c r="AF167" s="152">
        <v>306</v>
      </c>
      <c r="AG167" s="152">
        <v>289</v>
      </c>
      <c r="AH167" s="152">
        <v>2</v>
      </c>
      <c r="AI167" s="88">
        <f t="shared" ref="AI167:AI171" si="43">AF167*AG167*AH167*7860/1000000000</f>
        <v>1.39018248</v>
      </c>
      <c r="AJ167" s="122">
        <f t="shared" ref="AJ167:AJ171" si="44">AC167/AI167</f>
        <v>0.610135728368552</v>
      </c>
      <c r="AK167" s="152"/>
      <c r="AL167" s="152"/>
      <c r="AM167" s="152"/>
      <c r="AN167" s="152"/>
      <c r="AO167" s="138" t="s">
        <v>143</v>
      </c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  <c r="AZ167" s="152"/>
      <c r="BA167" s="166"/>
      <c r="BB167" s="88"/>
      <c r="BC167" s="153"/>
      <c r="BD167" s="88"/>
      <c r="BE167" s="152"/>
      <c r="BF167" s="152"/>
      <c r="BG167" s="28"/>
      <c r="BH167" s="28">
        <v>0</v>
      </c>
      <c r="BI167" s="28">
        <v>1</v>
      </c>
      <c r="BJ167" s="28">
        <v>0</v>
      </c>
      <c r="BK167" s="28">
        <v>0</v>
      </c>
      <c r="BL167" s="28">
        <v>0</v>
      </c>
      <c r="BM167" s="28">
        <v>0</v>
      </c>
      <c r="BN167" s="28">
        <v>0</v>
      </c>
    </row>
    <row r="168" s="2" customFormat="1" ht="30" customHeight="1" spans="1:66">
      <c r="A168" s="29">
        <f t="shared" si="42"/>
        <v>159</v>
      </c>
      <c r="B168" s="28"/>
      <c r="C168" s="28"/>
      <c r="D168" s="28"/>
      <c r="E168" s="31"/>
      <c r="F168" s="31">
        <v>4</v>
      </c>
      <c r="H168" s="28"/>
      <c r="I168" s="28"/>
      <c r="J168" s="28"/>
      <c r="K168" s="28"/>
      <c r="L168" s="47" t="s">
        <v>241</v>
      </c>
      <c r="M168" s="47" t="s">
        <v>620</v>
      </c>
      <c r="N168" s="46" t="s">
        <v>620</v>
      </c>
      <c r="O168" s="75" t="s">
        <v>329</v>
      </c>
      <c r="P168" s="75"/>
      <c r="Q168" s="171" t="s">
        <v>124</v>
      </c>
      <c r="R168" s="75" t="s">
        <v>125</v>
      </c>
      <c r="S168" s="74"/>
      <c r="T168" s="74" t="s">
        <v>126</v>
      </c>
      <c r="U168" s="215" t="s">
        <v>620</v>
      </c>
      <c r="V168" s="50" t="s">
        <v>126</v>
      </c>
      <c r="W168" s="75" t="s">
        <v>128</v>
      </c>
      <c r="X168" s="76" t="s">
        <v>129</v>
      </c>
      <c r="Y168" s="31" t="s">
        <v>211</v>
      </c>
      <c r="Z168" s="30" t="s">
        <v>631</v>
      </c>
      <c r="AA168" s="28"/>
      <c r="AB168" s="28"/>
      <c r="AC168" s="182">
        <v>0.011</v>
      </c>
      <c r="AD168" s="152"/>
      <c r="AE168" s="152"/>
      <c r="AF168" s="152"/>
      <c r="AG168" s="152"/>
      <c r="AH168" s="152"/>
      <c r="AI168" s="121"/>
      <c r="AJ168" s="122"/>
      <c r="AK168" s="152"/>
      <c r="AL168" s="152"/>
      <c r="AM168" s="152"/>
      <c r="AN168" s="152"/>
      <c r="AO168" s="138" t="s">
        <v>143</v>
      </c>
      <c r="AP168" s="138" t="s">
        <v>596</v>
      </c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66"/>
      <c r="BB168" s="88"/>
      <c r="BC168" s="153"/>
      <c r="BD168" s="88"/>
      <c r="BE168" s="152"/>
      <c r="BF168" s="152"/>
      <c r="BG168" s="28"/>
      <c r="BH168" s="28">
        <v>0</v>
      </c>
      <c r="BI168" s="28">
        <v>2</v>
      </c>
      <c r="BJ168" s="28">
        <v>0</v>
      </c>
      <c r="BK168" s="28">
        <v>0</v>
      </c>
      <c r="BL168" s="28">
        <v>0</v>
      </c>
      <c r="BM168" s="28">
        <v>0</v>
      </c>
      <c r="BN168" s="28">
        <v>0</v>
      </c>
    </row>
    <row r="169" s="2" customFormat="1" ht="30" customHeight="1" spans="1:66">
      <c r="A169" s="29">
        <f t="shared" si="42"/>
        <v>160</v>
      </c>
      <c r="B169" s="28"/>
      <c r="C169" s="28"/>
      <c r="D169" s="28"/>
      <c r="E169" s="28">
        <v>3</v>
      </c>
      <c r="F169" s="28"/>
      <c r="H169" s="28"/>
      <c r="I169" s="28"/>
      <c r="J169" s="28"/>
      <c r="K169" s="28"/>
      <c r="L169" s="47" t="s">
        <v>241</v>
      </c>
      <c r="M169" s="47" t="s">
        <v>636</v>
      </c>
      <c r="N169" s="46" t="s">
        <v>636</v>
      </c>
      <c r="O169" s="75" t="s">
        <v>637</v>
      </c>
      <c r="P169" s="75"/>
      <c r="Q169" s="171" t="s">
        <v>124</v>
      </c>
      <c r="R169" s="75" t="s">
        <v>125</v>
      </c>
      <c r="S169" s="74"/>
      <c r="T169" s="74" t="s">
        <v>126</v>
      </c>
      <c r="U169" s="46" t="s">
        <v>636</v>
      </c>
      <c r="V169" s="50" t="s">
        <v>126</v>
      </c>
      <c r="W169" s="75" t="s">
        <v>128</v>
      </c>
      <c r="X169" s="76" t="s">
        <v>129</v>
      </c>
      <c r="Y169" s="31" t="s">
        <v>233</v>
      </c>
      <c r="Z169" s="30" t="s">
        <v>638</v>
      </c>
      <c r="AA169" s="28"/>
      <c r="AB169" s="28"/>
      <c r="AC169" s="88">
        <v>0.675</v>
      </c>
      <c r="AD169" s="152"/>
      <c r="AE169" s="88" t="s">
        <v>382</v>
      </c>
      <c r="AF169" s="100">
        <v>338</v>
      </c>
      <c r="AG169" s="100">
        <v>20</v>
      </c>
      <c r="AH169" s="100">
        <v>40</v>
      </c>
      <c r="AI169" s="88">
        <f>AF169*1.677/1000</f>
        <v>0.566826</v>
      </c>
      <c r="AJ169" s="122">
        <f>AC169/AI169</f>
        <v>1.19084163394057</v>
      </c>
      <c r="AK169" s="100"/>
      <c r="AL169" s="88"/>
      <c r="AM169" s="186"/>
      <c r="AN169" s="186"/>
      <c r="AO169" s="138" t="s">
        <v>149</v>
      </c>
      <c r="AP169" s="138" t="s">
        <v>372</v>
      </c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66"/>
      <c r="BB169" s="88"/>
      <c r="BC169" s="153"/>
      <c r="BD169" s="88"/>
      <c r="BE169" s="152"/>
      <c r="BF169" s="152"/>
      <c r="BG169" s="28"/>
      <c r="BH169" s="28">
        <v>0</v>
      </c>
      <c r="BI169" s="28">
        <v>1</v>
      </c>
      <c r="BJ169" s="28">
        <v>0</v>
      </c>
      <c r="BK169" s="28">
        <v>0</v>
      </c>
      <c r="BL169" s="28">
        <v>0</v>
      </c>
      <c r="BM169" s="28">
        <v>0</v>
      </c>
      <c r="BN169" s="28">
        <v>0</v>
      </c>
    </row>
    <row r="170" s="2" customFormat="1" ht="30" customHeight="1" spans="1:66">
      <c r="A170" s="29">
        <f t="shared" si="42"/>
        <v>161</v>
      </c>
      <c r="B170" s="28"/>
      <c r="C170" s="28"/>
      <c r="D170" s="28"/>
      <c r="E170" s="28">
        <v>3</v>
      </c>
      <c r="F170" s="28"/>
      <c r="H170" s="28"/>
      <c r="I170" s="28"/>
      <c r="J170" s="28"/>
      <c r="K170" s="28"/>
      <c r="L170" s="47" t="s">
        <v>241</v>
      </c>
      <c r="M170" s="47" t="s">
        <v>639</v>
      </c>
      <c r="N170" s="215" t="s">
        <v>639</v>
      </c>
      <c r="O170" s="46" t="s">
        <v>640</v>
      </c>
      <c r="P170" s="75"/>
      <c r="Q170" s="171" t="s">
        <v>124</v>
      </c>
      <c r="R170" s="75" t="s">
        <v>125</v>
      </c>
      <c r="S170" s="163"/>
      <c r="T170" s="74" t="s">
        <v>126</v>
      </c>
      <c r="U170" s="215" t="s">
        <v>639</v>
      </c>
      <c r="V170" s="50" t="s">
        <v>126</v>
      </c>
      <c r="W170" s="75" t="s">
        <v>128</v>
      </c>
      <c r="X170" s="76" t="s">
        <v>129</v>
      </c>
      <c r="Y170" s="31" t="s">
        <v>175</v>
      </c>
      <c r="Z170" s="162" t="s">
        <v>641</v>
      </c>
      <c r="AA170" s="30"/>
      <c r="AB170" s="28" t="s">
        <v>642</v>
      </c>
      <c r="AC170" s="88">
        <v>0.7556</v>
      </c>
      <c r="AD170" s="152"/>
      <c r="AE170" s="152" t="s">
        <v>180</v>
      </c>
      <c r="AF170" s="100">
        <v>302</v>
      </c>
      <c r="AG170" s="100">
        <v>153</v>
      </c>
      <c r="AH170" s="100">
        <v>2.5</v>
      </c>
      <c r="AI170" s="88">
        <f t="shared" si="43"/>
        <v>0.9079479</v>
      </c>
      <c r="AJ170" s="122">
        <f t="shared" si="44"/>
        <v>0.832206341355049</v>
      </c>
      <c r="AK170" s="100"/>
      <c r="AL170" s="129"/>
      <c r="AM170" s="186"/>
      <c r="AN170" s="186"/>
      <c r="AO170" s="138" t="s">
        <v>149</v>
      </c>
      <c r="AP170" s="138" t="s">
        <v>264</v>
      </c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66"/>
      <c r="BB170" s="88"/>
      <c r="BC170" s="153"/>
      <c r="BD170" s="88"/>
      <c r="BE170" s="152"/>
      <c r="BF170" s="152"/>
      <c r="BG170" s="28"/>
      <c r="BH170" s="28">
        <v>0</v>
      </c>
      <c r="BI170" s="28">
        <v>1</v>
      </c>
      <c r="BJ170" s="28">
        <v>0</v>
      </c>
      <c r="BK170" s="28">
        <v>0</v>
      </c>
      <c r="BL170" s="28">
        <v>0</v>
      </c>
      <c r="BM170" s="28">
        <v>0</v>
      </c>
      <c r="BN170" s="28">
        <v>0</v>
      </c>
    </row>
    <row r="171" s="2" customFormat="1" ht="30" customHeight="1" spans="1:66">
      <c r="A171" s="29">
        <f t="shared" si="42"/>
        <v>162</v>
      </c>
      <c r="B171" s="28"/>
      <c r="C171" s="28"/>
      <c r="D171" s="31"/>
      <c r="E171" s="31">
        <v>3</v>
      </c>
      <c r="F171" s="31"/>
      <c r="H171" s="28"/>
      <c r="I171" s="28"/>
      <c r="J171" s="28"/>
      <c r="K171" s="28"/>
      <c r="L171" s="47" t="s">
        <v>241</v>
      </c>
      <c r="M171" s="47" t="s">
        <v>643</v>
      </c>
      <c r="N171" s="215" t="s">
        <v>643</v>
      </c>
      <c r="O171" s="46" t="s">
        <v>644</v>
      </c>
      <c r="P171" s="47"/>
      <c r="Q171" s="47" t="s">
        <v>124</v>
      </c>
      <c r="R171" s="75" t="s">
        <v>125</v>
      </c>
      <c r="S171" s="76"/>
      <c r="T171" s="74" t="s">
        <v>126</v>
      </c>
      <c r="U171" s="215" t="s">
        <v>643</v>
      </c>
      <c r="V171" s="50" t="s">
        <v>126</v>
      </c>
      <c r="W171" s="75" t="s">
        <v>128</v>
      </c>
      <c r="X171" s="76" t="s">
        <v>129</v>
      </c>
      <c r="Y171" s="31" t="s">
        <v>175</v>
      </c>
      <c r="Z171" s="162" t="s">
        <v>641</v>
      </c>
      <c r="AA171" s="192"/>
      <c r="AB171" s="31" t="s">
        <v>645</v>
      </c>
      <c r="AC171" s="88">
        <v>0.8231</v>
      </c>
      <c r="AD171" s="152"/>
      <c r="AE171" s="152" t="s">
        <v>180</v>
      </c>
      <c r="AF171" s="100">
        <v>304</v>
      </c>
      <c r="AG171" s="100">
        <v>169</v>
      </c>
      <c r="AH171" s="100">
        <v>2.5</v>
      </c>
      <c r="AI171" s="88">
        <f t="shared" si="43"/>
        <v>1.0095384</v>
      </c>
      <c r="AJ171" s="122">
        <f t="shared" si="44"/>
        <v>0.815323121933747</v>
      </c>
      <c r="AK171" s="100"/>
      <c r="AL171" s="129"/>
      <c r="AM171" s="127"/>
      <c r="AN171" s="127"/>
      <c r="AO171" s="138" t="s">
        <v>149</v>
      </c>
      <c r="AP171" s="138" t="s">
        <v>264</v>
      </c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66"/>
      <c r="BB171" s="88"/>
      <c r="BC171" s="153"/>
      <c r="BD171" s="88"/>
      <c r="BE171" s="152"/>
      <c r="BF171" s="152"/>
      <c r="BG171" s="28"/>
      <c r="BH171" s="28">
        <v>0</v>
      </c>
      <c r="BI171" s="28">
        <v>1</v>
      </c>
      <c r="BJ171" s="28">
        <v>0</v>
      </c>
      <c r="BK171" s="28">
        <v>0</v>
      </c>
      <c r="BL171" s="28">
        <v>0</v>
      </c>
      <c r="BM171" s="28">
        <v>0</v>
      </c>
      <c r="BN171" s="28">
        <v>0</v>
      </c>
    </row>
    <row r="172" s="2" customFormat="1" ht="30" customHeight="1" spans="1:66">
      <c r="A172" s="29">
        <f t="shared" si="42"/>
        <v>163</v>
      </c>
      <c r="B172" s="28"/>
      <c r="C172" s="28"/>
      <c r="D172" s="28"/>
      <c r="E172" s="28">
        <v>3</v>
      </c>
      <c r="F172" s="31"/>
      <c r="H172" s="28"/>
      <c r="I172" s="28"/>
      <c r="J172" s="28"/>
      <c r="K172" s="28"/>
      <c r="L172" s="47" t="s">
        <v>241</v>
      </c>
      <c r="M172" s="47"/>
      <c r="N172" s="47" t="s">
        <v>646</v>
      </c>
      <c r="O172" s="46" t="s">
        <v>647</v>
      </c>
      <c r="P172" s="75"/>
      <c r="Q172" s="73" t="s">
        <v>126</v>
      </c>
      <c r="R172" s="75" t="s">
        <v>125</v>
      </c>
      <c r="S172" s="74"/>
      <c r="T172" s="74" t="s">
        <v>126</v>
      </c>
      <c r="U172" s="47" t="s">
        <v>646</v>
      </c>
      <c r="V172" s="50" t="s">
        <v>126</v>
      </c>
      <c r="W172" s="75" t="s">
        <v>128</v>
      </c>
      <c r="X172" s="76" t="s">
        <v>129</v>
      </c>
      <c r="Y172" s="31" t="s">
        <v>235</v>
      </c>
      <c r="Z172" s="30" t="s">
        <v>131</v>
      </c>
      <c r="AA172" s="28"/>
      <c r="AB172" s="28" t="s">
        <v>648</v>
      </c>
      <c r="AC172" s="88">
        <f>AC173+AC191</f>
        <v>1.28</v>
      </c>
      <c r="AD172" s="152"/>
      <c r="AE172" s="88" t="s">
        <v>415</v>
      </c>
      <c r="AF172" s="100"/>
      <c r="AG172" s="100"/>
      <c r="AH172" s="100"/>
      <c r="AI172" s="88"/>
      <c r="AJ172" s="122"/>
      <c r="AK172" s="100">
        <v>2</v>
      </c>
      <c r="AL172" s="31"/>
      <c r="AM172" s="127"/>
      <c r="AN172" s="127"/>
      <c r="AO172" s="138" t="s">
        <v>135</v>
      </c>
      <c r="AP172" s="138" t="s">
        <v>240</v>
      </c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66"/>
      <c r="BB172" s="88"/>
      <c r="BC172" s="153"/>
      <c r="BD172" s="88"/>
      <c r="BE172" s="152"/>
      <c r="BF172" s="152"/>
      <c r="BG172" s="28"/>
      <c r="BH172" s="28">
        <v>0</v>
      </c>
      <c r="BI172" s="28">
        <v>1</v>
      </c>
      <c r="BJ172" s="28">
        <v>0</v>
      </c>
      <c r="BK172" s="28">
        <v>0</v>
      </c>
      <c r="BL172" s="28">
        <v>0</v>
      </c>
      <c r="BM172" s="28">
        <v>0</v>
      </c>
      <c r="BN172" s="28">
        <v>0</v>
      </c>
    </row>
    <row r="173" s="2" customFormat="1" ht="30" customHeight="1" spans="1:66">
      <c r="A173" s="29">
        <f t="shared" si="42"/>
        <v>164</v>
      </c>
      <c r="B173" s="28"/>
      <c r="C173" s="28"/>
      <c r="D173" s="28"/>
      <c r="E173" s="28"/>
      <c r="F173" s="28">
        <v>4</v>
      </c>
      <c r="H173" s="28"/>
      <c r="I173" s="28"/>
      <c r="J173" s="28"/>
      <c r="K173" s="28"/>
      <c r="L173" s="47" t="s">
        <v>241</v>
      </c>
      <c r="M173" s="47" t="s">
        <v>649</v>
      </c>
      <c r="N173" s="215" t="s">
        <v>649</v>
      </c>
      <c r="O173" s="46" t="s">
        <v>650</v>
      </c>
      <c r="P173" s="75"/>
      <c r="Q173" s="73" t="s">
        <v>126</v>
      </c>
      <c r="R173" s="75" t="s">
        <v>125</v>
      </c>
      <c r="S173" s="236"/>
      <c r="T173" s="74" t="s">
        <v>126</v>
      </c>
      <c r="U173" s="215" t="s">
        <v>646</v>
      </c>
      <c r="V173" s="50" t="s">
        <v>126</v>
      </c>
      <c r="W173" s="75" t="s">
        <v>128</v>
      </c>
      <c r="X173" s="76" t="s">
        <v>129</v>
      </c>
      <c r="Y173" s="31" t="s">
        <v>175</v>
      </c>
      <c r="Z173" s="99" t="s">
        <v>311</v>
      </c>
      <c r="AA173" s="30"/>
      <c r="AB173" s="28" t="s">
        <v>648</v>
      </c>
      <c r="AC173" s="88">
        <v>0.629</v>
      </c>
      <c r="AD173" s="152"/>
      <c r="AE173" s="152" t="s">
        <v>180</v>
      </c>
      <c r="AF173" s="100">
        <v>373</v>
      </c>
      <c r="AG173" s="100">
        <v>88</v>
      </c>
      <c r="AH173" s="100">
        <v>3</v>
      </c>
      <c r="AI173" s="88">
        <f>AF173*AG173*AH173*7860/1000000000</f>
        <v>0.77398992</v>
      </c>
      <c r="AJ173" s="122">
        <f t="shared" ref="AJ173:AJ176" si="45">AC173/AI173</f>
        <v>0.812672082344432</v>
      </c>
      <c r="AK173" s="100"/>
      <c r="AL173" s="129"/>
      <c r="AM173" s="127"/>
      <c r="AN173" s="127"/>
      <c r="AO173" s="138" t="s">
        <v>149</v>
      </c>
      <c r="AP173" s="138" t="s">
        <v>264</v>
      </c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66"/>
      <c r="BB173" s="88"/>
      <c r="BC173" s="153"/>
      <c r="BD173" s="88"/>
      <c r="BE173" s="152"/>
      <c r="BF173" s="152"/>
      <c r="BG173" s="28"/>
      <c r="BH173" s="28">
        <v>0</v>
      </c>
      <c r="BI173" s="28">
        <v>1</v>
      </c>
      <c r="BJ173" s="28">
        <v>0</v>
      </c>
      <c r="BK173" s="28">
        <v>0</v>
      </c>
      <c r="BL173" s="28">
        <v>0</v>
      </c>
      <c r="BM173" s="28">
        <v>0</v>
      </c>
      <c r="BN173" s="28">
        <v>0</v>
      </c>
    </row>
    <row r="174" s="2" customFormat="1" ht="30" customHeight="1" spans="1:66">
      <c r="A174" s="29">
        <f t="shared" si="42"/>
        <v>165</v>
      </c>
      <c r="B174" s="28"/>
      <c r="C174" s="28"/>
      <c r="D174" s="28"/>
      <c r="E174" s="28"/>
      <c r="F174" s="28">
        <v>4</v>
      </c>
      <c r="H174" s="28"/>
      <c r="I174" s="28"/>
      <c r="J174" s="28"/>
      <c r="K174" s="28"/>
      <c r="L174" s="47" t="s">
        <v>241</v>
      </c>
      <c r="M174" s="47" t="s">
        <v>419</v>
      </c>
      <c r="N174" s="46" t="s">
        <v>419</v>
      </c>
      <c r="O174" s="46" t="s">
        <v>420</v>
      </c>
      <c r="P174" s="75"/>
      <c r="Q174" s="73" t="s">
        <v>126</v>
      </c>
      <c r="R174" s="75" t="s">
        <v>125</v>
      </c>
      <c r="S174" s="163"/>
      <c r="T174" s="74" t="s">
        <v>126</v>
      </c>
      <c r="U174" s="46" t="s">
        <v>419</v>
      </c>
      <c r="V174" s="50" t="s">
        <v>126</v>
      </c>
      <c r="W174" s="75" t="s">
        <v>128</v>
      </c>
      <c r="X174" s="76" t="s">
        <v>129</v>
      </c>
      <c r="Y174" s="31" t="s">
        <v>211</v>
      </c>
      <c r="Z174" s="162"/>
      <c r="AA174" s="31" t="s">
        <v>132</v>
      </c>
      <c r="AB174" s="28" t="s">
        <v>421</v>
      </c>
      <c r="AC174" s="55">
        <v>0.0106</v>
      </c>
      <c r="AD174" s="166"/>
      <c r="AE174" s="92"/>
      <c r="AF174" s="101"/>
      <c r="AG174" s="101"/>
      <c r="AH174" s="101"/>
      <c r="AI174" s="127"/>
      <c r="AJ174" s="128"/>
      <c r="AK174" s="101"/>
      <c r="AL174" s="127"/>
      <c r="AM174" s="127"/>
      <c r="AN174" s="127"/>
      <c r="AO174" s="138" t="s">
        <v>143</v>
      </c>
      <c r="AP174" s="138" t="s">
        <v>596</v>
      </c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31"/>
      <c r="BB174" s="88"/>
      <c r="BC174" s="153"/>
      <c r="BD174" s="88"/>
      <c r="BE174" s="152"/>
      <c r="BF174" s="152"/>
      <c r="BG174" s="28"/>
      <c r="BH174" s="28">
        <v>0</v>
      </c>
      <c r="BI174" s="28">
        <v>1</v>
      </c>
      <c r="BJ174" s="28">
        <v>0</v>
      </c>
      <c r="BK174" s="28">
        <v>0</v>
      </c>
      <c r="BL174" s="28">
        <v>0</v>
      </c>
      <c r="BM174" s="28">
        <v>0</v>
      </c>
      <c r="BN174" s="28">
        <v>0</v>
      </c>
    </row>
    <row r="175" s="2" customFormat="1" ht="30" customHeight="1" spans="1:66">
      <c r="A175" s="29">
        <f t="shared" ref="A175:A177" si="46">ROW()-9</f>
        <v>166</v>
      </c>
      <c r="B175" s="28"/>
      <c r="C175" s="28"/>
      <c r="D175" s="28"/>
      <c r="E175" s="28">
        <v>3</v>
      </c>
      <c r="F175" s="28"/>
      <c r="H175" s="28"/>
      <c r="I175" s="28"/>
      <c r="J175" s="28"/>
      <c r="K175" s="28"/>
      <c r="L175" s="47" t="s">
        <v>241</v>
      </c>
      <c r="M175" s="47" t="s">
        <v>664</v>
      </c>
      <c r="N175" s="215" t="s">
        <v>664</v>
      </c>
      <c r="O175" s="46" t="s">
        <v>665</v>
      </c>
      <c r="P175" s="75"/>
      <c r="Q175" s="73" t="s">
        <v>159</v>
      </c>
      <c r="R175" s="75" t="s">
        <v>125</v>
      </c>
      <c r="S175" s="236"/>
      <c r="T175" s="74" t="s">
        <v>126</v>
      </c>
      <c r="U175" s="215" t="s">
        <v>664</v>
      </c>
      <c r="V175" s="50" t="s">
        <v>126</v>
      </c>
      <c r="W175" s="75" t="s">
        <v>128</v>
      </c>
      <c r="X175" s="76" t="s">
        <v>129</v>
      </c>
      <c r="Y175" s="31" t="s">
        <v>233</v>
      </c>
      <c r="Z175" s="30" t="s">
        <v>638</v>
      </c>
      <c r="AA175" s="30"/>
      <c r="AB175" s="28"/>
      <c r="AC175" s="88">
        <v>0.5884</v>
      </c>
      <c r="AD175" s="166"/>
      <c r="AE175" s="88" t="s">
        <v>382</v>
      </c>
      <c r="AF175" s="100">
        <v>366</v>
      </c>
      <c r="AG175" s="100">
        <v>20</v>
      </c>
      <c r="AH175" s="100">
        <v>40</v>
      </c>
      <c r="AI175" s="88">
        <f>AF175*1.677/1000</f>
        <v>0.613782</v>
      </c>
      <c r="AJ175" s="122">
        <f t="shared" si="45"/>
        <v>0.958646555291618</v>
      </c>
      <c r="AK175" s="100"/>
      <c r="AL175" s="88"/>
      <c r="AM175" s="127"/>
      <c r="AN175" s="127"/>
      <c r="AO175" s="138" t="s">
        <v>149</v>
      </c>
      <c r="AP175" s="138" t="s">
        <v>372</v>
      </c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88"/>
      <c r="BB175" s="88"/>
      <c r="BC175" s="153"/>
      <c r="BD175" s="88"/>
      <c r="BE175" s="152"/>
      <c r="BF175" s="152"/>
      <c r="BG175" s="28"/>
      <c r="BH175" s="28">
        <v>0</v>
      </c>
      <c r="BI175" s="28">
        <v>1</v>
      </c>
      <c r="BJ175" s="28">
        <v>0</v>
      </c>
      <c r="BK175" s="28">
        <v>0</v>
      </c>
      <c r="BL175" s="28">
        <v>0</v>
      </c>
      <c r="BM175" s="28">
        <v>0</v>
      </c>
      <c r="BN175" s="28">
        <v>0</v>
      </c>
    </row>
    <row r="176" s="2" customFormat="1" ht="30" customHeight="1" spans="1:66">
      <c r="A176" s="29">
        <f t="shared" si="46"/>
        <v>167</v>
      </c>
      <c r="B176" s="28"/>
      <c r="C176" s="28"/>
      <c r="D176" s="28"/>
      <c r="E176" s="28">
        <v>3</v>
      </c>
      <c r="F176" s="28"/>
      <c r="H176" s="28"/>
      <c r="I176" s="28"/>
      <c r="J176" s="28"/>
      <c r="K176" s="28"/>
      <c r="L176" s="47" t="s">
        <v>241</v>
      </c>
      <c r="M176" s="47" t="s">
        <v>652</v>
      </c>
      <c r="N176" s="215" t="s">
        <v>652</v>
      </c>
      <c r="O176" s="46" t="s">
        <v>653</v>
      </c>
      <c r="P176" s="75"/>
      <c r="Q176" s="73" t="s">
        <v>159</v>
      </c>
      <c r="R176" s="75" t="s">
        <v>125</v>
      </c>
      <c r="S176" s="236"/>
      <c r="T176" s="74" t="s">
        <v>126</v>
      </c>
      <c r="U176" s="215" t="s">
        <v>652</v>
      </c>
      <c r="V176" s="50" t="s">
        <v>126</v>
      </c>
      <c r="W176" s="75" t="s">
        <v>128</v>
      </c>
      <c r="X176" s="76" t="s">
        <v>129</v>
      </c>
      <c r="Y176" s="31" t="s">
        <v>175</v>
      </c>
      <c r="Z176" s="62" t="s">
        <v>570</v>
      </c>
      <c r="AA176" s="30"/>
      <c r="AB176" s="28" t="s">
        <v>654</v>
      </c>
      <c r="AC176" s="88">
        <v>0.123</v>
      </c>
      <c r="AD176" s="166"/>
      <c r="AE176" s="127" t="s">
        <v>180</v>
      </c>
      <c r="AF176" s="101">
        <v>164</v>
      </c>
      <c r="AG176" s="101">
        <v>56</v>
      </c>
      <c r="AH176" s="101">
        <v>2</v>
      </c>
      <c r="AI176" s="88">
        <f>AF176*AG176*AH176*7860/1000000000</f>
        <v>0.14437248</v>
      </c>
      <c r="AJ176" s="122">
        <f t="shared" si="45"/>
        <v>0.85196292257361</v>
      </c>
      <c r="AK176" s="101"/>
      <c r="AL176" s="127"/>
      <c r="AM176" s="127"/>
      <c r="AN176" s="127"/>
      <c r="AO176" s="138" t="s">
        <v>143</v>
      </c>
      <c r="AP176" s="138" t="s">
        <v>655</v>
      </c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88"/>
      <c r="BB176" s="88"/>
      <c r="BC176" s="153"/>
      <c r="BD176" s="88"/>
      <c r="BE176" s="152"/>
      <c r="BF176" s="152"/>
      <c r="BG176" s="28"/>
      <c r="BH176" s="28">
        <v>0</v>
      </c>
      <c r="BI176" s="28">
        <v>1</v>
      </c>
      <c r="BJ176" s="28">
        <v>0</v>
      </c>
      <c r="BK176" s="28">
        <v>0</v>
      </c>
      <c r="BL176" s="28">
        <v>0</v>
      </c>
      <c r="BM176" s="28">
        <v>0</v>
      </c>
      <c r="BN176" s="28">
        <v>0</v>
      </c>
    </row>
    <row r="177" s="2" customFormat="1" ht="30" customHeight="1" spans="1:66">
      <c r="A177" s="29">
        <f t="shared" si="46"/>
        <v>168</v>
      </c>
      <c r="B177" s="28"/>
      <c r="C177" s="28"/>
      <c r="D177" s="28">
        <v>2</v>
      </c>
      <c r="E177" s="28"/>
      <c r="F177" s="28"/>
      <c r="H177" s="28"/>
      <c r="I177" s="28"/>
      <c r="J177" s="28"/>
      <c r="K177" s="28"/>
      <c r="L177" s="47" t="s">
        <v>120</v>
      </c>
      <c r="M177" s="47"/>
      <c r="N177" s="48"/>
      <c r="O177" s="49" t="s">
        <v>666</v>
      </c>
      <c r="P177" s="221"/>
      <c r="Q177" s="221" t="s">
        <v>124</v>
      </c>
      <c r="R177" s="75" t="s">
        <v>125</v>
      </c>
      <c r="S177" s="221"/>
      <c r="T177" s="74" t="s">
        <v>126</v>
      </c>
      <c r="U177" s="237"/>
      <c r="V177" s="50" t="s">
        <v>126</v>
      </c>
      <c r="W177" s="238" t="s">
        <v>128</v>
      </c>
      <c r="X177" s="238" t="s">
        <v>129</v>
      </c>
      <c r="Y177" s="65" t="s">
        <v>490</v>
      </c>
      <c r="Z177" s="65" t="s">
        <v>131</v>
      </c>
      <c r="AA177" s="78" t="s">
        <v>132</v>
      </c>
      <c r="AB177" s="78" t="s">
        <v>132</v>
      </c>
      <c r="AC177" s="78" t="s">
        <v>132</v>
      </c>
      <c r="AD177" s="94" t="s">
        <v>667</v>
      </c>
      <c r="AE177" s="94" t="s">
        <v>236</v>
      </c>
      <c r="AF177" s="94"/>
      <c r="AG177" s="94"/>
      <c r="AH177" s="94"/>
      <c r="AI177" s="279"/>
      <c r="AJ177" s="280"/>
      <c r="AK177" s="94"/>
      <c r="AL177" s="94">
        <v>0.421</v>
      </c>
      <c r="AM177" s="94"/>
      <c r="AN177" s="94"/>
      <c r="AO177" s="138" t="s">
        <v>149</v>
      </c>
      <c r="AP177" s="138" t="s">
        <v>237</v>
      </c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166"/>
      <c r="BB177" s="88"/>
      <c r="BC177" s="153"/>
      <c r="BD177" s="88"/>
      <c r="BE177" s="152"/>
      <c r="BF177" s="152"/>
      <c r="BG177" s="28"/>
      <c r="BH177" s="28">
        <v>0</v>
      </c>
      <c r="BI177" s="28">
        <v>0</v>
      </c>
      <c r="BJ177" s="28">
        <v>1</v>
      </c>
      <c r="BK177" s="28">
        <v>1</v>
      </c>
      <c r="BL177" s="28">
        <v>1</v>
      </c>
      <c r="BM177" s="28">
        <v>0</v>
      </c>
      <c r="BN177" s="28">
        <v>0</v>
      </c>
    </row>
    <row r="178" s="2" customFormat="1" ht="30" customHeight="1" spans="1:66">
      <c r="A178" s="29">
        <f t="shared" ref="A178:A185" si="47">ROW()-9</f>
        <v>169</v>
      </c>
      <c r="B178" s="28"/>
      <c r="C178" s="28"/>
      <c r="D178" s="28"/>
      <c r="E178" s="28"/>
      <c r="F178" s="28"/>
      <c r="H178" s="28"/>
      <c r="I178" s="28"/>
      <c r="J178" s="28"/>
      <c r="K178" s="28"/>
      <c r="L178" s="47" t="s">
        <v>120</v>
      </c>
      <c r="M178" s="47" t="s">
        <v>668</v>
      </c>
      <c r="N178" s="48" t="s">
        <v>668</v>
      </c>
      <c r="O178" s="49" t="s">
        <v>669</v>
      </c>
      <c r="P178" s="221"/>
      <c r="Q178" s="221" t="s">
        <v>124</v>
      </c>
      <c r="R178" s="75" t="s">
        <v>125</v>
      </c>
      <c r="S178" s="221"/>
      <c r="T178" s="74" t="s">
        <v>126</v>
      </c>
      <c r="U178" s="237"/>
      <c r="V178" s="50" t="s">
        <v>126</v>
      </c>
      <c r="W178" s="238" t="s">
        <v>128</v>
      </c>
      <c r="X178" s="238" t="s">
        <v>129</v>
      </c>
      <c r="Y178" s="65" t="s">
        <v>490</v>
      </c>
      <c r="Z178" s="65" t="s">
        <v>131</v>
      </c>
      <c r="AA178" s="78" t="s">
        <v>132</v>
      </c>
      <c r="AB178" s="78" t="s">
        <v>132</v>
      </c>
      <c r="AC178" s="78" t="s">
        <v>132</v>
      </c>
      <c r="AD178" s="94" t="s">
        <v>667</v>
      </c>
      <c r="AE178" s="94" t="s">
        <v>239</v>
      </c>
      <c r="AF178" s="94"/>
      <c r="AG178" s="94"/>
      <c r="AH178" s="94"/>
      <c r="AI178" s="279"/>
      <c r="AJ178" s="280"/>
      <c r="AK178" s="100">
        <v>58</v>
      </c>
      <c r="AL178" s="94"/>
      <c r="AM178" s="94"/>
      <c r="AN178" s="94"/>
      <c r="AO178" s="138" t="s">
        <v>149</v>
      </c>
      <c r="AP178" s="138" t="s">
        <v>240</v>
      </c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166"/>
      <c r="BB178" s="88"/>
      <c r="BC178" s="153"/>
      <c r="BD178" s="88"/>
      <c r="BE178" s="152"/>
      <c r="BF178" s="152"/>
      <c r="BG178" s="28"/>
      <c r="BH178" s="28">
        <v>0</v>
      </c>
      <c r="BI178" s="28">
        <v>0</v>
      </c>
      <c r="BJ178" s="28">
        <v>1</v>
      </c>
      <c r="BK178" s="28">
        <v>1</v>
      </c>
      <c r="BL178" s="28">
        <v>1</v>
      </c>
      <c r="BM178" s="28">
        <v>0</v>
      </c>
      <c r="BN178" s="28">
        <v>0</v>
      </c>
    </row>
    <row r="179" s="2" customFormat="1" ht="30" customHeight="1" spans="1:66">
      <c r="A179" s="29">
        <f t="shared" si="47"/>
        <v>170</v>
      </c>
      <c r="B179" s="28"/>
      <c r="C179" s="28"/>
      <c r="D179" s="28"/>
      <c r="E179" s="28">
        <v>3</v>
      </c>
      <c r="F179" s="31"/>
      <c r="H179" s="28"/>
      <c r="I179" s="28"/>
      <c r="J179" s="28"/>
      <c r="K179" s="28"/>
      <c r="L179" s="47" t="s">
        <v>120</v>
      </c>
      <c r="M179" s="47"/>
      <c r="N179" s="48" t="s">
        <v>670</v>
      </c>
      <c r="O179" s="48" t="s">
        <v>671</v>
      </c>
      <c r="P179" s="77"/>
      <c r="Q179" s="77" t="s">
        <v>124</v>
      </c>
      <c r="R179" s="75" t="s">
        <v>125</v>
      </c>
      <c r="S179" s="48"/>
      <c r="T179" s="74" t="s">
        <v>126</v>
      </c>
      <c r="U179" s="239" t="s">
        <v>672</v>
      </c>
      <c r="V179" s="50" t="s">
        <v>126</v>
      </c>
      <c r="W179" s="238" t="s">
        <v>128</v>
      </c>
      <c r="X179" s="238" t="s">
        <v>129</v>
      </c>
      <c r="Y179" s="65" t="s">
        <v>673</v>
      </c>
      <c r="Z179" s="65" t="s">
        <v>131</v>
      </c>
      <c r="AA179" s="78" t="s">
        <v>132</v>
      </c>
      <c r="AB179" s="78" t="s">
        <v>132</v>
      </c>
      <c r="AC179" s="78" t="s">
        <v>132</v>
      </c>
      <c r="AD179" s="65" t="s">
        <v>132</v>
      </c>
      <c r="AE179" s="65"/>
      <c r="AF179" s="65"/>
      <c r="AG179" s="65"/>
      <c r="AH179" s="65"/>
      <c r="AI179" s="202"/>
      <c r="AJ179" s="203"/>
      <c r="AK179" s="65"/>
      <c r="AL179" s="65"/>
      <c r="AM179" s="65"/>
      <c r="AN179" s="65"/>
      <c r="AO179" s="152" t="s">
        <v>135</v>
      </c>
      <c r="AP179" s="138" t="s">
        <v>240</v>
      </c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166"/>
      <c r="BB179" s="88"/>
      <c r="BC179" s="153"/>
      <c r="BD179" s="88"/>
      <c r="BE179" s="152"/>
      <c r="BF179" s="152"/>
      <c r="BG179" s="28"/>
      <c r="BH179" s="28">
        <v>0</v>
      </c>
      <c r="BI179" s="28">
        <v>0</v>
      </c>
      <c r="BJ179" s="28">
        <v>1</v>
      </c>
      <c r="BK179" s="28">
        <v>1</v>
      </c>
      <c r="BL179" s="28">
        <v>1</v>
      </c>
      <c r="BM179" s="28">
        <v>0</v>
      </c>
      <c r="BN179" s="28">
        <v>0</v>
      </c>
    </row>
    <row r="180" s="2" customFormat="1" ht="30" customHeight="1" spans="1:66">
      <c r="A180" s="29">
        <f t="shared" si="47"/>
        <v>171</v>
      </c>
      <c r="B180" s="28"/>
      <c r="C180" s="28"/>
      <c r="D180" s="28"/>
      <c r="E180" s="28"/>
      <c r="F180" s="31">
        <v>4</v>
      </c>
      <c r="H180" s="28"/>
      <c r="I180" s="28"/>
      <c r="J180" s="28"/>
      <c r="K180" s="28"/>
      <c r="L180" s="47" t="s">
        <v>120</v>
      </c>
      <c r="M180" s="47" t="s">
        <v>674</v>
      </c>
      <c r="N180" s="48" t="s">
        <v>674</v>
      </c>
      <c r="O180" s="48" t="s">
        <v>675</v>
      </c>
      <c r="P180" s="77"/>
      <c r="Q180" s="77" t="s">
        <v>124</v>
      </c>
      <c r="R180" s="75" t="s">
        <v>125</v>
      </c>
      <c r="S180" s="48"/>
      <c r="T180" s="74" t="s">
        <v>126</v>
      </c>
      <c r="U180" s="239"/>
      <c r="V180" s="50" t="s">
        <v>126</v>
      </c>
      <c r="W180" s="238" t="s">
        <v>128</v>
      </c>
      <c r="X180" s="238" t="s">
        <v>129</v>
      </c>
      <c r="Y180" s="264" t="s">
        <v>175</v>
      </c>
      <c r="Z180" s="51" t="s">
        <v>676</v>
      </c>
      <c r="AA180" s="78" t="s">
        <v>132</v>
      </c>
      <c r="AB180" s="78" t="s">
        <v>677</v>
      </c>
      <c r="AC180" s="265">
        <v>1.253</v>
      </c>
      <c r="AD180" s="65"/>
      <c r="AE180" s="127" t="s">
        <v>180</v>
      </c>
      <c r="AF180" s="101">
        <v>461</v>
      </c>
      <c r="AG180" s="101">
        <v>162.5</v>
      </c>
      <c r="AH180" s="101">
        <v>2.5</v>
      </c>
      <c r="AI180" s="88">
        <f t="shared" ref="AI180:AI186" si="48">AF180*AG180*AH180*7860/1000000000</f>
        <v>1.472030625</v>
      </c>
      <c r="AJ180" s="122">
        <f t="shared" ref="AJ180:AJ187" si="49">AC180/AI180</f>
        <v>0.851205116741372</v>
      </c>
      <c r="AK180" s="101"/>
      <c r="AL180" s="101"/>
      <c r="AM180" s="65"/>
      <c r="AN180" s="65"/>
      <c r="AO180" s="138" t="s">
        <v>143</v>
      </c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166"/>
      <c r="BB180" s="88"/>
      <c r="BC180" s="153"/>
      <c r="BD180" s="88"/>
      <c r="BE180" s="152"/>
      <c r="BF180" s="152"/>
      <c r="BG180" s="28"/>
      <c r="BH180" s="28">
        <v>0</v>
      </c>
      <c r="BI180" s="28">
        <v>0</v>
      </c>
      <c r="BJ180" s="28">
        <v>1</v>
      </c>
      <c r="BK180" s="28">
        <v>1</v>
      </c>
      <c r="BL180" s="28">
        <v>1</v>
      </c>
      <c r="BM180" s="28">
        <v>0</v>
      </c>
      <c r="BN180" s="28">
        <v>0</v>
      </c>
    </row>
    <row r="181" s="2" customFormat="1" ht="30" customHeight="1" spans="1:66">
      <c r="A181" s="29">
        <f t="shared" si="47"/>
        <v>172</v>
      </c>
      <c r="B181" s="28"/>
      <c r="C181" s="28"/>
      <c r="D181" s="31"/>
      <c r="E181" s="28"/>
      <c r="F181" s="31">
        <v>4</v>
      </c>
      <c r="H181" s="28"/>
      <c r="I181" s="28"/>
      <c r="J181" s="28"/>
      <c r="K181" s="28"/>
      <c r="L181" s="47" t="s">
        <v>120</v>
      </c>
      <c r="M181" s="47" t="s">
        <v>328</v>
      </c>
      <c r="N181" s="48" t="s">
        <v>328</v>
      </c>
      <c r="O181" s="48" t="s">
        <v>329</v>
      </c>
      <c r="P181" s="48" t="s">
        <v>581</v>
      </c>
      <c r="Q181" s="77" t="s">
        <v>124</v>
      </c>
      <c r="R181" s="75" t="s">
        <v>125</v>
      </c>
      <c r="S181" s="48"/>
      <c r="T181" s="74" t="s">
        <v>126</v>
      </c>
      <c r="U181" s="239" t="s">
        <v>678</v>
      </c>
      <c r="V181" s="50" t="s">
        <v>126</v>
      </c>
      <c r="W181" s="238" t="s">
        <v>129</v>
      </c>
      <c r="X181" s="238" t="s">
        <v>128</v>
      </c>
      <c r="Y181" s="264" t="s">
        <v>211</v>
      </c>
      <c r="Z181" s="51" t="s">
        <v>132</v>
      </c>
      <c r="AA181" s="51" t="s">
        <v>581</v>
      </c>
      <c r="AB181" s="78" t="s">
        <v>132</v>
      </c>
      <c r="AC181" s="175">
        <v>0.0098</v>
      </c>
      <c r="AD181" s="65"/>
      <c r="AE181" s="65"/>
      <c r="AF181" s="65"/>
      <c r="AG181" s="65"/>
      <c r="AH181" s="65"/>
      <c r="AI181" s="202"/>
      <c r="AJ181" s="203"/>
      <c r="AK181" s="65"/>
      <c r="AL181" s="65"/>
      <c r="AM181" s="65"/>
      <c r="AN181" s="65"/>
      <c r="AO181" s="138" t="s">
        <v>143</v>
      </c>
      <c r="AP181" s="138" t="s">
        <v>596</v>
      </c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166"/>
      <c r="BB181" s="88"/>
      <c r="BC181" s="153"/>
      <c r="BD181" s="88"/>
      <c r="BE181" s="152"/>
      <c r="BF181" s="152"/>
      <c r="BG181" s="28"/>
      <c r="BH181" s="28">
        <v>0</v>
      </c>
      <c r="BI181" s="28">
        <v>0</v>
      </c>
      <c r="BJ181" s="28">
        <v>2</v>
      </c>
      <c r="BK181" s="28">
        <v>2</v>
      </c>
      <c r="BL181" s="28">
        <v>2</v>
      </c>
      <c r="BM181" s="28">
        <v>0</v>
      </c>
      <c r="BN181" s="28">
        <v>0</v>
      </c>
    </row>
    <row r="182" s="2" customFormat="1" ht="30" customHeight="1" spans="1:66">
      <c r="A182" s="29">
        <f t="shared" si="47"/>
        <v>173</v>
      </c>
      <c r="B182" s="28"/>
      <c r="C182" s="28"/>
      <c r="D182" s="28"/>
      <c r="E182" s="28">
        <v>3</v>
      </c>
      <c r="F182" s="31"/>
      <c r="H182" s="28"/>
      <c r="I182" s="28"/>
      <c r="J182" s="28"/>
      <c r="K182" s="28"/>
      <c r="L182" s="47" t="s">
        <v>120</v>
      </c>
      <c r="M182" s="47"/>
      <c r="N182" s="48" t="s">
        <v>679</v>
      </c>
      <c r="O182" s="48" t="s">
        <v>680</v>
      </c>
      <c r="P182" s="77"/>
      <c r="Q182" s="77" t="s">
        <v>124</v>
      </c>
      <c r="R182" s="75" t="s">
        <v>125</v>
      </c>
      <c r="S182" s="48"/>
      <c r="T182" s="74" t="s">
        <v>126</v>
      </c>
      <c r="U182" s="239" t="s">
        <v>672</v>
      </c>
      <c r="V182" s="50" t="s">
        <v>126</v>
      </c>
      <c r="W182" s="238" t="s">
        <v>128</v>
      </c>
      <c r="X182" s="238" t="s">
        <v>129</v>
      </c>
      <c r="Y182" s="65" t="s">
        <v>673</v>
      </c>
      <c r="Z182" s="65" t="s">
        <v>131</v>
      </c>
      <c r="AA182" s="78" t="s">
        <v>132</v>
      </c>
      <c r="AB182" s="78" t="s">
        <v>132</v>
      </c>
      <c r="AC182" s="78" t="s">
        <v>132</v>
      </c>
      <c r="AD182" s="65" t="s">
        <v>132</v>
      </c>
      <c r="AE182" s="65"/>
      <c r="AF182" s="65"/>
      <c r="AG182" s="65"/>
      <c r="AH182" s="65"/>
      <c r="AI182" s="202"/>
      <c r="AJ182" s="203"/>
      <c r="AK182" s="65"/>
      <c r="AL182" s="65"/>
      <c r="AM182" s="65"/>
      <c r="AN182" s="65"/>
      <c r="AO182" s="152" t="s">
        <v>135</v>
      </c>
      <c r="AP182" s="138" t="s">
        <v>240</v>
      </c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166"/>
      <c r="BB182" s="88"/>
      <c r="BC182" s="153"/>
      <c r="BD182" s="88"/>
      <c r="BE182" s="152"/>
      <c r="BF182" s="152"/>
      <c r="BG182" s="28"/>
      <c r="BH182" s="28">
        <v>0</v>
      </c>
      <c r="BI182" s="28">
        <v>0</v>
      </c>
      <c r="BJ182" s="28">
        <v>1</v>
      </c>
      <c r="BK182" s="28">
        <v>1</v>
      </c>
      <c r="BL182" s="28">
        <v>1</v>
      </c>
      <c r="BM182" s="28">
        <v>0</v>
      </c>
      <c r="BN182" s="28">
        <v>0</v>
      </c>
    </row>
    <row r="183" s="2" customFormat="1" ht="30" customHeight="1" spans="1:66">
      <c r="A183" s="29">
        <f t="shared" si="47"/>
        <v>174</v>
      </c>
      <c r="B183" s="28"/>
      <c r="C183" s="28"/>
      <c r="D183" s="28"/>
      <c r="E183" s="28"/>
      <c r="F183" s="31">
        <v>4</v>
      </c>
      <c r="H183" s="28"/>
      <c r="I183" s="28"/>
      <c r="J183" s="28"/>
      <c r="K183" s="28"/>
      <c r="L183" s="47" t="s">
        <v>120</v>
      </c>
      <c r="M183" s="47" t="s">
        <v>681</v>
      </c>
      <c r="N183" s="48" t="s">
        <v>681</v>
      </c>
      <c r="O183" s="48" t="s">
        <v>682</v>
      </c>
      <c r="P183" s="77"/>
      <c r="Q183" s="77" t="s">
        <v>124</v>
      </c>
      <c r="R183" s="75" t="s">
        <v>125</v>
      </c>
      <c r="S183" s="48"/>
      <c r="T183" s="74" t="s">
        <v>126</v>
      </c>
      <c r="U183" s="239"/>
      <c r="V183" s="50" t="s">
        <v>126</v>
      </c>
      <c r="W183" s="238" t="s">
        <v>128</v>
      </c>
      <c r="X183" s="238" t="s">
        <v>129</v>
      </c>
      <c r="Y183" s="264" t="s">
        <v>175</v>
      </c>
      <c r="Z183" s="51" t="s">
        <v>676</v>
      </c>
      <c r="AA183" s="78"/>
      <c r="AB183" s="78" t="s">
        <v>677</v>
      </c>
      <c r="AC183" s="265">
        <v>1.253</v>
      </c>
      <c r="AD183" s="65"/>
      <c r="AE183" s="127" t="s">
        <v>180</v>
      </c>
      <c r="AF183" s="101">
        <v>461</v>
      </c>
      <c r="AG183" s="101">
        <v>162.5</v>
      </c>
      <c r="AH183" s="101">
        <v>2.5</v>
      </c>
      <c r="AI183" s="88">
        <f t="shared" si="48"/>
        <v>1.472030625</v>
      </c>
      <c r="AJ183" s="122">
        <f t="shared" si="49"/>
        <v>0.851205116741372</v>
      </c>
      <c r="AK183" s="65"/>
      <c r="AL183" s="65"/>
      <c r="AM183" s="65"/>
      <c r="AN183" s="65"/>
      <c r="AO183" s="138" t="s">
        <v>143</v>
      </c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166"/>
      <c r="BB183" s="88"/>
      <c r="BC183" s="153"/>
      <c r="BD183" s="88"/>
      <c r="BE183" s="152"/>
      <c r="BF183" s="152"/>
      <c r="BG183" s="28"/>
      <c r="BH183" s="28">
        <v>0</v>
      </c>
      <c r="BI183" s="28">
        <v>0</v>
      </c>
      <c r="BJ183" s="28">
        <v>1</v>
      </c>
      <c r="BK183" s="28">
        <v>1</v>
      </c>
      <c r="BL183" s="28">
        <v>1</v>
      </c>
      <c r="BM183" s="28">
        <v>0</v>
      </c>
      <c r="BN183" s="28">
        <v>0</v>
      </c>
    </row>
    <row r="184" s="2" customFormat="1" ht="30" customHeight="1" spans="1:66">
      <c r="A184" s="29">
        <f t="shared" si="47"/>
        <v>175</v>
      </c>
      <c r="B184" s="28"/>
      <c r="C184" s="28"/>
      <c r="D184" s="31"/>
      <c r="E184" s="28"/>
      <c r="F184" s="31">
        <v>4</v>
      </c>
      <c r="H184" s="28"/>
      <c r="I184" s="28"/>
      <c r="J184" s="28"/>
      <c r="K184" s="28"/>
      <c r="L184" s="47" t="s">
        <v>120</v>
      </c>
      <c r="M184" s="47" t="s">
        <v>328</v>
      </c>
      <c r="N184" s="48" t="s">
        <v>328</v>
      </c>
      <c r="O184" s="48" t="s">
        <v>329</v>
      </c>
      <c r="P184" s="48" t="s">
        <v>581</v>
      </c>
      <c r="Q184" s="77" t="s">
        <v>124</v>
      </c>
      <c r="R184" s="75" t="s">
        <v>125</v>
      </c>
      <c r="S184" s="48"/>
      <c r="T184" s="74" t="s">
        <v>126</v>
      </c>
      <c r="U184" s="239" t="s">
        <v>678</v>
      </c>
      <c r="V184" s="50" t="s">
        <v>126</v>
      </c>
      <c r="W184" s="238" t="s">
        <v>129</v>
      </c>
      <c r="X184" s="238" t="s">
        <v>128</v>
      </c>
      <c r="Y184" s="264" t="s">
        <v>211</v>
      </c>
      <c r="Z184" s="51" t="s">
        <v>132</v>
      </c>
      <c r="AA184" s="51" t="s">
        <v>581</v>
      </c>
      <c r="AB184" s="78" t="s">
        <v>132</v>
      </c>
      <c r="AC184" s="175">
        <v>0.0098</v>
      </c>
      <c r="AD184" s="65"/>
      <c r="AE184" s="65"/>
      <c r="AF184" s="65"/>
      <c r="AG184" s="65"/>
      <c r="AH184" s="65"/>
      <c r="AI184" s="202"/>
      <c r="AJ184" s="203"/>
      <c r="AK184" s="65"/>
      <c r="AL184" s="65"/>
      <c r="AM184" s="65"/>
      <c r="AN184" s="65"/>
      <c r="AO184" s="138" t="s">
        <v>143</v>
      </c>
      <c r="AP184" s="138" t="s">
        <v>596</v>
      </c>
      <c r="AQ184" s="65"/>
      <c r="AR184" s="65"/>
      <c r="AS184" s="65"/>
      <c r="AT184" s="65"/>
      <c r="AU184" s="65"/>
      <c r="AV184" s="65"/>
      <c r="AW184" s="65"/>
      <c r="AX184" s="65"/>
      <c r="AY184" s="65"/>
      <c r="AZ184" s="65"/>
      <c r="BA184" s="166"/>
      <c r="BB184" s="88"/>
      <c r="BC184" s="153"/>
      <c r="BD184" s="88"/>
      <c r="BE184" s="152"/>
      <c r="BF184" s="152"/>
      <c r="BG184" s="28"/>
      <c r="BH184" s="28">
        <v>0</v>
      </c>
      <c r="BI184" s="28">
        <v>0</v>
      </c>
      <c r="BJ184" s="28">
        <v>2</v>
      </c>
      <c r="BK184" s="28">
        <v>2</v>
      </c>
      <c r="BL184" s="28">
        <v>2</v>
      </c>
      <c r="BM184" s="28">
        <v>0</v>
      </c>
      <c r="BN184" s="28">
        <v>0</v>
      </c>
    </row>
    <row r="185" s="2" customFormat="1" ht="30" customHeight="1" spans="1:66">
      <c r="A185" s="29">
        <f t="shared" si="47"/>
        <v>176</v>
      </c>
      <c r="B185" s="28"/>
      <c r="C185" s="28"/>
      <c r="D185" s="28"/>
      <c r="E185" s="31">
        <v>3</v>
      </c>
      <c r="F185" s="31"/>
      <c r="H185" s="28"/>
      <c r="I185" s="28"/>
      <c r="J185" s="28"/>
      <c r="K185" s="28"/>
      <c r="L185" s="47" t="s">
        <v>120</v>
      </c>
      <c r="M185" s="47" t="s">
        <v>683</v>
      </c>
      <c r="N185" s="48" t="s">
        <v>683</v>
      </c>
      <c r="O185" s="48" t="s">
        <v>684</v>
      </c>
      <c r="P185" s="77"/>
      <c r="Q185" s="77" t="s">
        <v>124</v>
      </c>
      <c r="R185" s="75" t="s">
        <v>125</v>
      </c>
      <c r="S185" s="48"/>
      <c r="T185" s="74" t="s">
        <v>126</v>
      </c>
      <c r="U185" s="239" t="s">
        <v>685</v>
      </c>
      <c r="V185" s="50" t="s">
        <v>126</v>
      </c>
      <c r="W185" s="238" t="s">
        <v>128</v>
      </c>
      <c r="X185" s="238" t="s">
        <v>129</v>
      </c>
      <c r="Y185" s="264" t="s">
        <v>175</v>
      </c>
      <c r="Z185" s="51" t="s">
        <v>676</v>
      </c>
      <c r="AA185" s="78"/>
      <c r="AB185" s="78" t="s">
        <v>686</v>
      </c>
      <c r="AC185" s="265">
        <v>0.779</v>
      </c>
      <c r="AD185" s="65" t="s">
        <v>132</v>
      </c>
      <c r="AE185" s="127" t="s">
        <v>180</v>
      </c>
      <c r="AF185" s="101">
        <v>353</v>
      </c>
      <c r="AG185" s="101">
        <v>219.2</v>
      </c>
      <c r="AH185" s="101">
        <v>2</v>
      </c>
      <c r="AI185" s="88">
        <f t="shared" si="48"/>
        <v>1.216375872</v>
      </c>
      <c r="AJ185" s="122">
        <f t="shared" si="49"/>
        <v>0.640427040631072</v>
      </c>
      <c r="AK185" s="65"/>
      <c r="AL185" s="65"/>
      <c r="AM185" s="65"/>
      <c r="AN185" s="65"/>
      <c r="AO185" s="138" t="s">
        <v>143</v>
      </c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  <c r="AZ185" s="65"/>
      <c r="BA185" s="166"/>
      <c r="BB185" s="88"/>
      <c r="BC185" s="153"/>
      <c r="BD185" s="88"/>
      <c r="BE185" s="152"/>
      <c r="BF185" s="152"/>
      <c r="BG185" s="28"/>
      <c r="BH185" s="28">
        <v>0</v>
      </c>
      <c r="BI185" s="28">
        <v>0</v>
      </c>
      <c r="BJ185" s="28">
        <v>1</v>
      </c>
      <c r="BK185" s="28">
        <v>1</v>
      </c>
      <c r="BL185" s="28">
        <v>1</v>
      </c>
      <c r="BM185" s="28">
        <v>0</v>
      </c>
      <c r="BN185" s="28">
        <v>0</v>
      </c>
    </row>
    <row r="186" s="2" customFormat="1" ht="30" customHeight="1" spans="1:66">
      <c r="A186" s="29">
        <f t="shared" ref="A186:A195" si="50">ROW()-9</f>
        <v>177</v>
      </c>
      <c r="B186" s="28"/>
      <c r="C186" s="28"/>
      <c r="D186" s="28"/>
      <c r="E186" s="28">
        <v>3</v>
      </c>
      <c r="F186" s="28"/>
      <c r="H186" s="28"/>
      <c r="I186" s="28"/>
      <c r="J186" s="28"/>
      <c r="K186" s="28"/>
      <c r="L186" s="47" t="s">
        <v>120</v>
      </c>
      <c r="M186" s="47" t="s">
        <v>687</v>
      </c>
      <c r="N186" s="48" t="s">
        <v>687</v>
      </c>
      <c r="O186" s="48" t="s">
        <v>688</v>
      </c>
      <c r="P186" s="77"/>
      <c r="Q186" s="77" t="s">
        <v>124</v>
      </c>
      <c r="R186" s="75" t="s">
        <v>125</v>
      </c>
      <c r="S186" s="48"/>
      <c r="T186" s="74" t="s">
        <v>126</v>
      </c>
      <c r="U186" s="239" t="s">
        <v>689</v>
      </c>
      <c r="V186" s="50" t="s">
        <v>126</v>
      </c>
      <c r="W186" s="238" t="s">
        <v>128</v>
      </c>
      <c r="X186" s="238" t="s">
        <v>129</v>
      </c>
      <c r="Y186" s="264" t="s">
        <v>175</v>
      </c>
      <c r="Z186" s="51" t="s">
        <v>676</v>
      </c>
      <c r="AA186" s="78"/>
      <c r="AB186" s="78" t="s">
        <v>686</v>
      </c>
      <c r="AC186" s="265">
        <v>0.63</v>
      </c>
      <c r="AD186" s="65" t="s">
        <v>132</v>
      </c>
      <c r="AE186" s="127" t="s">
        <v>180</v>
      </c>
      <c r="AF186" s="101">
        <v>291</v>
      </c>
      <c r="AG186" s="101">
        <v>169.3</v>
      </c>
      <c r="AH186" s="101">
        <v>3</v>
      </c>
      <c r="AI186" s="88">
        <f t="shared" si="48"/>
        <v>1.161699354</v>
      </c>
      <c r="AJ186" s="122">
        <f t="shared" si="49"/>
        <v>0.542308987115095</v>
      </c>
      <c r="AK186" s="65"/>
      <c r="AL186" s="65"/>
      <c r="AM186" s="65"/>
      <c r="AN186" s="65"/>
      <c r="AO186" s="138" t="s">
        <v>143</v>
      </c>
      <c r="AP186" s="65"/>
      <c r="AQ186" s="65"/>
      <c r="AR186" s="65"/>
      <c r="AS186" s="65"/>
      <c r="AT186" s="65"/>
      <c r="AU186" s="65"/>
      <c r="AV186" s="65"/>
      <c r="AW186" s="65"/>
      <c r="AX186" s="65"/>
      <c r="AY186" s="65"/>
      <c r="AZ186" s="65"/>
      <c r="BA186" s="166"/>
      <c r="BB186" s="88"/>
      <c r="BC186" s="153"/>
      <c r="BD186" s="88"/>
      <c r="BE186" s="152"/>
      <c r="BF186" s="152"/>
      <c r="BG186" s="28"/>
      <c r="BH186" s="28">
        <v>0</v>
      </c>
      <c r="BI186" s="28">
        <v>0</v>
      </c>
      <c r="BJ186" s="28">
        <v>1</v>
      </c>
      <c r="BK186" s="28">
        <v>1</v>
      </c>
      <c r="BL186" s="28">
        <v>1</v>
      </c>
      <c r="BM186" s="28">
        <v>0</v>
      </c>
      <c r="BN186" s="28">
        <v>0</v>
      </c>
    </row>
    <row r="187" s="2" customFormat="1" ht="30" customHeight="1" spans="1:66">
      <c r="A187" s="29">
        <f t="shared" si="50"/>
        <v>178</v>
      </c>
      <c r="B187" s="28"/>
      <c r="C187" s="28"/>
      <c r="D187" s="28">
        <v>2</v>
      </c>
      <c r="E187" s="28"/>
      <c r="F187" s="28"/>
      <c r="H187" s="28"/>
      <c r="I187" s="28"/>
      <c r="J187" s="28"/>
      <c r="K187" s="28"/>
      <c r="L187" s="31"/>
      <c r="M187" s="190" t="s">
        <v>690</v>
      </c>
      <c r="N187" s="222" t="s">
        <v>691</v>
      </c>
      <c r="O187" s="222" t="s">
        <v>692</v>
      </c>
      <c r="P187" s="222" t="s">
        <v>154</v>
      </c>
      <c r="Q187" s="222" t="s">
        <v>124</v>
      </c>
      <c r="R187" s="28" t="s">
        <v>125</v>
      </c>
      <c r="S187" s="240"/>
      <c r="T187" s="72" t="s">
        <v>126</v>
      </c>
      <c r="U187" s="222" t="s">
        <v>691</v>
      </c>
      <c r="V187" s="55" t="s">
        <v>126</v>
      </c>
      <c r="W187" s="241" t="s">
        <v>129</v>
      </c>
      <c r="X187" s="240" t="s">
        <v>128</v>
      </c>
      <c r="Y187" s="222" t="s">
        <v>154</v>
      </c>
      <c r="Z187" s="241" t="s">
        <v>693</v>
      </c>
      <c r="AA187" s="241" t="s">
        <v>132</v>
      </c>
      <c r="AB187" s="222" t="s">
        <v>694</v>
      </c>
      <c r="AC187" s="266">
        <v>0.005</v>
      </c>
      <c r="AD187" s="267" t="s">
        <v>132</v>
      </c>
      <c r="AE187" s="78" t="s">
        <v>199</v>
      </c>
      <c r="AF187" s="93" t="s">
        <v>200</v>
      </c>
      <c r="AG187" s="93"/>
      <c r="AH187" s="93"/>
      <c r="AI187" s="95">
        <f>AC187*1.02</f>
        <v>0.0051</v>
      </c>
      <c r="AJ187" s="122">
        <f t="shared" si="49"/>
        <v>0.980392156862745</v>
      </c>
      <c r="AK187" s="78"/>
      <c r="AL187" s="78"/>
      <c r="AM187" s="78"/>
      <c r="AN187" s="78"/>
      <c r="AO187" s="78" t="s">
        <v>149</v>
      </c>
      <c r="AP187" s="78" t="s">
        <v>525</v>
      </c>
      <c r="AQ187" s="267"/>
      <c r="AR187" s="267"/>
      <c r="AS187" s="267"/>
      <c r="AT187" s="267"/>
      <c r="AU187" s="267"/>
      <c r="AV187" s="267"/>
      <c r="AW187" s="267"/>
      <c r="AX187" s="267"/>
      <c r="AY187" s="267"/>
      <c r="AZ187" s="267"/>
      <c r="BA187" s="166"/>
      <c r="BB187" s="88"/>
      <c r="BC187" s="153"/>
      <c r="BD187" s="88"/>
      <c r="BE187" s="152"/>
      <c r="BF187" s="152"/>
      <c r="BG187" s="28"/>
      <c r="BH187" s="28">
        <v>0</v>
      </c>
      <c r="BI187" s="28">
        <v>0</v>
      </c>
      <c r="BJ187" s="28">
        <v>4</v>
      </c>
      <c r="BK187" s="28">
        <v>4</v>
      </c>
      <c r="BL187" s="28">
        <v>4</v>
      </c>
      <c r="BM187" s="28">
        <v>0</v>
      </c>
      <c r="BN187" s="28">
        <v>0</v>
      </c>
    </row>
    <row r="188" s="2" customFormat="1" ht="30" customHeight="1" spans="1:66">
      <c r="A188" s="29">
        <f t="shared" si="50"/>
        <v>179</v>
      </c>
      <c r="B188" s="28"/>
      <c r="C188" s="28"/>
      <c r="D188" s="31">
        <v>2</v>
      </c>
      <c r="E188" s="31"/>
      <c r="F188" s="31"/>
      <c r="H188" s="28"/>
      <c r="I188" s="28"/>
      <c r="J188" s="28"/>
      <c r="K188" s="28"/>
      <c r="L188" s="31"/>
      <c r="M188" s="223" t="s">
        <v>695</v>
      </c>
      <c r="N188" s="224" t="s">
        <v>695</v>
      </c>
      <c r="O188" s="224" t="s">
        <v>696</v>
      </c>
      <c r="P188" s="224" t="s">
        <v>697</v>
      </c>
      <c r="Q188" s="224" t="s">
        <v>126</v>
      </c>
      <c r="R188" s="28" t="s">
        <v>125</v>
      </c>
      <c r="S188" s="224"/>
      <c r="T188" s="72" t="s">
        <v>126</v>
      </c>
      <c r="U188" s="224" t="s">
        <v>695</v>
      </c>
      <c r="V188" s="55" t="s">
        <v>126</v>
      </c>
      <c r="W188" s="224" t="s">
        <v>128</v>
      </c>
      <c r="X188" s="224" t="s">
        <v>129</v>
      </c>
      <c r="Y188" s="224" t="s">
        <v>211</v>
      </c>
      <c r="Z188" s="224" t="s">
        <v>698</v>
      </c>
      <c r="AA188" s="224" t="s">
        <v>699</v>
      </c>
      <c r="AB188" s="224" t="s">
        <v>700</v>
      </c>
      <c r="AC188" s="224">
        <v>0.0061</v>
      </c>
      <c r="AD188" s="268" t="s">
        <v>701</v>
      </c>
      <c r="AE188" s="268"/>
      <c r="AF188" s="268"/>
      <c r="AG188" s="268"/>
      <c r="AH188" s="268"/>
      <c r="AI188" s="281"/>
      <c r="AJ188" s="282"/>
      <c r="AK188" s="268"/>
      <c r="AL188" s="268"/>
      <c r="AM188" s="268"/>
      <c r="AN188" s="268"/>
      <c r="AO188" s="78" t="s">
        <v>143</v>
      </c>
      <c r="AP188" s="78" t="s">
        <v>300</v>
      </c>
      <c r="AQ188" s="268"/>
      <c r="AR188" s="268"/>
      <c r="AS188" s="268"/>
      <c r="AT188" s="268"/>
      <c r="AU188" s="268"/>
      <c r="AV188" s="268"/>
      <c r="AW188" s="268"/>
      <c r="AX188" s="268"/>
      <c r="AY188" s="268"/>
      <c r="AZ188" s="268"/>
      <c r="BA188" s="166"/>
      <c r="BB188" s="88"/>
      <c r="BC188" s="153"/>
      <c r="BD188" s="88"/>
      <c r="BE188" s="152"/>
      <c r="BF188" s="152"/>
      <c r="BG188" s="28"/>
      <c r="BH188" s="28">
        <v>0</v>
      </c>
      <c r="BI188" s="28">
        <v>0</v>
      </c>
      <c r="BJ188" s="28">
        <v>4</v>
      </c>
      <c r="BK188" s="28">
        <v>4</v>
      </c>
      <c r="BL188" s="28">
        <v>4</v>
      </c>
      <c r="BM188" s="28">
        <v>0</v>
      </c>
      <c r="BN188" s="28">
        <v>0</v>
      </c>
    </row>
    <row r="189" s="2" customFormat="1" ht="30" customHeight="1" spans="1:66">
      <c r="A189" s="29">
        <f t="shared" si="50"/>
        <v>180</v>
      </c>
      <c r="B189" s="28"/>
      <c r="C189" s="28"/>
      <c r="D189" s="28">
        <v>2</v>
      </c>
      <c r="E189" s="28"/>
      <c r="F189" s="31"/>
      <c r="H189" s="28"/>
      <c r="I189" s="28"/>
      <c r="J189" s="28"/>
      <c r="K189" s="28"/>
      <c r="L189" s="47"/>
      <c r="M189" s="47" t="s">
        <v>702</v>
      </c>
      <c r="N189" s="48" t="s">
        <v>702</v>
      </c>
      <c r="O189" s="225" t="s">
        <v>703</v>
      </c>
      <c r="P189" s="225" t="s">
        <v>123</v>
      </c>
      <c r="Q189" s="225" t="s">
        <v>124</v>
      </c>
      <c r="R189" s="75" t="s">
        <v>125</v>
      </c>
      <c r="S189" s="242"/>
      <c r="T189" s="74" t="s">
        <v>126</v>
      </c>
      <c r="U189" s="225" t="s">
        <v>704</v>
      </c>
      <c r="V189" s="50" t="s">
        <v>126</v>
      </c>
      <c r="W189" s="225" t="s">
        <v>128</v>
      </c>
      <c r="X189" s="225" t="s">
        <v>129</v>
      </c>
      <c r="Y189" s="269" t="s">
        <v>235</v>
      </c>
      <c r="Z189" s="269" t="s">
        <v>131</v>
      </c>
      <c r="AA189" s="269" t="s">
        <v>132</v>
      </c>
      <c r="AB189" s="269" t="s">
        <v>705</v>
      </c>
      <c r="AC189" s="266">
        <f>AC190+AC191+AC192*2</f>
        <v>1.0136</v>
      </c>
      <c r="AD189" s="152"/>
      <c r="AE189" s="152" t="s">
        <v>239</v>
      </c>
      <c r="AF189" s="152"/>
      <c r="AG189" s="152"/>
      <c r="AH189" s="152"/>
      <c r="AI189" s="121"/>
      <c r="AJ189" s="122"/>
      <c r="AK189" s="152">
        <v>15</v>
      </c>
      <c r="AL189" s="152"/>
      <c r="AM189" s="152"/>
      <c r="AN189" s="152"/>
      <c r="AO189" s="78" t="s">
        <v>143</v>
      </c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66"/>
      <c r="BB189" s="88"/>
      <c r="BC189" s="153"/>
      <c r="BD189" s="88"/>
      <c r="BE189" s="152"/>
      <c r="BF189" s="152"/>
      <c r="BG189" s="28"/>
      <c r="BH189" s="28">
        <v>0</v>
      </c>
      <c r="BI189" s="28">
        <v>0</v>
      </c>
      <c r="BJ189" s="28">
        <v>2</v>
      </c>
      <c r="BK189" s="28">
        <v>2</v>
      </c>
      <c r="BL189" s="28">
        <v>0</v>
      </c>
      <c r="BM189" s="28">
        <v>0</v>
      </c>
      <c r="BN189" s="28">
        <v>0</v>
      </c>
    </row>
    <row r="190" s="2" customFormat="1" ht="30" customHeight="1" spans="1:66">
      <c r="A190" s="29">
        <f t="shared" si="50"/>
        <v>181</v>
      </c>
      <c r="B190" s="28"/>
      <c r="C190" s="28"/>
      <c r="D190" s="28"/>
      <c r="E190" s="28">
        <v>3</v>
      </c>
      <c r="F190" s="28"/>
      <c r="H190" s="28"/>
      <c r="I190" s="28"/>
      <c r="J190" s="28"/>
      <c r="K190" s="28"/>
      <c r="L190" s="47"/>
      <c r="M190" s="47" t="s">
        <v>706</v>
      </c>
      <c r="N190" s="48" t="s">
        <v>706</v>
      </c>
      <c r="O190" s="225" t="s">
        <v>707</v>
      </c>
      <c r="P190" s="225" t="s">
        <v>708</v>
      </c>
      <c r="Q190" s="225" t="s">
        <v>124</v>
      </c>
      <c r="R190" s="75" t="s">
        <v>125</v>
      </c>
      <c r="S190" s="242"/>
      <c r="T190" s="74" t="s">
        <v>126</v>
      </c>
      <c r="U190" s="225" t="s">
        <v>709</v>
      </c>
      <c r="V190" s="50" t="s">
        <v>126</v>
      </c>
      <c r="W190" s="225" t="s">
        <v>128</v>
      </c>
      <c r="X190" s="225" t="s">
        <v>129</v>
      </c>
      <c r="Y190" s="224" t="s">
        <v>175</v>
      </c>
      <c r="Z190" s="224" t="s">
        <v>710</v>
      </c>
      <c r="AA190" s="224" t="s">
        <v>711</v>
      </c>
      <c r="AB190" s="224" t="s">
        <v>712</v>
      </c>
      <c r="AC190" s="270">
        <v>0.335</v>
      </c>
      <c r="AD190" s="152"/>
      <c r="AE190" s="152"/>
      <c r="AF190" s="152"/>
      <c r="AG190" s="152"/>
      <c r="AH190" s="152"/>
      <c r="AI190" s="270">
        <f>AC190*1.2</f>
        <v>0.402</v>
      </c>
      <c r="AJ190" s="122">
        <f>AC190/AI190</f>
        <v>0.833333333333333</v>
      </c>
      <c r="AK190" s="152"/>
      <c r="AL190" s="152"/>
      <c r="AM190" s="152"/>
      <c r="AN190" s="152"/>
      <c r="AO190" s="284"/>
      <c r="AP190" s="284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66"/>
      <c r="BB190" s="88"/>
      <c r="BC190" s="153"/>
      <c r="BD190" s="88"/>
      <c r="BE190" s="152"/>
      <c r="BF190" s="152"/>
      <c r="BG190" s="28"/>
      <c r="BH190" s="28">
        <v>0</v>
      </c>
      <c r="BI190" s="28">
        <v>0</v>
      </c>
      <c r="BJ190" s="28">
        <v>2</v>
      </c>
      <c r="BK190" s="28">
        <v>2</v>
      </c>
      <c r="BL190" s="28">
        <v>0</v>
      </c>
      <c r="BM190" s="28">
        <v>0</v>
      </c>
      <c r="BN190" s="28">
        <v>0</v>
      </c>
    </row>
    <row r="191" s="2" customFormat="1" ht="30" customHeight="1" spans="1:66">
      <c r="A191" s="29">
        <f t="shared" si="50"/>
        <v>182</v>
      </c>
      <c r="B191" s="28"/>
      <c r="C191" s="28"/>
      <c r="D191" s="28"/>
      <c r="E191" s="28">
        <v>3</v>
      </c>
      <c r="F191" s="28"/>
      <c r="H191" s="28"/>
      <c r="I191" s="28"/>
      <c r="J191" s="28"/>
      <c r="K191" s="28"/>
      <c r="L191" s="47"/>
      <c r="M191" s="47" t="s">
        <v>713</v>
      </c>
      <c r="N191" s="48" t="s">
        <v>713</v>
      </c>
      <c r="O191" s="225" t="s">
        <v>714</v>
      </c>
      <c r="P191" s="225" t="s">
        <v>708</v>
      </c>
      <c r="Q191" s="225" t="s">
        <v>124</v>
      </c>
      <c r="R191" s="75" t="s">
        <v>125</v>
      </c>
      <c r="S191" s="242"/>
      <c r="T191" s="74" t="s">
        <v>126</v>
      </c>
      <c r="U191" s="225" t="s">
        <v>715</v>
      </c>
      <c r="V191" s="50" t="s">
        <v>126</v>
      </c>
      <c r="W191" s="225" t="s">
        <v>128</v>
      </c>
      <c r="X191" s="225" t="s">
        <v>129</v>
      </c>
      <c r="Y191" s="269" t="s">
        <v>175</v>
      </c>
      <c r="Z191" s="269" t="s">
        <v>710</v>
      </c>
      <c r="AA191" s="269" t="s">
        <v>711</v>
      </c>
      <c r="AB191" s="269" t="s">
        <v>716</v>
      </c>
      <c r="AC191" s="266">
        <v>0.651</v>
      </c>
      <c r="AD191" s="152"/>
      <c r="AE191" s="152"/>
      <c r="AF191" s="152"/>
      <c r="AG191" s="152"/>
      <c r="AH191" s="152"/>
      <c r="AI191" s="270">
        <f>AC191*1.2</f>
        <v>0.7812</v>
      </c>
      <c r="AJ191" s="122">
        <f>AC191/AI191</f>
        <v>0.833333333333333</v>
      </c>
      <c r="AK191" s="152"/>
      <c r="AL191" s="152"/>
      <c r="AM191" s="152"/>
      <c r="AN191" s="152"/>
      <c r="AO191" s="284"/>
      <c r="AP191" s="284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66"/>
      <c r="BB191" s="88"/>
      <c r="BC191" s="153"/>
      <c r="BD191" s="88"/>
      <c r="BE191" s="152"/>
      <c r="BF191" s="152"/>
      <c r="BG191" s="28"/>
      <c r="BH191" s="28">
        <v>0</v>
      </c>
      <c r="BI191" s="28">
        <v>0</v>
      </c>
      <c r="BJ191" s="28">
        <v>2</v>
      </c>
      <c r="BK191" s="28">
        <v>2</v>
      </c>
      <c r="BL191" s="28">
        <v>0</v>
      </c>
      <c r="BM191" s="28">
        <v>0</v>
      </c>
      <c r="BN191" s="28">
        <v>0</v>
      </c>
    </row>
    <row r="192" s="2" customFormat="1" ht="30" customHeight="1" spans="1:66">
      <c r="A192" s="29">
        <f t="shared" si="50"/>
        <v>183</v>
      </c>
      <c r="B192" s="28"/>
      <c r="C192" s="28"/>
      <c r="D192" s="28">
        <v>2</v>
      </c>
      <c r="E192" s="28"/>
      <c r="F192" s="28"/>
      <c r="H192" s="28"/>
      <c r="I192" s="28"/>
      <c r="J192" s="28"/>
      <c r="K192" s="28"/>
      <c r="L192" s="47"/>
      <c r="M192" s="47" t="s">
        <v>717</v>
      </c>
      <c r="N192" s="48" t="s">
        <v>717</v>
      </c>
      <c r="O192" s="225" t="s">
        <v>718</v>
      </c>
      <c r="P192" s="225" t="s">
        <v>719</v>
      </c>
      <c r="Q192" s="225" t="s">
        <v>124</v>
      </c>
      <c r="R192" s="75" t="s">
        <v>125</v>
      </c>
      <c r="S192" s="243"/>
      <c r="T192" s="74" t="s">
        <v>126</v>
      </c>
      <c r="U192" s="225" t="s">
        <v>720</v>
      </c>
      <c r="V192" s="50" t="s">
        <v>126</v>
      </c>
      <c r="W192" s="225" t="s">
        <v>195</v>
      </c>
      <c r="X192" s="225" t="s">
        <v>194</v>
      </c>
      <c r="Y192" s="224" t="s">
        <v>719</v>
      </c>
      <c r="Z192" s="224" t="s">
        <v>721</v>
      </c>
      <c r="AA192" s="224" t="s">
        <v>132</v>
      </c>
      <c r="AB192" s="224" t="s">
        <v>722</v>
      </c>
      <c r="AC192" s="270">
        <v>0.0138</v>
      </c>
      <c r="AD192" s="152"/>
      <c r="AE192" s="152" t="s">
        <v>519</v>
      </c>
      <c r="AF192" s="152"/>
      <c r="AG192" s="152"/>
      <c r="AH192" s="152"/>
      <c r="AI192" s="152">
        <f>3.14*7.5*7.5*16*7860/1000000000</f>
        <v>0.02221236</v>
      </c>
      <c r="AJ192" s="122">
        <f>AC192/AI192</f>
        <v>0.621275722165497</v>
      </c>
      <c r="AK192" s="152"/>
      <c r="AL192" s="152"/>
      <c r="AM192" s="152"/>
      <c r="AN192" s="152"/>
      <c r="AO192" s="78" t="s">
        <v>143</v>
      </c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66"/>
      <c r="BB192" s="88"/>
      <c r="BC192" s="153"/>
      <c r="BD192" s="88"/>
      <c r="BE192" s="152"/>
      <c r="BF192" s="152"/>
      <c r="BG192" s="28"/>
      <c r="BH192" s="28">
        <v>0</v>
      </c>
      <c r="BI192" s="28">
        <v>0</v>
      </c>
      <c r="BJ192" s="28">
        <v>4</v>
      </c>
      <c r="BK192" s="28">
        <v>4</v>
      </c>
      <c r="BL192" s="28">
        <v>0</v>
      </c>
      <c r="BM192" s="28">
        <v>0</v>
      </c>
      <c r="BN192" s="28">
        <v>0</v>
      </c>
    </row>
    <row r="193" s="2" customFormat="1" ht="30" customHeight="1" spans="1:66">
      <c r="A193" s="29">
        <f t="shared" si="50"/>
        <v>184</v>
      </c>
      <c r="B193" s="28"/>
      <c r="C193" s="28"/>
      <c r="D193" s="28">
        <v>2</v>
      </c>
      <c r="E193" s="28"/>
      <c r="F193" s="31"/>
      <c r="G193" s="28"/>
      <c r="H193" s="28"/>
      <c r="I193" s="28"/>
      <c r="J193" s="28"/>
      <c r="K193" s="28"/>
      <c r="L193" s="47"/>
      <c r="M193" s="47" t="s">
        <v>723</v>
      </c>
      <c r="N193" s="48" t="s">
        <v>723</v>
      </c>
      <c r="O193" s="291" t="s">
        <v>724</v>
      </c>
      <c r="P193" s="291" t="s">
        <v>132</v>
      </c>
      <c r="Q193" s="291" t="s">
        <v>124</v>
      </c>
      <c r="R193" s="75" t="s">
        <v>125</v>
      </c>
      <c r="S193" s="291"/>
      <c r="T193" s="74" t="s">
        <v>126</v>
      </c>
      <c r="U193" s="291" t="str">
        <f>N193</f>
        <v>SHT0016222</v>
      </c>
      <c r="V193" s="50" t="s">
        <v>126</v>
      </c>
      <c r="W193" s="291" t="s">
        <v>128</v>
      </c>
      <c r="X193" s="291" t="s">
        <v>129</v>
      </c>
      <c r="Y193" s="321" t="s">
        <v>224</v>
      </c>
      <c r="Z193" s="321" t="s">
        <v>131</v>
      </c>
      <c r="AA193" s="321" t="s">
        <v>132</v>
      </c>
      <c r="AB193" s="321" t="s">
        <v>132</v>
      </c>
      <c r="AC193" s="322">
        <v>2.5</v>
      </c>
      <c r="AD193" s="321" t="s">
        <v>236</v>
      </c>
      <c r="AE193" s="321"/>
      <c r="AF193" s="321"/>
      <c r="AG193" s="321"/>
      <c r="AH193" s="321"/>
      <c r="AI193" s="353"/>
      <c r="AJ193" s="354"/>
      <c r="AK193" s="321"/>
      <c r="AL193" s="321"/>
      <c r="AM193" s="321"/>
      <c r="AN193" s="321"/>
      <c r="AO193" s="78" t="s">
        <v>143</v>
      </c>
      <c r="AP193" s="321"/>
      <c r="AQ193" s="321"/>
      <c r="AR193" s="321"/>
      <c r="AS193" s="321"/>
      <c r="AT193" s="321"/>
      <c r="AU193" s="321"/>
      <c r="AV193" s="321"/>
      <c r="AW193" s="321"/>
      <c r="AX193" s="321"/>
      <c r="AY193" s="321"/>
      <c r="AZ193" s="321"/>
      <c r="BA193" s="377"/>
      <c r="BB193" s="378">
        <v>0</v>
      </c>
      <c r="BC193" s="379"/>
      <c r="BD193" s="65">
        <v>1</v>
      </c>
      <c r="BE193" s="152"/>
      <c r="BF193" s="152"/>
      <c r="BG193" s="28"/>
      <c r="BH193" s="28">
        <v>0</v>
      </c>
      <c r="BI193" s="28">
        <v>0</v>
      </c>
      <c r="BJ193" s="28">
        <v>1</v>
      </c>
      <c r="BK193" s="28">
        <v>1</v>
      </c>
      <c r="BL193" s="28">
        <v>1</v>
      </c>
      <c r="BM193" s="28">
        <v>0</v>
      </c>
      <c r="BN193" s="28">
        <v>0</v>
      </c>
    </row>
    <row r="194" s="2" customFormat="1" ht="30" customHeight="1" spans="1:66">
      <c r="A194" s="29">
        <f t="shared" si="50"/>
        <v>185</v>
      </c>
      <c r="B194" s="28"/>
      <c r="C194" s="28"/>
      <c r="D194" s="28">
        <v>2</v>
      </c>
      <c r="E194" s="28"/>
      <c r="F194" s="31"/>
      <c r="G194" s="28"/>
      <c r="H194" s="28"/>
      <c r="I194" s="28"/>
      <c r="J194" s="28"/>
      <c r="K194" s="28"/>
      <c r="L194" s="31"/>
      <c r="M194" s="292" t="s">
        <v>725</v>
      </c>
      <c r="N194" s="293" t="s">
        <v>726</v>
      </c>
      <c r="O194" s="293" t="s">
        <v>727</v>
      </c>
      <c r="P194" s="293" t="s">
        <v>211</v>
      </c>
      <c r="Q194" s="293" t="s">
        <v>124</v>
      </c>
      <c r="R194" s="28" t="s">
        <v>125</v>
      </c>
      <c r="S194" s="308"/>
      <c r="T194" s="72" t="s">
        <v>126</v>
      </c>
      <c r="U194" s="309" t="s">
        <v>132</v>
      </c>
      <c r="V194" s="55" t="s">
        <v>126</v>
      </c>
      <c r="W194" s="310" t="s">
        <v>129</v>
      </c>
      <c r="X194" s="310" t="s">
        <v>128</v>
      </c>
      <c r="Y194" s="323" t="s">
        <v>211</v>
      </c>
      <c r="Z194" s="324" t="s">
        <v>728</v>
      </c>
      <c r="AA194" s="324" t="s">
        <v>132</v>
      </c>
      <c r="AB194" s="324" t="s">
        <v>729</v>
      </c>
      <c r="AC194" s="325">
        <v>0.015</v>
      </c>
      <c r="AD194" s="321"/>
      <c r="AE194" s="321"/>
      <c r="AF194" s="321"/>
      <c r="AG194" s="321"/>
      <c r="AH194" s="321"/>
      <c r="AI194" s="353"/>
      <c r="AJ194" s="354"/>
      <c r="AK194" s="321"/>
      <c r="AL194" s="321"/>
      <c r="AM194" s="321"/>
      <c r="AN194" s="321"/>
      <c r="AO194" s="78" t="s">
        <v>143</v>
      </c>
      <c r="AP194" s="321" t="s">
        <v>619</v>
      </c>
      <c r="AQ194" s="321"/>
      <c r="AR194" s="321"/>
      <c r="AS194" s="321"/>
      <c r="AT194" s="321"/>
      <c r="AU194" s="321"/>
      <c r="AV194" s="321"/>
      <c r="AW194" s="321"/>
      <c r="AX194" s="321"/>
      <c r="AY194" s="321"/>
      <c r="AZ194" s="321"/>
      <c r="BA194" s="377"/>
      <c r="BB194" s="378"/>
      <c r="BC194" s="379"/>
      <c r="BD194" s="65"/>
      <c r="BE194" s="152"/>
      <c r="BF194" s="152"/>
      <c r="BG194" s="28"/>
      <c r="BH194" s="28">
        <v>0</v>
      </c>
      <c r="BI194" s="28">
        <v>0</v>
      </c>
      <c r="BJ194" s="28">
        <v>4</v>
      </c>
      <c r="BK194" s="28">
        <v>4</v>
      </c>
      <c r="BL194" s="28">
        <v>8</v>
      </c>
      <c r="BM194" s="28">
        <v>0</v>
      </c>
      <c r="BN194" s="28">
        <v>0</v>
      </c>
    </row>
    <row r="195" s="2" customFormat="1" ht="30" customHeight="1" spans="1:67">
      <c r="A195" s="29">
        <f t="shared" si="50"/>
        <v>186</v>
      </c>
      <c r="B195" s="28"/>
      <c r="C195" s="28"/>
      <c r="D195" s="28">
        <v>2</v>
      </c>
      <c r="E195" s="28"/>
      <c r="F195" s="31"/>
      <c r="G195" s="28"/>
      <c r="H195" s="28"/>
      <c r="I195" s="28"/>
      <c r="J195" s="28"/>
      <c r="K195" s="28"/>
      <c r="L195" s="47" t="s">
        <v>120</v>
      </c>
      <c r="M195" s="47" t="s">
        <v>730</v>
      </c>
      <c r="N195" s="48" t="s">
        <v>730</v>
      </c>
      <c r="O195" s="48" t="s">
        <v>731</v>
      </c>
      <c r="P195" s="77" t="s">
        <v>732</v>
      </c>
      <c r="Q195" s="77" t="s">
        <v>126</v>
      </c>
      <c r="R195" s="75" t="s">
        <v>125</v>
      </c>
      <c r="S195" s="77"/>
      <c r="T195" s="74" t="s">
        <v>126</v>
      </c>
      <c r="U195" s="160"/>
      <c r="V195" s="50" t="s">
        <v>126</v>
      </c>
      <c r="W195" s="238" t="s">
        <v>128</v>
      </c>
      <c r="X195" s="238" t="s">
        <v>129</v>
      </c>
      <c r="Y195" s="238"/>
      <c r="Z195" s="326" t="s">
        <v>131</v>
      </c>
      <c r="AA195" s="327" t="s">
        <v>132</v>
      </c>
      <c r="AB195" s="48"/>
      <c r="AC195" s="328">
        <v>9.865</v>
      </c>
      <c r="AD195" s="152"/>
      <c r="AE195" s="152" t="s">
        <v>134</v>
      </c>
      <c r="AF195" s="152"/>
      <c r="AG195" s="152"/>
      <c r="AH195" s="152"/>
      <c r="AI195" s="121"/>
      <c r="AJ195" s="122"/>
      <c r="AK195" s="152"/>
      <c r="AL195" s="152"/>
      <c r="AM195" s="152"/>
      <c r="AN195" s="152"/>
      <c r="AO195" s="152" t="s">
        <v>149</v>
      </c>
      <c r="AP195" s="152" t="s">
        <v>230</v>
      </c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66"/>
      <c r="BB195" s="88"/>
      <c r="BC195" s="153"/>
      <c r="BD195" s="88"/>
      <c r="BE195" s="152"/>
      <c r="BF195" s="152"/>
      <c r="BG195" s="28"/>
      <c r="BH195" s="28">
        <v>0</v>
      </c>
      <c r="BI195" s="28">
        <v>0</v>
      </c>
      <c r="BJ195" s="28">
        <v>0</v>
      </c>
      <c r="BK195" s="28">
        <v>0</v>
      </c>
      <c r="BL195" s="28">
        <v>1</v>
      </c>
      <c r="BM195" s="28">
        <v>0</v>
      </c>
      <c r="BN195" s="28">
        <v>0</v>
      </c>
      <c r="BO195" s="2" t="s">
        <v>733</v>
      </c>
    </row>
    <row r="196" s="2" customFormat="1" ht="30" customHeight="1" spans="1:66">
      <c r="A196" s="29">
        <f t="shared" ref="A196:A205" si="51">ROW()-9</f>
        <v>187</v>
      </c>
      <c r="B196" s="28"/>
      <c r="C196" s="28"/>
      <c r="D196" s="28">
        <v>2</v>
      </c>
      <c r="E196" s="28"/>
      <c r="F196" s="31"/>
      <c r="G196" s="28"/>
      <c r="H196" s="28"/>
      <c r="I196" s="28"/>
      <c r="J196" s="28"/>
      <c r="K196" s="28"/>
      <c r="L196" s="47" t="s">
        <v>120</v>
      </c>
      <c r="M196" s="47" t="s">
        <v>734</v>
      </c>
      <c r="N196" s="48" t="s">
        <v>734</v>
      </c>
      <c r="O196" s="48" t="s">
        <v>735</v>
      </c>
      <c r="P196" s="77"/>
      <c r="Q196" s="291" t="s">
        <v>124</v>
      </c>
      <c r="R196" s="75" t="s">
        <v>125</v>
      </c>
      <c r="S196" s="311"/>
      <c r="T196" s="74" t="s">
        <v>126</v>
      </c>
      <c r="U196" s="239"/>
      <c r="V196" s="50" t="s">
        <v>126</v>
      </c>
      <c r="W196" s="238" t="s">
        <v>128</v>
      </c>
      <c r="X196" s="238" t="s">
        <v>129</v>
      </c>
      <c r="Y196" s="329" t="s">
        <v>605</v>
      </c>
      <c r="Z196" s="330" t="s">
        <v>131</v>
      </c>
      <c r="AA196" s="331" t="s">
        <v>132</v>
      </c>
      <c r="AB196" s="331" t="s">
        <v>736</v>
      </c>
      <c r="AC196" s="328"/>
      <c r="AD196" s="152"/>
      <c r="AE196" s="152"/>
      <c r="AF196" s="152"/>
      <c r="AG196" s="152"/>
      <c r="AH196" s="152"/>
      <c r="AI196" s="121"/>
      <c r="AJ196" s="122"/>
      <c r="AK196" s="152"/>
      <c r="AL196" s="152"/>
      <c r="AM196" s="152"/>
      <c r="AN196" s="152"/>
      <c r="AO196" s="78" t="s">
        <v>143</v>
      </c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  <c r="AZ196" s="152"/>
      <c r="BA196" s="166"/>
      <c r="BB196" s="88"/>
      <c r="BC196" s="153"/>
      <c r="BD196" s="88"/>
      <c r="BE196" s="152"/>
      <c r="BF196" s="152"/>
      <c r="BG196" s="28"/>
      <c r="BH196" s="28">
        <v>0</v>
      </c>
      <c r="BI196" s="28">
        <v>0</v>
      </c>
      <c r="BJ196" s="28">
        <v>0</v>
      </c>
      <c r="BK196" s="28">
        <v>0</v>
      </c>
      <c r="BL196" s="28">
        <v>1</v>
      </c>
      <c r="BM196" s="28">
        <v>0</v>
      </c>
      <c r="BN196" s="28">
        <v>0</v>
      </c>
    </row>
    <row r="197" s="2" customFormat="1" ht="30" customHeight="1" spans="1:66">
      <c r="A197" s="29">
        <f t="shared" si="51"/>
        <v>188</v>
      </c>
      <c r="B197" s="28"/>
      <c r="C197" s="51"/>
      <c r="D197" s="51">
        <v>2</v>
      </c>
      <c r="E197" s="28"/>
      <c r="F197" s="51"/>
      <c r="G197" s="51"/>
      <c r="H197" s="51"/>
      <c r="I197" s="51"/>
      <c r="J197" s="51"/>
      <c r="K197" s="51"/>
      <c r="L197" s="47" t="s">
        <v>120</v>
      </c>
      <c r="M197" s="47" t="s">
        <v>737</v>
      </c>
      <c r="N197" s="48" t="s">
        <v>737</v>
      </c>
      <c r="O197" s="49" t="s">
        <v>738</v>
      </c>
      <c r="P197" s="221"/>
      <c r="Q197" s="291" t="s">
        <v>124</v>
      </c>
      <c r="R197" s="75" t="s">
        <v>125</v>
      </c>
      <c r="S197" s="312"/>
      <c r="T197" s="74" t="s">
        <v>126</v>
      </c>
      <c r="U197" s="237"/>
      <c r="V197" s="50" t="s">
        <v>126</v>
      </c>
      <c r="W197" s="238" t="s">
        <v>128</v>
      </c>
      <c r="X197" s="238" t="s">
        <v>129</v>
      </c>
      <c r="Y197" s="65"/>
      <c r="Z197" s="142"/>
      <c r="AA197" s="65"/>
      <c r="AB197" s="65"/>
      <c r="AC197" s="186"/>
      <c r="AD197" s="94"/>
      <c r="AE197" s="94"/>
      <c r="AF197" s="94"/>
      <c r="AG197" s="94"/>
      <c r="AH197" s="94"/>
      <c r="AI197" s="279"/>
      <c r="AJ197" s="280"/>
      <c r="AK197" s="94"/>
      <c r="AL197" s="94"/>
      <c r="AM197" s="94"/>
      <c r="AN197" s="94"/>
      <c r="AO197" s="78" t="s">
        <v>143</v>
      </c>
      <c r="AP197" s="94"/>
      <c r="AQ197" s="94"/>
      <c r="AR197" s="94"/>
      <c r="AS197" s="94"/>
      <c r="AT197" s="94"/>
      <c r="AU197" s="94"/>
      <c r="AV197" s="94"/>
      <c r="AW197" s="94"/>
      <c r="AX197" s="94"/>
      <c r="AY197" s="94"/>
      <c r="AZ197" s="94"/>
      <c r="BA197" s="166"/>
      <c r="BB197" s="88"/>
      <c r="BC197" s="153"/>
      <c r="BD197" s="88"/>
      <c r="BE197" s="152"/>
      <c r="BF197" s="152"/>
      <c r="BG197" s="28"/>
      <c r="BH197" s="28">
        <v>0</v>
      </c>
      <c r="BI197" s="28">
        <v>0</v>
      </c>
      <c r="BJ197" s="28">
        <v>0</v>
      </c>
      <c r="BK197" s="28">
        <v>0</v>
      </c>
      <c r="BL197" s="28">
        <v>1</v>
      </c>
      <c r="BM197" s="28">
        <v>0</v>
      </c>
      <c r="BN197" s="28">
        <v>0</v>
      </c>
    </row>
    <row r="198" s="2" customFormat="1" ht="30" customHeight="1" spans="1:66">
      <c r="A198" s="29">
        <f t="shared" si="51"/>
        <v>189</v>
      </c>
      <c r="B198" s="28"/>
      <c r="C198" s="51"/>
      <c r="D198" s="51">
        <v>2</v>
      </c>
      <c r="E198" s="28"/>
      <c r="F198" s="51"/>
      <c r="G198" s="51"/>
      <c r="H198" s="51"/>
      <c r="I198" s="51"/>
      <c r="J198" s="51"/>
      <c r="K198" s="51"/>
      <c r="L198" s="47" t="s">
        <v>120</v>
      </c>
      <c r="M198" s="47" t="s">
        <v>739</v>
      </c>
      <c r="N198" s="48" t="s">
        <v>739</v>
      </c>
      <c r="O198" s="49" t="s">
        <v>740</v>
      </c>
      <c r="P198" s="221"/>
      <c r="Q198" s="291" t="s">
        <v>124</v>
      </c>
      <c r="R198" s="75" t="s">
        <v>125</v>
      </c>
      <c r="S198" s="312"/>
      <c r="T198" s="74" t="s">
        <v>126</v>
      </c>
      <c r="U198" s="237"/>
      <c r="V198" s="50" t="s">
        <v>126</v>
      </c>
      <c r="W198" s="238" t="s">
        <v>128</v>
      </c>
      <c r="X198" s="238" t="s">
        <v>129</v>
      </c>
      <c r="Y198" s="65"/>
      <c r="Z198" s="142"/>
      <c r="AA198" s="65"/>
      <c r="AB198" s="65"/>
      <c r="AC198" s="186"/>
      <c r="AD198" s="94"/>
      <c r="AE198" s="94"/>
      <c r="AF198" s="94"/>
      <c r="AG198" s="94"/>
      <c r="AH198" s="94"/>
      <c r="AI198" s="279"/>
      <c r="AJ198" s="280"/>
      <c r="AK198" s="94"/>
      <c r="AL198" s="94"/>
      <c r="AM198" s="94"/>
      <c r="AN198" s="94"/>
      <c r="AO198" s="78" t="s">
        <v>143</v>
      </c>
      <c r="AP198" s="94"/>
      <c r="AQ198" s="94"/>
      <c r="AR198" s="94"/>
      <c r="AS198" s="94"/>
      <c r="AT198" s="94"/>
      <c r="AU198" s="94"/>
      <c r="AV198" s="94"/>
      <c r="AW198" s="94"/>
      <c r="AX198" s="94"/>
      <c r="AY198" s="94"/>
      <c r="AZ198" s="94"/>
      <c r="BA198" s="166"/>
      <c r="BB198" s="88"/>
      <c r="BC198" s="153"/>
      <c r="BD198" s="88"/>
      <c r="BE198" s="152"/>
      <c r="BF198" s="152"/>
      <c r="BG198" s="28"/>
      <c r="BH198" s="28">
        <v>0</v>
      </c>
      <c r="BI198" s="28">
        <v>0</v>
      </c>
      <c r="BJ198" s="28">
        <v>0</v>
      </c>
      <c r="BK198" s="28">
        <v>0</v>
      </c>
      <c r="BL198" s="28">
        <v>1</v>
      </c>
      <c r="BM198" s="28">
        <v>0</v>
      </c>
      <c r="BN198" s="28">
        <v>0</v>
      </c>
    </row>
    <row r="199" s="2" customFormat="1" ht="30" customHeight="1" spans="1:66">
      <c r="A199" s="29">
        <f t="shared" si="51"/>
        <v>190</v>
      </c>
      <c r="B199" s="28"/>
      <c r="C199" s="51"/>
      <c r="D199" s="51"/>
      <c r="E199" s="28">
        <v>3</v>
      </c>
      <c r="F199" s="51"/>
      <c r="G199" s="51"/>
      <c r="H199" s="51"/>
      <c r="I199" s="51"/>
      <c r="J199" s="51"/>
      <c r="K199" s="51"/>
      <c r="L199" s="47" t="s">
        <v>120</v>
      </c>
      <c r="M199" s="47" t="s">
        <v>741</v>
      </c>
      <c r="N199" s="48" t="s">
        <v>741</v>
      </c>
      <c r="O199" s="294" t="s">
        <v>742</v>
      </c>
      <c r="P199" s="295"/>
      <c r="Q199" s="295" t="s">
        <v>124</v>
      </c>
      <c r="R199" s="75" t="s">
        <v>125</v>
      </c>
      <c r="S199" s="295"/>
      <c r="T199" s="74" t="s">
        <v>126</v>
      </c>
      <c r="U199" s="313" t="str">
        <f>N199</f>
        <v>SHT0016227</v>
      </c>
      <c r="V199" s="50" t="s">
        <v>126</v>
      </c>
      <c r="W199" s="238" t="s">
        <v>128</v>
      </c>
      <c r="X199" s="238" t="s">
        <v>129</v>
      </c>
      <c r="Y199" s="332" t="s">
        <v>196</v>
      </c>
      <c r="Z199" s="332" t="s">
        <v>743</v>
      </c>
      <c r="AA199" s="332" t="s">
        <v>132</v>
      </c>
      <c r="AB199" s="332" t="s">
        <v>744</v>
      </c>
      <c r="AC199" s="333">
        <v>0.0888</v>
      </c>
      <c r="AD199" s="94"/>
      <c r="AE199" s="94" t="s">
        <v>199</v>
      </c>
      <c r="AF199" s="94" t="s">
        <v>200</v>
      </c>
      <c r="AG199" s="94"/>
      <c r="AH199" s="94"/>
      <c r="AI199" s="279">
        <f>AC199*1.02</f>
        <v>0.090576</v>
      </c>
      <c r="AJ199" s="280">
        <f t="shared" ref="AJ199:AJ202" si="52">AC199/AI199</f>
        <v>0.980392156862745</v>
      </c>
      <c r="AK199" s="94"/>
      <c r="AL199" s="94"/>
      <c r="AM199" s="94"/>
      <c r="AN199" s="94"/>
      <c r="AO199" s="371"/>
      <c r="AP199" s="371"/>
      <c r="AQ199" s="94"/>
      <c r="AR199" s="94"/>
      <c r="AS199" s="94"/>
      <c r="AT199" s="94"/>
      <c r="AU199" s="94"/>
      <c r="AV199" s="94"/>
      <c r="AW199" s="94"/>
      <c r="AX199" s="94"/>
      <c r="AY199" s="94"/>
      <c r="AZ199" s="94"/>
      <c r="BA199" s="166"/>
      <c r="BB199" s="88"/>
      <c r="BC199" s="153"/>
      <c r="BD199" s="88"/>
      <c r="BE199" s="152"/>
      <c r="BF199" s="152"/>
      <c r="BG199" s="28"/>
      <c r="BH199" s="28">
        <v>0</v>
      </c>
      <c r="BI199" s="28">
        <v>0</v>
      </c>
      <c r="BJ199" s="28">
        <v>0</v>
      </c>
      <c r="BK199" s="28">
        <v>0</v>
      </c>
      <c r="BL199" s="28">
        <v>1</v>
      </c>
      <c r="BM199" s="28">
        <v>0</v>
      </c>
      <c r="BN199" s="28">
        <v>0</v>
      </c>
    </row>
    <row r="200" s="2" customFormat="1" ht="30" customHeight="1" spans="1:66">
      <c r="A200" s="29">
        <f t="shared" si="51"/>
        <v>191</v>
      </c>
      <c r="B200" s="28"/>
      <c r="C200" s="51"/>
      <c r="D200" s="51"/>
      <c r="E200" s="28">
        <v>3</v>
      </c>
      <c r="F200" s="51"/>
      <c r="G200" s="51"/>
      <c r="H200" s="51"/>
      <c r="I200" s="51"/>
      <c r="J200" s="51"/>
      <c r="K200" s="51"/>
      <c r="L200" s="47" t="s">
        <v>120</v>
      </c>
      <c r="M200" s="47" t="s">
        <v>745</v>
      </c>
      <c r="N200" s="48" t="s">
        <v>745</v>
      </c>
      <c r="O200" s="49" t="s">
        <v>746</v>
      </c>
      <c r="P200" s="221"/>
      <c r="Q200" s="73" t="s">
        <v>159</v>
      </c>
      <c r="R200" s="75" t="s">
        <v>125</v>
      </c>
      <c r="S200" s="236"/>
      <c r="T200" s="74" t="s">
        <v>126</v>
      </c>
      <c r="U200" s="215" t="s">
        <v>652</v>
      </c>
      <c r="V200" s="50" t="s">
        <v>126</v>
      </c>
      <c r="W200" s="238" t="s">
        <v>128</v>
      </c>
      <c r="X200" s="238" t="s">
        <v>129</v>
      </c>
      <c r="Y200" s="31" t="s">
        <v>175</v>
      </c>
      <c r="Z200" s="62" t="s">
        <v>570</v>
      </c>
      <c r="AA200" s="30"/>
      <c r="AB200" s="28" t="s">
        <v>654</v>
      </c>
      <c r="AC200" s="88">
        <v>0.123</v>
      </c>
      <c r="AD200" s="94"/>
      <c r="AE200" s="94" t="s">
        <v>180</v>
      </c>
      <c r="AF200" s="94"/>
      <c r="AG200" s="94"/>
      <c r="AH200" s="94"/>
      <c r="AI200" s="279">
        <f t="shared" ref="AI200:AI202" si="53">AC200*1.2</f>
        <v>0.1476</v>
      </c>
      <c r="AJ200" s="280">
        <f t="shared" si="52"/>
        <v>0.833333333333333</v>
      </c>
      <c r="AK200" s="94"/>
      <c r="AL200" s="94"/>
      <c r="AM200" s="94"/>
      <c r="AN200" s="94"/>
      <c r="AO200" s="371"/>
      <c r="AP200" s="371"/>
      <c r="AQ200" s="94"/>
      <c r="AR200" s="94"/>
      <c r="AS200" s="94"/>
      <c r="AT200" s="94"/>
      <c r="AU200" s="94"/>
      <c r="AV200" s="94"/>
      <c r="AW200" s="94"/>
      <c r="AX200" s="94"/>
      <c r="AY200" s="94"/>
      <c r="AZ200" s="94"/>
      <c r="BA200" s="166"/>
      <c r="BB200" s="88"/>
      <c r="BC200" s="153"/>
      <c r="BD200" s="88"/>
      <c r="BE200" s="152"/>
      <c r="BF200" s="152"/>
      <c r="BG200" s="28"/>
      <c r="BH200" s="28">
        <v>0</v>
      </c>
      <c r="BI200" s="28">
        <v>0</v>
      </c>
      <c r="BJ200" s="28">
        <v>0</v>
      </c>
      <c r="BK200" s="28">
        <v>0</v>
      </c>
      <c r="BL200" s="28">
        <v>1</v>
      </c>
      <c r="BM200" s="28">
        <v>0</v>
      </c>
      <c r="BN200" s="28">
        <v>0</v>
      </c>
    </row>
    <row r="201" s="2" customFormat="1" ht="30" customHeight="1" spans="1:66">
      <c r="A201" s="29">
        <f t="shared" si="51"/>
        <v>192</v>
      </c>
      <c r="B201" s="28"/>
      <c r="C201" s="51"/>
      <c r="D201" s="51"/>
      <c r="E201" s="28">
        <v>3</v>
      </c>
      <c r="F201" s="51"/>
      <c r="G201" s="51"/>
      <c r="H201" s="51"/>
      <c r="I201" s="51"/>
      <c r="J201" s="51"/>
      <c r="K201" s="51"/>
      <c r="L201" s="47" t="s">
        <v>120</v>
      </c>
      <c r="M201" s="47" t="s">
        <v>747</v>
      </c>
      <c r="N201" s="48" t="s">
        <v>747</v>
      </c>
      <c r="O201" s="49" t="s">
        <v>748</v>
      </c>
      <c r="P201" s="296" t="s">
        <v>708</v>
      </c>
      <c r="Q201" s="296" t="s">
        <v>124</v>
      </c>
      <c r="R201" s="75" t="s">
        <v>125</v>
      </c>
      <c r="S201" s="314"/>
      <c r="T201" s="74" t="s">
        <v>126</v>
      </c>
      <c r="U201" s="296" t="s">
        <v>715</v>
      </c>
      <c r="V201" s="50" t="s">
        <v>126</v>
      </c>
      <c r="W201" s="238" t="s">
        <v>128</v>
      </c>
      <c r="X201" s="238" t="s">
        <v>129</v>
      </c>
      <c r="Y201" s="269" t="s">
        <v>175</v>
      </c>
      <c r="Z201" s="269" t="s">
        <v>710</v>
      </c>
      <c r="AA201" s="269" t="s">
        <v>711</v>
      </c>
      <c r="AB201" s="269" t="s">
        <v>716</v>
      </c>
      <c r="AC201" s="266">
        <v>0.085</v>
      </c>
      <c r="AD201" s="94"/>
      <c r="AE201" s="94" t="s">
        <v>180</v>
      </c>
      <c r="AF201" s="94">
        <v>242</v>
      </c>
      <c r="AG201" s="94">
        <v>15</v>
      </c>
      <c r="AH201" s="94">
        <v>3</v>
      </c>
      <c r="AI201" s="279">
        <f>AF201*AG201*AH201*7860/1000000000</f>
        <v>0.0855954</v>
      </c>
      <c r="AJ201" s="280">
        <f t="shared" si="52"/>
        <v>0.993044018720632</v>
      </c>
      <c r="AK201" s="94"/>
      <c r="AL201" s="94"/>
      <c r="AM201" s="94"/>
      <c r="AN201" s="94"/>
      <c r="AO201" s="371"/>
      <c r="AP201" s="371"/>
      <c r="AQ201" s="94"/>
      <c r="AR201" s="94"/>
      <c r="AS201" s="94"/>
      <c r="AT201" s="94"/>
      <c r="AU201" s="94"/>
      <c r="AV201" s="94"/>
      <c r="AW201" s="94"/>
      <c r="AX201" s="94"/>
      <c r="AY201" s="94"/>
      <c r="AZ201" s="94"/>
      <c r="BA201" s="166"/>
      <c r="BB201" s="88"/>
      <c r="BC201" s="153"/>
      <c r="BD201" s="88"/>
      <c r="BE201" s="152"/>
      <c r="BF201" s="152"/>
      <c r="BG201" s="28"/>
      <c r="BH201" s="28">
        <v>0</v>
      </c>
      <c r="BI201" s="28">
        <v>0</v>
      </c>
      <c r="BJ201" s="28">
        <v>0</v>
      </c>
      <c r="BK201" s="28">
        <v>0</v>
      </c>
      <c r="BL201" s="28">
        <v>1</v>
      </c>
      <c r="BM201" s="28">
        <v>0</v>
      </c>
      <c r="BN201" s="28">
        <v>0</v>
      </c>
    </row>
    <row r="202" s="2" customFormat="1" ht="30" customHeight="1" spans="1:66">
      <c r="A202" s="29">
        <f t="shared" si="51"/>
        <v>193</v>
      </c>
      <c r="B202" s="28"/>
      <c r="C202" s="51"/>
      <c r="D202" s="51"/>
      <c r="E202" s="28">
        <v>3</v>
      </c>
      <c r="F202" s="51"/>
      <c r="G202" s="51"/>
      <c r="H202" s="51"/>
      <c r="I202" s="51"/>
      <c r="J202" s="51"/>
      <c r="K202" s="51"/>
      <c r="L202" s="47" t="s">
        <v>120</v>
      </c>
      <c r="M202" s="47" t="s">
        <v>749</v>
      </c>
      <c r="N202" s="48" t="s">
        <v>749</v>
      </c>
      <c r="O202" s="49" t="s">
        <v>750</v>
      </c>
      <c r="P202" s="221"/>
      <c r="Q202" s="73" t="s">
        <v>159</v>
      </c>
      <c r="R202" s="75" t="s">
        <v>125</v>
      </c>
      <c r="S202" s="236"/>
      <c r="T202" s="74" t="s">
        <v>126</v>
      </c>
      <c r="U202" s="215" t="s">
        <v>652</v>
      </c>
      <c r="V202" s="50" t="s">
        <v>126</v>
      </c>
      <c r="W202" s="238" t="s">
        <v>128</v>
      </c>
      <c r="X202" s="238" t="s">
        <v>129</v>
      </c>
      <c r="Y202" s="31" t="s">
        <v>175</v>
      </c>
      <c r="Z202" s="62" t="s">
        <v>570</v>
      </c>
      <c r="AA202" s="30"/>
      <c r="AB202" s="28" t="s">
        <v>654</v>
      </c>
      <c r="AC202" s="88">
        <v>0.217</v>
      </c>
      <c r="AD202" s="94"/>
      <c r="AE202" s="94" t="s">
        <v>180</v>
      </c>
      <c r="AF202" s="94">
        <v>184</v>
      </c>
      <c r="AG202" s="94">
        <v>140</v>
      </c>
      <c r="AH202" s="94">
        <v>2</v>
      </c>
      <c r="AI202" s="279">
        <f>AF202*AG202*AH202*7860/1000000000</f>
        <v>0.4049472</v>
      </c>
      <c r="AJ202" s="280">
        <f t="shared" si="52"/>
        <v>0.535872331010067</v>
      </c>
      <c r="AK202" s="94"/>
      <c r="AL202" s="94"/>
      <c r="AM202" s="94"/>
      <c r="AN202" s="94"/>
      <c r="AO202" s="371"/>
      <c r="AP202" s="371"/>
      <c r="AQ202" s="94"/>
      <c r="AR202" s="94"/>
      <c r="AS202" s="94"/>
      <c r="AT202" s="94"/>
      <c r="AU202" s="94"/>
      <c r="AV202" s="94"/>
      <c r="AW202" s="94"/>
      <c r="AX202" s="94"/>
      <c r="AY202" s="94"/>
      <c r="AZ202" s="94"/>
      <c r="BA202" s="166"/>
      <c r="BB202" s="88"/>
      <c r="BC202" s="153"/>
      <c r="BD202" s="88"/>
      <c r="BE202" s="152"/>
      <c r="BF202" s="152"/>
      <c r="BG202" s="28"/>
      <c r="BH202" s="28">
        <v>0</v>
      </c>
      <c r="BI202" s="28">
        <v>0</v>
      </c>
      <c r="BJ202" s="28">
        <v>0</v>
      </c>
      <c r="BK202" s="28">
        <v>0</v>
      </c>
      <c r="BL202" s="28">
        <v>1</v>
      </c>
      <c r="BM202" s="28">
        <v>0</v>
      </c>
      <c r="BN202" s="28">
        <v>0</v>
      </c>
    </row>
    <row r="203" s="2" customFormat="1" ht="30" customHeight="1" spans="1:66">
      <c r="A203" s="29">
        <f t="shared" si="51"/>
        <v>194</v>
      </c>
      <c r="B203" s="28"/>
      <c r="C203" s="51"/>
      <c r="D203" s="51"/>
      <c r="E203" s="28">
        <v>3</v>
      </c>
      <c r="F203" s="51"/>
      <c r="G203" s="51"/>
      <c r="H203" s="51"/>
      <c r="I203" s="51"/>
      <c r="J203" s="51"/>
      <c r="K203" s="51"/>
      <c r="L203" s="47" t="s">
        <v>120</v>
      </c>
      <c r="M203" s="47"/>
      <c r="N203" s="49" t="s">
        <v>751</v>
      </c>
      <c r="O203" s="49" t="s">
        <v>752</v>
      </c>
      <c r="P203" s="49" t="s">
        <v>132</v>
      </c>
      <c r="Q203" s="49" t="s">
        <v>124</v>
      </c>
      <c r="R203" s="75" t="s">
        <v>125</v>
      </c>
      <c r="S203" s="49"/>
      <c r="T203" s="74" t="s">
        <v>126</v>
      </c>
      <c r="U203" s="49" t="s">
        <v>132</v>
      </c>
      <c r="V203" s="50" t="s">
        <v>126</v>
      </c>
      <c r="W203" s="238" t="s">
        <v>128</v>
      </c>
      <c r="X203" s="238" t="s">
        <v>129</v>
      </c>
      <c r="Y203" s="49" t="s">
        <v>132</v>
      </c>
      <c r="Z203" s="49" t="s">
        <v>132</v>
      </c>
      <c r="AA203" s="49" t="s">
        <v>132</v>
      </c>
      <c r="AB203" s="49" t="s">
        <v>753</v>
      </c>
      <c r="AC203" s="49">
        <v>0.0074</v>
      </c>
      <c r="AD203" s="94"/>
      <c r="AE203" s="94"/>
      <c r="AF203" s="94"/>
      <c r="AG203" s="94"/>
      <c r="AH203" s="94"/>
      <c r="AI203" s="279"/>
      <c r="AJ203" s="280"/>
      <c r="AK203" s="94"/>
      <c r="AL203" s="94"/>
      <c r="AM203" s="94"/>
      <c r="AN203" s="94"/>
      <c r="AO203" s="371"/>
      <c r="AP203" s="371"/>
      <c r="AQ203" s="94"/>
      <c r="AR203" s="94"/>
      <c r="AS203" s="94"/>
      <c r="AT203" s="94"/>
      <c r="AU203" s="94"/>
      <c r="AV203" s="94"/>
      <c r="AW203" s="94"/>
      <c r="AX203" s="94"/>
      <c r="AY203" s="94"/>
      <c r="AZ203" s="94"/>
      <c r="BA203" s="166"/>
      <c r="BB203" s="88"/>
      <c r="BC203" s="153"/>
      <c r="BD203" s="88"/>
      <c r="BE203" s="152"/>
      <c r="BF203" s="152"/>
      <c r="BG203" s="28"/>
      <c r="BH203" s="28">
        <v>0</v>
      </c>
      <c r="BI203" s="28">
        <v>0</v>
      </c>
      <c r="BJ203" s="28">
        <v>0</v>
      </c>
      <c r="BK203" s="28">
        <v>0</v>
      </c>
      <c r="BL203" s="28">
        <v>1</v>
      </c>
      <c r="BM203" s="28">
        <v>0</v>
      </c>
      <c r="BN203" s="28">
        <v>0</v>
      </c>
    </row>
    <row r="204" s="2" customFormat="1" ht="30" customHeight="1" spans="1:66">
      <c r="A204" s="29">
        <f t="shared" si="51"/>
        <v>195</v>
      </c>
      <c r="B204" s="28"/>
      <c r="C204" s="51"/>
      <c r="D204" s="51"/>
      <c r="E204" s="28">
        <v>3</v>
      </c>
      <c r="F204" s="51"/>
      <c r="G204" s="51"/>
      <c r="H204" s="51"/>
      <c r="I204" s="51"/>
      <c r="J204" s="51"/>
      <c r="K204" s="51"/>
      <c r="L204" s="47" t="s">
        <v>120</v>
      </c>
      <c r="M204" s="47" t="s">
        <v>754</v>
      </c>
      <c r="N204" s="48" t="s">
        <v>754</v>
      </c>
      <c r="O204" s="49" t="s">
        <v>755</v>
      </c>
      <c r="P204" s="221"/>
      <c r="Q204" s="73" t="s">
        <v>159</v>
      </c>
      <c r="R204" s="75" t="s">
        <v>125</v>
      </c>
      <c r="S204" s="312"/>
      <c r="T204" s="74" t="s">
        <v>126</v>
      </c>
      <c r="U204" s="237"/>
      <c r="V204" s="50" t="s">
        <v>126</v>
      </c>
      <c r="W204" s="238" t="s">
        <v>128</v>
      </c>
      <c r="X204" s="238" t="s">
        <v>129</v>
      </c>
      <c r="Y204" s="49" t="s">
        <v>132</v>
      </c>
      <c r="Z204" s="49" t="s">
        <v>132</v>
      </c>
      <c r="AA204" s="65" t="s">
        <v>454</v>
      </c>
      <c r="AB204" s="189" t="s">
        <v>756</v>
      </c>
      <c r="AC204" s="334">
        <v>0.0003</v>
      </c>
      <c r="AD204" s="94"/>
      <c r="AE204" s="94"/>
      <c r="AF204" s="94"/>
      <c r="AG204" s="94"/>
      <c r="AH204" s="94"/>
      <c r="AI204" s="279">
        <f>AC204</f>
        <v>0.0003</v>
      </c>
      <c r="AJ204" s="280"/>
      <c r="AK204" s="94"/>
      <c r="AL204" s="94"/>
      <c r="AM204" s="94"/>
      <c r="AN204" s="94"/>
      <c r="AO204" s="371"/>
      <c r="AP204" s="371"/>
      <c r="AQ204" s="94"/>
      <c r="AR204" s="94"/>
      <c r="AS204" s="94"/>
      <c r="AT204" s="94"/>
      <c r="AU204" s="94"/>
      <c r="AV204" s="94"/>
      <c r="AW204" s="94"/>
      <c r="AX204" s="94"/>
      <c r="AY204" s="94"/>
      <c r="AZ204" s="94"/>
      <c r="BA204" s="166"/>
      <c r="BB204" s="88"/>
      <c r="BC204" s="153"/>
      <c r="BD204" s="88"/>
      <c r="BE204" s="152"/>
      <c r="BF204" s="152"/>
      <c r="BG204" s="28"/>
      <c r="BH204" s="28">
        <v>0</v>
      </c>
      <c r="BI204" s="28">
        <v>0</v>
      </c>
      <c r="BJ204" s="28">
        <v>0</v>
      </c>
      <c r="BK204" s="28">
        <v>0</v>
      </c>
      <c r="BL204" s="28">
        <v>1</v>
      </c>
      <c r="BM204" s="28">
        <v>0</v>
      </c>
      <c r="BN204" s="28">
        <v>0</v>
      </c>
    </row>
    <row r="205" s="2" customFormat="1" ht="30" customHeight="1" spans="1:66">
      <c r="A205" s="29">
        <f t="shared" si="51"/>
        <v>196</v>
      </c>
      <c r="B205" s="28"/>
      <c r="C205" s="51"/>
      <c r="D205" s="51"/>
      <c r="E205" s="28">
        <v>3</v>
      </c>
      <c r="F205" s="51"/>
      <c r="G205" s="51"/>
      <c r="H205" s="51"/>
      <c r="I205" s="51"/>
      <c r="J205" s="51"/>
      <c r="K205" s="51"/>
      <c r="L205" s="47" t="s">
        <v>120</v>
      </c>
      <c r="M205" s="47" t="s">
        <v>757</v>
      </c>
      <c r="N205" s="48" t="s">
        <v>757</v>
      </c>
      <c r="O205" s="49" t="s">
        <v>758</v>
      </c>
      <c r="P205" s="221"/>
      <c r="Q205" s="49" t="s">
        <v>124</v>
      </c>
      <c r="R205" s="75" t="s">
        <v>125</v>
      </c>
      <c r="S205" s="312"/>
      <c r="T205" s="74" t="s">
        <v>126</v>
      </c>
      <c r="U205" s="237"/>
      <c r="V205" s="50" t="s">
        <v>126</v>
      </c>
      <c r="W205" s="238" t="s">
        <v>128</v>
      </c>
      <c r="X205" s="238" t="s">
        <v>129</v>
      </c>
      <c r="Y205" s="329" t="s">
        <v>605</v>
      </c>
      <c r="Z205" s="330" t="s">
        <v>131</v>
      </c>
      <c r="AA205" s="331" t="s">
        <v>132</v>
      </c>
      <c r="AB205" s="331" t="s">
        <v>736</v>
      </c>
      <c r="AC205" s="186"/>
      <c r="AD205" s="94"/>
      <c r="AE205" s="94"/>
      <c r="AF205" s="94"/>
      <c r="AG205" s="94"/>
      <c r="AH205" s="94"/>
      <c r="AI205" s="279"/>
      <c r="AJ205" s="280"/>
      <c r="AK205" s="94"/>
      <c r="AL205" s="94"/>
      <c r="AM205" s="94"/>
      <c r="AN205" s="94"/>
      <c r="AO205" s="371"/>
      <c r="AP205" s="371"/>
      <c r="AQ205" s="94"/>
      <c r="AR205" s="94"/>
      <c r="AS205" s="94"/>
      <c r="AT205" s="94"/>
      <c r="AU205" s="94"/>
      <c r="AV205" s="94"/>
      <c r="AW205" s="94"/>
      <c r="AX205" s="94"/>
      <c r="AY205" s="94"/>
      <c r="AZ205" s="94"/>
      <c r="BA205" s="166"/>
      <c r="BB205" s="88"/>
      <c r="BC205" s="153"/>
      <c r="BD205" s="88"/>
      <c r="BE205" s="152"/>
      <c r="BF205" s="152"/>
      <c r="BG205" s="28"/>
      <c r="BH205" s="28">
        <v>0</v>
      </c>
      <c r="BI205" s="28">
        <v>0</v>
      </c>
      <c r="BJ205" s="28">
        <v>0</v>
      </c>
      <c r="BK205" s="28">
        <v>0</v>
      </c>
      <c r="BL205" s="28">
        <v>1</v>
      </c>
      <c r="BM205" s="28">
        <v>0</v>
      </c>
      <c r="BN205" s="28">
        <v>0</v>
      </c>
    </row>
    <row r="206" s="2" customFormat="1" ht="30" customHeight="1" spans="1:66">
      <c r="A206" s="29">
        <f t="shared" ref="A206:A215" si="54">ROW()-9</f>
        <v>197</v>
      </c>
      <c r="B206" s="28"/>
      <c r="C206" s="28">
        <v>1</v>
      </c>
      <c r="D206" s="28"/>
      <c r="E206" s="28"/>
      <c r="F206" s="31"/>
      <c r="G206" s="28"/>
      <c r="H206" s="28"/>
      <c r="I206" s="28"/>
      <c r="J206" s="28"/>
      <c r="K206" s="28"/>
      <c r="L206" s="31" t="s">
        <v>759</v>
      </c>
      <c r="M206" s="31" t="s">
        <v>760</v>
      </c>
      <c r="N206" s="30" t="s">
        <v>760</v>
      </c>
      <c r="O206" s="30" t="s">
        <v>761</v>
      </c>
      <c r="P206" s="28" t="s">
        <v>193</v>
      </c>
      <c r="Q206" s="166" t="s">
        <v>124</v>
      </c>
      <c r="R206" s="28" t="s">
        <v>125</v>
      </c>
      <c r="S206" s="72"/>
      <c r="T206" s="72" t="s">
        <v>126</v>
      </c>
      <c r="U206" s="162" t="s">
        <v>762</v>
      </c>
      <c r="V206" s="55" t="s">
        <v>126</v>
      </c>
      <c r="W206" s="28" t="s">
        <v>129</v>
      </c>
      <c r="X206" s="63" t="s">
        <v>128</v>
      </c>
      <c r="Y206" s="31" t="s">
        <v>154</v>
      </c>
      <c r="Z206" s="60" t="s">
        <v>763</v>
      </c>
      <c r="AA206" s="28"/>
      <c r="AB206" s="28" t="s">
        <v>764</v>
      </c>
      <c r="AC206" s="335">
        <v>0.256</v>
      </c>
      <c r="AD206" s="152"/>
      <c r="AE206" s="94" t="s">
        <v>199</v>
      </c>
      <c r="AF206" s="94" t="s">
        <v>200</v>
      </c>
      <c r="AG206" s="94"/>
      <c r="AH206" s="94"/>
      <c r="AI206" s="279">
        <f t="shared" ref="AI206:AI210" si="55">AC206*1.02</f>
        <v>0.26112</v>
      </c>
      <c r="AJ206" s="280">
        <f t="shared" ref="AJ206:AJ210" si="56">AC206/AI206</f>
        <v>0.980392156862745</v>
      </c>
      <c r="AK206" s="152"/>
      <c r="AL206" s="152"/>
      <c r="AM206" s="152"/>
      <c r="AN206" s="152"/>
      <c r="AO206" s="372" t="s">
        <v>149</v>
      </c>
      <c r="AP206" s="372" t="s">
        <v>525</v>
      </c>
      <c r="AQ206" s="152"/>
      <c r="AR206" s="152"/>
      <c r="AS206" s="152"/>
      <c r="AT206" s="152"/>
      <c r="AU206" s="152"/>
      <c r="AV206" s="152"/>
      <c r="AW206" s="152"/>
      <c r="AX206" s="152"/>
      <c r="AY206" s="152"/>
      <c r="AZ206" s="152"/>
      <c r="BA206" s="166"/>
      <c r="BB206" s="88"/>
      <c r="BC206" s="153"/>
      <c r="BD206" s="88"/>
      <c r="BE206" s="152"/>
      <c r="BF206" s="152"/>
      <c r="BG206" s="28"/>
      <c r="BH206" s="28">
        <v>1</v>
      </c>
      <c r="BI206" s="28">
        <v>1</v>
      </c>
      <c r="BJ206" s="28">
        <v>1</v>
      </c>
      <c r="BK206" s="28">
        <v>1</v>
      </c>
      <c r="BL206" s="28">
        <v>1</v>
      </c>
      <c r="BM206" s="28">
        <v>0</v>
      </c>
      <c r="BN206" s="28">
        <v>0</v>
      </c>
    </row>
    <row r="207" s="2" customFormat="1" ht="30" customHeight="1" spans="1:66">
      <c r="A207" s="29">
        <f t="shared" si="54"/>
        <v>198</v>
      </c>
      <c r="B207" s="28"/>
      <c r="C207" s="28">
        <v>1</v>
      </c>
      <c r="D207" s="28"/>
      <c r="E207" s="28"/>
      <c r="F207" s="28"/>
      <c r="G207" s="28"/>
      <c r="H207" s="28"/>
      <c r="I207" s="28"/>
      <c r="J207" s="28"/>
      <c r="K207" s="28"/>
      <c r="L207" s="31" t="s">
        <v>183</v>
      </c>
      <c r="M207" s="31" t="s">
        <v>765</v>
      </c>
      <c r="N207" s="30" t="s">
        <v>765</v>
      </c>
      <c r="O207" s="30" t="s">
        <v>766</v>
      </c>
      <c r="P207" s="28" t="s">
        <v>193</v>
      </c>
      <c r="Q207" s="166" t="s">
        <v>124</v>
      </c>
      <c r="R207" s="28" t="s">
        <v>125</v>
      </c>
      <c r="S207" s="63"/>
      <c r="T207" s="72" t="s">
        <v>126</v>
      </c>
      <c r="U207" s="162" t="s">
        <v>767</v>
      </c>
      <c r="V207" s="55" t="s">
        <v>126</v>
      </c>
      <c r="W207" s="28" t="s">
        <v>129</v>
      </c>
      <c r="X207" s="63" t="s">
        <v>128</v>
      </c>
      <c r="Y207" s="31" t="s">
        <v>154</v>
      </c>
      <c r="Z207" s="60" t="s">
        <v>763</v>
      </c>
      <c r="AA207" s="28"/>
      <c r="AB207" s="28" t="s">
        <v>764</v>
      </c>
      <c r="AC207" s="88">
        <v>0.2813</v>
      </c>
      <c r="AD207" s="166"/>
      <c r="AE207" s="336" t="s">
        <v>199</v>
      </c>
      <c r="AF207" s="94" t="s">
        <v>200</v>
      </c>
      <c r="AG207" s="94"/>
      <c r="AH207" s="94"/>
      <c r="AI207" s="279">
        <f t="shared" si="55"/>
        <v>0.286926</v>
      </c>
      <c r="AJ207" s="280">
        <f t="shared" si="56"/>
        <v>0.980392156862745</v>
      </c>
      <c r="AK207" s="166"/>
      <c r="AL207" s="166"/>
      <c r="AM207" s="166"/>
      <c r="AN207" s="166"/>
      <c r="AO207" s="372" t="s">
        <v>149</v>
      </c>
      <c r="AP207" s="372" t="s">
        <v>525</v>
      </c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28"/>
      <c r="BB207" s="183"/>
      <c r="BC207" s="285"/>
      <c r="BD207" s="183"/>
      <c r="BE207" s="152"/>
      <c r="BF207" s="152"/>
      <c r="BG207" s="28"/>
      <c r="BH207" s="28">
        <v>1</v>
      </c>
      <c r="BI207" s="28">
        <v>1</v>
      </c>
      <c r="BJ207" s="28">
        <v>1</v>
      </c>
      <c r="BK207" s="28">
        <v>1</v>
      </c>
      <c r="BL207" s="28">
        <v>1</v>
      </c>
      <c r="BM207" s="28">
        <v>0</v>
      </c>
      <c r="BN207" s="28">
        <v>0</v>
      </c>
    </row>
    <row r="208" s="2" customFormat="1" ht="30" customHeight="1" spans="1:66">
      <c r="A208" s="29">
        <f t="shared" si="54"/>
        <v>199</v>
      </c>
      <c r="B208" s="28"/>
      <c r="C208" s="28">
        <v>1</v>
      </c>
      <c r="D208" s="28"/>
      <c r="E208" s="28"/>
      <c r="F208" s="28"/>
      <c r="G208" s="28"/>
      <c r="H208" s="28"/>
      <c r="I208" s="28"/>
      <c r="J208" s="28"/>
      <c r="K208" s="28"/>
      <c r="L208" s="31" t="s">
        <v>759</v>
      </c>
      <c r="M208" s="31"/>
      <c r="N208" s="30" t="s">
        <v>768</v>
      </c>
      <c r="O208" s="30" t="s">
        <v>769</v>
      </c>
      <c r="P208" s="28" t="s">
        <v>193</v>
      </c>
      <c r="Q208" s="166" t="s">
        <v>124</v>
      </c>
      <c r="R208" s="28" t="s">
        <v>125</v>
      </c>
      <c r="S208" s="63"/>
      <c r="T208" s="72" t="s">
        <v>126</v>
      </c>
      <c r="U208" s="51" t="s">
        <v>770</v>
      </c>
      <c r="V208" s="55" t="s">
        <v>126</v>
      </c>
      <c r="W208" s="28" t="s">
        <v>129</v>
      </c>
      <c r="X208" s="63" t="s">
        <v>128</v>
      </c>
      <c r="Y208" s="31" t="s">
        <v>123</v>
      </c>
      <c r="Z208" s="60" t="s">
        <v>131</v>
      </c>
      <c r="AA208" s="59"/>
      <c r="AB208" s="59"/>
      <c r="AC208" s="337">
        <f>AC209+AC213+AC212</f>
        <v>0.0666</v>
      </c>
      <c r="AD208" s="166"/>
      <c r="AE208" s="338"/>
      <c r="AF208" s="339"/>
      <c r="AG208" s="339"/>
      <c r="AH208" s="355"/>
      <c r="AI208" s="356"/>
      <c r="AJ208" s="357"/>
      <c r="AK208" s="357"/>
      <c r="AL208" s="356"/>
      <c r="AM208" s="356"/>
      <c r="AN208" s="356"/>
      <c r="AO208" s="373" t="s">
        <v>135</v>
      </c>
      <c r="AP208" s="373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28"/>
      <c r="BB208" s="183"/>
      <c r="BC208" s="285"/>
      <c r="BD208" s="183"/>
      <c r="BE208" s="152"/>
      <c r="BF208" s="152"/>
      <c r="BG208" s="28"/>
      <c r="BH208" s="28">
        <v>1</v>
      </c>
      <c r="BI208" s="28">
        <v>1</v>
      </c>
      <c r="BJ208" s="28">
        <v>1</v>
      </c>
      <c r="BK208" s="28">
        <v>1</v>
      </c>
      <c r="BL208" s="28">
        <v>1</v>
      </c>
      <c r="BM208" s="28">
        <v>0</v>
      </c>
      <c r="BN208" s="28">
        <v>0</v>
      </c>
    </row>
    <row r="209" s="2" customFormat="1" ht="30" customHeight="1" spans="1:66">
      <c r="A209" s="29">
        <f t="shared" si="54"/>
        <v>200</v>
      </c>
      <c r="B209" s="28"/>
      <c r="C209" s="28"/>
      <c r="D209" s="28">
        <v>2</v>
      </c>
      <c r="E209" s="28"/>
      <c r="F209" s="28"/>
      <c r="G209" s="28"/>
      <c r="H209" s="28"/>
      <c r="I209" s="28"/>
      <c r="J209" s="28"/>
      <c r="K209" s="28"/>
      <c r="L209" s="31" t="s">
        <v>759</v>
      </c>
      <c r="M209" s="31" t="s">
        <v>771</v>
      </c>
      <c r="N209" s="30" t="s">
        <v>771</v>
      </c>
      <c r="O209" s="30" t="s">
        <v>772</v>
      </c>
      <c r="P209" s="28" t="s">
        <v>193</v>
      </c>
      <c r="Q209" s="166" t="s">
        <v>124</v>
      </c>
      <c r="R209" s="28" t="s">
        <v>125</v>
      </c>
      <c r="S209" s="63"/>
      <c r="T209" s="72" t="s">
        <v>126</v>
      </c>
      <c r="U209" s="162" t="s">
        <v>773</v>
      </c>
      <c r="V209" s="55" t="s">
        <v>126</v>
      </c>
      <c r="W209" s="28" t="s">
        <v>129</v>
      </c>
      <c r="X209" s="63" t="s">
        <v>128</v>
      </c>
      <c r="Y209" s="31" t="s">
        <v>154</v>
      </c>
      <c r="Z209" s="60" t="s">
        <v>523</v>
      </c>
      <c r="AA209" s="60"/>
      <c r="AB209" s="59" t="s">
        <v>774</v>
      </c>
      <c r="AC209" s="105">
        <v>0.0468</v>
      </c>
      <c r="AD209" s="166"/>
      <c r="AE209" s="336" t="s">
        <v>199</v>
      </c>
      <c r="AF209" s="340" t="s">
        <v>200</v>
      </c>
      <c r="AG209" s="340"/>
      <c r="AH209" s="340"/>
      <c r="AI209" s="358">
        <f>AC209*1.02</f>
        <v>0.047736</v>
      </c>
      <c r="AJ209" s="359">
        <f>AC209/AI209</f>
        <v>0.980392156862745</v>
      </c>
      <c r="AK209" s="357"/>
      <c r="AL209" s="356"/>
      <c r="AM209" s="356"/>
      <c r="AN209" s="356"/>
      <c r="AO209" s="372" t="s">
        <v>149</v>
      </c>
      <c r="AP209" s="372" t="s">
        <v>525</v>
      </c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28"/>
      <c r="BB209" s="183"/>
      <c r="BC209" s="285"/>
      <c r="BD209" s="183"/>
      <c r="BE209" s="152"/>
      <c r="BF209" s="152"/>
      <c r="BG209" s="28"/>
      <c r="BH209" s="28">
        <v>1</v>
      </c>
      <c r="BI209" s="28">
        <v>1</v>
      </c>
      <c r="BJ209" s="28">
        <v>1</v>
      </c>
      <c r="BK209" s="28">
        <v>1</v>
      </c>
      <c r="BL209" s="28">
        <v>1</v>
      </c>
      <c r="BM209" s="28">
        <v>0</v>
      </c>
      <c r="BN209" s="28">
        <v>0</v>
      </c>
    </row>
    <row r="210" s="1" customFormat="1" ht="33" customHeight="1" spans="1:66">
      <c r="A210" s="29">
        <f t="shared" si="54"/>
        <v>201</v>
      </c>
      <c r="B210" s="286"/>
      <c r="C210" s="286"/>
      <c r="D210" s="287"/>
      <c r="E210" s="28">
        <v>3</v>
      </c>
      <c r="F210" s="286"/>
      <c r="G210" s="286"/>
      <c r="H210" s="286"/>
      <c r="I210" s="286"/>
      <c r="J210" s="286"/>
      <c r="K210" s="297"/>
      <c r="L210" s="31" t="s">
        <v>759</v>
      </c>
      <c r="M210" s="31" t="s">
        <v>775</v>
      </c>
      <c r="N210" s="30" t="s">
        <v>775</v>
      </c>
      <c r="O210" s="30" t="s">
        <v>776</v>
      </c>
      <c r="P210" s="28" t="s">
        <v>193</v>
      </c>
      <c r="Q210" s="315" t="s">
        <v>124</v>
      </c>
      <c r="R210" s="28" t="s">
        <v>125</v>
      </c>
      <c r="S210" s="315"/>
      <c r="T210" s="72" t="s">
        <v>126</v>
      </c>
      <c r="U210" s="162"/>
      <c r="V210" s="55" t="s">
        <v>126</v>
      </c>
      <c r="W210" s="28" t="s">
        <v>129</v>
      </c>
      <c r="X210" s="63" t="s">
        <v>128</v>
      </c>
      <c r="Y210" s="341" t="s">
        <v>196</v>
      </c>
      <c r="Z210" s="342" t="s">
        <v>523</v>
      </c>
      <c r="AA210" s="343"/>
      <c r="AB210" s="344" t="s">
        <v>774</v>
      </c>
      <c r="AC210" s="345">
        <v>0.078</v>
      </c>
      <c r="AD210" s="346" t="s">
        <v>132</v>
      </c>
      <c r="AE210" s="347" t="s">
        <v>199</v>
      </c>
      <c r="AF210" s="340" t="s">
        <v>200</v>
      </c>
      <c r="AG210" s="340"/>
      <c r="AH210" s="340"/>
      <c r="AI210" s="358">
        <f t="shared" si="55"/>
        <v>0.07956</v>
      </c>
      <c r="AJ210" s="359">
        <f t="shared" si="56"/>
        <v>0.980392156862745</v>
      </c>
      <c r="AK210" s="360"/>
      <c r="AL210" s="360"/>
      <c r="AM210" s="360"/>
      <c r="AN210" s="360"/>
      <c r="AO210" s="372" t="s">
        <v>149</v>
      </c>
      <c r="AP210" s="372" t="s">
        <v>525</v>
      </c>
      <c r="AQ210" s="346"/>
      <c r="AR210" s="346"/>
      <c r="AS210" s="346"/>
      <c r="AT210" s="346"/>
      <c r="AU210" s="346"/>
      <c r="AV210" s="346"/>
      <c r="AW210" s="346"/>
      <c r="AX210" s="346"/>
      <c r="AY210" s="346"/>
      <c r="AZ210" s="346"/>
      <c r="BA210" s="346"/>
      <c r="BB210" s="346"/>
      <c r="BC210" s="346"/>
      <c r="BD210" s="346"/>
      <c r="BE210" s="70"/>
      <c r="BF210" s="388"/>
      <c r="BG210" s="388"/>
      <c r="BH210" s="155">
        <v>1</v>
      </c>
      <c r="BI210" s="155">
        <v>1</v>
      </c>
      <c r="BJ210" s="155">
        <v>1</v>
      </c>
      <c r="BK210" s="155">
        <v>1</v>
      </c>
      <c r="BL210" s="155">
        <v>1</v>
      </c>
      <c r="BM210" s="28">
        <v>0</v>
      </c>
      <c r="BN210" s="28">
        <v>0</v>
      </c>
    </row>
    <row r="211" s="3" customFormat="1" ht="30" customHeight="1" spans="1:66">
      <c r="A211" s="29">
        <f t="shared" si="54"/>
        <v>202</v>
      </c>
      <c r="B211" s="65"/>
      <c r="C211" s="65"/>
      <c r="D211" s="288"/>
      <c r="E211" s="28">
        <v>3</v>
      </c>
      <c r="F211" s="65"/>
      <c r="G211" s="65"/>
      <c r="H211" s="65"/>
      <c r="I211" s="65"/>
      <c r="J211" s="65"/>
      <c r="K211" s="92"/>
      <c r="L211" s="31" t="s">
        <v>759</v>
      </c>
      <c r="M211" s="31" t="s">
        <v>777</v>
      </c>
      <c r="N211" s="51" t="s">
        <v>777</v>
      </c>
      <c r="O211" s="54" t="s">
        <v>778</v>
      </c>
      <c r="P211" s="298"/>
      <c r="Q211" s="55" t="s">
        <v>159</v>
      </c>
      <c r="R211" s="28" t="s">
        <v>125</v>
      </c>
      <c r="S211" s="65"/>
      <c r="T211" s="72" t="s">
        <v>126</v>
      </c>
      <c r="U211" s="65"/>
      <c r="V211" s="55" t="s">
        <v>126</v>
      </c>
      <c r="W211" s="28" t="s">
        <v>129</v>
      </c>
      <c r="X211" s="63" t="s">
        <v>128</v>
      </c>
      <c r="Y211" s="106" t="s">
        <v>132</v>
      </c>
      <c r="Z211" s="106" t="s">
        <v>132</v>
      </c>
      <c r="AA211" s="106" t="s">
        <v>132</v>
      </c>
      <c r="AB211" s="106" t="s">
        <v>132</v>
      </c>
      <c r="AC211" s="106" t="s">
        <v>132</v>
      </c>
      <c r="AD211" s="84"/>
      <c r="AE211" s="348"/>
      <c r="AF211" s="349"/>
      <c r="AG211" s="349"/>
      <c r="AH211" s="361"/>
      <c r="AI211" s="361"/>
      <c r="AJ211" s="361"/>
      <c r="AK211" s="361"/>
      <c r="AL211" s="361"/>
      <c r="AM211" s="361"/>
      <c r="AN211" s="361"/>
      <c r="AO211" s="372" t="s">
        <v>779</v>
      </c>
      <c r="AP211" s="37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380"/>
      <c r="BB211" s="380"/>
      <c r="BC211" s="380"/>
      <c r="BD211" s="380"/>
      <c r="BE211" s="142"/>
      <c r="BF211" s="389"/>
      <c r="BG211" s="65"/>
      <c r="BH211" s="55">
        <v>1</v>
      </c>
      <c r="BI211" s="55">
        <v>1</v>
      </c>
      <c r="BJ211" s="55">
        <v>1</v>
      </c>
      <c r="BK211" s="55">
        <v>1</v>
      </c>
      <c r="BL211" s="55">
        <v>1</v>
      </c>
      <c r="BM211" s="28">
        <v>0</v>
      </c>
      <c r="BN211" s="28">
        <v>0</v>
      </c>
    </row>
    <row r="212" s="2" customFormat="1" ht="30" customHeight="1" spans="1:66">
      <c r="A212" s="29">
        <f t="shared" si="54"/>
        <v>203</v>
      </c>
      <c r="B212" s="28"/>
      <c r="C212" s="28"/>
      <c r="D212" s="28">
        <v>2</v>
      </c>
      <c r="E212" s="28"/>
      <c r="F212" s="28"/>
      <c r="G212" s="28"/>
      <c r="H212" s="28"/>
      <c r="I212" s="28"/>
      <c r="J212" s="28"/>
      <c r="K212" s="28"/>
      <c r="L212" s="31" t="s">
        <v>241</v>
      </c>
      <c r="M212" s="31" t="s">
        <v>780</v>
      </c>
      <c r="N212" s="162" t="s">
        <v>780</v>
      </c>
      <c r="O212" s="30" t="s">
        <v>781</v>
      </c>
      <c r="P212" s="28"/>
      <c r="Q212" s="166" t="s">
        <v>124</v>
      </c>
      <c r="R212" s="28" t="s">
        <v>125</v>
      </c>
      <c r="S212" s="316"/>
      <c r="T212" s="72" t="s">
        <v>126</v>
      </c>
      <c r="U212" s="162" t="s">
        <v>780</v>
      </c>
      <c r="V212" s="55" t="s">
        <v>126</v>
      </c>
      <c r="W212" s="28" t="s">
        <v>129</v>
      </c>
      <c r="X212" s="63" t="s">
        <v>128</v>
      </c>
      <c r="Y212" s="31" t="s">
        <v>267</v>
      </c>
      <c r="Z212" s="60" t="s">
        <v>268</v>
      </c>
      <c r="AA212" s="60"/>
      <c r="AB212" s="59"/>
      <c r="AC212" s="105">
        <v>0.0186</v>
      </c>
      <c r="AD212" s="166"/>
      <c r="AE212" s="350" t="s">
        <v>519</v>
      </c>
      <c r="AF212" s="252">
        <v>60</v>
      </c>
      <c r="AG212" s="252">
        <v>9</v>
      </c>
      <c r="AH212" s="252"/>
      <c r="AI212" s="362">
        <f>AG212/2*AG212/2*3.14*AF212*7860/1000000000</f>
        <v>0.029986686</v>
      </c>
      <c r="AJ212" s="363">
        <f>AC212/AI212</f>
        <v>0.620275278168451</v>
      </c>
      <c r="AK212" s="364"/>
      <c r="AL212" s="186"/>
      <c r="AM212" s="186"/>
      <c r="AN212" s="186"/>
      <c r="AO212" s="139" t="s">
        <v>143</v>
      </c>
      <c r="AP212" s="139" t="s">
        <v>782</v>
      </c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28"/>
      <c r="BB212" s="183"/>
      <c r="BC212" s="285"/>
      <c r="BD212" s="183"/>
      <c r="BE212" s="152"/>
      <c r="BF212" s="152"/>
      <c r="BG212" s="28"/>
      <c r="BH212" s="28">
        <v>1</v>
      </c>
      <c r="BI212" s="28">
        <v>1</v>
      </c>
      <c r="BJ212" s="28">
        <v>1</v>
      </c>
      <c r="BK212" s="28">
        <v>1</v>
      </c>
      <c r="BL212" s="28">
        <v>1</v>
      </c>
      <c r="BM212" s="28">
        <v>0</v>
      </c>
      <c r="BN212" s="28">
        <v>0</v>
      </c>
    </row>
    <row r="213" s="2" customFormat="1" ht="30" customHeight="1" spans="1:66">
      <c r="A213" s="29">
        <f t="shared" si="54"/>
        <v>204</v>
      </c>
      <c r="B213" s="28"/>
      <c r="C213" s="28"/>
      <c r="D213" s="28">
        <v>2</v>
      </c>
      <c r="E213" s="28"/>
      <c r="F213" s="28"/>
      <c r="G213" s="28"/>
      <c r="H213" s="28"/>
      <c r="I213" s="28"/>
      <c r="J213" s="28"/>
      <c r="K213" s="28"/>
      <c r="L213" s="31" t="s">
        <v>241</v>
      </c>
      <c r="M213" s="299" t="s">
        <v>783</v>
      </c>
      <c r="N213" s="300" t="s">
        <v>783</v>
      </c>
      <c r="O213" s="301" t="s">
        <v>784</v>
      </c>
      <c r="P213" s="290"/>
      <c r="Q213" s="317" t="s">
        <v>124</v>
      </c>
      <c r="R213" s="28" t="s">
        <v>125</v>
      </c>
      <c r="S213" s="318"/>
      <c r="T213" s="72" t="s">
        <v>126</v>
      </c>
      <c r="U213" s="51" t="s">
        <v>785</v>
      </c>
      <c r="V213" s="55" t="s">
        <v>126</v>
      </c>
      <c r="W213" s="28" t="s">
        <v>129</v>
      </c>
      <c r="X213" s="63" t="s">
        <v>128</v>
      </c>
      <c r="Y213" s="31" t="s">
        <v>359</v>
      </c>
      <c r="Z213" s="63" t="s">
        <v>454</v>
      </c>
      <c r="AA213" s="63"/>
      <c r="AB213" s="28"/>
      <c r="AC213" s="183">
        <v>0.0012</v>
      </c>
      <c r="AD213" s="317"/>
      <c r="AE213" s="258" t="s">
        <v>465</v>
      </c>
      <c r="AF213" s="351"/>
      <c r="AG213" s="351"/>
      <c r="AH213" s="351"/>
      <c r="AI213" s="183">
        <f>AC213</f>
        <v>0.0012</v>
      </c>
      <c r="AJ213" s="203"/>
      <c r="AK213" s="365"/>
      <c r="AL213" s="81"/>
      <c r="AM213" s="81"/>
      <c r="AN213" s="81"/>
      <c r="AO213" s="139" t="s">
        <v>143</v>
      </c>
      <c r="AP213" s="139" t="s">
        <v>396</v>
      </c>
      <c r="AQ213" s="317"/>
      <c r="AR213" s="317"/>
      <c r="AS213" s="317"/>
      <c r="AT213" s="317"/>
      <c r="AU213" s="317"/>
      <c r="AV213" s="317"/>
      <c r="AW213" s="317"/>
      <c r="AX213" s="317"/>
      <c r="AY213" s="317"/>
      <c r="AZ213" s="317"/>
      <c r="BA213" s="290"/>
      <c r="BB213" s="381"/>
      <c r="BC213" s="382"/>
      <c r="BD213" s="381"/>
      <c r="BE213" s="390"/>
      <c r="BF213" s="390"/>
      <c r="BG213" s="290"/>
      <c r="BH213" s="28">
        <v>1</v>
      </c>
      <c r="BI213" s="28">
        <v>1</v>
      </c>
      <c r="BJ213" s="28">
        <v>1</v>
      </c>
      <c r="BK213" s="28">
        <v>1</v>
      </c>
      <c r="BL213" s="28">
        <v>1</v>
      </c>
      <c r="BM213" s="28">
        <v>0</v>
      </c>
      <c r="BN213" s="28">
        <v>0</v>
      </c>
    </row>
    <row r="214" s="2" customFormat="1" ht="30" customHeight="1" spans="1:66">
      <c r="A214" s="29">
        <f t="shared" si="54"/>
        <v>205</v>
      </c>
      <c r="B214" s="28"/>
      <c r="C214" s="65">
        <v>1</v>
      </c>
      <c r="D214" s="28"/>
      <c r="E214" s="286"/>
      <c r="F214" s="28"/>
      <c r="G214" s="28"/>
      <c r="H214" s="28"/>
      <c r="I214" s="28"/>
      <c r="J214" s="28"/>
      <c r="K214" s="28"/>
      <c r="L214" s="31" t="s">
        <v>241</v>
      </c>
      <c r="M214" s="299" t="s">
        <v>786</v>
      </c>
      <c r="N214" s="162" t="s">
        <v>786</v>
      </c>
      <c r="O214" s="30" t="s">
        <v>787</v>
      </c>
      <c r="P214" s="28"/>
      <c r="Q214" s="166" t="s">
        <v>159</v>
      </c>
      <c r="R214" s="28" t="s">
        <v>125</v>
      </c>
      <c r="S214" s="63"/>
      <c r="T214" s="319" t="s">
        <v>126</v>
      </c>
      <c r="U214" s="162" t="str">
        <f>N214</f>
        <v>SHT0015072</v>
      </c>
      <c r="V214" s="55" t="s">
        <v>126</v>
      </c>
      <c r="W214" s="28" t="s">
        <v>129</v>
      </c>
      <c r="X214" s="63" t="s">
        <v>128</v>
      </c>
      <c r="Y214" s="106" t="s">
        <v>298</v>
      </c>
      <c r="Z214" s="63" t="s">
        <v>788</v>
      </c>
      <c r="AA214" s="63"/>
      <c r="AB214" s="28" t="s">
        <v>789</v>
      </c>
      <c r="AC214" s="183">
        <v>0.0085</v>
      </c>
      <c r="AD214" s="166"/>
      <c r="AE214" s="166"/>
      <c r="AF214" s="166"/>
      <c r="AG214" s="166"/>
      <c r="AH214" s="166"/>
      <c r="AI214" s="121"/>
      <c r="AJ214" s="122"/>
      <c r="AK214" s="166"/>
      <c r="AL214" s="166"/>
      <c r="AM214" s="166"/>
      <c r="AN214" s="166"/>
      <c r="AO214" s="375" t="s">
        <v>143</v>
      </c>
      <c r="AP214" s="166"/>
      <c r="AQ214" s="166"/>
      <c r="AR214" s="166"/>
      <c r="AS214" s="166"/>
      <c r="AT214" s="166"/>
      <c r="AU214" s="166"/>
      <c r="AV214" s="166"/>
      <c r="AW214" s="166"/>
      <c r="AX214" s="166"/>
      <c r="AY214" s="166"/>
      <c r="AZ214" s="166"/>
      <c r="BA214" s="28"/>
      <c r="BB214" s="381"/>
      <c r="BC214" s="382"/>
      <c r="BD214" s="381"/>
      <c r="BE214" s="390"/>
      <c r="BF214" s="390"/>
      <c r="BG214" s="290"/>
      <c r="BH214" s="28">
        <v>1</v>
      </c>
      <c r="BI214" s="28">
        <v>1</v>
      </c>
      <c r="BJ214" s="28">
        <v>1</v>
      </c>
      <c r="BK214" s="28">
        <v>1</v>
      </c>
      <c r="BL214" s="28">
        <v>1</v>
      </c>
      <c r="BM214" s="28">
        <v>0</v>
      </c>
      <c r="BN214" s="28">
        <v>0</v>
      </c>
    </row>
    <row r="215" s="2" customFormat="1" ht="30" customHeight="1" spans="1:66">
      <c r="A215" s="29">
        <f t="shared" si="54"/>
        <v>206</v>
      </c>
      <c r="B215" s="28"/>
      <c r="C215" s="28">
        <v>1</v>
      </c>
      <c r="D215" s="28"/>
      <c r="E215" s="65"/>
      <c r="F215" s="28"/>
      <c r="G215" s="28"/>
      <c r="H215" s="28"/>
      <c r="I215" s="28"/>
      <c r="J215" s="28"/>
      <c r="K215" s="28"/>
      <c r="L215" s="31" t="s">
        <v>241</v>
      </c>
      <c r="M215" s="102" t="s">
        <v>790</v>
      </c>
      <c r="N215" s="30" t="s">
        <v>790</v>
      </c>
      <c r="O215" s="30" t="s">
        <v>791</v>
      </c>
      <c r="P215" s="28"/>
      <c r="Q215" s="166" t="s">
        <v>159</v>
      </c>
      <c r="R215" s="28" t="s">
        <v>125</v>
      </c>
      <c r="S215" s="63"/>
      <c r="T215" s="319" t="s">
        <v>126</v>
      </c>
      <c r="U215" s="162" t="str">
        <f>N215</f>
        <v>BSP0010020</v>
      </c>
      <c r="V215" s="55" t="s">
        <v>126</v>
      </c>
      <c r="W215" s="28" t="s">
        <v>129</v>
      </c>
      <c r="X215" s="63" t="s">
        <v>128</v>
      </c>
      <c r="Y215" s="106" t="s">
        <v>298</v>
      </c>
      <c r="Z215" s="63" t="s">
        <v>454</v>
      </c>
      <c r="AA215" s="63"/>
      <c r="AB215" s="28"/>
      <c r="AC215" s="183">
        <v>0.0013</v>
      </c>
      <c r="AD215" s="166" t="s">
        <v>792</v>
      </c>
      <c r="AE215" s="166"/>
      <c r="AF215" s="166"/>
      <c r="AG215" s="166"/>
      <c r="AH215" s="166"/>
      <c r="AI215" s="121"/>
      <c r="AJ215" s="122"/>
      <c r="AK215" s="166"/>
      <c r="AL215" s="166"/>
      <c r="AM215" s="166"/>
      <c r="AN215" s="166"/>
      <c r="AO215" s="376" t="s">
        <v>143</v>
      </c>
      <c r="AP215" s="138" t="s">
        <v>793</v>
      </c>
      <c r="AQ215" s="166"/>
      <c r="AR215" s="166"/>
      <c r="AS215" s="166"/>
      <c r="AT215" s="166"/>
      <c r="AU215" s="166"/>
      <c r="AV215" s="166"/>
      <c r="AW215" s="166"/>
      <c r="AX215" s="166"/>
      <c r="AY215" s="166"/>
      <c r="AZ215" s="166"/>
      <c r="BA215" s="28"/>
      <c r="BB215" s="105"/>
      <c r="BC215" s="383"/>
      <c r="BD215" s="105"/>
      <c r="BE215" s="391"/>
      <c r="BF215" s="391"/>
      <c r="BG215" s="59"/>
      <c r="BH215" s="28">
        <v>2</v>
      </c>
      <c r="BI215" s="28">
        <v>2</v>
      </c>
      <c r="BJ215" s="28">
        <v>2</v>
      </c>
      <c r="BK215" s="28">
        <v>2</v>
      </c>
      <c r="BL215" s="28">
        <v>2</v>
      </c>
      <c r="BM215" s="28">
        <v>0</v>
      </c>
      <c r="BN215" s="28">
        <v>0</v>
      </c>
    </row>
    <row r="216" s="2" customFormat="1" ht="30" customHeight="1" spans="1:66">
      <c r="A216" s="29">
        <f t="shared" ref="A216:A219" si="57">ROW()-9</f>
        <v>207</v>
      </c>
      <c r="B216" s="28"/>
      <c r="C216" s="28">
        <v>1</v>
      </c>
      <c r="D216" s="28"/>
      <c r="E216" s="28"/>
      <c r="F216" s="28"/>
      <c r="G216" s="28"/>
      <c r="H216" s="28"/>
      <c r="I216" s="28"/>
      <c r="J216" s="28"/>
      <c r="K216" s="28"/>
      <c r="L216" s="31" t="s">
        <v>241</v>
      </c>
      <c r="M216" s="31" t="s">
        <v>794</v>
      </c>
      <c r="N216" s="30" t="s">
        <v>794</v>
      </c>
      <c r="O216" s="30" t="s">
        <v>795</v>
      </c>
      <c r="P216" s="30" t="s">
        <v>796</v>
      </c>
      <c r="Q216" s="162" t="s">
        <v>159</v>
      </c>
      <c r="R216" s="28" t="s">
        <v>125</v>
      </c>
      <c r="S216" s="72"/>
      <c r="T216" s="72" t="s">
        <v>126</v>
      </c>
      <c r="U216" s="30" t="s">
        <v>794</v>
      </c>
      <c r="V216" s="55" t="s">
        <v>126</v>
      </c>
      <c r="W216" s="28" t="s">
        <v>129</v>
      </c>
      <c r="X216" s="63" t="s">
        <v>128</v>
      </c>
      <c r="Y216" s="31" t="s">
        <v>211</v>
      </c>
      <c r="Z216" s="30"/>
      <c r="AA216" s="28"/>
      <c r="AB216" s="28"/>
      <c r="AC216" s="88">
        <v>0.012</v>
      </c>
      <c r="AD216" s="166" t="s">
        <v>481</v>
      </c>
      <c r="AE216" s="166"/>
      <c r="AF216" s="166"/>
      <c r="AG216" s="166"/>
      <c r="AH216" s="166"/>
      <c r="AI216" s="121"/>
      <c r="AJ216" s="122"/>
      <c r="AK216" s="166"/>
      <c r="AL216" s="166"/>
      <c r="AM216" s="166"/>
      <c r="AN216" s="166"/>
      <c r="AO216" s="138" t="s">
        <v>143</v>
      </c>
      <c r="AP216" s="138" t="s">
        <v>596</v>
      </c>
      <c r="AQ216" s="166"/>
      <c r="AR216" s="166"/>
      <c r="AS216" s="166"/>
      <c r="AT216" s="166"/>
      <c r="AU216" s="166"/>
      <c r="AV216" s="166"/>
      <c r="AW216" s="166"/>
      <c r="AX216" s="166"/>
      <c r="AY216" s="166"/>
      <c r="AZ216" s="166"/>
      <c r="BA216" s="166"/>
      <c r="BB216" s="88"/>
      <c r="BC216" s="153"/>
      <c r="BD216" s="88"/>
      <c r="BE216" s="152"/>
      <c r="BF216" s="152"/>
      <c r="BG216" s="28"/>
      <c r="BH216" s="28">
        <v>4</v>
      </c>
      <c r="BI216" s="28">
        <v>4</v>
      </c>
      <c r="BJ216" s="28">
        <v>4</v>
      </c>
      <c r="BK216" s="28">
        <v>4</v>
      </c>
      <c r="BL216" s="28">
        <v>4</v>
      </c>
      <c r="BM216" s="28">
        <v>0</v>
      </c>
      <c r="BN216" s="28">
        <v>0</v>
      </c>
    </row>
    <row r="217" s="2" customFormat="1" ht="30" customHeight="1" spans="1:66">
      <c r="A217" s="29">
        <f t="shared" si="57"/>
        <v>208</v>
      </c>
      <c r="B217" s="28"/>
      <c r="C217" s="28">
        <v>1</v>
      </c>
      <c r="D217" s="289"/>
      <c r="E217" s="28"/>
      <c r="F217" s="289"/>
      <c r="G217" s="289"/>
      <c r="H217" s="289"/>
      <c r="I217" s="289"/>
      <c r="J217" s="289"/>
      <c r="K217" s="302"/>
      <c r="L217" s="303" t="s">
        <v>559</v>
      </c>
      <c r="M217" s="304" t="s">
        <v>797</v>
      </c>
      <c r="N217" s="30" t="s">
        <v>797</v>
      </c>
      <c r="O217" s="30" t="s">
        <v>798</v>
      </c>
      <c r="P217" s="102"/>
      <c r="Q217" s="102" t="s">
        <v>159</v>
      </c>
      <c r="R217" s="28" t="s">
        <v>125</v>
      </c>
      <c r="S217" s="59"/>
      <c r="T217" s="72" t="s">
        <v>126</v>
      </c>
      <c r="U217" s="30" t="s">
        <v>797</v>
      </c>
      <c r="V217" s="55" t="s">
        <v>126</v>
      </c>
      <c r="W217" s="28" t="s">
        <v>129</v>
      </c>
      <c r="X217" s="63" t="s">
        <v>128</v>
      </c>
      <c r="Y217" s="102" t="s">
        <v>211</v>
      </c>
      <c r="Z217" s="59"/>
      <c r="AA217" s="59"/>
      <c r="AB217" s="59"/>
      <c r="AC217" s="183">
        <v>0.003</v>
      </c>
      <c r="AD217" s="352" t="s">
        <v>799</v>
      </c>
      <c r="AE217" s="352"/>
      <c r="AF217" s="352"/>
      <c r="AG217" s="352"/>
      <c r="AH217" s="352"/>
      <c r="AI217" s="198"/>
      <c r="AJ217" s="199"/>
      <c r="AK217" s="352"/>
      <c r="AL217" s="352"/>
      <c r="AM217" s="352"/>
      <c r="AN217" s="352"/>
      <c r="AO217" s="376" t="s">
        <v>143</v>
      </c>
      <c r="AP217" s="376" t="s">
        <v>596</v>
      </c>
      <c r="AQ217" s="352"/>
      <c r="AR217" s="352"/>
      <c r="AS217" s="352"/>
      <c r="AT217" s="352"/>
      <c r="AU217" s="352"/>
      <c r="AV217" s="352"/>
      <c r="AW217" s="352"/>
      <c r="AX217" s="352"/>
      <c r="AY217" s="352"/>
      <c r="AZ217" s="352"/>
      <c r="BA217" s="59"/>
      <c r="BB217" s="105"/>
      <c r="BC217" s="383"/>
      <c r="BD217" s="105"/>
      <c r="BE217" s="391"/>
      <c r="BF217" s="391"/>
      <c r="BG217" s="59"/>
      <c r="BH217" s="28">
        <v>6</v>
      </c>
      <c r="BI217" s="28">
        <v>6</v>
      </c>
      <c r="BJ217" s="28">
        <v>6</v>
      </c>
      <c r="BK217" s="28">
        <v>6</v>
      </c>
      <c r="BL217" s="28">
        <v>6</v>
      </c>
      <c r="BM217" s="28">
        <v>0</v>
      </c>
      <c r="BN217" s="28">
        <v>0</v>
      </c>
    </row>
    <row r="218" s="2" customFormat="1" ht="30" customHeight="1" spans="1:66">
      <c r="A218" s="29">
        <f t="shared" si="57"/>
        <v>209</v>
      </c>
      <c r="B218" s="28"/>
      <c r="C218" s="28">
        <v>1</v>
      </c>
      <c r="D218" s="28"/>
      <c r="E218" s="290"/>
      <c r="F218" s="28"/>
      <c r="G218" s="28"/>
      <c r="H218" s="28"/>
      <c r="I218" s="28"/>
      <c r="J218" s="28"/>
      <c r="K218" s="28"/>
      <c r="L218" s="303" t="s">
        <v>559</v>
      </c>
      <c r="M218" s="303" t="s">
        <v>800</v>
      </c>
      <c r="N218" s="28" t="s">
        <v>801</v>
      </c>
      <c r="O218" s="28" t="s">
        <v>802</v>
      </c>
      <c r="P218" s="31"/>
      <c r="Q218" s="102" t="s">
        <v>159</v>
      </c>
      <c r="R218" s="28" t="s">
        <v>125</v>
      </c>
      <c r="S218" s="161"/>
      <c r="T218" s="72" t="s">
        <v>126</v>
      </c>
      <c r="U218" s="28" t="s">
        <v>801</v>
      </c>
      <c r="V218" s="55" t="s">
        <v>126</v>
      </c>
      <c r="W218" s="28" t="s">
        <v>129</v>
      </c>
      <c r="X218" s="63" t="s">
        <v>128</v>
      </c>
      <c r="Y218" s="31" t="s">
        <v>211</v>
      </c>
      <c r="Z218" s="30"/>
      <c r="AA218" s="28"/>
      <c r="AB218" s="28"/>
      <c r="AC218" s="183">
        <v>0.001</v>
      </c>
      <c r="AD218" s="31" t="s">
        <v>132</v>
      </c>
      <c r="AE218" s="31"/>
      <c r="AF218" s="31"/>
      <c r="AG218" s="31"/>
      <c r="AH218" s="31"/>
      <c r="AI218" s="121"/>
      <c r="AJ218" s="122"/>
      <c r="AK218" s="31"/>
      <c r="AL218" s="31"/>
      <c r="AM218" s="31"/>
      <c r="AN218" s="31"/>
      <c r="AO218" s="138" t="s">
        <v>143</v>
      </c>
      <c r="AP218" s="138" t="s">
        <v>803</v>
      </c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84"/>
      <c r="BB218" s="183"/>
      <c r="BC218" s="285"/>
      <c r="BD218" s="183"/>
      <c r="BE218" s="152"/>
      <c r="BF218" s="152"/>
      <c r="BG218" s="28"/>
      <c r="BH218" s="28">
        <v>36</v>
      </c>
      <c r="BI218" s="28">
        <v>36</v>
      </c>
      <c r="BJ218" s="28">
        <v>36</v>
      </c>
      <c r="BK218" s="28">
        <v>36</v>
      </c>
      <c r="BL218" s="28">
        <v>36</v>
      </c>
      <c r="BM218" s="28">
        <v>0</v>
      </c>
      <c r="BN218" s="28">
        <v>0</v>
      </c>
    </row>
    <row r="219" s="4" customFormat="1" ht="26" spans="1:66">
      <c r="A219" s="29">
        <f t="shared" si="57"/>
        <v>210</v>
      </c>
      <c r="C219" s="28">
        <v>1</v>
      </c>
      <c r="D219" s="28"/>
      <c r="E219" s="28"/>
      <c r="F219" s="4"/>
      <c r="G219" s="4"/>
      <c r="H219" s="4"/>
      <c r="I219" s="4"/>
      <c r="J219" s="4"/>
      <c r="K219" s="4"/>
      <c r="L219" s="65" t="s">
        <v>804</v>
      </c>
      <c r="M219" s="305"/>
      <c r="N219" s="48"/>
      <c r="O219" s="49" t="s">
        <v>805</v>
      </c>
      <c r="P219" s="94"/>
      <c r="Q219" s="94" t="s">
        <v>124</v>
      </c>
      <c r="R219" s="28" t="s">
        <v>125</v>
      </c>
      <c r="S219" s="94"/>
      <c r="T219" s="72" t="s">
        <v>126</v>
      </c>
      <c r="U219" s="142"/>
      <c r="V219" s="55" t="s">
        <v>126</v>
      </c>
      <c r="W219" s="264" t="s">
        <v>128</v>
      </c>
      <c r="X219" s="264" t="s">
        <v>129</v>
      </c>
      <c r="Y219" s="65" t="s">
        <v>490</v>
      </c>
      <c r="Z219" s="65" t="s">
        <v>131</v>
      </c>
      <c r="AA219" s="78" t="s">
        <v>132</v>
      </c>
      <c r="AB219" s="78" t="s">
        <v>132</v>
      </c>
      <c r="AC219" s="78" t="s">
        <v>132</v>
      </c>
      <c r="AD219" s="94" t="s">
        <v>667</v>
      </c>
      <c r="AE219" s="94" t="s">
        <v>236</v>
      </c>
      <c r="AF219" s="94"/>
      <c r="AG219" s="94"/>
      <c r="AH219" s="94"/>
      <c r="AI219" s="279"/>
      <c r="AJ219" s="280"/>
      <c r="AK219" s="94"/>
      <c r="AL219" s="94">
        <v>0.552</v>
      </c>
      <c r="AO219" s="142" t="s">
        <v>149</v>
      </c>
      <c r="AP219" s="51" t="s">
        <v>237</v>
      </c>
      <c r="AQ219" s="94"/>
      <c r="AR219" s="94"/>
      <c r="AS219" s="94"/>
      <c r="AT219" s="94"/>
      <c r="AU219" s="94"/>
      <c r="AV219" s="94"/>
      <c r="AW219" s="94"/>
      <c r="AX219" s="94"/>
      <c r="AY219" s="94"/>
      <c r="AZ219" s="94"/>
      <c r="BA219" s="94"/>
      <c r="BB219" s="94"/>
      <c r="BC219" s="94"/>
      <c r="BD219" s="94"/>
      <c r="BE219" s="139"/>
      <c r="BF219" s="139"/>
      <c r="BG219" s="65"/>
      <c r="BH219" s="65">
        <v>0</v>
      </c>
      <c r="BI219" s="65">
        <v>0</v>
      </c>
      <c r="BJ219" s="65">
        <v>1</v>
      </c>
      <c r="BK219" s="65">
        <v>0</v>
      </c>
      <c r="BL219" s="65">
        <v>1</v>
      </c>
      <c r="BM219" s="28">
        <v>0</v>
      </c>
      <c r="BN219" s="28">
        <v>0</v>
      </c>
    </row>
    <row r="220" s="4" customFormat="1" ht="26" spans="1:66">
      <c r="A220" s="29">
        <f t="shared" ref="A220:A226" si="58">ROW()-9</f>
        <v>211</v>
      </c>
      <c r="C220" s="28"/>
      <c r="D220" s="28"/>
      <c r="E220" s="28"/>
      <c r="L220" s="65" t="s">
        <v>804</v>
      </c>
      <c r="M220" s="305" t="s">
        <v>806</v>
      </c>
      <c r="N220" s="48" t="s">
        <v>806</v>
      </c>
      <c r="O220" s="49" t="s">
        <v>807</v>
      </c>
      <c r="P220" s="94"/>
      <c r="Q220" s="94" t="s">
        <v>124</v>
      </c>
      <c r="R220" s="28" t="s">
        <v>125</v>
      </c>
      <c r="S220" s="94"/>
      <c r="T220" s="72" t="s">
        <v>126</v>
      </c>
      <c r="U220" s="142"/>
      <c r="V220" s="55" t="s">
        <v>126</v>
      </c>
      <c r="W220" s="264" t="s">
        <v>128</v>
      </c>
      <c r="X220" s="264" t="s">
        <v>129</v>
      </c>
      <c r="Y220" s="65" t="s">
        <v>490</v>
      </c>
      <c r="Z220" s="65" t="s">
        <v>131</v>
      </c>
      <c r="AA220" s="78" t="s">
        <v>132</v>
      </c>
      <c r="AB220" s="78" t="s">
        <v>132</v>
      </c>
      <c r="AC220" s="78" t="s">
        <v>132</v>
      </c>
      <c r="AD220" s="94" t="s">
        <v>667</v>
      </c>
      <c r="AE220" s="94" t="s">
        <v>239</v>
      </c>
      <c r="AF220" s="94"/>
      <c r="AG220" s="94"/>
      <c r="AH220" s="94"/>
      <c r="AI220" s="279"/>
      <c r="AJ220" s="280"/>
      <c r="AK220" s="191">
        <v>112.5</v>
      </c>
      <c r="AL220" s="94"/>
      <c r="AO220" s="142" t="s">
        <v>149</v>
      </c>
      <c r="AP220" s="51" t="s">
        <v>240</v>
      </c>
      <c r="AQ220" s="94"/>
      <c r="AR220" s="94"/>
      <c r="AS220" s="94"/>
      <c r="AT220" s="94"/>
      <c r="AU220" s="94"/>
      <c r="AV220" s="94"/>
      <c r="AW220" s="94"/>
      <c r="AX220" s="94"/>
      <c r="AY220" s="94"/>
      <c r="AZ220" s="94"/>
      <c r="BA220" s="94"/>
      <c r="BB220" s="94"/>
      <c r="BC220" s="94"/>
      <c r="BD220" s="94"/>
      <c r="BE220" s="139"/>
      <c r="BF220" s="139"/>
      <c r="BG220" s="65"/>
      <c r="BH220" s="65">
        <v>0</v>
      </c>
      <c r="BI220" s="65">
        <v>0</v>
      </c>
      <c r="BJ220" s="65">
        <v>1</v>
      </c>
      <c r="BK220" s="65">
        <v>0</v>
      </c>
      <c r="BL220" s="65">
        <v>1</v>
      </c>
      <c r="BM220" s="28">
        <v>0</v>
      </c>
      <c r="BN220" s="28">
        <v>0</v>
      </c>
    </row>
    <row r="221" s="5" customFormat="1" ht="26" spans="1:66">
      <c r="A221" s="29">
        <f t="shared" si="58"/>
        <v>212</v>
      </c>
      <c r="C221" s="28"/>
      <c r="D221" s="28">
        <v>2</v>
      </c>
      <c r="E221" s="28"/>
      <c r="L221" s="65" t="s">
        <v>804</v>
      </c>
      <c r="M221" s="305"/>
      <c r="N221" s="48" t="s">
        <v>808</v>
      </c>
      <c r="O221" s="48" t="s">
        <v>671</v>
      </c>
      <c r="P221" s="65"/>
      <c r="Q221" s="65" t="s">
        <v>124</v>
      </c>
      <c r="R221" s="28" t="s">
        <v>125</v>
      </c>
      <c r="S221" s="51"/>
      <c r="T221" s="72" t="s">
        <v>126</v>
      </c>
      <c r="U221" s="42" t="s">
        <v>672</v>
      </c>
      <c r="V221" s="55" t="s">
        <v>126</v>
      </c>
      <c r="W221" s="264" t="s">
        <v>128</v>
      </c>
      <c r="X221" s="264" t="s">
        <v>129</v>
      </c>
      <c r="Y221" s="65" t="s">
        <v>673</v>
      </c>
      <c r="Z221" s="65" t="s">
        <v>131</v>
      </c>
      <c r="AA221" s="78" t="s">
        <v>132</v>
      </c>
      <c r="AB221" s="78" t="s">
        <v>132</v>
      </c>
      <c r="AC221" s="78" t="s">
        <v>132</v>
      </c>
      <c r="AD221" s="65" t="s">
        <v>132</v>
      </c>
      <c r="AE221" s="94"/>
      <c r="AF221" s="94"/>
      <c r="AG221" s="94"/>
      <c r="AH221" s="94"/>
      <c r="AI221" s="202"/>
      <c r="AJ221" s="203"/>
      <c r="AK221" s="94"/>
      <c r="AL221" s="94"/>
      <c r="AO221" s="142" t="s">
        <v>135</v>
      </c>
      <c r="AP221" s="65" t="s">
        <v>240</v>
      </c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4"/>
      <c r="BB221" s="30"/>
      <c r="BC221" s="30"/>
      <c r="BD221" s="4"/>
      <c r="BE221" s="4"/>
      <c r="BF221" s="4"/>
      <c r="BG221" s="65"/>
      <c r="BH221" s="65">
        <v>0</v>
      </c>
      <c r="BI221" s="65">
        <v>0</v>
      </c>
      <c r="BJ221" s="65">
        <v>1</v>
      </c>
      <c r="BK221" s="65">
        <v>0</v>
      </c>
      <c r="BL221" s="65">
        <v>1</v>
      </c>
      <c r="BM221" s="28">
        <v>0</v>
      </c>
      <c r="BN221" s="28">
        <v>0</v>
      </c>
    </row>
    <row r="222" s="5" customFormat="1" ht="39" spans="1:66">
      <c r="A222" s="29">
        <f t="shared" si="58"/>
        <v>213</v>
      </c>
      <c r="C222" s="28"/>
      <c r="D222" s="28"/>
      <c r="E222" s="28">
        <v>3</v>
      </c>
      <c r="L222" s="65" t="s">
        <v>804</v>
      </c>
      <c r="M222" s="305" t="s">
        <v>809</v>
      </c>
      <c r="N222" s="48" t="s">
        <v>809</v>
      </c>
      <c r="O222" s="48" t="s">
        <v>675</v>
      </c>
      <c r="P222" s="65"/>
      <c r="Q222" s="94" t="s">
        <v>124</v>
      </c>
      <c r="R222" s="28" t="s">
        <v>125</v>
      </c>
      <c r="S222" s="51"/>
      <c r="T222" s="72" t="s">
        <v>126</v>
      </c>
      <c r="U222" s="42"/>
      <c r="V222" s="55" t="s">
        <v>126</v>
      </c>
      <c r="W222" s="264" t="s">
        <v>128</v>
      </c>
      <c r="X222" s="264" t="s">
        <v>129</v>
      </c>
      <c r="Y222" s="264" t="s">
        <v>175</v>
      </c>
      <c r="Z222" s="51" t="s">
        <v>676</v>
      </c>
      <c r="AA222" s="78" t="s">
        <v>132</v>
      </c>
      <c r="AB222" s="78" t="s">
        <v>677</v>
      </c>
      <c r="AC222" s="175">
        <v>1.579</v>
      </c>
      <c r="AD222" s="65"/>
      <c r="AE222" s="94" t="s">
        <v>180</v>
      </c>
      <c r="AF222" s="94">
        <v>581</v>
      </c>
      <c r="AG222" s="94">
        <v>178</v>
      </c>
      <c r="AH222" s="94">
        <v>2</v>
      </c>
      <c r="AI222" s="366">
        <f t="shared" ref="AI222:AI228" si="59">AF222*AG222*AH222*7860/1000000000</f>
        <v>1.62573096</v>
      </c>
      <c r="AJ222" s="280">
        <f t="shared" ref="AJ222:AJ228" si="60">AC222/AI222</f>
        <v>0.971255416086804</v>
      </c>
      <c r="AK222" s="94"/>
      <c r="AL222" s="94"/>
      <c r="AO222" s="142" t="s">
        <v>149</v>
      </c>
      <c r="AP222" s="65" t="s">
        <v>264</v>
      </c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385"/>
      <c r="BB222" s="30"/>
      <c r="BC222" s="30"/>
      <c r="BD222" s="30"/>
      <c r="BE222" s="30"/>
      <c r="BF222" s="4"/>
      <c r="BG222" s="65"/>
      <c r="BH222" s="65">
        <v>0</v>
      </c>
      <c r="BI222" s="65">
        <v>0</v>
      </c>
      <c r="BJ222" s="65">
        <v>1</v>
      </c>
      <c r="BK222" s="65">
        <v>0</v>
      </c>
      <c r="BL222" s="65">
        <v>1</v>
      </c>
      <c r="BM222" s="28">
        <v>0</v>
      </c>
      <c r="BN222" s="28">
        <v>0</v>
      </c>
    </row>
    <row r="223" s="5" customFormat="1" ht="26" spans="1:66">
      <c r="A223" s="29">
        <f t="shared" si="58"/>
        <v>214</v>
      </c>
      <c r="C223" s="28"/>
      <c r="D223" s="28"/>
      <c r="E223" s="28">
        <v>3</v>
      </c>
      <c r="L223" s="65" t="s">
        <v>804</v>
      </c>
      <c r="M223" s="305" t="s">
        <v>328</v>
      </c>
      <c r="N223" s="48" t="s">
        <v>328</v>
      </c>
      <c r="O223" s="48" t="s">
        <v>329</v>
      </c>
      <c r="P223" s="51" t="s">
        <v>581</v>
      </c>
      <c r="Q223" s="65" t="s">
        <v>124</v>
      </c>
      <c r="R223" s="28" t="s">
        <v>125</v>
      </c>
      <c r="S223" s="51"/>
      <c r="T223" s="72" t="s">
        <v>126</v>
      </c>
      <c r="U223" s="42" t="s">
        <v>678</v>
      </c>
      <c r="V223" s="55" t="s">
        <v>126</v>
      </c>
      <c r="W223" s="264" t="s">
        <v>129</v>
      </c>
      <c r="X223" s="264" t="s">
        <v>128</v>
      </c>
      <c r="Y223" s="264" t="s">
        <v>211</v>
      </c>
      <c r="Z223" s="51" t="s">
        <v>132</v>
      </c>
      <c r="AA223" s="51" t="s">
        <v>581</v>
      </c>
      <c r="AB223" s="78" t="s">
        <v>132</v>
      </c>
      <c r="AC223" s="175">
        <v>0.0098</v>
      </c>
      <c r="AD223" s="65"/>
      <c r="AE223" s="94"/>
      <c r="AF223" s="94"/>
      <c r="AG223" s="94"/>
      <c r="AH223" s="94"/>
      <c r="AI223" s="279"/>
      <c r="AJ223" s="203"/>
      <c r="AK223" s="94"/>
      <c r="AL223" s="94"/>
      <c r="AO223" s="142" t="s">
        <v>143</v>
      </c>
      <c r="AP223" s="65" t="s">
        <v>300</v>
      </c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385"/>
      <c r="BB223" s="30"/>
      <c r="BC223" s="30"/>
      <c r="BD223" s="30"/>
      <c r="BE223" s="30"/>
      <c r="BF223" s="4"/>
      <c r="BG223" s="65"/>
      <c r="BH223" s="65">
        <v>0</v>
      </c>
      <c r="BI223" s="65">
        <v>0</v>
      </c>
      <c r="BJ223" s="65">
        <v>7</v>
      </c>
      <c r="BK223" s="65">
        <v>0</v>
      </c>
      <c r="BL223" s="65">
        <v>7</v>
      </c>
      <c r="BM223" s="28">
        <v>0</v>
      </c>
      <c r="BN223" s="28">
        <v>0</v>
      </c>
    </row>
    <row r="224" s="5" customFormat="1" ht="26" spans="1:66">
      <c r="A224" s="29">
        <f t="shared" si="58"/>
        <v>215</v>
      </c>
      <c r="C224" s="28"/>
      <c r="D224" s="28">
        <v>2</v>
      </c>
      <c r="E224" s="28"/>
      <c r="L224" s="65" t="s">
        <v>804</v>
      </c>
      <c r="M224" s="305"/>
      <c r="N224" s="48" t="s">
        <v>810</v>
      </c>
      <c r="O224" s="48" t="s">
        <v>680</v>
      </c>
      <c r="P224" s="65"/>
      <c r="Q224" s="94" t="s">
        <v>124</v>
      </c>
      <c r="R224" s="28" t="s">
        <v>125</v>
      </c>
      <c r="S224" s="51"/>
      <c r="T224" s="72" t="s">
        <v>126</v>
      </c>
      <c r="U224" s="42" t="s">
        <v>672</v>
      </c>
      <c r="V224" s="55" t="s">
        <v>126</v>
      </c>
      <c r="W224" s="264" t="s">
        <v>128</v>
      </c>
      <c r="X224" s="264" t="s">
        <v>129</v>
      </c>
      <c r="Y224" s="65" t="s">
        <v>673</v>
      </c>
      <c r="Z224" s="65" t="s">
        <v>131</v>
      </c>
      <c r="AA224" s="78" t="s">
        <v>132</v>
      </c>
      <c r="AB224" s="78" t="s">
        <v>132</v>
      </c>
      <c r="AC224" s="78" t="s">
        <v>132</v>
      </c>
      <c r="AD224" s="65" t="s">
        <v>132</v>
      </c>
      <c r="AE224" s="94"/>
      <c r="AF224" s="94"/>
      <c r="AG224" s="94"/>
      <c r="AH224" s="94"/>
      <c r="AI224" s="279"/>
      <c r="AJ224" s="203"/>
      <c r="AK224" s="94"/>
      <c r="AL224" s="94"/>
      <c r="AO224" s="142" t="s">
        <v>135</v>
      </c>
      <c r="AP224" s="65" t="s">
        <v>240</v>
      </c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385"/>
      <c r="BB224" s="30"/>
      <c r="BC224" s="30"/>
      <c r="BD224" s="30"/>
      <c r="BE224" s="30"/>
      <c r="BF224" s="4"/>
      <c r="BG224" s="65"/>
      <c r="BH224" s="65">
        <v>0</v>
      </c>
      <c r="BI224" s="65">
        <v>0</v>
      </c>
      <c r="BJ224" s="65">
        <v>1</v>
      </c>
      <c r="BK224" s="65">
        <v>0</v>
      </c>
      <c r="BL224" s="65">
        <v>1</v>
      </c>
      <c r="BM224" s="28">
        <v>0</v>
      </c>
      <c r="BN224" s="28">
        <v>0</v>
      </c>
    </row>
    <row r="225" s="5" customFormat="1" ht="39" spans="1:66">
      <c r="A225" s="29">
        <f t="shared" si="58"/>
        <v>216</v>
      </c>
      <c r="C225" s="28"/>
      <c r="D225" s="28"/>
      <c r="E225" s="28">
        <v>3</v>
      </c>
      <c r="L225" s="65" t="s">
        <v>804</v>
      </c>
      <c r="M225" s="305" t="s">
        <v>810</v>
      </c>
      <c r="N225" s="48" t="s">
        <v>810</v>
      </c>
      <c r="O225" s="48" t="s">
        <v>682</v>
      </c>
      <c r="P225" s="65"/>
      <c r="Q225" s="65" t="s">
        <v>124</v>
      </c>
      <c r="R225" s="28" t="s">
        <v>125</v>
      </c>
      <c r="S225" s="51"/>
      <c r="T225" s="72" t="s">
        <v>126</v>
      </c>
      <c r="U225" s="42"/>
      <c r="V225" s="55" t="s">
        <v>126</v>
      </c>
      <c r="W225" s="264" t="s">
        <v>128</v>
      </c>
      <c r="X225" s="264" t="s">
        <v>129</v>
      </c>
      <c r="Y225" s="264" t="s">
        <v>175</v>
      </c>
      <c r="Z225" s="51" t="s">
        <v>676</v>
      </c>
      <c r="AA225" s="78"/>
      <c r="AB225" s="78" t="s">
        <v>677</v>
      </c>
      <c r="AC225" s="175">
        <v>1.579</v>
      </c>
      <c r="AD225" s="65"/>
      <c r="AE225" s="94" t="s">
        <v>180</v>
      </c>
      <c r="AF225" s="94">
        <v>581</v>
      </c>
      <c r="AG225" s="94">
        <v>178</v>
      </c>
      <c r="AH225" s="94">
        <v>2</v>
      </c>
      <c r="AI225" s="366">
        <f t="shared" si="59"/>
        <v>1.62573096</v>
      </c>
      <c r="AJ225" s="280">
        <f t="shared" si="60"/>
        <v>0.971255416086804</v>
      </c>
      <c r="AK225" s="94"/>
      <c r="AL225" s="94"/>
      <c r="AO225" s="142" t="s">
        <v>149</v>
      </c>
      <c r="AP225" s="65" t="s">
        <v>264</v>
      </c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385"/>
      <c r="BB225" s="30"/>
      <c r="BC225" s="30"/>
      <c r="BD225" s="30"/>
      <c r="BE225" s="30"/>
      <c r="BF225" s="4"/>
      <c r="BG225" s="65"/>
      <c r="BH225" s="65">
        <v>0</v>
      </c>
      <c r="BI225" s="65">
        <v>0</v>
      </c>
      <c r="BJ225" s="65">
        <v>1</v>
      </c>
      <c r="BK225" s="65">
        <v>0</v>
      </c>
      <c r="BL225" s="65">
        <v>1</v>
      </c>
      <c r="BM225" s="28">
        <v>0</v>
      </c>
      <c r="BN225" s="28">
        <v>0</v>
      </c>
    </row>
    <row r="226" s="5" customFormat="1" ht="26" spans="1:66">
      <c r="A226" s="29">
        <f t="shared" si="58"/>
        <v>217</v>
      </c>
      <c r="C226" s="28"/>
      <c r="D226" s="28"/>
      <c r="E226" s="28">
        <v>3</v>
      </c>
      <c r="L226" s="65" t="s">
        <v>804</v>
      </c>
      <c r="M226" s="305" t="s">
        <v>328</v>
      </c>
      <c r="N226" s="48" t="s">
        <v>328</v>
      </c>
      <c r="O226" s="48" t="s">
        <v>329</v>
      </c>
      <c r="P226" s="51" t="s">
        <v>581</v>
      </c>
      <c r="Q226" s="94" t="s">
        <v>124</v>
      </c>
      <c r="R226" s="28" t="s">
        <v>125</v>
      </c>
      <c r="S226" s="51"/>
      <c r="T226" s="72" t="s">
        <v>126</v>
      </c>
      <c r="U226" s="42" t="s">
        <v>678</v>
      </c>
      <c r="V226" s="55" t="s">
        <v>126</v>
      </c>
      <c r="W226" s="264" t="s">
        <v>129</v>
      </c>
      <c r="X226" s="264" t="s">
        <v>128</v>
      </c>
      <c r="Y226" s="264" t="s">
        <v>211</v>
      </c>
      <c r="Z226" s="51" t="s">
        <v>132</v>
      </c>
      <c r="AA226" s="51" t="s">
        <v>581</v>
      </c>
      <c r="AB226" s="78" t="s">
        <v>132</v>
      </c>
      <c r="AC226" s="175">
        <v>0.0098</v>
      </c>
      <c r="AD226" s="65"/>
      <c r="AE226" s="94"/>
      <c r="AF226" s="94"/>
      <c r="AG226" s="94"/>
      <c r="AH226" s="94"/>
      <c r="AI226" s="279"/>
      <c r="AJ226" s="203"/>
      <c r="AK226" s="94"/>
      <c r="AL226" s="94"/>
      <c r="AO226" s="142" t="s">
        <v>143</v>
      </c>
      <c r="AP226" s="65" t="s">
        <v>300</v>
      </c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385"/>
      <c r="BB226" s="30"/>
      <c r="BC226" s="30"/>
      <c r="BD226" s="30"/>
      <c r="BE226" s="30"/>
      <c r="BF226" s="4"/>
      <c r="BG226" s="65"/>
      <c r="BH226" s="65">
        <v>0</v>
      </c>
      <c r="BI226" s="65">
        <v>0</v>
      </c>
      <c r="BJ226" s="65">
        <v>3</v>
      </c>
      <c r="BK226" s="65">
        <v>0</v>
      </c>
      <c r="BL226" s="65">
        <v>3</v>
      </c>
      <c r="BM226" s="28">
        <v>0</v>
      </c>
      <c r="BN226" s="28">
        <v>0</v>
      </c>
    </row>
    <row r="227" s="5" customFormat="1" ht="39" spans="1:66">
      <c r="A227" s="29">
        <f t="shared" ref="A227:A230" si="61">ROW()-9</f>
        <v>218</v>
      </c>
      <c r="C227" s="28"/>
      <c r="D227" s="28">
        <v>2</v>
      </c>
      <c r="E227" s="28"/>
      <c r="L227" s="65" t="s">
        <v>804</v>
      </c>
      <c r="M227" s="305" t="s">
        <v>811</v>
      </c>
      <c r="N227" s="48" t="s">
        <v>811</v>
      </c>
      <c r="O227" s="48" t="s">
        <v>684</v>
      </c>
      <c r="P227" s="65"/>
      <c r="Q227" s="65" t="s">
        <v>124</v>
      </c>
      <c r="R227" s="28" t="s">
        <v>125</v>
      </c>
      <c r="S227" s="51"/>
      <c r="T227" s="72" t="s">
        <v>126</v>
      </c>
      <c r="U227" s="42" t="s">
        <v>685</v>
      </c>
      <c r="V227" s="55" t="s">
        <v>126</v>
      </c>
      <c r="W227" s="264" t="s">
        <v>128</v>
      </c>
      <c r="X227" s="264" t="s">
        <v>129</v>
      </c>
      <c r="Y227" s="264" t="s">
        <v>175</v>
      </c>
      <c r="Z227" s="51" t="s">
        <v>676</v>
      </c>
      <c r="AA227" s="78"/>
      <c r="AB227" s="78" t="s">
        <v>686</v>
      </c>
      <c r="AC227" s="175">
        <v>1.165</v>
      </c>
      <c r="AD227" s="65" t="s">
        <v>132</v>
      </c>
      <c r="AE227" s="94" t="s">
        <v>180</v>
      </c>
      <c r="AF227" s="94">
        <v>288</v>
      </c>
      <c r="AG227" s="94">
        <v>198</v>
      </c>
      <c r="AH227" s="94">
        <v>2</v>
      </c>
      <c r="AI227" s="366">
        <f t="shared" si="59"/>
        <v>0.89641728</v>
      </c>
      <c r="AJ227" s="280">
        <f t="shared" si="60"/>
        <v>1.29961796363408</v>
      </c>
      <c r="AK227" s="94"/>
      <c r="AL227" s="94"/>
      <c r="AO227" s="142" t="s">
        <v>149</v>
      </c>
      <c r="AP227" s="65" t="s">
        <v>264</v>
      </c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385"/>
      <c r="BB227" s="30"/>
      <c r="BC227" s="30"/>
      <c r="BD227" s="30"/>
      <c r="BE227" s="30"/>
      <c r="BF227" s="4"/>
      <c r="BG227" s="65"/>
      <c r="BH227" s="65">
        <v>0</v>
      </c>
      <c r="BI227" s="65">
        <v>0</v>
      </c>
      <c r="BJ227" s="65">
        <v>1</v>
      </c>
      <c r="BK227" s="65">
        <v>0</v>
      </c>
      <c r="BL227" s="65">
        <v>1</v>
      </c>
      <c r="BM227" s="28">
        <v>0</v>
      </c>
      <c r="BN227" s="28">
        <v>0</v>
      </c>
    </row>
    <row r="228" s="5" customFormat="1" ht="39" spans="1:66">
      <c r="A228" s="29">
        <f t="shared" si="61"/>
        <v>219</v>
      </c>
      <c r="C228" s="28"/>
      <c r="D228" s="28">
        <v>2</v>
      </c>
      <c r="E228" s="28"/>
      <c r="L228" s="65" t="s">
        <v>804</v>
      </c>
      <c r="M228" s="305" t="s">
        <v>812</v>
      </c>
      <c r="N228" s="48" t="s">
        <v>812</v>
      </c>
      <c r="O228" s="48" t="s">
        <v>688</v>
      </c>
      <c r="P228" s="65"/>
      <c r="Q228" s="94" t="s">
        <v>124</v>
      </c>
      <c r="R228" s="28" t="s">
        <v>125</v>
      </c>
      <c r="S228" s="51"/>
      <c r="T228" s="72" t="s">
        <v>126</v>
      </c>
      <c r="U228" s="42" t="s">
        <v>689</v>
      </c>
      <c r="V228" s="55" t="s">
        <v>126</v>
      </c>
      <c r="W228" s="264" t="s">
        <v>128</v>
      </c>
      <c r="X228" s="264" t="s">
        <v>129</v>
      </c>
      <c r="Y228" s="264" t="s">
        <v>175</v>
      </c>
      <c r="Z228" s="51" t="s">
        <v>676</v>
      </c>
      <c r="AA228" s="78"/>
      <c r="AB228" s="78" t="s">
        <v>686</v>
      </c>
      <c r="AC228" s="175">
        <v>1.167</v>
      </c>
      <c r="AD228" s="65" t="s">
        <v>132</v>
      </c>
      <c r="AE228" s="94" t="s">
        <v>180</v>
      </c>
      <c r="AF228" s="94">
        <v>347</v>
      </c>
      <c r="AG228" s="94">
        <v>257</v>
      </c>
      <c r="AH228" s="94">
        <v>2</v>
      </c>
      <c r="AI228" s="366">
        <f t="shared" si="59"/>
        <v>1.40189388</v>
      </c>
      <c r="AJ228" s="280">
        <f t="shared" si="60"/>
        <v>0.832445320326243</v>
      </c>
      <c r="AK228" s="94"/>
      <c r="AL228" s="94"/>
      <c r="AO228" s="142" t="s">
        <v>149</v>
      </c>
      <c r="AP228" s="65" t="s">
        <v>264</v>
      </c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4"/>
      <c r="BB228" s="30"/>
      <c r="BC228" s="30"/>
      <c r="BD228" s="4"/>
      <c r="BE228" s="4"/>
      <c r="BF228" s="4"/>
      <c r="BG228" s="65"/>
      <c r="BH228" s="65">
        <v>0</v>
      </c>
      <c r="BI228" s="65">
        <v>0</v>
      </c>
      <c r="BJ228" s="65">
        <v>1</v>
      </c>
      <c r="BK228" s="65">
        <v>0</v>
      </c>
      <c r="BL228" s="65">
        <v>1</v>
      </c>
      <c r="BM228" s="28">
        <v>0</v>
      </c>
      <c r="BN228" s="28">
        <v>0</v>
      </c>
    </row>
    <row r="229" s="5" customFormat="1" ht="26" spans="1:66">
      <c r="A229" s="29">
        <f t="shared" si="61"/>
        <v>220</v>
      </c>
      <c r="C229" s="28"/>
      <c r="D229" s="28">
        <v>2</v>
      </c>
      <c r="E229" s="28"/>
      <c r="L229" s="65" t="s">
        <v>804</v>
      </c>
      <c r="M229" s="305" t="s">
        <v>813</v>
      </c>
      <c r="N229" s="48" t="s">
        <v>813</v>
      </c>
      <c r="O229" s="75" t="s">
        <v>814</v>
      </c>
      <c r="P229" s="28"/>
      <c r="Q229" s="65" t="s">
        <v>124</v>
      </c>
      <c r="R229" s="28" t="s">
        <v>125</v>
      </c>
      <c r="S229" s="65"/>
      <c r="T229" s="72" t="s">
        <v>126</v>
      </c>
      <c r="U229" s="28" t="s">
        <v>489</v>
      </c>
      <c r="V229" s="55" t="s">
        <v>126</v>
      </c>
      <c r="W229" s="264" t="s">
        <v>128</v>
      </c>
      <c r="X229" s="264" t="s">
        <v>129</v>
      </c>
      <c r="Y229" s="264" t="s">
        <v>267</v>
      </c>
      <c r="Z229" s="78" t="s">
        <v>500</v>
      </c>
      <c r="AA229" s="78" t="s">
        <v>501</v>
      </c>
      <c r="AB229" s="185" t="s">
        <v>815</v>
      </c>
      <c r="AC229" s="184">
        <v>0.06</v>
      </c>
      <c r="AD229" s="65" t="s">
        <v>132</v>
      </c>
      <c r="AE229" s="94"/>
      <c r="AF229" s="94"/>
      <c r="AG229" s="94"/>
      <c r="AH229" s="94"/>
      <c r="AI229" s="279"/>
      <c r="AJ229" s="203"/>
      <c r="AK229" s="94"/>
      <c r="AL229" s="94"/>
      <c r="AO229" s="142" t="s">
        <v>143</v>
      </c>
      <c r="AP229" s="94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184">
        <v>0.02</v>
      </c>
      <c r="BB229" s="65" t="s">
        <v>816</v>
      </c>
      <c r="BC229" s="379"/>
      <c r="BD229" s="65">
        <v>4</v>
      </c>
      <c r="BE229" s="392"/>
      <c r="BF229" s="393"/>
      <c r="BG229" s="65"/>
      <c r="BH229" s="65">
        <v>0</v>
      </c>
      <c r="BI229" s="65">
        <v>0</v>
      </c>
      <c r="BJ229" s="65">
        <v>3</v>
      </c>
      <c r="BK229" s="65">
        <v>0</v>
      </c>
      <c r="BL229" s="65">
        <v>3</v>
      </c>
      <c r="BM229" s="28">
        <v>0</v>
      </c>
      <c r="BN229" s="28">
        <v>0</v>
      </c>
    </row>
    <row r="230" s="5" customFormat="1" ht="26" spans="1:66">
      <c r="A230" s="29">
        <f t="shared" si="61"/>
        <v>221</v>
      </c>
      <c r="C230" s="28">
        <v>1</v>
      </c>
      <c r="D230" s="28"/>
      <c r="E230" s="28"/>
      <c r="L230" s="65" t="s">
        <v>804</v>
      </c>
      <c r="M230" s="305"/>
      <c r="N230" s="48"/>
      <c r="O230" s="49" t="s">
        <v>817</v>
      </c>
      <c r="P230" s="94"/>
      <c r="Q230" s="94" t="s">
        <v>124</v>
      </c>
      <c r="R230" s="28" t="s">
        <v>125</v>
      </c>
      <c r="S230" s="94"/>
      <c r="T230" s="72" t="s">
        <v>126</v>
      </c>
      <c r="U230" s="142"/>
      <c r="V230" s="55" t="s">
        <v>126</v>
      </c>
      <c r="W230" s="264" t="s">
        <v>128</v>
      </c>
      <c r="X230" s="264" t="s">
        <v>129</v>
      </c>
      <c r="Y230" s="65" t="s">
        <v>490</v>
      </c>
      <c r="Z230" s="65" t="s">
        <v>131</v>
      </c>
      <c r="AA230" s="78" t="s">
        <v>132</v>
      </c>
      <c r="AB230" s="78" t="s">
        <v>132</v>
      </c>
      <c r="AC230" s="78" t="s">
        <v>132</v>
      </c>
      <c r="AD230" s="94" t="s">
        <v>667</v>
      </c>
      <c r="AE230" s="94" t="s">
        <v>236</v>
      </c>
      <c r="AF230" s="94"/>
      <c r="AG230" s="94"/>
      <c r="AH230" s="94"/>
      <c r="AI230" s="279"/>
      <c r="AJ230" s="280"/>
      <c r="AK230" s="94"/>
      <c r="AL230" s="94">
        <v>0.365</v>
      </c>
      <c r="AO230" s="142" t="s">
        <v>149</v>
      </c>
      <c r="AP230" s="51" t="s">
        <v>237</v>
      </c>
      <c r="AQ230" s="94"/>
      <c r="AR230" s="94"/>
      <c r="AS230" s="94"/>
      <c r="AT230" s="94"/>
      <c r="AU230" s="94"/>
      <c r="AV230" s="94"/>
      <c r="AW230" s="94"/>
      <c r="AX230" s="94"/>
      <c r="AY230" s="94"/>
      <c r="AZ230" s="94"/>
      <c r="BA230" s="385"/>
      <c r="BB230" s="30"/>
      <c r="BC230" s="30"/>
      <c r="BD230" s="30"/>
      <c r="BE230" s="30"/>
      <c r="BF230" s="4"/>
      <c r="BG230" s="65"/>
      <c r="BH230" s="65">
        <v>0</v>
      </c>
      <c r="BI230" s="65">
        <v>0</v>
      </c>
      <c r="BJ230" s="65">
        <v>0</v>
      </c>
      <c r="BK230" s="65">
        <v>1</v>
      </c>
      <c r="BL230" s="65">
        <v>0</v>
      </c>
      <c r="BM230" s="28">
        <v>0</v>
      </c>
      <c r="BN230" s="28">
        <v>0</v>
      </c>
    </row>
    <row r="231" s="5" customFormat="1" ht="26" spans="1:66">
      <c r="A231" s="29">
        <f t="shared" ref="A231:A243" si="62">ROW()-9</f>
        <v>222</v>
      </c>
      <c r="C231" s="28"/>
      <c r="D231" s="28"/>
      <c r="E231" s="28"/>
      <c r="L231" s="65" t="s">
        <v>804</v>
      </c>
      <c r="M231" s="305" t="s">
        <v>818</v>
      </c>
      <c r="N231" s="48" t="s">
        <v>818</v>
      </c>
      <c r="O231" s="49" t="s">
        <v>819</v>
      </c>
      <c r="P231" s="94"/>
      <c r="Q231" s="94" t="s">
        <v>124</v>
      </c>
      <c r="R231" s="28" t="s">
        <v>125</v>
      </c>
      <c r="S231" s="94"/>
      <c r="T231" s="72" t="s">
        <v>126</v>
      </c>
      <c r="U231" s="142"/>
      <c r="V231" s="55" t="s">
        <v>126</v>
      </c>
      <c r="W231" s="264" t="s">
        <v>128</v>
      </c>
      <c r="X231" s="264" t="s">
        <v>129</v>
      </c>
      <c r="Y231" s="65" t="s">
        <v>490</v>
      </c>
      <c r="Z231" s="65" t="s">
        <v>131</v>
      </c>
      <c r="AA231" s="78" t="s">
        <v>132</v>
      </c>
      <c r="AB231" s="78" t="s">
        <v>132</v>
      </c>
      <c r="AC231" s="78" t="s">
        <v>132</v>
      </c>
      <c r="AD231" s="94" t="s">
        <v>667</v>
      </c>
      <c r="AE231" s="94" t="s">
        <v>239</v>
      </c>
      <c r="AF231" s="94"/>
      <c r="AG231" s="94"/>
      <c r="AH231" s="94"/>
      <c r="AI231" s="279"/>
      <c r="AJ231" s="280"/>
      <c r="AK231" s="94">
        <v>73</v>
      </c>
      <c r="AL231" s="94"/>
      <c r="AO231" s="142" t="s">
        <v>149</v>
      </c>
      <c r="AP231" s="65" t="s">
        <v>240</v>
      </c>
      <c r="AQ231" s="94"/>
      <c r="AR231" s="94"/>
      <c r="AS231" s="94"/>
      <c r="AT231" s="94"/>
      <c r="AU231" s="94"/>
      <c r="AV231" s="94"/>
      <c r="AW231" s="94"/>
      <c r="AX231" s="94"/>
      <c r="AY231" s="94"/>
      <c r="AZ231" s="94"/>
      <c r="BA231" s="385"/>
      <c r="BB231" s="30"/>
      <c r="BC231" s="30"/>
      <c r="BD231" s="30"/>
      <c r="BE231" s="30"/>
      <c r="BF231" s="4"/>
      <c r="BG231" s="65"/>
      <c r="BH231" s="65">
        <v>0</v>
      </c>
      <c r="BI231" s="65">
        <v>0</v>
      </c>
      <c r="BJ231" s="65">
        <v>0</v>
      </c>
      <c r="BK231" s="65">
        <v>1</v>
      </c>
      <c r="BL231" s="65">
        <v>0</v>
      </c>
      <c r="BM231" s="28">
        <v>0</v>
      </c>
      <c r="BN231" s="28">
        <v>0</v>
      </c>
    </row>
    <row r="232" s="5" customFormat="1" ht="26" spans="1:66">
      <c r="A232" s="29">
        <f t="shared" si="62"/>
        <v>223</v>
      </c>
      <c r="C232" s="28"/>
      <c r="D232" s="28">
        <v>2</v>
      </c>
      <c r="E232" s="28"/>
      <c r="L232" s="65" t="s">
        <v>804</v>
      </c>
      <c r="M232" s="305"/>
      <c r="N232" s="48" t="s">
        <v>820</v>
      </c>
      <c r="O232" s="49" t="s">
        <v>821</v>
      </c>
      <c r="P232" s="94"/>
      <c r="Q232" s="65" t="s">
        <v>124</v>
      </c>
      <c r="R232" s="28" t="s">
        <v>125</v>
      </c>
      <c r="S232" s="94"/>
      <c r="T232" s="72" t="s">
        <v>126</v>
      </c>
      <c r="U232" s="142"/>
      <c r="V232" s="55" t="s">
        <v>126</v>
      </c>
      <c r="W232" s="264" t="s">
        <v>128</v>
      </c>
      <c r="X232" s="264" t="s">
        <v>129</v>
      </c>
      <c r="Y232" s="65" t="s">
        <v>673</v>
      </c>
      <c r="Z232" s="65" t="s">
        <v>131</v>
      </c>
      <c r="AA232" s="78" t="s">
        <v>132</v>
      </c>
      <c r="AB232" s="78" t="s">
        <v>132</v>
      </c>
      <c r="AC232" s="78" t="s">
        <v>132</v>
      </c>
      <c r="AD232" s="94"/>
      <c r="AE232" s="94"/>
      <c r="AF232" s="94"/>
      <c r="AG232" s="94"/>
      <c r="AH232" s="94"/>
      <c r="AI232" s="279"/>
      <c r="AJ232" s="280"/>
      <c r="AK232" s="94"/>
      <c r="AL232" s="94"/>
      <c r="AO232" s="94" t="s">
        <v>135</v>
      </c>
      <c r="AP232" s="65" t="s">
        <v>240</v>
      </c>
      <c r="AQ232" s="94"/>
      <c r="AR232" s="94"/>
      <c r="AS232" s="94"/>
      <c r="AT232" s="94"/>
      <c r="AU232" s="94"/>
      <c r="AV232" s="94"/>
      <c r="AW232" s="94"/>
      <c r="AX232" s="94"/>
      <c r="AY232" s="94"/>
      <c r="AZ232" s="94"/>
      <c r="BA232" s="385"/>
      <c r="BB232" s="30"/>
      <c r="BC232" s="30"/>
      <c r="BD232" s="30"/>
      <c r="BE232" s="30"/>
      <c r="BF232" s="4"/>
      <c r="BG232" s="65"/>
      <c r="BH232" s="65">
        <v>0</v>
      </c>
      <c r="BI232" s="65">
        <v>0</v>
      </c>
      <c r="BJ232" s="65">
        <v>0</v>
      </c>
      <c r="BK232" s="65">
        <v>1</v>
      </c>
      <c r="BL232" s="65">
        <v>0</v>
      </c>
      <c r="BM232" s="28">
        <v>0</v>
      </c>
      <c r="BN232" s="28">
        <v>0</v>
      </c>
    </row>
    <row r="233" s="5" customFormat="1" ht="26" spans="1:66">
      <c r="A233" s="29">
        <f t="shared" si="62"/>
        <v>224</v>
      </c>
      <c r="C233" s="28"/>
      <c r="D233" s="28"/>
      <c r="E233" s="28">
        <v>3</v>
      </c>
      <c r="L233" s="65" t="s">
        <v>804</v>
      </c>
      <c r="M233" s="305" t="s">
        <v>328</v>
      </c>
      <c r="N233" s="48" t="s">
        <v>328</v>
      </c>
      <c r="O233" s="48" t="s">
        <v>329</v>
      </c>
      <c r="P233" s="51" t="s">
        <v>581</v>
      </c>
      <c r="Q233" s="94" t="s">
        <v>124</v>
      </c>
      <c r="R233" s="28" t="s">
        <v>125</v>
      </c>
      <c r="S233" s="51"/>
      <c r="T233" s="72" t="s">
        <v>126</v>
      </c>
      <c r="U233" s="42" t="s">
        <v>678</v>
      </c>
      <c r="V233" s="55" t="s">
        <v>126</v>
      </c>
      <c r="W233" s="264" t="s">
        <v>129</v>
      </c>
      <c r="X233" s="264" t="s">
        <v>128</v>
      </c>
      <c r="Y233" s="264" t="s">
        <v>211</v>
      </c>
      <c r="Z233" s="51" t="s">
        <v>132</v>
      </c>
      <c r="AA233" s="51" t="s">
        <v>581</v>
      </c>
      <c r="AB233" s="78" t="s">
        <v>132</v>
      </c>
      <c r="AC233" s="175">
        <v>0.0098</v>
      </c>
      <c r="AD233" s="94"/>
      <c r="AE233" s="94"/>
      <c r="AF233" s="94"/>
      <c r="AG233" s="94"/>
      <c r="AH233" s="94"/>
      <c r="AI233" s="279"/>
      <c r="AJ233" s="280"/>
      <c r="AK233" s="94"/>
      <c r="AL233" s="94"/>
      <c r="AO233" s="94" t="s">
        <v>143</v>
      </c>
      <c r="AP233" s="94" t="s">
        <v>300</v>
      </c>
      <c r="AQ233" s="94"/>
      <c r="AR233" s="94"/>
      <c r="AS233" s="94"/>
      <c r="AT233" s="94"/>
      <c r="AU233" s="94"/>
      <c r="AV233" s="94"/>
      <c r="AW233" s="94"/>
      <c r="AX233" s="94"/>
      <c r="AY233" s="94"/>
      <c r="AZ233" s="94"/>
      <c r="BA233" s="385"/>
      <c r="BB233" s="30"/>
      <c r="BC233" s="30"/>
      <c r="BD233" s="30"/>
      <c r="BE233" s="30"/>
      <c r="BF233" s="4"/>
      <c r="BG233" s="65"/>
      <c r="BH233" s="65">
        <v>0</v>
      </c>
      <c r="BI233" s="65">
        <v>0</v>
      </c>
      <c r="BJ233" s="65">
        <v>0</v>
      </c>
      <c r="BK233" s="65">
        <v>1</v>
      </c>
      <c r="BL233" s="65">
        <v>0</v>
      </c>
      <c r="BM233" s="28">
        <v>0</v>
      </c>
      <c r="BN233" s="28">
        <v>0</v>
      </c>
    </row>
    <row r="234" s="5" customFormat="1" ht="39" spans="1:66">
      <c r="A234" s="29">
        <f t="shared" si="62"/>
        <v>225</v>
      </c>
      <c r="C234" s="28"/>
      <c r="D234" s="28"/>
      <c r="E234" s="28">
        <v>3</v>
      </c>
      <c r="L234" s="65" t="s">
        <v>804</v>
      </c>
      <c r="M234" s="305" t="s">
        <v>822</v>
      </c>
      <c r="N234" s="48" t="s">
        <v>822</v>
      </c>
      <c r="O234" s="48" t="s">
        <v>823</v>
      </c>
      <c r="P234" s="65"/>
      <c r="Q234" s="65" t="s">
        <v>124</v>
      </c>
      <c r="R234" s="28" t="s">
        <v>125</v>
      </c>
      <c r="S234" s="51"/>
      <c r="T234" s="72" t="s">
        <v>126</v>
      </c>
      <c r="U234" s="42" t="s">
        <v>672</v>
      </c>
      <c r="V234" s="55" t="s">
        <v>126</v>
      </c>
      <c r="W234" s="264" t="s">
        <v>128</v>
      </c>
      <c r="X234" s="264" t="s">
        <v>129</v>
      </c>
      <c r="Y234" s="264" t="s">
        <v>175</v>
      </c>
      <c r="Z234" s="51" t="s">
        <v>676</v>
      </c>
      <c r="AA234" s="78"/>
      <c r="AB234" s="78" t="s">
        <v>824</v>
      </c>
      <c r="AC234" s="175">
        <v>0.925</v>
      </c>
      <c r="AD234" s="65" t="s">
        <v>132</v>
      </c>
      <c r="AE234" s="94" t="s">
        <v>180</v>
      </c>
      <c r="AF234" s="94">
        <v>495</v>
      </c>
      <c r="AG234" s="94">
        <v>154</v>
      </c>
      <c r="AH234" s="94">
        <v>2.5</v>
      </c>
      <c r="AI234" s="366">
        <f t="shared" ref="AI234:AI239" si="63">AF234*AG234*AH234*7860/1000000000</f>
        <v>1.4979195</v>
      </c>
      <c r="AJ234" s="280">
        <f t="shared" ref="AJ234:AJ239" si="64">AC234/AI234</f>
        <v>0.617523171305267</v>
      </c>
      <c r="AK234" s="94"/>
      <c r="AL234" s="94"/>
      <c r="AO234" s="142" t="s">
        <v>149</v>
      </c>
      <c r="AP234" s="65" t="s">
        <v>264</v>
      </c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385"/>
      <c r="BB234" s="30"/>
      <c r="BC234" s="30"/>
      <c r="BD234" s="30"/>
      <c r="BE234" s="30"/>
      <c r="BF234" s="4"/>
      <c r="BG234" s="65"/>
      <c r="BH234" s="65">
        <v>0</v>
      </c>
      <c r="BI234" s="65">
        <v>0</v>
      </c>
      <c r="BJ234" s="65">
        <v>0</v>
      </c>
      <c r="BK234" s="65">
        <v>7</v>
      </c>
      <c r="BL234" s="65">
        <v>0</v>
      </c>
      <c r="BM234" s="28">
        <v>0</v>
      </c>
      <c r="BN234" s="28">
        <v>0</v>
      </c>
    </row>
    <row r="235" s="5" customFormat="1" ht="26" spans="1:66">
      <c r="A235" s="29">
        <f t="shared" si="62"/>
        <v>226</v>
      </c>
      <c r="C235" s="28"/>
      <c r="D235" s="28">
        <v>2</v>
      </c>
      <c r="E235" s="28"/>
      <c r="L235" s="65" t="s">
        <v>804</v>
      </c>
      <c r="M235" s="305"/>
      <c r="N235" s="48" t="s">
        <v>825</v>
      </c>
      <c r="O235" s="49" t="s">
        <v>826</v>
      </c>
      <c r="P235" s="65"/>
      <c r="Q235" s="94" t="s">
        <v>124</v>
      </c>
      <c r="R235" s="28" t="s">
        <v>125</v>
      </c>
      <c r="S235" s="51"/>
      <c r="T235" s="72" t="s">
        <v>126</v>
      </c>
      <c r="U235" s="42"/>
      <c r="V235" s="55" t="s">
        <v>126</v>
      </c>
      <c r="W235" s="264" t="s">
        <v>128</v>
      </c>
      <c r="X235" s="264" t="s">
        <v>129</v>
      </c>
      <c r="Y235" s="264"/>
      <c r="Z235" s="65" t="s">
        <v>131</v>
      </c>
      <c r="AA235" s="78" t="s">
        <v>132</v>
      </c>
      <c r="AB235" s="78" t="s">
        <v>132</v>
      </c>
      <c r="AC235" s="78" t="s">
        <v>132</v>
      </c>
      <c r="AD235" s="65"/>
      <c r="AE235" s="94"/>
      <c r="AF235" s="94"/>
      <c r="AG235" s="94"/>
      <c r="AH235" s="94"/>
      <c r="AI235" s="279"/>
      <c r="AJ235" s="203"/>
      <c r="AK235" s="94"/>
      <c r="AL235" s="94"/>
      <c r="AO235" s="94" t="s">
        <v>135</v>
      </c>
      <c r="AP235" s="65" t="s">
        <v>240</v>
      </c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385"/>
      <c r="BB235" s="30"/>
      <c r="BC235" s="30"/>
      <c r="BD235" s="30"/>
      <c r="BE235" s="30"/>
      <c r="BF235" s="4"/>
      <c r="BG235" s="65"/>
      <c r="BH235" s="65">
        <v>0</v>
      </c>
      <c r="BI235" s="65">
        <v>0</v>
      </c>
      <c r="BJ235" s="65">
        <v>0</v>
      </c>
      <c r="BK235" s="65">
        <v>1</v>
      </c>
      <c r="BL235" s="65">
        <v>0</v>
      </c>
      <c r="BM235" s="28">
        <v>0</v>
      </c>
      <c r="BN235" s="28">
        <v>0</v>
      </c>
    </row>
    <row r="236" s="5" customFormat="1" ht="26" spans="1:66">
      <c r="A236" s="29">
        <f t="shared" si="62"/>
        <v>227</v>
      </c>
      <c r="C236" s="28"/>
      <c r="D236" s="28"/>
      <c r="E236" s="28">
        <v>3</v>
      </c>
      <c r="L236" s="65" t="s">
        <v>804</v>
      </c>
      <c r="M236" s="305" t="s">
        <v>328</v>
      </c>
      <c r="N236" s="48" t="s">
        <v>328</v>
      </c>
      <c r="O236" s="48" t="s">
        <v>329</v>
      </c>
      <c r="P236" s="51" t="s">
        <v>581</v>
      </c>
      <c r="Q236" s="65" t="s">
        <v>124</v>
      </c>
      <c r="R236" s="28" t="s">
        <v>125</v>
      </c>
      <c r="S236" s="51"/>
      <c r="T236" s="72" t="s">
        <v>126</v>
      </c>
      <c r="U236" s="42" t="s">
        <v>678</v>
      </c>
      <c r="V236" s="55" t="s">
        <v>126</v>
      </c>
      <c r="W236" s="264" t="s">
        <v>129</v>
      </c>
      <c r="X236" s="264" t="s">
        <v>128</v>
      </c>
      <c r="Y236" s="264" t="s">
        <v>211</v>
      </c>
      <c r="Z236" s="51" t="s">
        <v>132</v>
      </c>
      <c r="AA236" s="51" t="s">
        <v>581</v>
      </c>
      <c r="AB236" s="78" t="s">
        <v>132</v>
      </c>
      <c r="AC236" s="175">
        <v>0.0098</v>
      </c>
      <c r="AD236" s="65"/>
      <c r="AE236" s="94"/>
      <c r="AF236" s="94"/>
      <c r="AG236" s="94"/>
      <c r="AH236" s="94"/>
      <c r="AI236" s="279"/>
      <c r="AJ236" s="203"/>
      <c r="AK236" s="94"/>
      <c r="AL236" s="94"/>
      <c r="AO236" s="94" t="s">
        <v>143</v>
      </c>
      <c r="AP236" s="94" t="s">
        <v>300</v>
      </c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385"/>
      <c r="BB236" s="30"/>
      <c r="BC236" s="30"/>
      <c r="BD236" s="30"/>
      <c r="BE236" s="30"/>
      <c r="BF236" s="4"/>
      <c r="BG236" s="65"/>
      <c r="BH236" s="65">
        <v>0</v>
      </c>
      <c r="BI236" s="65">
        <v>0</v>
      </c>
      <c r="BJ236" s="65">
        <v>0</v>
      </c>
      <c r="BK236" s="65">
        <v>1</v>
      </c>
      <c r="BL236" s="65">
        <v>0</v>
      </c>
      <c r="BM236" s="28">
        <v>0</v>
      </c>
      <c r="BN236" s="28">
        <v>0</v>
      </c>
    </row>
    <row r="237" s="5" customFormat="1" ht="39" spans="1:66">
      <c r="A237" s="29">
        <f t="shared" si="62"/>
        <v>228</v>
      </c>
      <c r="C237" s="28"/>
      <c r="D237" s="28"/>
      <c r="E237" s="28">
        <v>3</v>
      </c>
      <c r="L237" s="65" t="s">
        <v>804</v>
      </c>
      <c r="M237" s="305" t="s">
        <v>827</v>
      </c>
      <c r="N237" s="48" t="s">
        <v>827</v>
      </c>
      <c r="O237" s="48" t="s">
        <v>828</v>
      </c>
      <c r="P237" s="65"/>
      <c r="Q237" s="94" t="s">
        <v>124</v>
      </c>
      <c r="R237" s="28" t="s">
        <v>125</v>
      </c>
      <c r="S237" s="51"/>
      <c r="T237" s="72" t="s">
        <v>126</v>
      </c>
      <c r="U237" s="42" t="s">
        <v>672</v>
      </c>
      <c r="V237" s="55" t="s">
        <v>126</v>
      </c>
      <c r="W237" s="264" t="s">
        <v>128</v>
      </c>
      <c r="X237" s="264" t="s">
        <v>129</v>
      </c>
      <c r="Y237" s="264" t="s">
        <v>175</v>
      </c>
      <c r="Z237" s="51" t="s">
        <v>676</v>
      </c>
      <c r="AA237" s="78"/>
      <c r="AB237" s="78" t="s">
        <v>824</v>
      </c>
      <c r="AC237" s="175">
        <v>0.925</v>
      </c>
      <c r="AD237" s="65" t="s">
        <v>132</v>
      </c>
      <c r="AE237" s="94" t="s">
        <v>180</v>
      </c>
      <c r="AF237" s="94">
        <v>495</v>
      </c>
      <c r="AG237" s="94">
        <v>154</v>
      </c>
      <c r="AH237" s="94">
        <v>2.5</v>
      </c>
      <c r="AI237" s="366">
        <f t="shared" si="63"/>
        <v>1.4979195</v>
      </c>
      <c r="AJ237" s="280">
        <f t="shared" si="64"/>
        <v>0.617523171305267</v>
      </c>
      <c r="AK237" s="94"/>
      <c r="AL237" s="94"/>
      <c r="AO237" s="142" t="s">
        <v>149</v>
      </c>
      <c r="AP237" s="65" t="s">
        <v>264</v>
      </c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385"/>
      <c r="BB237" s="30"/>
      <c r="BC237" s="30"/>
      <c r="BD237" s="30"/>
      <c r="BE237" s="30"/>
      <c r="BF237" s="4"/>
      <c r="BG237" s="65"/>
      <c r="BH237" s="65">
        <v>0</v>
      </c>
      <c r="BI237" s="65">
        <v>0</v>
      </c>
      <c r="BJ237" s="65">
        <v>0</v>
      </c>
      <c r="BK237" s="65">
        <v>3</v>
      </c>
      <c r="BL237" s="65">
        <v>0</v>
      </c>
      <c r="BM237" s="28">
        <v>0</v>
      </c>
      <c r="BN237" s="28">
        <v>0</v>
      </c>
    </row>
    <row r="238" s="5" customFormat="1" ht="39" spans="1:66">
      <c r="A238" s="29">
        <f t="shared" si="62"/>
        <v>229</v>
      </c>
      <c r="C238" s="28"/>
      <c r="D238" s="28">
        <v>2</v>
      </c>
      <c r="E238" s="28"/>
      <c r="L238" s="65" t="s">
        <v>804</v>
      </c>
      <c r="M238" s="305" t="s">
        <v>829</v>
      </c>
      <c r="N238" s="48" t="s">
        <v>829</v>
      </c>
      <c r="O238" s="48" t="s">
        <v>684</v>
      </c>
      <c r="P238" s="65"/>
      <c r="Q238" s="65" t="s">
        <v>124</v>
      </c>
      <c r="R238" s="28" t="s">
        <v>125</v>
      </c>
      <c r="S238" s="51"/>
      <c r="T238" s="72" t="s">
        <v>126</v>
      </c>
      <c r="U238" s="42" t="s">
        <v>685</v>
      </c>
      <c r="V238" s="55" t="s">
        <v>126</v>
      </c>
      <c r="W238" s="264" t="s">
        <v>128</v>
      </c>
      <c r="X238" s="264" t="s">
        <v>129</v>
      </c>
      <c r="Y238" s="264" t="s">
        <v>175</v>
      </c>
      <c r="Z238" s="51" t="s">
        <v>676</v>
      </c>
      <c r="AA238" s="78"/>
      <c r="AB238" s="78" t="s">
        <v>830</v>
      </c>
      <c r="AC238" s="175">
        <v>1.066</v>
      </c>
      <c r="AD238" s="65" t="s">
        <v>132</v>
      </c>
      <c r="AE238" s="94" t="s">
        <v>180</v>
      </c>
      <c r="AF238" s="94">
        <v>295</v>
      </c>
      <c r="AG238" s="94">
        <v>246</v>
      </c>
      <c r="AH238" s="94">
        <v>2.5</v>
      </c>
      <c r="AI238" s="366">
        <f t="shared" si="63"/>
        <v>1.4260005</v>
      </c>
      <c r="AJ238" s="280">
        <f t="shared" si="64"/>
        <v>0.747545319935021</v>
      </c>
      <c r="AK238" s="94"/>
      <c r="AL238" s="94"/>
      <c r="AO238" s="142" t="s">
        <v>149</v>
      </c>
      <c r="AP238" s="65" t="s">
        <v>264</v>
      </c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385"/>
      <c r="BB238" s="30"/>
      <c r="BC238" s="30"/>
      <c r="BD238" s="30"/>
      <c r="BE238" s="30"/>
      <c r="BF238" s="4"/>
      <c r="BG238" s="65"/>
      <c r="BH238" s="65">
        <v>0</v>
      </c>
      <c r="BI238" s="65">
        <v>0</v>
      </c>
      <c r="BJ238" s="65">
        <v>0</v>
      </c>
      <c r="BK238" s="65">
        <v>1</v>
      </c>
      <c r="BL238" s="65">
        <v>0</v>
      </c>
      <c r="BM238" s="28">
        <v>0</v>
      </c>
      <c r="BN238" s="28">
        <v>0</v>
      </c>
    </row>
    <row r="239" s="5" customFormat="1" ht="39" spans="1:66">
      <c r="A239" s="29">
        <f t="shared" si="62"/>
        <v>230</v>
      </c>
      <c r="C239" s="28"/>
      <c r="D239" s="28">
        <v>2</v>
      </c>
      <c r="E239" s="28"/>
      <c r="L239" s="65" t="s">
        <v>804</v>
      </c>
      <c r="M239" s="305" t="s">
        <v>831</v>
      </c>
      <c r="N239" s="48" t="s">
        <v>831</v>
      </c>
      <c r="O239" s="48" t="s">
        <v>688</v>
      </c>
      <c r="P239" s="65"/>
      <c r="Q239" s="94" t="s">
        <v>124</v>
      </c>
      <c r="R239" s="28" t="s">
        <v>125</v>
      </c>
      <c r="S239" s="51"/>
      <c r="T239" s="72" t="s">
        <v>126</v>
      </c>
      <c r="U239" s="42" t="s">
        <v>689</v>
      </c>
      <c r="V239" s="55" t="s">
        <v>126</v>
      </c>
      <c r="W239" s="264" t="s">
        <v>128</v>
      </c>
      <c r="X239" s="264" t="s">
        <v>129</v>
      </c>
      <c r="Y239" s="264" t="s">
        <v>175</v>
      </c>
      <c r="Z239" s="51" t="s">
        <v>676</v>
      </c>
      <c r="AA239" s="78"/>
      <c r="AB239" s="78" t="s">
        <v>832</v>
      </c>
      <c r="AC239" s="175">
        <v>0.647</v>
      </c>
      <c r="AD239" s="65" t="s">
        <v>132</v>
      </c>
      <c r="AE239" s="94" t="s">
        <v>180</v>
      </c>
      <c r="AF239" s="94">
        <v>269.5</v>
      </c>
      <c r="AG239" s="94">
        <v>210.3</v>
      </c>
      <c r="AH239" s="94">
        <v>2.5</v>
      </c>
      <c r="AI239" s="366">
        <f>AF239*AG239*AH239*7860/1000000000</f>
        <v>1.1136804525</v>
      </c>
      <c r="AJ239" s="280">
        <f t="shared" si="64"/>
        <v>0.580956591765267</v>
      </c>
      <c r="AK239" s="94"/>
      <c r="AL239" s="94"/>
      <c r="AO239" s="142" t="s">
        <v>149</v>
      </c>
      <c r="AP239" s="65" t="s">
        <v>264</v>
      </c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385"/>
      <c r="BB239" s="30"/>
      <c r="BC239" s="30"/>
      <c r="BD239" s="30"/>
      <c r="BE239" s="30"/>
      <c r="BF239" s="4"/>
      <c r="BG239" s="65"/>
      <c r="BH239" s="65">
        <v>0</v>
      </c>
      <c r="BI239" s="65">
        <v>0</v>
      </c>
      <c r="BJ239" s="65">
        <v>0</v>
      </c>
      <c r="BK239" s="65">
        <v>1</v>
      </c>
      <c r="BL239" s="65">
        <v>0</v>
      </c>
      <c r="BM239" s="28">
        <v>0</v>
      </c>
      <c r="BN239" s="28">
        <v>0</v>
      </c>
    </row>
    <row r="240" s="5" customFormat="1" ht="26" spans="1:66">
      <c r="A240" s="29">
        <f t="shared" si="62"/>
        <v>231</v>
      </c>
      <c r="C240" s="28"/>
      <c r="D240" s="28">
        <v>2</v>
      </c>
      <c r="E240" s="28"/>
      <c r="L240" s="65" t="s">
        <v>804</v>
      </c>
      <c r="M240" s="305" t="s">
        <v>833</v>
      </c>
      <c r="N240" s="48" t="s">
        <v>833</v>
      </c>
      <c r="O240" s="75" t="s">
        <v>814</v>
      </c>
      <c r="P240" s="28"/>
      <c r="Q240" s="65" t="s">
        <v>124</v>
      </c>
      <c r="R240" s="28" t="s">
        <v>125</v>
      </c>
      <c r="S240" s="65"/>
      <c r="T240" s="72" t="s">
        <v>126</v>
      </c>
      <c r="U240" s="28" t="s">
        <v>489</v>
      </c>
      <c r="V240" s="55" t="s">
        <v>126</v>
      </c>
      <c r="W240" s="264" t="s">
        <v>128</v>
      </c>
      <c r="X240" s="264" t="s">
        <v>129</v>
      </c>
      <c r="Y240" s="264" t="s">
        <v>267</v>
      </c>
      <c r="Z240" s="78" t="s">
        <v>500</v>
      </c>
      <c r="AA240" s="78" t="s">
        <v>501</v>
      </c>
      <c r="AB240" s="185" t="s">
        <v>834</v>
      </c>
      <c r="AC240" s="184">
        <v>0.02</v>
      </c>
      <c r="AD240" s="65" t="s">
        <v>132</v>
      </c>
      <c r="AE240" s="94" t="s">
        <v>267</v>
      </c>
      <c r="AF240" s="94"/>
      <c r="AG240" s="94"/>
      <c r="AH240" s="94"/>
      <c r="AI240" s="366">
        <f>3.14*10*10*20*7860/1000000000</f>
        <v>0.0493608</v>
      </c>
      <c r="AJ240" s="280">
        <f>AC240/AI240</f>
        <v>0.405179818803585</v>
      </c>
      <c r="AK240" s="94"/>
      <c r="AL240" s="94"/>
      <c r="AO240" s="142" t="s">
        <v>143</v>
      </c>
      <c r="AP240" s="94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184">
        <v>0.02</v>
      </c>
      <c r="BB240" s="65" t="s">
        <v>816</v>
      </c>
      <c r="BC240" s="379"/>
      <c r="BD240" s="65">
        <v>4</v>
      </c>
      <c r="BE240" s="392"/>
      <c r="BF240" s="393"/>
      <c r="BG240" s="65"/>
      <c r="BH240" s="65">
        <v>0</v>
      </c>
      <c r="BI240" s="65">
        <v>0</v>
      </c>
      <c r="BJ240" s="65">
        <v>0</v>
      </c>
      <c r="BK240" s="65">
        <v>3</v>
      </c>
      <c r="BL240" s="65">
        <v>0</v>
      </c>
      <c r="BM240" s="28">
        <v>0</v>
      </c>
      <c r="BN240" s="28">
        <v>0</v>
      </c>
    </row>
    <row r="241" s="2" customFormat="1" ht="30" customHeight="1" spans="1:66">
      <c r="A241" s="29">
        <f t="shared" si="62"/>
        <v>232</v>
      </c>
      <c r="B241" s="28"/>
      <c r="C241" s="28">
        <v>1</v>
      </c>
      <c r="D241" s="28"/>
      <c r="E241" s="59"/>
      <c r="F241" s="28"/>
      <c r="G241" s="28"/>
      <c r="H241" s="28"/>
      <c r="I241" s="28"/>
      <c r="J241" s="28"/>
      <c r="K241" s="28"/>
      <c r="L241" s="303" t="s">
        <v>835</v>
      </c>
      <c r="M241" s="304" t="s">
        <v>836</v>
      </c>
      <c r="N241" s="51" t="s">
        <v>836</v>
      </c>
      <c r="O241" s="298" t="s">
        <v>837</v>
      </c>
      <c r="P241" s="31"/>
      <c r="Q241" s="102" t="s">
        <v>159</v>
      </c>
      <c r="R241" s="28" t="s">
        <v>125</v>
      </c>
      <c r="S241" s="161"/>
      <c r="T241" s="72" t="s">
        <v>126</v>
      </c>
      <c r="U241" s="51" t="s">
        <v>838</v>
      </c>
      <c r="V241" s="55" t="s">
        <v>126</v>
      </c>
      <c r="W241" s="28" t="s">
        <v>129</v>
      </c>
      <c r="X241" s="63" t="s">
        <v>128</v>
      </c>
      <c r="Y241" s="92" t="s">
        <v>145</v>
      </c>
      <c r="Z241" s="28" t="s">
        <v>186</v>
      </c>
      <c r="AA241" s="28"/>
      <c r="AB241" s="28"/>
      <c r="AC241" s="183">
        <v>0.01</v>
      </c>
      <c r="AD241" s="31" t="s">
        <v>132</v>
      </c>
      <c r="AE241" s="31"/>
      <c r="AF241" s="31"/>
      <c r="AG241" s="31"/>
      <c r="AH241" s="31"/>
      <c r="AI241" s="121"/>
      <c r="AJ241" s="122"/>
      <c r="AK241" s="31"/>
      <c r="AL241" s="31"/>
      <c r="AM241" s="367"/>
      <c r="AN241" s="367"/>
      <c r="AO241" s="142" t="s">
        <v>143</v>
      </c>
      <c r="AP241" s="31" t="s">
        <v>839</v>
      </c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84"/>
      <c r="BB241" s="183"/>
      <c r="BC241" s="285"/>
      <c r="BD241" s="183"/>
      <c r="BE241" s="152"/>
      <c r="BF241" s="152"/>
      <c r="BG241" s="28"/>
      <c r="BH241" s="28" t="s">
        <v>181</v>
      </c>
      <c r="BI241" s="28" t="s">
        <v>181</v>
      </c>
      <c r="BJ241" s="28" t="s">
        <v>181</v>
      </c>
      <c r="BK241" s="28" t="s">
        <v>181</v>
      </c>
      <c r="BL241" s="28" t="s">
        <v>181</v>
      </c>
      <c r="BM241" s="28">
        <v>0</v>
      </c>
      <c r="BN241" s="28">
        <v>0</v>
      </c>
    </row>
    <row r="242" s="2" customFormat="1" ht="30" customHeight="1" spans="1:66">
      <c r="A242" s="28">
        <f t="shared" si="62"/>
        <v>233</v>
      </c>
      <c r="B242" s="28"/>
      <c r="C242" s="28">
        <v>1</v>
      </c>
      <c r="D242" s="28"/>
      <c r="E242" s="28"/>
      <c r="F242" s="28"/>
      <c r="G242" s="28"/>
      <c r="H242" s="28"/>
      <c r="I242" s="28"/>
      <c r="J242" s="28"/>
      <c r="K242" s="28"/>
      <c r="L242" s="54" t="s">
        <v>835</v>
      </c>
      <c r="M242" s="53" t="s">
        <v>840</v>
      </c>
      <c r="N242" s="30" t="s">
        <v>840</v>
      </c>
      <c r="O242" s="54" t="s">
        <v>841</v>
      </c>
      <c r="P242" s="31"/>
      <c r="Q242" s="31" t="s">
        <v>159</v>
      </c>
      <c r="R242" s="28" t="s">
        <v>125</v>
      </c>
      <c r="S242" s="161"/>
      <c r="T242" s="319" t="s">
        <v>126</v>
      </c>
      <c r="U242" s="51" t="s">
        <v>838</v>
      </c>
      <c r="V242" s="55" t="s">
        <v>126</v>
      </c>
      <c r="W242" s="28" t="s">
        <v>129</v>
      </c>
      <c r="X242" s="63" t="s">
        <v>128</v>
      </c>
      <c r="Y242" s="92" t="s">
        <v>145</v>
      </c>
      <c r="Z242" s="28" t="s">
        <v>186</v>
      </c>
      <c r="AA242" s="28"/>
      <c r="AB242" s="28"/>
      <c r="AC242" s="183">
        <v>0.01</v>
      </c>
      <c r="AD242" s="31" t="s">
        <v>132</v>
      </c>
      <c r="AE242" s="31"/>
      <c r="AF242" s="31"/>
      <c r="AG242" s="31"/>
      <c r="AH242" s="31"/>
      <c r="AI242" s="121"/>
      <c r="AJ242" s="122"/>
      <c r="AK242" s="31"/>
      <c r="AL242" s="31"/>
      <c r="AM242" s="367"/>
      <c r="AN242" s="367"/>
      <c r="AO242" s="142" t="s">
        <v>143</v>
      </c>
      <c r="AP242" s="31" t="s">
        <v>839</v>
      </c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84"/>
      <c r="BB242" s="183"/>
      <c r="BC242" s="285"/>
      <c r="BD242" s="183"/>
      <c r="BE242" s="152"/>
      <c r="BF242" s="152"/>
      <c r="BG242" s="28"/>
      <c r="BH242" s="28" t="s">
        <v>181</v>
      </c>
      <c r="BI242" s="28" t="s">
        <v>181</v>
      </c>
      <c r="BJ242" s="28" t="s">
        <v>181</v>
      </c>
      <c r="BK242" s="28" t="s">
        <v>181</v>
      </c>
      <c r="BL242" s="28" t="s">
        <v>181</v>
      </c>
      <c r="BM242" s="28">
        <v>0</v>
      </c>
      <c r="BN242" s="28">
        <v>0</v>
      </c>
    </row>
    <row r="243" s="2" customFormat="1" ht="32" customHeight="1" spans="1:67">
      <c r="A243" s="29">
        <f t="shared" si="62"/>
        <v>234</v>
      </c>
      <c r="B243" s="5">
        <v>0</v>
      </c>
      <c r="C243" s="5"/>
      <c r="D243" s="5"/>
      <c r="E243" s="5"/>
      <c r="F243" s="5"/>
      <c r="G243" s="5"/>
      <c r="H243" s="5"/>
      <c r="I243" s="5"/>
      <c r="J243" s="5"/>
      <c r="K243" s="5"/>
      <c r="L243" s="306" t="s">
        <v>120</v>
      </c>
      <c r="M243" s="306"/>
      <c r="N243" s="46"/>
      <c r="O243" s="47" t="s">
        <v>842</v>
      </c>
      <c r="P243" s="228" t="s">
        <v>235</v>
      </c>
      <c r="Q243" s="228" t="s">
        <v>124</v>
      </c>
      <c r="R243" s="75" t="s">
        <v>125</v>
      </c>
      <c r="S243" s="320"/>
      <c r="T243" s="320" t="s">
        <v>126</v>
      </c>
      <c r="U243" s="30" t="s">
        <v>843</v>
      </c>
      <c r="V243" s="319"/>
      <c r="W243" s="258" t="s">
        <v>128</v>
      </c>
      <c r="X243" s="31" t="s">
        <v>129</v>
      </c>
      <c r="Y243" s="31" t="s">
        <v>235</v>
      </c>
      <c r="Z243" s="31" t="s">
        <v>131</v>
      </c>
      <c r="AA243" s="31" t="s">
        <v>132</v>
      </c>
      <c r="AB243" s="31"/>
      <c r="AC243" s="88" t="e">
        <f>AC246+AC247+AC248+4*#REF!</f>
        <v>#REF!</v>
      </c>
      <c r="AD243" s="5"/>
      <c r="AE243" s="127" t="s">
        <v>236</v>
      </c>
      <c r="AF243" s="101"/>
      <c r="AG243" s="101"/>
      <c r="AH243" s="101"/>
      <c r="AI243" s="127"/>
      <c r="AJ243" s="128"/>
      <c r="AK243" s="101"/>
      <c r="AL243" s="127">
        <v>0.5550604</v>
      </c>
      <c r="AM243" s="367"/>
      <c r="AN243" s="367"/>
      <c r="AO243" s="155" t="s">
        <v>149</v>
      </c>
      <c r="AP243" s="5" t="s">
        <v>237</v>
      </c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386"/>
      <c r="BC243" s="387"/>
      <c r="BD243" s="386"/>
      <c r="BE243" s="5"/>
      <c r="BF243" s="5"/>
      <c r="BG243" s="5"/>
      <c r="BH243" s="5">
        <v>0</v>
      </c>
      <c r="BI243" s="5">
        <v>0</v>
      </c>
      <c r="BJ243" s="5">
        <v>0</v>
      </c>
      <c r="BK243" s="5">
        <v>0</v>
      </c>
      <c r="BL243" s="5">
        <v>0</v>
      </c>
      <c r="BM243" s="5">
        <v>1</v>
      </c>
      <c r="BN243" s="5">
        <v>0</v>
      </c>
      <c r="BO243" s="6"/>
    </row>
    <row r="244" ht="32" customHeight="1" spans="1:66">
      <c r="A244" s="29">
        <f t="shared" ref="A244:A255" si="65">ROW()-9</f>
        <v>235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306" t="s">
        <v>120</v>
      </c>
      <c r="M244" s="306"/>
      <c r="N244" s="46" t="s">
        <v>37</v>
      </c>
      <c r="O244" s="47" t="s">
        <v>844</v>
      </c>
      <c r="P244" s="228" t="s">
        <v>235</v>
      </c>
      <c r="Q244" s="228" t="s">
        <v>124</v>
      </c>
      <c r="R244" s="75" t="s">
        <v>125</v>
      </c>
      <c r="S244" s="320"/>
      <c r="T244" s="320" t="s">
        <v>126</v>
      </c>
      <c r="U244" s="30" t="s">
        <v>843</v>
      </c>
      <c r="V244" s="319"/>
      <c r="W244" s="258" t="s">
        <v>128</v>
      </c>
      <c r="X244" s="31" t="s">
        <v>129</v>
      </c>
      <c r="Y244" s="31" t="s">
        <v>235</v>
      </c>
      <c r="Z244" s="31" t="s">
        <v>131</v>
      </c>
      <c r="AA244" s="31" t="s">
        <v>132</v>
      </c>
      <c r="AB244" s="31"/>
      <c r="AC244" s="88" t="e">
        <f>AC247+AC248+AC249+4*#REF!</f>
        <v>#REF!</v>
      </c>
      <c r="AD244" s="5"/>
      <c r="AE244" s="152" t="s">
        <v>239</v>
      </c>
      <c r="AF244" s="193"/>
      <c r="AG244" s="193"/>
      <c r="AH244" s="152"/>
      <c r="AI244" s="88"/>
      <c r="AJ244" s="122"/>
      <c r="AK244" s="193">
        <v>63</v>
      </c>
      <c r="AL244" s="152"/>
      <c r="AM244" s="368"/>
      <c r="AN244" s="368"/>
      <c r="AO244" s="155" t="s">
        <v>149</v>
      </c>
      <c r="AP244" s="5" t="s">
        <v>240</v>
      </c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386"/>
      <c r="BC244" s="387"/>
      <c r="BD244" s="386"/>
      <c r="BE244" s="5"/>
      <c r="BF244" s="5"/>
      <c r="BG244" s="5"/>
      <c r="BH244" s="5">
        <v>0</v>
      </c>
      <c r="BI244" s="5">
        <v>0</v>
      </c>
      <c r="BJ244" s="5">
        <v>0</v>
      </c>
      <c r="BK244" s="5">
        <v>0</v>
      </c>
      <c r="BL244" s="5">
        <v>0</v>
      </c>
      <c r="BM244" s="5">
        <v>1</v>
      </c>
      <c r="BN244" s="5">
        <v>0</v>
      </c>
    </row>
    <row r="245" ht="26" spans="1:66">
      <c r="A245" s="29">
        <f t="shared" si="65"/>
        <v>236</v>
      </c>
      <c r="B245" s="5"/>
      <c r="C245" s="5">
        <v>1</v>
      </c>
      <c r="D245" s="5"/>
      <c r="E245" s="5"/>
      <c r="F245" s="5"/>
      <c r="G245" s="5"/>
      <c r="H245" s="5"/>
      <c r="I245" s="5"/>
      <c r="J245" s="5"/>
      <c r="K245" s="5"/>
      <c r="L245" s="306" t="s">
        <v>120</v>
      </c>
      <c r="M245" s="306"/>
      <c r="N245" s="46"/>
      <c r="O245" s="47" t="s">
        <v>845</v>
      </c>
      <c r="P245" s="228"/>
      <c r="Q245" s="228" t="s">
        <v>124</v>
      </c>
      <c r="R245" s="75" t="s">
        <v>125</v>
      </c>
      <c r="S245" s="320"/>
      <c r="T245" s="320" t="s">
        <v>126</v>
      </c>
      <c r="U245" s="30" t="s">
        <v>846</v>
      </c>
      <c r="V245" s="31" t="s">
        <v>847</v>
      </c>
      <c r="W245" s="258" t="s">
        <v>128</v>
      </c>
      <c r="X245" s="31" t="s">
        <v>129</v>
      </c>
      <c r="Y245" s="31" t="s">
        <v>235</v>
      </c>
      <c r="Z245" s="31" t="s">
        <v>131</v>
      </c>
      <c r="AA245" s="31"/>
      <c r="AB245" s="31"/>
      <c r="AC245" s="88">
        <v>3.4349</v>
      </c>
      <c r="AD245" s="5"/>
      <c r="AE245" s="152" t="s">
        <v>415</v>
      </c>
      <c r="AF245" s="193"/>
      <c r="AG245" s="193"/>
      <c r="AH245" s="152"/>
      <c r="AI245" s="88"/>
      <c r="AJ245" s="122"/>
      <c r="AK245" s="193">
        <v>2</v>
      </c>
      <c r="AL245" s="152"/>
      <c r="AM245" s="127"/>
      <c r="AN245" s="127"/>
      <c r="AO245" s="138" t="s">
        <v>135</v>
      </c>
      <c r="AP245" s="138" t="s">
        <v>240</v>
      </c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386"/>
      <c r="BC245" s="387"/>
      <c r="BD245" s="386"/>
      <c r="BE245" s="5"/>
      <c r="BF245" s="5"/>
      <c r="BG245" s="5"/>
      <c r="BH245" s="5">
        <v>0</v>
      </c>
      <c r="BI245" s="5">
        <v>0</v>
      </c>
      <c r="BJ245" s="5">
        <v>0</v>
      </c>
      <c r="BK245" s="5">
        <v>0</v>
      </c>
      <c r="BL245" s="5">
        <v>0</v>
      </c>
      <c r="BM245" s="5">
        <v>1</v>
      </c>
      <c r="BN245" s="5">
        <v>0</v>
      </c>
    </row>
    <row r="246" ht="33" customHeight="1" spans="1:66">
      <c r="A246" s="29">
        <f t="shared" si="65"/>
        <v>237</v>
      </c>
      <c r="B246" s="5"/>
      <c r="C246" s="5">
        <v>1</v>
      </c>
      <c r="D246" s="5"/>
      <c r="E246" s="5"/>
      <c r="F246" s="5"/>
      <c r="G246" s="5"/>
      <c r="H246" s="5"/>
      <c r="I246" s="5"/>
      <c r="J246" s="5"/>
      <c r="K246" s="5"/>
      <c r="L246" s="306" t="s">
        <v>120</v>
      </c>
      <c r="M246" s="307" t="s">
        <v>328</v>
      </c>
      <c r="N246" s="46"/>
      <c r="O246" s="47" t="s">
        <v>329</v>
      </c>
      <c r="P246" s="228"/>
      <c r="Q246" s="228" t="s">
        <v>124</v>
      </c>
      <c r="R246" s="75" t="s">
        <v>125</v>
      </c>
      <c r="S246" s="320"/>
      <c r="T246" s="320" t="s">
        <v>126</v>
      </c>
      <c r="U246" s="213" t="s">
        <v>848</v>
      </c>
      <c r="V246" s="319"/>
      <c r="W246" s="258" t="s">
        <v>128</v>
      </c>
      <c r="X246" s="63" t="s">
        <v>128</v>
      </c>
      <c r="Y246" s="31" t="s">
        <v>211</v>
      </c>
      <c r="Z246" s="63" t="s">
        <v>581</v>
      </c>
      <c r="AA246" s="31"/>
      <c r="AB246" s="31"/>
      <c r="AC246" s="88">
        <v>0.006</v>
      </c>
      <c r="AD246" s="5"/>
      <c r="AE246" s="5"/>
      <c r="AF246" s="5"/>
      <c r="AG246" s="5"/>
      <c r="AH246" s="5"/>
      <c r="AI246" s="369"/>
      <c r="AJ246" s="370"/>
      <c r="AK246" s="5"/>
      <c r="AL246" s="5"/>
      <c r="AM246" s="5"/>
      <c r="AN246" s="5"/>
      <c r="AO246" s="138" t="s">
        <v>143</v>
      </c>
      <c r="AP246" s="138" t="s">
        <v>596</v>
      </c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386"/>
      <c r="BC246" s="387"/>
      <c r="BD246" s="386"/>
      <c r="BE246" s="5"/>
      <c r="BF246" s="5"/>
      <c r="BG246" s="5"/>
      <c r="BH246" s="5">
        <v>0</v>
      </c>
      <c r="BI246" s="5">
        <v>0</v>
      </c>
      <c r="BJ246" s="5">
        <v>0</v>
      </c>
      <c r="BK246" s="5">
        <v>0</v>
      </c>
      <c r="BL246" s="5">
        <v>0</v>
      </c>
      <c r="BM246" s="5">
        <v>6</v>
      </c>
      <c r="BN246" s="5">
        <v>0</v>
      </c>
    </row>
    <row r="247" ht="39" spans="1:66">
      <c r="A247" s="29">
        <f t="shared" si="65"/>
        <v>238</v>
      </c>
      <c r="B247" s="5"/>
      <c r="C247" s="5">
        <v>1</v>
      </c>
      <c r="D247" s="5"/>
      <c r="E247" s="5"/>
      <c r="F247" s="5"/>
      <c r="G247" s="5"/>
      <c r="H247" s="5"/>
      <c r="I247" s="5"/>
      <c r="J247" s="5"/>
      <c r="K247" s="5"/>
      <c r="L247" s="306" t="s">
        <v>120</v>
      </c>
      <c r="M247" s="306"/>
      <c r="N247" s="46"/>
      <c r="O247" s="46" t="s">
        <v>849</v>
      </c>
      <c r="P247" s="47" t="s">
        <v>175</v>
      </c>
      <c r="Q247" s="73" t="s">
        <v>124</v>
      </c>
      <c r="R247" s="75" t="s">
        <v>125</v>
      </c>
      <c r="S247" s="320"/>
      <c r="T247" s="320" t="s">
        <v>126</v>
      </c>
      <c r="U247" s="30" t="s">
        <v>846</v>
      </c>
      <c r="V247" s="319"/>
      <c r="W247" s="258" t="s">
        <v>128</v>
      </c>
      <c r="X247" s="31" t="s">
        <v>129</v>
      </c>
      <c r="Y247" s="31" t="s">
        <v>175</v>
      </c>
      <c r="Z247" s="31" t="s">
        <v>850</v>
      </c>
      <c r="AA247" s="63" t="s">
        <v>851</v>
      </c>
      <c r="AB247" s="31"/>
      <c r="AC247" s="88">
        <v>3.4229</v>
      </c>
      <c r="AD247" s="5"/>
      <c r="AE247" s="155" t="s">
        <v>180</v>
      </c>
      <c r="AF247" s="5">
        <v>513</v>
      </c>
      <c r="AG247" s="5">
        <v>249</v>
      </c>
      <c r="AH247" s="5">
        <v>2.5</v>
      </c>
      <c r="AI247" s="366">
        <f t="shared" ref="AI247:AI249" si="66">AC247*1.2</f>
        <v>4.10748</v>
      </c>
      <c r="AJ247" s="280">
        <f t="shared" ref="AJ247:AJ249" si="67">AC247/AI247</f>
        <v>0.833333333333333</v>
      </c>
      <c r="AK247" s="5"/>
      <c r="AL247" s="5"/>
      <c r="AM247" s="5"/>
      <c r="AN247" s="5"/>
      <c r="AO247" s="138" t="s">
        <v>143</v>
      </c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386"/>
      <c r="BC247" s="387"/>
      <c r="BD247" s="386"/>
      <c r="BE247" s="5"/>
      <c r="BF247" s="5"/>
      <c r="BG247" s="5"/>
      <c r="BH247" s="5">
        <v>0</v>
      </c>
      <c r="BI247" s="5">
        <v>0</v>
      </c>
      <c r="BJ247" s="5">
        <v>0</v>
      </c>
      <c r="BK247" s="5">
        <v>0</v>
      </c>
      <c r="BL247" s="5">
        <v>0</v>
      </c>
      <c r="BM247" s="5">
        <v>1</v>
      </c>
      <c r="BN247" s="5">
        <v>0</v>
      </c>
    </row>
    <row r="248" ht="39" spans="1:66">
      <c r="A248" s="29">
        <f t="shared" si="65"/>
        <v>239</v>
      </c>
      <c r="B248" s="5"/>
      <c r="C248" s="5">
        <v>1</v>
      </c>
      <c r="D248" s="5"/>
      <c r="E248" s="5"/>
      <c r="F248" s="5"/>
      <c r="G248" s="5"/>
      <c r="H248" s="5"/>
      <c r="I248" s="5"/>
      <c r="J248" s="5"/>
      <c r="K248" s="5"/>
      <c r="L248" s="306" t="s">
        <v>120</v>
      </c>
      <c r="M248" s="306"/>
      <c r="N248" s="46"/>
      <c r="O248" s="46" t="s">
        <v>852</v>
      </c>
      <c r="P248" s="47" t="s">
        <v>175</v>
      </c>
      <c r="Q248" s="73" t="s">
        <v>124</v>
      </c>
      <c r="R248" s="75" t="s">
        <v>125</v>
      </c>
      <c r="S248" s="320"/>
      <c r="T248" s="320" t="s">
        <v>126</v>
      </c>
      <c r="U248" s="30" t="s">
        <v>853</v>
      </c>
      <c r="V248" s="319"/>
      <c r="W248" s="258" t="s">
        <v>128</v>
      </c>
      <c r="X248" s="31" t="s">
        <v>129</v>
      </c>
      <c r="Y248" s="31" t="s">
        <v>175</v>
      </c>
      <c r="Z248" s="31" t="s">
        <v>850</v>
      </c>
      <c r="AA248" s="63" t="s">
        <v>854</v>
      </c>
      <c r="AB248" s="31"/>
      <c r="AC248" s="88">
        <v>0.3314</v>
      </c>
      <c r="AD248" s="5"/>
      <c r="AE248" s="155" t="s">
        <v>180</v>
      </c>
      <c r="AF248" s="5"/>
      <c r="AG248" s="5"/>
      <c r="AH248" s="5"/>
      <c r="AI248" s="369">
        <f t="shared" si="66"/>
        <v>0.39768</v>
      </c>
      <c r="AJ248" s="280">
        <f t="shared" si="67"/>
        <v>0.833333333333333</v>
      </c>
      <c r="AK248" s="5"/>
      <c r="AL248" s="5"/>
      <c r="AM248" s="5"/>
      <c r="AN248" s="5"/>
      <c r="AO248" s="138" t="s">
        <v>149</v>
      </c>
      <c r="AP248" s="5" t="s">
        <v>264</v>
      </c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386"/>
      <c r="BC248" s="387"/>
      <c r="BD248" s="386"/>
      <c r="BE248" s="5"/>
      <c r="BF248" s="5"/>
      <c r="BG248" s="5"/>
      <c r="BH248" s="5">
        <v>0</v>
      </c>
      <c r="BI248" s="5">
        <v>0</v>
      </c>
      <c r="BJ248" s="5">
        <v>0</v>
      </c>
      <c r="BK248" s="5">
        <v>0</v>
      </c>
      <c r="BL248" s="5">
        <v>0</v>
      </c>
      <c r="BM248" s="5">
        <v>1</v>
      </c>
      <c r="BN248" s="5">
        <v>0</v>
      </c>
    </row>
    <row r="249" ht="39" spans="1:66">
      <c r="A249" s="29">
        <f t="shared" si="65"/>
        <v>240</v>
      </c>
      <c r="B249" s="5"/>
      <c r="C249" s="5">
        <v>1</v>
      </c>
      <c r="D249" s="5"/>
      <c r="E249" s="5"/>
      <c r="F249" s="5"/>
      <c r="G249" s="5"/>
      <c r="H249" s="5"/>
      <c r="I249" s="5"/>
      <c r="J249" s="5"/>
      <c r="K249" s="5"/>
      <c r="L249" s="306" t="s">
        <v>120</v>
      </c>
      <c r="M249" s="306"/>
      <c r="N249" s="46"/>
      <c r="O249" s="46" t="s">
        <v>855</v>
      </c>
      <c r="P249" s="47" t="s">
        <v>175</v>
      </c>
      <c r="Q249" s="73" t="s">
        <v>124</v>
      </c>
      <c r="R249" s="75" t="s">
        <v>125</v>
      </c>
      <c r="S249" s="320"/>
      <c r="T249" s="320" t="s">
        <v>126</v>
      </c>
      <c r="U249" s="30" t="s">
        <v>853</v>
      </c>
      <c r="V249" s="319"/>
      <c r="W249" s="258" t="s">
        <v>128</v>
      </c>
      <c r="X249" s="31" t="s">
        <v>129</v>
      </c>
      <c r="Y249" s="31" t="s">
        <v>175</v>
      </c>
      <c r="Z249" s="31" t="s">
        <v>850</v>
      </c>
      <c r="AA249" s="63" t="s">
        <v>854</v>
      </c>
      <c r="AB249" s="63"/>
      <c r="AC249" s="88">
        <v>0.3314</v>
      </c>
      <c r="AD249" s="5"/>
      <c r="AE249" s="155" t="s">
        <v>180</v>
      </c>
      <c r="AF249" s="5"/>
      <c r="AG249" s="5"/>
      <c r="AH249" s="5"/>
      <c r="AI249" s="369">
        <f t="shared" si="66"/>
        <v>0.39768</v>
      </c>
      <c r="AJ249" s="280">
        <f t="shared" si="67"/>
        <v>0.833333333333333</v>
      </c>
      <c r="AK249" s="5"/>
      <c r="AL249" s="5"/>
      <c r="AM249" s="5"/>
      <c r="AN249" s="5"/>
      <c r="AO249" s="138" t="s">
        <v>149</v>
      </c>
      <c r="AP249" s="5" t="s">
        <v>264</v>
      </c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386"/>
      <c r="BC249" s="387"/>
      <c r="BD249" s="386"/>
      <c r="BE249" s="5"/>
      <c r="BF249" s="5"/>
      <c r="BG249" s="5"/>
      <c r="BH249" s="5">
        <v>0</v>
      </c>
      <c r="BI249" s="5">
        <v>0</v>
      </c>
      <c r="BJ249" s="5">
        <v>0</v>
      </c>
      <c r="BK249" s="5">
        <v>0</v>
      </c>
      <c r="BL249" s="5">
        <v>0</v>
      </c>
      <c r="BM249" s="5">
        <v>1</v>
      </c>
      <c r="BN249" s="5">
        <v>0</v>
      </c>
    </row>
    <row r="250" ht="45" customHeight="1" spans="1:66">
      <c r="A250" s="28">
        <f t="shared" si="65"/>
        <v>241</v>
      </c>
      <c r="B250" s="5">
        <v>0</v>
      </c>
      <c r="C250" s="5"/>
      <c r="D250" s="5"/>
      <c r="E250" s="5"/>
      <c r="F250" s="5"/>
      <c r="G250" s="5"/>
      <c r="H250" s="5"/>
      <c r="I250" s="5"/>
      <c r="J250" s="5"/>
      <c r="K250" s="5"/>
      <c r="L250" s="306" t="s">
        <v>120</v>
      </c>
      <c r="M250" s="306"/>
      <c r="N250" s="46"/>
      <c r="O250" s="47" t="s">
        <v>856</v>
      </c>
      <c r="P250" s="228" t="s">
        <v>235</v>
      </c>
      <c r="Q250" s="228" t="s">
        <v>124</v>
      </c>
      <c r="R250" s="75" t="s">
        <v>125</v>
      </c>
      <c r="S250" s="320"/>
      <c r="T250" s="320" t="s">
        <v>126</v>
      </c>
      <c r="U250" s="30" t="s">
        <v>843</v>
      </c>
      <c r="V250" s="319"/>
      <c r="W250" s="258" t="s">
        <v>128</v>
      </c>
      <c r="X250" s="31" t="s">
        <v>129</v>
      </c>
      <c r="Y250" s="31" t="s">
        <v>235</v>
      </c>
      <c r="Z250" s="31" t="s">
        <v>131</v>
      </c>
      <c r="AA250" s="31" t="s">
        <v>132</v>
      </c>
      <c r="AB250" s="31"/>
      <c r="AC250" s="88" t="e">
        <f>AC253+AC254+AC255+4*#REF!</f>
        <v>#REF!</v>
      </c>
      <c r="AD250" s="5"/>
      <c r="AE250" s="127" t="s">
        <v>236</v>
      </c>
      <c r="AF250" s="101"/>
      <c r="AG250" s="101"/>
      <c r="AH250" s="101"/>
      <c r="AI250" s="127"/>
      <c r="AJ250" s="128"/>
      <c r="AK250" s="101"/>
      <c r="AL250" s="127">
        <v>0.5550604</v>
      </c>
      <c r="AM250" s="127"/>
      <c r="AN250" s="127"/>
      <c r="AO250" s="138" t="s">
        <v>149</v>
      </c>
      <c r="AP250" s="138" t="s">
        <v>237</v>
      </c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386"/>
      <c r="BC250" s="387"/>
      <c r="BD250" s="386"/>
      <c r="BE250" s="5"/>
      <c r="BF250" s="5"/>
      <c r="BG250" s="5"/>
      <c r="BH250" s="5">
        <v>0</v>
      </c>
      <c r="BI250" s="5">
        <v>0</v>
      </c>
      <c r="BJ250" s="5">
        <v>0</v>
      </c>
      <c r="BK250" s="5">
        <v>0</v>
      </c>
      <c r="BL250" s="5">
        <v>0</v>
      </c>
      <c r="BM250" s="5">
        <v>0</v>
      </c>
      <c r="BN250" s="5">
        <v>1</v>
      </c>
    </row>
    <row r="251" ht="45" customHeight="1" spans="1:66">
      <c r="A251" s="28">
        <f>ROW()-9</f>
        <v>242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306" t="s">
        <v>120</v>
      </c>
      <c r="M251" s="306"/>
      <c r="N251" s="46" t="s">
        <v>857</v>
      </c>
      <c r="O251" s="47" t="s">
        <v>858</v>
      </c>
      <c r="P251" s="228" t="s">
        <v>235</v>
      </c>
      <c r="Q251" s="228" t="s">
        <v>124</v>
      </c>
      <c r="R251" s="75" t="s">
        <v>125</v>
      </c>
      <c r="S251" s="320"/>
      <c r="T251" s="320" t="s">
        <v>126</v>
      </c>
      <c r="U251" s="30" t="s">
        <v>843</v>
      </c>
      <c r="V251" s="319"/>
      <c r="W251" s="258" t="s">
        <v>128</v>
      </c>
      <c r="X251" s="31" t="s">
        <v>129</v>
      </c>
      <c r="Y251" s="31" t="s">
        <v>235</v>
      </c>
      <c r="Z251" s="31" t="s">
        <v>131</v>
      </c>
      <c r="AA251" s="31" t="s">
        <v>132</v>
      </c>
      <c r="AB251" s="31"/>
      <c r="AC251" s="88" t="e">
        <f>AC254+AC255+AC256+4*#REF!</f>
        <v>#REF!</v>
      </c>
      <c r="AD251" s="5"/>
      <c r="AE251" s="152" t="s">
        <v>239</v>
      </c>
      <c r="AF251" s="193"/>
      <c r="AG251" s="193"/>
      <c r="AH251" s="152"/>
      <c r="AI251" s="88"/>
      <c r="AJ251" s="122"/>
      <c r="AK251" s="193">
        <v>63</v>
      </c>
      <c r="AL251" s="152"/>
      <c r="AM251" s="127"/>
      <c r="AN251" s="127"/>
      <c r="AO251" s="138" t="s">
        <v>149</v>
      </c>
      <c r="AP251" s="138" t="s">
        <v>240</v>
      </c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386"/>
      <c r="BC251" s="387"/>
      <c r="BD251" s="386"/>
      <c r="BE251" s="5"/>
      <c r="BF251" s="5"/>
      <c r="BG251" s="5"/>
      <c r="BH251" s="5">
        <v>0</v>
      </c>
      <c r="BI251" s="5">
        <v>0</v>
      </c>
      <c r="BJ251" s="5">
        <v>0</v>
      </c>
      <c r="BK251" s="5">
        <v>0</v>
      </c>
      <c r="BL251" s="5">
        <v>0</v>
      </c>
      <c r="BM251" s="5">
        <v>0</v>
      </c>
      <c r="BN251" s="5">
        <v>1</v>
      </c>
    </row>
    <row r="252" ht="26" spans="1:66">
      <c r="A252" s="29">
        <f>ROW()-9</f>
        <v>243</v>
      </c>
      <c r="B252" s="5"/>
      <c r="C252" s="5">
        <v>1</v>
      </c>
      <c r="D252" s="5"/>
      <c r="E252" s="5"/>
      <c r="F252" s="5"/>
      <c r="G252" s="5"/>
      <c r="H252" s="5"/>
      <c r="I252" s="5"/>
      <c r="J252" s="5"/>
      <c r="K252" s="5"/>
      <c r="L252" s="306" t="s">
        <v>120</v>
      </c>
      <c r="M252" s="306"/>
      <c r="N252" s="46"/>
      <c r="O252" s="47" t="s">
        <v>859</v>
      </c>
      <c r="P252" s="228"/>
      <c r="Q252" s="228" t="s">
        <v>124</v>
      </c>
      <c r="R252" s="75" t="s">
        <v>125</v>
      </c>
      <c r="S252" s="320"/>
      <c r="T252" s="320" t="s">
        <v>126</v>
      </c>
      <c r="U252" s="30" t="s">
        <v>846</v>
      </c>
      <c r="V252" s="31" t="s">
        <v>847</v>
      </c>
      <c r="W252" s="258" t="s">
        <v>128</v>
      </c>
      <c r="X252" s="31" t="s">
        <v>129</v>
      </c>
      <c r="Y252" s="31" t="s">
        <v>235</v>
      </c>
      <c r="Z252" s="31" t="s">
        <v>131</v>
      </c>
      <c r="AA252" s="31"/>
      <c r="AB252" s="31"/>
      <c r="AC252" s="88">
        <v>3.4349</v>
      </c>
      <c r="AD252" s="5"/>
      <c r="AE252" s="152" t="s">
        <v>415</v>
      </c>
      <c r="AF252" s="193"/>
      <c r="AG252" s="193"/>
      <c r="AH252" s="152"/>
      <c r="AI252" s="88"/>
      <c r="AJ252" s="122"/>
      <c r="AK252" s="193">
        <v>2</v>
      </c>
      <c r="AL252" s="152"/>
      <c r="AM252" s="127"/>
      <c r="AN252" s="127"/>
      <c r="AO252" s="138" t="s">
        <v>135</v>
      </c>
      <c r="AP252" s="138" t="s">
        <v>240</v>
      </c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386"/>
      <c r="BC252" s="387"/>
      <c r="BD252" s="386"/>
      <c r="BE252" s="5"/>
      <c r="BF252" s="5"/>
      <c r="BG252" s="5"/>
      <c r="BH252" s="5">
        <v>0</v>
      </c>
      <c r="BI252" s="5">
        <v>0</v>
      </c>
      <c r="BJ252" s="5">
        <v>0</v>
      </c>
      <c r="BK252" s="5">
        <v>0</v>
      </c>
      <c r="BL252" s="5">
        <v>0</v>
      </c>
      <c r="BM252" s="5">
        <v>0</v>
      </c>
      <c r="BN252" s="5">
        <v>1</v>
      </c>
    </row>
    <row r="253" ht="40" customHeight="1" spans="1:66">
      <c r="A253" s="29">
        <f>ROW()-9</f>
        <v>244</v>
      </c>
      <c r="B253" s="5"/>
      <c r="C253" s="5">
        <v>1</v>
      </c>
      <c r="D253" s="5"/>
      <c r="E253" s="5"/>
      <c r="F253" s="5"/>
      <c r="G253" s="5"/>
      <c r="H253" s="5"/>
      <c r="I253" s="5"/>
      <c r="J253" s="5"/>
      <c r="K253" s="5"/>
      <c r="L253" s="306" t="s">
        <v>120</v>
      </c>
      <c r="M253" s="306"/>
      <c r="N253" s="46"/>
      <c r="O253" s="47" t="s">
        <v>329</v>
      </c>
      <c r="P253" s="228"/>
      <c r="Q253" s="228" t="s">
        <v>124</v>
      </c>
      <c r="R253" s="75" t="s">
        <v>125</v>
      </c>
      <c r="S253" s="320"/>
      <c r="T253" s="320" t="s">
        <v>126</v>
      </c>
      <c r="U253" s="213" t="s">
        <v>848</v>
      </c>
      <c r="V253" s="319"/>
      <c r="W253" s="258" t="s">
        <v>128</v>
      </c>
      <c r="X253" s="63" t="s">
        <v>128</v>
      </c>
      <c r="Y253" s="31" t="s">
        <v>211</v>
      </c>
      <c r="Z253" s="63" t="s">
        <v>581</v>
      </c>
      <c r="AA253" s="31"/>
      <c r="AB253" s="31"/>
      <c r="AC253" s="88">
        <v>0.006</v>
      </c>
      <c r="AD253" s="5"/>
      <c r="AE253" s="5"/>
      <c r="AF253" s="5"/>
      <c r="AG253" s="5"/>
      <c r="AH253" s="5"/>
      <c r="AI253" s="369"/>
      <c r="AJ253" s="370"/>
      <c r="AK253" s="5"/>
      <c r="AL253" s="5"/>
      <c r="AM253" s="5"/>
      <c r="AN253" s="5"/>
      <c r="AO253" s="138" t="s">
        <v>143</v>
      </c>
      <c r="AP253" s="138" t="s">
        <v>596</v>
      </c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386"/>
      <c r="BC253" s="387"/>
      <c r="BD253" s="386"/>
      <c r="BE253" s="5"/>
      <c r="BF253" s="5"/>
      <c r="BG253" s="5"/>
      <c r="BH253" s="5">
        <v>0</v>
      </c>
      <c r="BI253" s="5">
        <v>0</v>
      </c>
      <c r="BJ253" s="5">
        <v>0</v>
      </c>
      <c r="BK253" s="5">
        <v>0</v>
      </c>
      <c r="BL253" s="5">
        <v>0</v>
      </c>
      <c r="BM253" s="5">
        <v>0</v>
      </c>
      <c r="BN253" s="5">
        <v>6</v>
      </c>
    </row>
    <row r="254" ht="39" spans="1:66">
      <c r="A254" s="29">
        <f>ROW()-9</f>
        <v>245</v>
      </c>
      <c r="B254" s="5"/>
      <c r="C254" s="5">
        <v>1</v>
      </c>
      <c r="D254" s="5"/>
      <c r="E254" s="5"/>
      <c r="F254" s="5"/>
      <c r="G254" s="5"/>
      <c r="H254" s="5"/>
      <c r="I254" s="5"/>
      <c r="J254" s="5"/>
      <c r="K254" s="5"/>
      <c r="L254" s="306" t="s">
        <v>120</v>
      </c>
      <c r="M254" s="306"/>
      <c r="N254" s="46"/>
      <c r="O254" s="46" t="s">
        <v>860</v>
      </c>
      <c r="P254" s="47" t="s">
        <v>175</v>
      </c>
      <c r="Q254" s="73" t="s">
        <v>124</v>
      </c>
      <c r="R254" s="75" t="s">
        <v>125</v>
      </c>
      <c r="S254" s="320"/>
      <c r="T254" s="320" t="s">
        <v>126</v>
      </c>
      <c r="U254" s="30" t="s">
        <v>846</v>
      </c>
      <c r="V254" s="319"/>
      <c r="W254" s="258" t="s">
        <v>128</v>
      </c>
      <c r="X254" s="31" t="s">
        <v>129</v>
      </c>
      <c r="Y254" s="31" t="s">
        <v>175</v>
      </c>
      <c r="Z254" s="31" t="s">
        <v>850</v>
      </c>
      <c r="AA254" s="63" t="s">
        <v>851</v>
      </c>
      <c r="AB254" s="31"/>
      <c r="AC254" s="88">
        <v>3.4229</v>
      </c>
      <c r="AD254" s="5"/>
      <c r="AE254" s="155" t="s">
        <v>180</v>
      </c>
      <c r="AF254" s="5">
        <v>513</v>
      </c>
      <c r="AG254" s="5">
        <v>249</v>
      </c>
      <c r="AH254" s="5">
        <v>2.5</v>
      </c>
      <c r="AI254" s="366">
        <f t="shared" ref="AI254:AI256" si="68">AC254*1.2</f>
        <v>4.10748</v>
      </c>
      <c r="AJ254" s="280">
        <f t="shared" ref="AJ254:AJ256" si="69">AC254/AI254</f>
        <v>0.833333333333333</v>
      </c>
      <c r="AK254" s="5"/>
      <c r="AL254" s="5"/>
      <c r="AM254" s="5"/>
      <c r="AN254" s="5"/>
      <c r="AO254" s="138" t="s">
        <v>143</v>
      </c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386"/>
      <c r="BC254" s="387"/>
      <c r="BD254" s="386"/>
      <c r="BE254" s="5"/>
      <c r="BF254" s="5"/>
      <c r="BG254" s="5"/>
      <c r="BH254" s="5">
        <v>0</v>
      </c>
      <c r="BI254" s="5">
        <v>0</v>
      </c>
      <c r="BJ254" s="5">
        <v>0</v>
      </c>
      <c r="BK254" s="5">
        <v>0</v>
      </c>
      <c r="BL254" s="5">
        <v>0</v>
      </c>
      <c r="BM254" s="5">
        <v>0</v>
      </c>
      <c r="BN254" s="5">
        <v>1</v>
      </c>
    </row>
    <row r="255" ht="39" spans="1:66">
      <c r="A255" s="29">
        <f>ROW()-9</f>
        <v>246</v>
      </c>
      <c r="B255" s="5"/>
      <c r="C255" s="5">
        <v>1</v>
      </c>
      <c r="D255" s="5"/>
      <c r="E255" s="5"/>
      <c r="F255" s="5"/>
      <c r="G255" s="5"/>
      <c r="H255" s="5"/>
      <c r="I255" s="5"/>
      <c r="J255" s="5"/>
      <c r="K255" s="5"/>
      <c r="L255" s="306" t="s">
        <v>120</v>
      </c>
      <c r="M255" s="306"/>
      <c r="N255" s="46"/>
      <c r="O255" s="46" t="s">
        <v>861</v>
      </c>
      <c r="P255" s="47" t="s">
        <v>175</v>
      </c>
      <c r="Q255" s="73" t="s">
        <v>124</v>
      </c>
      <c r="R255" s="75" t="s">
        <v>125</v>
      </c>
      <c r="S255" s="320"/>
      <c r="T255" s="320" t="s">
        <v>126</v>
      </c>
      <c r="U255" s="30" t="s">
        <v>853</v>
      </c>
      <c r="V255" s="319"/>
      <c r="W255" s="258" t="s">
        <v>128</v>
      </c>
      <c r="X255" s="31" t="s">
        <v>129</v>
      </c>
      <c r="Y255" s="31" t="s">
        <v>175</v>
      </c>
      <c r="Z255" s="31" t="s">
        <v>850</v>
      </c>
      <c r="AA255" s="63" t="s">
        <v>854</v>
      </c>
      <c r="AB255" s="31"/>
      <c r="AC255" s="88">
        <v>0.3314</v>
      </c>
      <c r="AD255" s="5"/>
      <c r="AE255" s="155" t="s">
        <v>180</v>
      </c>
      <c r="AF255" s="5"/>
      <c r="AG255" s="5"/>
      <c r="AH255" s="5"/>
      <c r="AI255" s="369">
        <f t="shared" si="68"/>
        <v>0.39768</v>
      </c>
      <c r="AJ255" s="280">
        <f t="shared" si="69"/>
        <v>0.833333333333333</v>
      </c>
      <c r="AK255" s="5"/>
      <c r="AL255" s="5"/>
      <c r="AM255" s="5"/>
      <c r="AN255" s="5"/>
      <c r="AO255" s="138" t="s">
        <v>149</v>
      </c>
      <c r="AP255" s="5" t="s">
        <v>264</v>
      </c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386"/>
      <c r="BC255" s="387"/>
      <c r="BD255" s="386"/>
      <c r="BE255" s="5"/>
      <c r="BF255" s="5"/>
      <c r="BG255" s="5"/>
      <c r="BH255" s="5">
        <v>0</v>
      </c>
      <c r="BI255" s="5">
        <v>0</v>
      </c>
      <c r="BJ255" s="5">
        <v>0</v>
      </c>
      <c r="BK255" s="5">
        <v>0</v>
      </c>
      <c r="BL255" s="5">
        <v>0</v>
      </c>
      <c r="BM255" s="5">
        <v>0</v>
      </c>
      <c r="BN255" s="5">
        <v>1</v>
      </c>
    </row>
    <row r="256" ht="39" spans="1:66">
      <c r="A256" s="29">
        <f>ROW()-9</f>
        <v>247</v>
      </c>
      <c r="B256" s="5"/>
      <c r="C256" s="5">
        <v>1</v>
      </c>
      <c r="D256" s="5"/>
      <c r="E256" s="5"/>
      <c r="F256" s="5"/>
      <c r="G256" s="5"/>
      <c r="H256" s="5"/>
      <c r="I256" s="5"/>
      <c r="J256" s="5"/>
      <c r="K256" s="5"/>
      <c r="L256" s="306" t="s">
        <v>120</v>
      </c>
      <c r="M256" s="306"/>
      <c r="N256" s="46"/>
      <c r="O256" s="46" t="s">
        <v>862</v>
      </c>
      <c r="P256" s="47" t="s">
        <v>175</v>
      </c>
      <c r="Q256" s="73" t="s">
        <v>124</v>
      </c>
      <c r="R256" s="75" t="s">
        <v>125</v>
      </c>
      <c r="S256" s="320"/>
      <c r="T256" s="320" t="s">
        <v>126</v>
      </c>
      <c r="U256" s="30" t="s">
        <v>853</v>
      </c>
      <c r="V256" s="319"/>
      <c r="W256" s="258" t="s">
        <v>128</v>
      </c>
      <c r="X256" s="31" t="s">
        <v>129</v>
      </c>
      <c r="Y256" s="31" t="s">
        <v>175</v>
      </c>
      <c r="Z256" s="31" t="s">
        <v>850</v>
      </c>
      <c r="AA256" s="63" t="s">
        <v>854</v>
      </c>
      <c r="AB256" s="63"/>
      <c r="AC256" s="88">
        <v>0.3314</v>
      </c>
      <c r="AD256" s="5"/>
      <c r="AE256" s="155" t="s">
        <v>180</v>
      </c>
      <c r="AF256" s="5"/>
      <c r="AG256" s="5"/>
      <c r="AH256" s="5"/>
      <c r="AI256" s="369">
        <f t="shared" si="68"/>
        <v>0.39768</v>
      </c>
      <c r="AJ256" s="280">
        <f t="shared" si="69"/>
        <v>0.833333333333333</v>
      </c>
      <c r="AK256" s="5"/>
      <c r="AL256" s="5"/>
      <c r="AM256" s="5"/>
      <c r="AN256" s="5"/>
      <c r="AO256" s="138" t="s">
        <v>149</v>
      </c>
      <c r="AP256" s="5" t="s">
        <v>264</v>
      </c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386"/>
      <c r="BC256" s="387"/>
      <c r="BD256" s="386"/>
      <c r="BE256" s="5"/>
      <c r="BF256" s="5"/>
      <c r="BG256" s="5"/>
      <c r="BH256" s="5">
        <v>0</v>
      </c>
      <c r="BI256" s="5">
        <v>0</v>
      </c>
      <c r="BJ256" s="5">
        <v>0</v>
      </c>
      <c r="BK256" s="5">
        <v>0</v>
      </c>
      <c r="BL256" s="5">
        <v>0</v>
      </c>
      <c r="BM256" s="5">
        <v>0</v>
      </c>
      <c r="BN256" s="5">
        <v>1</v>
      </c>
    </row>
  </sheetData>
  <autoFilter ref="A8:BH256">
    <extLst/>
  </autoFilter>
  <mergeCells count="65">
    <mergeCell ref="A1:BH1"/>
    <mergeCell ref="A2:E2"/>
    <mergeCell ref="F2:K2"/>
    <mergeCell ref="N2:O2"/>
    <mergeCell ref="A3:O3"/>
    <mergeCell ref="A4:K4"/>
    <mergeCell ref="N4:O4"/>
    <mergeCell ref="A5:O5"/>
    <mergeCell ref="B8:K8"/>
    <mergeCell ref="AF8:AH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BB8:BB9"/>
    <mergeCell ref="BC8:BC9"/>
    <mergeCell ref="BD8:BD9"/>
    <mergeCell ref="BE8:BE9"/>
    <mergeCell ref="BF8:BF9"/>
    <mergeCell ref="BG8:BG9"/>
    <mergeCell ref="BH8:BH9"/>
    <mergeCell ref="BI8:BI9"/>
    <mergeCell ref="BJ8:BJ9"/>
    <mergeCell ref="BK8:BK9"/>
    <mergeCell ref="BL8:BL9"/>
    <mergeCell ref="BM8:BM9"/>
    <mergeCell ref="BN8:BN9"/>
    <mergeCell ref="A6:O7"/>
    <mergeCell ref="P2:BF7"/>
  </mergeCells>
  <conditionalFormatting sqref="M19">
    <cfRule type="duplicateValues" dxfId="0" priority="34"/>
  </conditionalFormatting>
  <conditionalFormatting sqref="M23">
    <cfRule type="duplicateValues" dxfId="0" priority="31"/>
    <cfRule type="duplicateValues" dxfId="0" priority="30"/>
  </conditionalFormatting>
  <conditionalFormatting sqref="AP23">
    <cfRule type="duplicateValues" dxfId="0" priority="33"/>
    <cfRule type="duplicateValues" dxfId="0" priority="32"/>
  </conditionalFormatting>
  <conditionalFormatting sqref="M24">
    <cfRule type="duplicateValues" dxfId="0" priority="29"/>
    <cfRule type="duplicateValues" dxfId="0" priority="28"/>
  </conditionalFormatting>
  <conditionalFormatting sqref="U26">
    <cfRule type="cellIs" dxfId="1" priority="37" operator="equal">
      <formula>"N/A"</formula>
    </cfRule>
  </conditionalFormatting>
  <conditionalFormatting sqref="U27">
    <cfRule type="cellIs" dxfId="1" priority="36" operator="equal">
      <formula>"N/A"</formula>
    </cfRule>
  </conditionalFormatting>
  <conditionalFormatting sqref="U29">
    <cfRule type="cellIs" dxfId="1" priority="26" operator="equal">
      <formula>"N/A"</formula>
    </cfRule>
  </conditionalFormatting>
  <conditionalFormatting sqref="V29">
    <cfRule type="cellIs" dxfId="1" priority="27" operator="equal">
      <formula>"N/A"</formula>
    </cfRule>
  </conditionalFormatting>
  <conditionalFormatting sqref="Y54">
    <cfRule type="cellIs" dxfId="2" priority="80" stopIfTrue="1" operator="equal">
      <formula>“总成件”</formula>
    </cfRule>
  </conditionalFormatting>
  <conditionalFormatting sqref="Y76">
    <cfRule type="cellIs" dxfId="2" priority="95" stopIfTrue="1" operator="equal">
      <formula>“总成件”</formula>
    </cfRule>
  </conditionalFormatting>
  <conditionalFormatting sqref="Y77">
    <cfRule type="cellIs" dxfId="2" priority="94" stopIfTrue="1" operator="equal">
      <formula>“总成件”</formula>
    </cfRule>
  </conditionalFormatting>
  <conditionalFormatting sqref="U95">
    <cfRule type="cellIs" dxfId="1" priority="24" operator="equal">
      <formula>"N/A"</formula>
    </cfRule>
  </conditionalFormatting>
  <conditionalFormatting sqref="V95">
    <cfRule type="cellIs" dxfId="1" priority="25" operator="equal">
      <formula>"N/A"</formula>
    </cfRule>
  </conditionalFormatting>
  <conditionalFormatting sqref="V100">
    <cfRule type="cellIs" dxfId="1" priority="23" operator="equal">
      <formula>"N/A"</formula>
    </cfRule>
  </conditionalFormatting>
  <conditionalFormatting sqref="Y100">
    <cfRule type="cellIs" dxfId="2" priority="21" stopIfTrue="1" operator="equal">
      <formula>“总成件”</formula>
    </cfRule>
  </conditionalFormatting>
  <conditionalFormatting sqref="AA100">
    <cfRule type="cellIs" dxfId="2" priority="22" stopIfTrue="1" operator="equal">
      <formula>“总成件”</formula>
    </cfRule>
  </conditionalFormatting>
  <conditionalFormatting sqref="Y103">
    <cfRule type="cellIs" dxfId="2" priority="83" stopIfTrue="1" operator="equal">
      <formula>“总成件”</formula>
    </cfRule>
  </conditionalFormatting>
  <conditionalFormatting sqref="AA103">
    <cfRule type="cellIs" dxfId="2" priority="87" stopIfTrue="1" operator="equal">
      <formula>“总成件”</formula>
    </cfRule>
  </conditionalFormatting>
  <conditionalFormatting sqref="Y104">
    <cfRule type="cellIs" dxfId="2" priority="82" stopIfTrue="1" operator="equal">
      <formula>“总成件”</formula>
    </cfRule>
  </conditionalFormatting>
  <conditionalFormatting sqref="AA104">
    <cfRule type="cellIs" dxfId="2" priority="86" stopIfTrue="1" operator="equal">
      <formula>“总成件”</formula>
    </cfRule>
  </conditionalFormatting>
  <conditionalFormatting sqref="Y105">
    <cfRule type="cellIs" dxfId="2" priority="85" stopIfTrue="1" operator="equal">
      <formula>“总成件”</formula>
    </cfRule>
  </conditionalFormatting>
  <conditionalFormatting sqref="AA105">
    <cfRule type="cellIs" dxfId="2" priority="89" stopIfTrue="1" operator="equal">
      <formula>“总成件”</formula>
    </cfRule>
  </conditionalFormatting>
  <conditionalFormatting sqref="U135">
    <cfRule type="cellIs" dxfId="1" priority="38" operator="equal">
      <formula>"N/A"</formula>
    </cfRule>
  </conditionalFormatting>
  <conditionalFormatting sqref="U142">
    <cfRule type="cellIs" dxfId="1" priority="19" operator="equal">
      <formula>"N/A"</formula>
    </cfRule>
  </conditionalFormatting>
  <conditionalFormatting sqref="V142">
    <cfRule type="cellIs" dxfId="1" priority="20" operator="equal">
      <formula>"N/A"</formula>
    </cfRule>
  </conditionalFormatting>
  <conditionalFormatting sqref="M145">
    <cfRule type="duplicateValues" dxfId="0" priority="18"/>
    <cfRule type="duplicateValues" dxfId="0" priority="17"/>
  </conditionalFormatting>
  <conditionalFormatting sqref="N156">
    <cfRule type="cellIs" dxfId="1" priority="79" operator="equal">
      <formula>"N/A"</formula>
    </cfRule>
  </conditionalFormatting>
  <conditionalFormatting sqref="U161">
    <cfRule type="cellIs" dxfId="1" priority="15" operator="equal">
      <formula>"N/A"</formula>
    </cfRule>
  </conditionalFormatting>
  <conditionalFormatting sqref="V161">
    <cfRule type="cellIs" dxfId="1" priority="16" operator="equal">
      <formula>"N/A"</formula>
    </cfRule>
  </conditionalFormatting>
  <conditionalFormatting sqref="N171">
    <cfRule type="cellIs" dxfId="1" priority="76" operator="equal">
      <formula>"N/A"</formula>
    </cfRule>
  </conditionalFormatting>
  <conditionalFormatting sqref="M177">
    <cfRule type="duplicateValues" dxfId="0" priority="11"/>
  </conditionalFormatting>
  <conditionalFormatting sqref="U177">
    <cfRule type="cellIs" dxfId="1" priority="12" operator="equal">
      <formula>"N/A"</formula>
    </cfRule>
  </conditionalFormatting>
  <conditionalFormatting sqref="V177">
    <cfRule type="cellIs" dxfId="1" priority="13" operator="equal">
      <formula>"N/A"</formula>
    </cfRule>
  </conditionalFormatting>
  <conditionalFormatting sqref="N188">
    <cfRule type="cellIs" dxfId="1" priority="72" operator="equal">
      <formula>"N/A"</formula>
    </cfRule>
  </conditionalFormatting>
  <conditionalFormatting sqref="M194">
    <cfRule type="duplicateValues" dxfId="0" priority="10"/>
    <cfRule type="duplicateValues" dxfId="0" priority="9"/>
  </conditionalFormatting>
  <conditionalFormatting sqref="U200">
    <cfRule type="cellIs" dxfId="1" priority="45" operator="equal">
      <formula>"N/A"</formula>
    </cfRule>
  </conditionalFormatting>
  <conditionalFormatting sqref="U201">
    <cfRule type="cellIs" dxfId="1" priority="43" operator="equal">
      <formula>"N/A"</formula>
    </cfRule>
  </conditionalFormatting>
  <conditionalFormatting sqref="U202">
    <cfRule type="cellIs" dxfId="1" priority="42" operator="equal">
      <formula>"N/A"</formula>
    </cfRule>
  </conditionalFormatting>
  <conditionalFormatting sqref="Y205">
    <cfRule type="cellIs" dxfId="2" priority="41" stopIfTrue="1" operator="equal">
      <formula>“总成件”</formula>
    </cfRule>
  </conditionalFormatting>
  <conditionalFormatting sqref="M219">
    <cfRule type="duplicateValues" dxfId="0" priority="7"/>
  </conditionalFormatting>
  <conditionalFormatting sqref="V219">
    <cfRule type="cellIs" dxfId="1" priority="8" operator="equal">
      <formula>"N/A"</formula>
    </cfRule>
  </conditionalFormatting>
  <conditionalFormatting sqref="Y229">
    <cfRule type="cellIs" dxfId="2" priority="49" stopIfTrue="1" operator="equal">
      <formula>“总成件”</formula>
    </cfRule>
  </conditionalFormatting>
  <conditionalFormatting sqref="M230">
    <cfRule type="duplicateValues" dxfId="0" priority="5"/>
  </conditionalFormatting>
  <conditionalFormatting sqref="V230">
    <cfRule type="cellIs" dxfId="1" priority="6" operator="equal">
      <formula>"N/A"</formula>
    </cfRule>
  </conditionalFormatting>
  <conditionalFormatting sqref="Y240">
    <cfRule type="cellIs" dxfId="2" priority="48" stopIfTrue="1" operator="equal">
      <formula>“总成件”</formula>
    </cfRule>
  </conditionalFormatting>
  <conditionalFormatting sqref="M243">
    <cfRule type="duplicateValues" dxfId="0" priority="3"/>
  </conditionalFormatting>
  <conditionalFormatting sqref="U243:V243">
    <cfRule type="cellIs" dxfId="1" priority="4" operator="equal">
      <formula>"N/A"</formula>
    </cfRule>
  </conditionalFormatting>
  <conditionalFormatting sqref="M250">
    <cfRule type="duplicateValues" dxfId="0" priority="1"/>
  </conditionalFormatting>
  <conditionalFormatting sqref="U250:V250">
    <cfRule type="cellIs" dxfId="1" priority="2" operator="equal">
      <formula>"N/A"</formula>
    </cfRule>
  </conditionalFormatting>
  <conditionalFormatting sqref="Y101:Y102">
    <cfRule type="cellIs" dxfId="2" priority="84" stopIfTrue="1" operator="equal">
      <formula>“总成件”</formula>
    </cfRule>
  </conditionalFormatting>
  <conditionalFormatting sqref="Y193:Y194">
    <cfRule type="cellIs" dxfId="2" priority="69" stopIfTrue="1" operator="equal">
      <formula>“总成件”</formula>
    </cfRule>
  </conditionalFormatting>
  <conditionalFormatting sqref="Y195:Y196">
    <cfRule type="cellIs" dxfId="2" priority="46" stopIfTrue="1" operator="equal">
      <formula>“总成件”</formula>
    </cfRule>
  </conditionalFormatting>
  <conditionalFormatting sqref="Y210:Y212">
    <cfRule type="cellIs" dxfId="2" priority="96" stopIfTrue="1" operator="equal">
      <formula>“总成件”</formula>
    </cfRule>
  </conditionalFormatting>
  <conditionalFormatting sqref="AA101:AA102">
    <cfRule type="cellIs" dxfId="2" priority="88" stopIfTrue="1" operator="equal">
      <formula>“总成件”</formula>
    </cfRule>
  </conditionalFormatting>
  <conditionalFormatting sqref="BI210:BI212">
    <cfRule type="cellIs" dxfId="3" priority="64" operator="equal">
      <formula>"天津华盛福"</formula>
    </cfRule>
    <cfRule type="cellIs" dxfId="4" priority="65" operator="equal">
      <formula>"天津欧科浩发"</formula>
    </cfRule>
    <cfRule type="cellIs" dxfId="5" priority="66" operator="equal">
      <formula>"北京"</formula>
    </cfRule>
  </conditionalFormatting>
  <conditionalFormatting sqref="BJ210:BJ212">
    <cfRule type="cellIs" dxfId="3" priority="61" operator="equal">
      <formula>"天津华盛福"</formula>
    </cfRule>
    <cfRule type="cellIs" dxfId="4" priority="62" operator="equal">
      <formula>"天津欧科浩发"</formula>
    </cfRule>
    <cfRule type="cellIs" dxfId="5" priority="63" operator="equal">
      <formula>"北京"</formula>
    </cfRule>
  </conditionalFormatting>
  <conditionalFormatting sqref="BK210:BK212">
    <cfRule type="cellIs" dxfId="3" priority="58" operator="equal">
      <formula>"天津华盛福"</formula>
    </cfRule>
    <cfRule type="cellIs" dxfId="4" priority="59" operator="equal">
      <formula>"天津欧科浩发"</formula>
    </cfRule>
    <cfRule type="cellIs" dxfId="5" priority="60" operator="equal">
      <formula>"北京"</formula>
    </cfRule>
  </conditionalFormatting>
  <conditionalFormatting sqref="BL210:BL212">
    <cfRule type="cellIs" dxfId="3" priority="55" operator="equal">
      <formula>"天津华盛福"</formula>
    </cfRule>
    <cfRule type="cellIs" dxfId="4" priority="56" operator="equal">
      <formula>"天津欧科浩发"</formula>
    </cfRule>
    <cfRule type="cellIs" dxfId="5" priority="57" operator="equal">
      <formula>"北京"</formula>
    </cfRule>
  </conditionalFormatting>
  <conditionalFormatting sqref="M1:M176 M178:M193 M195:M218 M220:M229 M231:M242 M244:M249 M251:M1048576">
    <cfRule type="duplicateValues" dxfId="0" priority="14"/>
  </conditionalFormatting>
  <conditionalFormatting sqref="U1:V9 V10:V28 V30:V94 V96:V99 V101:V141 V143:V160 V162:V176 V178:V218 V220:V229 V231:V242 U209:U212 U206:U207 U68:U79 U154:U160 U34:U60 U62:U66 U81:U92 U25 U214 U242 U244:V249 U257:V1048576">
    <cfRule type="cellIs" dxfId="1" priority="92" operator="equal">
      <formula>"N/A"</formula>
    </cfRule>
  </conditionalFormatting>
  <conditionalFormatting sqref="U28 U30:U32 U94 U96:U98 N126 U141 U143:U152 U109:U112 U114:U132 U215:U218">
    <cfRule type="cellIs" dxfId="1" priority="91" operator="equal">
      <formula>"N/A"</formula>
    </cfRule>
  </conditionalFormatting>
  <conditionalFormatting sqref="U133:U134 U139:U140 U136:U137">
    <cfRule type="cellIs" dxfId="1" priority="50" operator="equal">
      <formula>"N/A"</formula>
    </cfRule>
  </conditionalFormatting>
  <conditionalFormatting sqref="U169:U173 U162:U167 U204:U205 U197:U199 U191">
    <cfRule type="cellIs" dxfId="1" priority="77" operator="equal">
      <formula>"N/A"</formula>
    </cfRule>
  </conditionalFormatting>
  <conditionalFormatting sqref="U176 U174">
    <cfRule type="cellIs" dxfId="1" priority="71" operator="equal">
      <formula>"N/A"</formula>
    </cfRule>
  </conditionalFormatting>
  <conditionalFormatting sqref="U186:U190 U178:U184">
    <cfRule type="cellIs" dxfId="1" priority="73" operator="equal">
      <formula>"N/A"</formula>
    </cfRule>
  </conditionalFormatting>
  <conditionalFormatting sqref="BF210:BH212">
    <cfRule type="cellIs" dxfId="3" priority="97" operator="equal">
      <formula>"天津华盛福"</formula>
    </cfRule>
    <cfRule type="cellIs" dxfId="4" priority="98" operator="equal">
      <formula>"天津欧科浩发"</formula>
    </cfRule>
    <cfRule type="cellIs" dxfId="5" priority="99" operator="equal">
      <formula>"北京"</formula>
    </cfRule>
  </conditionalFormatting>
  <conditionalFormatting sqref="U251:V256">
    <cfRule type="cellIs" dxfId="1" priority="35" operator="equal">
      <formula>"N/A"</formula>
    </cfRule>
  </conditionalFormatting>
  <dataValidations count="11">
    <dataValidation type="list" allowBlank="1" showInputMessage="1" showErrorMessage="1" sqref="W20:X20 W21:X21 Z61 W141:X141 W142:X142 W177:X177 W178:X178 W181:X181 W184:X184 W219:X219 W220:X220 W223:X223 W226:X226 W229:X229 W230:X230 W233:X233 W236:X236 W237:X237 W240:X240 W195:X200 W182:X183 W224:X225 W234:X235 W238:X239 W179:X180 W185:X186 W221:X222 W227:X228 W231:X232 W143:X146 W201:X205">
      <formula1>"Y,N"</formula1>
    </dataValidation>
    <dataValidation type="list" allowBlank="1" showInputMessage="1" showErrorMessage="1" sqref="U25 U26 U27 U28 U29 V29 U95 V95 V100 U135 V142 N156 U161 V161 N171 U176 V177 U200 U202 V219 V230 U242 U30:U32 U34:U60 U62:U66 U68:U94 U96:U98 U106:U112 U114:U132 U133:U134 U136:U137 U139:U140 U147:U160 U162:U174 U206:U207 U209:U212 U214:U218 U257:U1048576 V10:V28 V30:V94 V96:V99 V101:V141 V143:V160 V162:V176 V178:V218 V220:V229 V231:V242 V257:V1048576 U1:V9">
      <formula1>"N/A"</formula1>
    </dataValidation>
    <dataValidation type="list" allowBlank="1" showInputMessage="1" showErrorMessage="1" sqref="AD100 AQ100:AZ100 BB100 AQ101:AZ101 AD179 AE179:AL179 AM179:AN179 AQ179:AZ179 AD180 AM180:AN180 AQ180:AZ180 AD181 AE181:AL181 AM181:AN181 AQ181:AZ181 AD182 AE182:AL182 AM182:AN182 AQ182:AZ182 AD183 AK183:AL183 AM183:AN183 AP183:AZ183 AD184 AE184:AL184 AM184:AN184 AQ184:AZ184 AK185:AL185 AK186:AL186 AD210 AQ210:AZ210 AD212 AQ212:AZ212 AD221 AI221:AJ221 AQ221:AZ221 AD222 AQ222:AZ222 AD223 AI223:AJ223 AQ223:AZ223 AD224 AI224:AJ224 AQ224:AZ224 AD225 AQ225:AZ225 AD226 AI226:AJ226 AQ226:AZ226 AD229 AI229:AJ229 AQ229:AZ229 AD234 AQ234:AZ234 AD235 AI235:AJ235 AQ235:AZ235 AD236 AI236:AJ236 AQ236:AZ236 AD237 AQ237:AZ237 AD240 AQ240:AZ240 AD101:AD104 AD185:AD186 AD227:AD228 AD238:AD239 BB101:BB104 AM185:AN186 AP185:AZ186 AQ227:AZ228 AQ102:AZ104 AQ238:AZ239">
      <formula1>"镀白锌,发黑,氧化铁皮膜,电泳（ED),——,镀黑锌,热处理（调质处理）,喷漆,"</formula1>
    </dataValidation>
    <dataValidation type="list" allowBlank="1" showInputMessage="1" showErrorMessage="1" sqref="Q54 Q61 Q100 Q141 Q180 Q195 Q101:Q105 Q182:Q183 Q185:Q186 Q210:Q212">
      <formula1>"A,B,C,"</formula1>
    </dataValidation>
    <dataValidation type="list" allowBlank="1" showInputMessage="1" showErrorMessage="1" sqref="Y54 AA61 Y82 Y100 U105 Y105 Y180 Y181 Y183 Y184 Y222 Y223 Y225 Y226 Y233 Y234 Y235 Y236 Y237 Y76:Y77 Y101:Y102 Y185:Y186 Y227:Y228 Y238:Y239">
      <formula1>"装配总成件,焊接总成件,面料,塑料件,钣金件,机加工件,标准件,非标件,线材件,管材件,圆钢"</formula1>
    </dataValidation>
    <dataValidation type="list" allowBlank="1" showInputMessage="1" showErrorMessage="1" sqref="BC82 AP211 BF221 BF222 BF223 BF224 BF225 BF226 BE229 AP237 AP238 AP239 BE240 AP221:AP223 AP224:AP235 BE210:BE212 BF227:BF228">
      <formula1>"自制,外购"</formula1>
    </dataValidation>
    <dataValidation allowBlank="1" showErrorMessage="1" sqref="AB70 AB72 AB78 Z68:Z72 Z118:Z119 Z73:AA74 Z76:AA77"/>
    <dataValidation allowBlank="1" showErrorMessage="1" promptTitle="提示" prompt="该字段按需填写" sqref="P82"/>
    <dataValidation type="list" allowBlank="1" showInputMessage="1" showErrorMessage="1" sqref="BA100 BC100 BG221 BG222 BG223 BG224 BG225 BG226 BB229 BB240 BA101:BA105 BC101:BC105 BG227:BG228">
      <formula1>"戴姆勒专属,福田专属,平台件,重汽专属,福田重汽共用件,福田戴姆勒共用件，"</formula1>
    </dataValidation>
    <dataValidation type="list" allowBlank="1" showInputMessage="1" showErrorMessage="1" sqref="Y107 Y195 Y199 Y210 Y212 Y214 Y215 Y229 Y240 Y103:Y104">
      <formula1>"装配总成件,焊接总成件,面料,塑料件,冷镦,钣金件,机加工件,标准件,非标件,线材件,管材件,圆钢"</formula1>
    </dataValidation>
    <dataValidation type="list" allowBlank="1" showInputMessage="1" showErrorMessage="1" sqref="AD141 AE141:AL141 AM141:AN141 AQ141:AZ141">
      <formula1>"镀白锌,发黑,氧化铁皮膜,电泳（ED),镀黑锌,热处理（调质处理）,喷漆,"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51" orientation="landscape"/>
  <headerFooter/>
  <rowBreaks count="3" manualBreakCount="3">
    <brk id="96" max="65" man="1"/>
    <brk id="132" max="16383" man="1"/>
    <brk id="2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A6首页</vt:lpstr>
      <vt:lpstr>A6副驾驶BOM-3.0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赵琦</dc:creator>
  <cp:lastModifiedBy>Administrator</cp:lastModifiedBy>
  <dcterms:created xsi:type="dcterms:W3CDTF">2020-07-09T05:41:00Z</dcterms:created>
  <dcterms:modified xsi:type="dcterms:W3CDTF">2023-07-19T02:16:03Z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CDE633AB6BFA46D08F8AD5339A8C95AD_12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