
<file path=[Content_Types].xml><?xml version="1.0" encoding="utf-8"?>
<Types xmlns="http://schemas.openxmlformats.org/package/2006/content-types">
  <Default Extension="xml" ContentType="application/xml"/>
  <Default Extension="vml" ContentType="application/vnd.openxmlformats-officedocument.vmlDrawing"/>
  <Default Extension="emf" ContentType="image/x-emf"/>
  <Default Extension="png" ContentType="image/png"/>
  <Default Extension="jpeg" ContentType="image/jpeg"/>
  <Default Extension="JPG" ContentType="image/.jpg"/>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tabRatio="459" firstSheet="1" activeTab="2"/>
  </bookViews>
  <sheets>
    <sheet name="KING" sheetId="45" state="veryHidden" r:id="rId1"/>
    <sheet name="首页" sheetId="4" r:id="rId2"/>
    <sheet name="靠背骨架-工艺BOM" sheetId="26" r:id="rId3"/>
    <sheet name="底座模块化-工艺BOM" sheetId="46" r:id="rId4"/>
    <sheet name="3.0平台标准件技术参数要求" sheetId="43" state="hidden" r:id="rId5"/>
    <sheet name="3.0项目上锐产品信息" sheetId="44" state="hidden" r:id="rId6"/>
  </sheets>
  <externalReferences>
    <externalReference r:id="rId8"/>
    <externalReference r:id="rId9"/>
  </externalReferences>
  <definedNames>
    <definedName name="_xlnm._FilterDatabase" localSheetId="2" hidden="1">'靠背骨架-工艺BOM'!$A$8:$AV$156</definedName>
    <definedName name="_xlnm._FilterDatabase" localSheetId="3" hidden="1">'底座模块化-工艺BOM'!$A$8:$AV$218</definedName>
    <definedName name="_xlnm.Print_Area" localSheetId="1">首页!$A$1:$AB$194</definedName>
    <definedName name="_xlnm.Print_Area" localSheetId="2">'靠背骨架-工艺BOM'!$A$1:$AW$156</definedName>
    <definedName name="_xlnm.Print_Area" localSheetId="3">'底座模块化-工艺BOM'!$A$1:$AW$218</definedName>
  </definedNames>
  <calcPr calcId="144525"/>
</workbook>
</file>

<file path=xl/comments1.xml><?xml version="1.0" encoding="utf-8"?>
<comments xmlns="http://schemas.openxmlformats.org/spreadsheetml/2006/main">
  <authors>
    <author>Administrator</author>
    <author>作者</author>
  </authors>
  <commentList>
    <comment ref="F73" authorId="0">
      <text>
        <r>
          <rPr>
            <b/>
            <sz val="9"/>
            <rFont val="宋体"/>
            <charset val="134"/>
          </rPr>
          <t>Administrator:</t>
        </r>
        <r>
          <rPr>
            <sz val="9"/>
            <rFont val="宋体"/>
            <charset val="134"/>
          </rPr>
          <t xml:space="preserve">
O形圈规格变更</t>
        </r>
      </text>
    </comment>
    <comment ref="E79" authorId="1">
      <text>
        <r>
          <rPr>
            <b/>
            <sz val="9"/>
            <rFont val="宋体"/>
            <charset val="134"/>
          </rPr>
          <t>作者:</t>
        </r>
        <r>
          <rPr>
            <sz val="9"/>
            <rFont val="宋体"/>
            <charset val="134"/>
          </rPr>
          <t xml:space="preserve">
借用李朝峰设计的</t>
        </r>
      </text>
    </comment>
    <comment ref="E84" authorId="1">
      <text>
        <r>
          <rPr>
            <b/>
            <sz val="9"/>
            <rFont val="宋体"/>
            <charset val="134"/>
          </rPr>
          <t>作者:</t>
        </r>
        <r>
          <rPr>
            <sz val="9"/>
            <rFont val="宋体"/>
            <charset val="134"/>
          </rPr>
          <t xml:space="preserve">
借用H4的</t>
        </r>
      </text>
    </comment>
    <comment ref="E85" authorId="1">
      <text>
        <r>
          <rPr>
            <b/>
            <sz val="9"/>
            <rFont val="宋体"/>
            <charset val="134"/>
          </rPr>
          <t>作者:</t>
        </r>
        <r>
          <rPr>
            <sz val="9"/>
            <rFont val="宋体"/>
            <charset val="134"/>
          </rPr>
          <t xml:space="preserve">
借用H4的</t>
        </r>
      </text>
    </comment>
  </commentList>
</comments>
</file>

<file path=xl/comments2.xml><?xml version="1.0" encoding="utf-8"?>
<comments xmlns="http://schemas.openxmlformats.org/spreadsheetml/2006/main">
  <authors>
    <author>作者</author>
    <author>Windows 用户</author>
  </authors>
  <commentList>
    <comment ref="AA7" authorId="0">
      <text>
        <r>
          <rPr>
            <b/>
            <sz val="9"/>
            <rFont val="宋体"/>
            <charset val="134"/>
          </rPr>
          <t>付园 用户:
5号锌合金（压铸锌合金）6.75g/cm</t>
        </r>
        <r>
          <rPr>
            <sz val="9"/>
            <rFont val="宋体"/>
            <charset val="134"/>
          </rPr>
          <t xml:space="preserve">
</t>
        </r>
      </text>
    </comment>
    <comment ref="AD7" authorId="0">
      <text>
        <r>
          <rPr>
            <b/>
            <sz val="9"/>
            <rFont val="宋体"/>
            <charset val="134"/>
          </rPr>
          <t>付园用户:碳素钢、圆管密度：7860kg/m³</t>
        </r>
        <r>
          <rPr>
            <sz val="9"/>
            <rFont val="宋体"/>
            <charset val="134"/>
          </rPr>
          <t xml:space="preserve">
</t>
        </r>
      </text>
    </comment>
    <comment ref="AE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R7" authorId="0">
      <text>
        <r>
          <rPr>
            <b/>
            <sz val="9"/>
            <rFont val="宋体"/>
            <charset val="134"/>
          </rPr>
          <t>付园用户:因涉及造型及项目参数特殊要求确认零件属性。</t>
        </r>
        <r>
          <rPr>
            <sz val="9"/>
            <rFont val="宋体"/>
            <charset val="134"/>
          </rPr>
          <t xml:space="preserve">
所有项目同时使用为平台件</t>
        </r>
      </text>
    </comment>
    <comment ref="AA32" authorId="1">
      <text>
        <r>
          <rPr>
            <b/>
            <sz val="9"/>
            <rFont val="宋体"/>
            <charset val="134"/>
          </rPr>
          <t>付园用户:最初定义材料为B340LA -20200605更换为QSTE340TM</t>
        </r>
        <r>
          <rPr>
            <sz val="9"/>
            <rFont val="宋体"/>
            <charset val="134"/>
          </rPr>
          <t xml:space="preserve">
</t>
        </r>
      </text>
    </comment>
    <comment ref="AR87" authorId="0">
      <text>
        <r>
          <rPr>
            <b/>
            <sz val="9"/>
            <rFont val="宋体"/>
            <charset val="134"/>
          </rPr>
          <t>付园用户:该件与靠背角度范围有关（蜗簧卸力角度）</t>
        </r>
        <r>
          <rPr>
            <sz val="9"/>
            <rFont val="宋体"/>
            <charset val="134"/>
          </rPr>
          <t xml:space="preserve">
</t>
        </r>
      </text>
    </comment>
    <comment ref="AR127" authorId="0">
      <text>
        <r>
          <rPr>
            <b/>
            <sz val="9"/>
            <rFont val="宋体"/>
            <charset val="134"/>
          </rPr>
          <t>付园用户:该件与靠背角度范围有关（蜗簧卸力角度）</t>
        </r>
        <r>
          <rPr>
            <sz val="9"/>
            <rFont val="宋体"/>
            <charset val="134"/>
          </rPr>
          <t xml:space="preserve">
</t>
        </r>
      </text>
    </comment>
    <comment ref="AA145" authorId="0">
      <text>
        <r>
          <rPr>
            <b/>
            <sz val="9"/>
            <rFont val="宋体"/>
            <charset val="134"/>
          </rPr>
          <t>付园 用户:</t>
        </r>
        <r>
          <rPr>
            <sz val="9"/>
            <rFont val="宋体"/>
            <charset val="134"/>
          </rPr>
          <t xml:space="preserve">
对标样件材料为：ZP5为  DIN EN 12844 标准材料
中国合金代号YX041 gb/t 13821-2009</t>
        </r>
      </text>
    </comment>
  </commentList>
</comments>
</file>

<file path=xl/comments3.xml><?xml version="1.0" encoding="utf-8"?>
<comments xmlns="http://schemas.openxmlformats.org/spreadsheetml/2006/main">
  <authors>
    <author>作者</author>
    <author>FU YUAN</author>
    <author>Windows 用户</author>
  </authors>
  <commentList>
    <comment ref="AA7" authorId="0">
      <text>
        <r>
          <rPr>
            <b/>
            <sz val="9"/>
            <rFont val="宋体"/>
            <charset val="134"/>
          </rPr>
          <t>付园 用户:
5号锌合金（压铸锌合金）6.75g/cm</t>
        </r>
        <r>
          <rPr>
            <sz val="9"/>
            <rFont val="宋体"/>
            <charset val="134"/>
          </rPr>
          <t xml:space="preserve">
</t>
        </r>
      </text>
    </comment>
    <comment ref="AD7" authorId="0">
      <text>
        <r>
          <rPr>
            <b/>
            <sz val="9"/>
            <rFont val="宋体"/>
            <charset val="134"/>
          </rPr>
          <t>付园用户:碳素钢、圆管密度：7860kg/m³</t>
        </r>
        <r>
          <rPr>
            <sz val="9"/>
            <rFont val="宋体"/>
            <charset val="134"/>
          </rPr>
          <t xml:space="preserve">
</t>
        </r>
      </text>
    </comment>
    <comment ref="AE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R7" authorId="0">
      <text>
        <r>
          <rPr>
            <b/>
            <sz val="9"/>
            <rFont val="宋体"/>
            <charset val="134"/>
          </rPr>
          <t>付园用户:因涉及造型及项目参数特殊要求确认零件属性。</t>
        </r>
        <r>
          <rPr>
            <sz val="9"/>
            <rFont val="宋体"/>
            <charset val="134"/>
          </rPr>
          <t xml:space="preserve">
所有项目同时使用为平台件</t>
        </r>
      </text>
    </comment>
    <comment ref="AA37" authorId="0">
      <text>
        <r>
          <rPr>
            <b/>
            <sz val="9"/>
            <rFont val="宋体"/>
            <charset val="134"/>
          </rPr>
          <t>作者:</t>
        </r>
        <r>
          <rPr>
            <sz val="9"/>
            <rFont val="宋体"/>
            <charset val="134"/>
          </rPr>
          <t xml:space="preserve">
对标样件材料为：ZP5为  DIN EN 12844 标准材料
中国合金代号YX041 gb/t 13821-2009
</t>
        </r>
      </text>
    </comment>
    <comment ref="AA38" authorId="0">
      <text>
        <r>
          <rPr>
            <b/>
            <sz val="9"/>
            <rFont val="宋体"/>
            <charset val="134"/>
          </rPr>
          <t>作者:</t>
        </r>
        <r>
          <rPr>
            <sz val="9"/>
            <rFont val="宋体"/>
            <charset val="134"/>
          </rPr>
          <t xml:space="preserve">
对标样件材料为：ZP5为  DIN EN 12844 标准材料
中国合金代号YX041 gb/t 13821-2009
</t>
        </r>
      </text>
    </comment>
    <comment ref="AA64" authorId="0">
      <text>
        <r>
          <rPr>
            <b/>
            <sz val="9"/>
            <rFont val="宋体"/>
            <charset val="134"/>
          </rPr>
          <t>付园用户:pa6+gf30密度1.3-1.4之间，重量数据采用1.35计算。</t>
        </r>
        <r>
          <rPr>
            <sz val="9"/>
            <rFont val="宋体"/>
            <charset val="134"/>
          </rPr>
          <t xml:space="preserve">
</t>
        </r>
      </text>
    </comment>
    <comment ref="AA65" authorId="0">
      <text>
        <r>
          <rPr>
            <b/>
            <sz val="9"/>
            <rFont val="宋体"/>
            <charset val="134"/>
          </rPr>
          <t>付园用户:pa6+gf30密度1.3-1.4之间，重量数据采用1.35计算。</t>
        </r>
        <r>
          <rPr>
            <sz val="9"/>
            <rFont val="宋体"/>
            <charset val="134"/>
          </rPr>
          <t xml:space="preserve">
</t>
        </r>
      </text>
    </comment>
    <comment ref="AA68" authorId="1">
      <text>
        <r>
          <rPr>
            <b/>
            <sz val="9"/>
            <rFont val="宋体"/>
            <charset val="134"/>
          </rPr>
          <t>FU YUAN:</t>
        </r>
        <r>
          <rPr>
            <sz val="9"/>
            <rFont val="宋体"/>
            <charset val="134"/>
          </rPr>
          <t xml:space="preserve">
图纸为45</t>
        </r>
      </text>
    </comment>
    <comment ref="AE68" authorId="2">
      <text>
        <r>
          <rPr>
            <b/>
            <sz val="9"/>
            <rFont val="宋体"/>
            <charset val="134"/>
          </rPr>
          <t>付园用户:图纸已经调整</t>
        </r>
        <r>
          <rPr>
            <sz val="9"/>
            <rFont val="宋体"/>
            <charset val="134"/>
          </rPr>
          <t xml:space="preserve">
</t>
        </r>
      </text>
    </comment>
    <comment ref="AA69" authorId="0">
      <text>
        <r>
          <rPr>
            <b/>
            <sz val="9"/>
            <rFont val="宋体"/>
            <charset val="134"/>
          </rPr>
          <t xml:space="preserve">付园:POM聚甲醛 密度 1.42
</t>
        </r>
        <r>
          <rPr>
            <sz val="9"/>
            <rFont val="宋体"/>
            <charset val="134"/>
          </rPr>
          <t xml:space="preserve">
</t>
        </r>
      </text>
    </comment>
    <comment ref="AA95" authorId="2">
      <text>
        <r>
          <rPr>
            <b/>
            <sz val="9"/>
            <rFont val="宋体"/>
            <charset val="134"/>
          </rPr>
          <t>付园用户:</t>
        </r>
        <r>
          <rPr>
            <sz val="9"/>
            <rFont val="宋体"/>
            <charset val="134"/>
          </rPr>
          <t xml:space="preserve">
最初定义为Q340    Ф18×2.5暂定。20200605更改为20 Ф18×2.5</t>
        </r>
      </text>
    </comment>
    <comment ref="AA103" authorId="2">
      <text>
        <r>
          <rPr>
            <b/>
            <sz val="9"/>
            <rFont val="宋体"/>
            <charset val="134"/>
          </rPr>
          <t>付园 用户:</t>
        </r>
        <r>
          <rPr>
            <sz val="9"/>
            <rFont val="宋体"/>
            <charset val="134"/>
          </rPr>
          <t xml:space="preserve">
密度为：0.90-0.96克/立方米。称重取0.91</t>
        </r>
      </text>
    </comment>
    <comment ref="T131" authorId="0">
      <text>
        <r>
          <rPr>
            <b/>
            <sz val="9"/>
            <rFont val="宋体"/>
            <charset val="134"/>
          </rPr>
          <t>付园用户:气路尚未确定</t>
        </r>
        <r>
          <rPr>
            <sz val="9"/>
            <rFont val="宋体"/>
            <charset val="134"/>
          </rPr>
          <t xml:space="preserve">
</t>
        </r>
      </text>
    </comment>
    <comment ref="T132" authorId="0">
      <text>
        <r>
          <rPr>
            <b/>
            <sz val="9"/>
            <rFont val="宋体"/>
            <charset val="134"/>
          </rPr>
          <t>付园用户:气路尚未确定</t>
        </r>
        <r>
          <rPr>
            <sz val="9"/>
            <rFont val="宋体"/>
            <charset val="134"/>
          </rPr>
          <t xml:space="preserve">
</t>
        </r>
      </text>
    </comment>
    <comment ref="T133" authorId="0">
      <text>
        <r>
          <rPr>
            <b/>
            <sz val="9"/>
            <rFont val="宋体"/>
            <charset val="134"/>
          </rPr>
          <t>付园用户:气路尚未确定</t>
        </r>
        <r>
          <rPr>
            <sz val="9"/>
            <rFont val="宋体"/>
            <charset val="134"/>
          </rPr>
          <t xml:space="preserve">
</t>
        </r>
      </text>
    </comment>
  </commentList>
</comments>
</file>

<file path=xl/comments4.xml><?xml version="1.0" encoding="utf-8"?>
<comments xmlns="http://schemas.openxmlformats.org/spreadsheetml/2006/main">
  <authors>
    <author>Windows 用户</author>
    <author>作者</author>
  </authors>
  <commentList>
    <comment ref="C16" authorId="0">
      <text>
        <r>
          <rPr>
            <b/>
            <sz val="9"/>
            <rFont val="宋体"/>
            <charset val="134"/>
          </rPr>
          <t>付园用户:</t>
        </r>
        <r>
          <rPr>
            <sz val="9"/>
            <rFont val="宋体"/>
            <charset val="134"/>
          </rPr>
          <t xml:space="preserve">
20200717与三浦交流，由GB/T 2671.1 M10×20更换为：GB/T 6191 M10×20</t>
        </r>
      </text>
    </comment>
    <comment ref="C19" authorId="1">
      <text>
        <r>
          <rPr>
            <b/>
            <sz val="9"/>
            <rFont val="宋体"/>
            <charset val="134"/>
          </rPr>
          <t>付园用户:
代号说明：公称直径d=4mm、公称长度l=8mm、钉体由铝合金（ALA）制造、钉芯由钢（St）制造、性能等级11的开口型平圆头抽芯铆钉。</t>
        </r>
        <r>
          <rPr>
            <sz val="9"/>
            <rFont val="宋体"/>
            <charset val="134"/>
          </rPr>
          <t xml:space="preserve">
</t>
        </r>
      </text>
    </comment>
    <comment ref="D19" authorId="1">
      <text>
        <r>
          <rPr>
            <b/>
            <sz val="9"/>
            <rFont val="宋体"/>
            <charset val="134"/>
          </rPr>
          <t>付园 用户:原名：开口型平圆头抽芯铆钉</t>
        </r>
        <r>
          <rPr>
            <sz val="9"/>
            <rFont val="宋体"/>
            <charset val="134"/>
          </rPr>
          <t xml:space="preserve">
</t>
        </r>
      </text>
    </comment>
  </commentList>
</comments>
</file>

<file path=xl/sharedStrings.xml><?xml version="1.0" encoding="utf-8"?>
<sst xmlns="http://schemas.openxmlformats.org/spreadsheetml/2006/main" count="9503" uniqueCount="1817">
  <si>
    <t>版本：0/A0
识别号：GR/ZY/BOM-2019-09-25</t>
  </si>
  <si>
    <t>编号：GR-21-01-23</t>
  </si>
  <si>
    <t xml:space="preserve">    </t>
  </si>
  <si>
    <t>车型</t>
  </si>
  <si>
    <t>3.0平台</t>
  </si>
  <si>
    <r>
      <rPr>
        <b/>
        <sz val="17"/>
        <rFont val="微软雅黑"/>
        <charset val="134"/>
      </rPr>
      <t xml:space="preserve">                       </t>
    </r>
    <r>
      <rPr>
        <b/>
        <u/>
        <sz val="17"/>
        <rFont val="微软雅黑"/>
        <charset val="134"/>
      </rPr>
      <t xml:space="preserve">  3.0平台座椅骨架总成EBOM清单                          </t>
    </r>
  </si>
  <si>
    <t>编制</t>
  </si>
  <si>
    <t>审核</t>
  </si>
  <si>
    <t>标准化</t>
  </si>
  <si>
    <t>批准</t>
  </si>
  <si>
    <t>页次</t>
  </si>
  <si>
    <t>日 期</t>
  </si>
  <si>
    <t xml:space="preserve">                                  (首页 )</t>
  </si>
  <si>
    <t>图示</t>
  </si>
  <si>
    <t>NO.</t>
  </si>
  <si>
    <t>件号</t>
  </si>
  <si>
    <t>件名</t>
  </si>
  <si>
    <t>产品描述</t>
  </si>
  <si>
    <t>单台用量</t>
  </si>
  <si>
    <t>车型配置</t>
  </si>
  <si>
    <t>备注</t>
  </si>
  <si>
    <t>SHT0010034（虚拟总成）</t>
  </si>
  <si>
    <t>H6高配骨架总成</t>
  </si>
  <si>
    <t>H6主驾高配（VDC阀）-安全带高调、水平减震</t>
  </si>
  <si>
    <t>SHT0014102（虚拟总成）</t>
  </si>
  <si>
    <t>H6主驾高配（VDC阀）-安全带高调、无水平减震</t>
  </si>
  <si>
    <t>SHT0010065（虚拟总成）</t>
  </si>
  <si>
    <t>H6低配骨架总成</t>
  </si>
  <si>
    <t>H6主驾低配（VDC阀）-无安全带高调、无水平减震</t>
  </si>
  <si>
    <t>SHT0010918（虚拟总成）</t>
  </si>
  <si>
    <t>H6副司机高配骨架总成</t>
  </si>
  <si>
    <t>H6副驾（VDC阀）-无安全带高调、无水平减震</t>
  </si>
  <si>
    <t>SHT0014097（虚拟总成）</t>
  </si>
  <si>
    <t>H6高配骨架平台B</t>
  </si>
  <si>
    <t>H4-3.0主驾-安全带高调、无水平减震</t>
  </si>
  <si>
    <t>以下空白</t>
  </si>
  <si>
    <t>变更履历</t>
  </si>
  <si>
    <t>No</t>
  </si>
  <si>
    <t>日期</t>
  </si>
  <si>
    <t>版本</t>
  </si>
  <si>
    <t>零件号</t>
  </si>
  <si>
    <t>零件名称</t>
  </si>
  <si>
    <t xml:space="preserve">  变更内容</t>
  </si>
  <si>
    <t>变更原因</t>
  </si>
  <si>
    <t>变更来源</t>
  </si>
  <si>
    <t xml:space="preserve"> 日期</t>
  </si>
  <si>
    <t>A</t>
  </si>
  <si>
    <t>首次发布</t>
  </si>
  <si>
    <t>2020.06.04</t>
  </si>
  <si>
    <t>B</t>
  </si>
  <si>
    <t>SHT0010076</t>
  </si>
  <si>
    <t>靠背下U形管</t>
  </si>
  <si>
    <t>材料变更</t>
  </si>
  <si>
    <t>原B340LA  Φ25*2.0</t>
  </si>
  <si>
    <t>QStE340TM Φ25*2.0</t>
  </si>
  <si>
    <t>原材料采购困难</t>
  </si>
  <si>
    <t xml:space="preserve">ECR0005105 </t>
  </si>
  <si>
    <t>SHT0010690</t>
  </si>
  <si>
    <t>座框主管</t>
  </si>
  <si>
    <t>原B340LA    Φ20*2.0</t>
  </si>
  <si>
    <t>QStE340TM 
Φ20*2.0</t>
  </si>
  <si>
    <t>原材料采购困难(副司机低配)</t>
  </si>
  <si>
    <t>SHT0010229</t>
  </si>
  <si>
    <t>仰角连接杆</t>
  </si>
  <si>
    <t>原Q340   Ф18×2.5(无缝管)</t>
  </si>
  <si>
    <t>20   Ф18×2.5</t>
  </si>
  <si>
    <t>SHT0011034</t>
  </si>
  <si>
    <t>H6副司机座椅底支架导管</t>
  </si>
  <si>
    <t>原QSTE340TM    Φ22*4.0</t>
  </si>
  <si>
    <t>Q235   Φ22*4.0</t>
  </si>
  <si>
    <t>SHT0011031</t>
  </si>
  <si>
    <t>H6副司机座椅底支架上板</t>
  </si>
  <si>
    <t>原S420MC</t>
  </si>
  <si>
    <t>QStE420TM</t>
  </si>
  <si>
    <t>SHT0011033</t>
  </si>
  <si>
    <t>H6副司机座椅底支架右下板</t>
  </si>
  <si>
    <t>SHT0011032</t>
  </si>
  <si>
    <t>H6副司机座椅底支架左下板</t>
  </si>
  <si>
    <t>SHT0010853</t>
  </si>
  <si>
    <t>右地脚支架</t>
  </si>
  <si>
    <t>SHT0010852</t>
  </si>
  <si>
    <t>左地脚支架</t>
  </si>
  <si>
    <t>SHT0010846</t>
  </si>
  <si>
    <t>支架左边板</t>
  </si>
  <si>
    <t>SHT0010848</t>
  </si>
  <si>
    <t>支架右边板</t>
  </si>
  <si>
    <t>SHT0010850</t>
  </si>
  <si>
    <t>支架前板</t>
  </si>
  <si>
    <t>SHT0010851</t>
  </si>
  <si>
    <t>支架后板</t>
  </si>
  <si>
    <t>SHT0010854</t>
  </si>
  <si>
    <t>支撑钣金件</t>
  </si>
  <si>
    <t>SHT0011391</t>
  </si>
  <si>
    <t>锁止板</t>
  </si>
  <si>
    <t>原SNCM220</t>
  </si>
  <si>
    <t>HC700/980DP</t>
  </si>
  <si>
    <t>SHT0011258</t>
  </si>
  <si>
    <t>座框前固定管</t>
  </si>
  <si>
    <t>原10*20 Q195/T=1.5</t>
  </si>
  <si>
    <t>10*20 Q235/T=1.5</t>
  </si>
  <si>
    <t>SHT0010133</t>
  </si>
  <si>
    <t>座框后固定管</t>
  </si>
  <si>
    <t>SHT0010778</t>
  </si>
  <si>
    <t>气袋腰托支撑钣金</t>
  </si>
  <si>
    <t>原SAPH440 T=1.5</t>
  </si>
  <si>
    <t>Q235 T=2.0</t>
  </si>
  <si>
    <t>SHT0010356</t>
  </si>
  <si>
    <t>靠背调节手柄销轴</t>
  </si>
  <si>
    <t>原20</t>
  </si>
  <si>
    <t>SWRCH22A</t>
  </si>
  <si>
    <t>原材料采购困难(塑料件bom中)</t>
  </si>
  <si>
    <t>SHT0010128</t>
  </si>
  <si>
    <t>仰角锁止齿板</t>
  </si>
  <si>
    <t xml:space="preserve">原16NiCrS4 </t>
  </si>
  <si>
    <t>30CrMo</t>
  </si>
  <si>
    <t>SHT0010228</t>
  </si>
  <si>
    <t>仰角锁止钣金</t>
  </si>
  <si>
    <t>SHT0011408</t>
  </si>
  <si>
    <t>加强钣金片焊接总成</t>
  </si>
  <si>
    <t>结构变更</t>
  </si>
  <si>
    <t>原  汽车安全带用焊接螺母+加强钣金片</t>
  </si>
  <si>
    <t>采用非标件    法兰面焊接螺母   代替零件号 SHT0011408
SHT0010789 取消</t>
  </si>
  <si>
    <t>结构优化</t>
  </si>
  <si>
    <t>SHT0011622</t>
  </si>
  <si>
    <t>高调器滑盖分总成</t>
  </si>
  <si>
    <t>零件号变更</t>
  </si>
  <si>
    <t>原SHT0011662</t>
  </si>
  <si>
    <t>设计评审（北京）(高调器bom中)</t>
  </si>
  <si>
    <t>SHT0011461</t>
  </si>
  <si>
    <t>可回位升降调节机构销轴</t>
  </si>
  <si>
    <t>新增零件</t>
  </si>
  <si>
    <t>可回位升降调节机构销轴为借用件</t>
  </si>
  <si>
    <t>可回位升降调节机构销轴新开，新增零件号：SHT0011461</t>
  </si>
  <si>
    <t>2020.07.09</t>
  </si>
  <si>
    <t>C</t>
  </si>
  <si>
    <t>SHT0010775</t>
  </si>
  <si>
    <t>安全带高调机构固定板1</t>
  </si>
  <si>
    <t>钣金材料为：SPFH590 T=1.5mm  材料规格变更。</t>
  </si>
  <si>
    <t>原1.5-Q/BQB 301   SPFH590-Q/BQB310</t>
  </si>
  <si>
    <t>1.6-Q/BQB 301   SPFH590-Q/BQB310</t>
  </si>
  <si>
    <t>ECR0005241</t>
  </si>
  <si>
    <t>SHT0010776</t>
  </si>
  <si>
    <t>安全带高调机构固定板2</t>
  </si>
  <si>
    <t>1.6-Q/BQB 301   SPFH590-Q/BQB311</t>
  </si>
  <si>
    <t>SHT0010722</t>
  </si>
  <si>
    <t>司机主边调角器下连接板A</t>
  </si>
  <si>
    <t>1.6-Q/BQB 301   SPFH590-Q/BQB312</t>
  </si>
  <si>
    <t>SHT0010723</t>
  </si>
  <si>
    <t>司机主边调角器下连接板B</t>
  </si>
  <si>
    <t>1.6-Q/BQB 301   SPFH590-Q/BQB313</t>
  </si>
  <si>
    <t>SHT0010070</t>
  </si>
  <si>
    <t>扶手固定加强板1</t>
  </si>
  <si>
    <t>1.6-Q/BQB 301   SPFH590-Q/BQB314</t>
  </si>
  <si>
    <t>SHT0010245</t>
  </si>
  <si>
    <t>扶手固定加强板2</t>
  </si>
  <si>
    <t>1.6-Q/BQB 301   SPFH590-Q/BQB315</t>
  </si>
  <si>
    <t>SHT0010724</t>
  </si>
  <si>
    <t>司机副边调角器下连接板A</t>
  </si>
  <si>
    <t>1.6-Q/BQB 301   SPFH590-Q/BQB316</t>
  </si>
  <si>
    <t>SHT0010725</t>
  </si>
  <si>
    <t>司机副边调角器下连接板B</t>
  </si>
  <si>
    <t>1.6-Q/BQB 301   SPFH590-Q/BQB317</t>
  </si>
  <si>
    <t>SHT0010212</t>
  </si>
  <si>
    <t>上框加强板</t>
  </si>
  <si>
    <t>1.6-Q/BQB 301   SPFH590-Q/BQB318</t>
  </si>
  <si>
    <t>SHT0010840</t>
  </si>
  <si>
    <t>仰角小齿板防护板</t>
  </si>
  <si>
    <t>1.6-Q/BQB 301   SPFH590-Q/BQB319</t>
  </si>
  <si>
    <t>SHT0010121</t>
  </si>
  <si>
    <t>座框左侧内边板</t>
  </si>
  <si>
    <t>1.6-Q/BQB 301   SPFH590-Q/BQB320</t>
  </si>
  <si>
    <t>SHT0010125</t>
  </si>
  <si>
    <t>座框右侧内边板</t>
  </si>
  <si>
    <t>1.6-Q/BQB 301   SPFH590-Q/BQB321</t>
  </si>
  <si>
    <t>SHT0011421</t>
  </si>
  <si>
    <t>副司机仰角小齿板防护板</t>
  </si>
  <si>
    <t>1.6-Q/BQB 301   SPFH590-Q/BQB322</t>
  </si>
  <si>
    <t>2020.10.20</t>
  </si>
  <si>
    <t>D</t>
  </si>
  <si>
    <t>BFA0010062</t>
  </si>
  <si>
    <t>焊接方螺母</t>
  </si>
  <si>
    <t xml:space="preserve">原BFA0000518 </t>
  </si>
  <si>
    <t>客户输入，M8螺母强度等级由8变为10级。</t>
  </si>
  <si>
    <t>ECR0005621</t>
  </si>
  <si>
    <t>2020.11.17</t>
  </si>
  <si>
    <t>E</t>
  </si>
  <si>
    <t>SHT0012172</t>
  </si>
  <si>
    <t>VDC阀气管连接总成（主驾）</t>
  </si>
  <si>
    <t>副驾与主驾管路长度不能通用</t>
  </si>
  <si>
    <t>ECR0005586</t>
  </si>
  <si>
    <t>SHT0012173</t>
  </si>
  <si>
    <t>VDC阀气管连接总成（副驾）</t>
  </si>
  <si>
    <t>BPC0010077</t>
  </si>
  <si>
    <t>VDC气阀总成</t>
  </si>
  <si>
    <t>更改零件等级</t>
  </si>
  <si>
    <t>原4级</t>
  </si>
  <si>
    <t>更改为5级</t>
  </si>
  <si>
    <t>结构等级调整</t>
  </si>
  <si>
    <t>BPC0010078</t>
  </si>
  <si>
    <t>阀体外壳</t>
  </si>
  <si>
    <t>零件删除</t>
  </si>
  <si>
    <t>原骨架BOM中</t>
  </si>
  <si>
    <t>单独成立BOM</t>
  </si>
  <si>
    <t>零件bom单独管理</t>
  </si>
  <si>
    <t>BPC0010079</t>
  </si>
  <si>
    <t>气囊密封支撑圈</t>
  </si>
  <si>
    <t>BPC0010080</t>
  </si>
  <si>
    <t>气源密封支撑圈</t>
  </si>
  <si>
    <t>BPC0010081</t>
  </si>
  <si>
    <t>阻尼密封支撑圈</t>
  </si>
  <si>
    <t>BPC0010082</t>
  </si>
  <si>
    <t>顶部密封支撑圈</t>
  </si>
  <si>
    <t>BPC0010083</t>
  </si>
  <si>
    <t>阀杆</t>
  </si>
  <si>
    <t>BPC0010084</t>
  </si>
  <si>
    <t>行程补偿气缸缸体</t>
  </si>
  <si>
    <t>BPC0010085</t>
  </si>
  <si>
    <t>压盖</t>
  </si>
  <si>
    <t>BPC0010086</t>
  </si>
  <si>
    <t>气缸密封座</t>
  </si>
  <si>
    <t>BPC0010087</t>
  </si>
  <si>
    <t>气缸活塞</t>
  </si>
  <si>
    <t>BPC0010088</t>
  </si>
  <si>
    <t>导向杆</t>
  </si>
  <si>
    <t>BPC0010089</t>
  </si>
  <si>
    <t>消音器</t>
  </si>
  <si>
    <t>BPC0010024</t>
  </si>
  <si>
    <t>气管固定板</t>
  </si>
  <si>
    <t>BPC0010025</t>
  </si>
  <si>
    <t>O形圈φ8*φ1.5</t>
  </si>
  <si>
    <t>BPC0010026</t>
  </si>
  <si>
    <t>O形圈φ16*φ1.8</t>
  </si>
  <si>
    <t>BPC0010027</t>
  </si>
  <si>
    <t>活塞杆防尘密封圈</t>
  </si>
  <si>
    <t>BPC0010028</t>
  </si>
  <si>
    <t>活塞密封圈</t>
  </si>
  <si>
    <t>BPC0010029</t>
  </si>
  <si>
    <t>补偿气缸进气管</t>
  </si>
  <si>
    <t>BPC0010030</t>
  </si>
  <si>
    <t>阀体进气管</t>
  </si>
  <si>
    <t>BPC0010031</t>
  </si>
  <si>
    <t>出气管（接速降阀）</t>
  </si>
  <si>
    <t>BPC0010012</t>
  </si>
  <si>
    <t>4mm卡箍</t>
  </si>
  <si>
    <t>F</t>
  </si>
  <si>
    <t>SHT0010230</t>
  </si>
  <si>
    <t>H6（主驾）气囊总成</t>
  </si>
  <si>
    <t>零件名称变更</t>
  </si>
  <si>
    <t>原：H6气囊总成</t>
  </si>
  <si>
    <t>更改后：H6（主驾）气囊总成</t>
  </si>
  <si>
    <t>ECR0005601</t>
  </si>
  <si>
    <t>SHT0012205</t>
  </si>
  <si>
    <t>H6（副驾）气囊总成</t>
  </si>
  <si>
    <t>原副驾采用SHT0010230-H6气囊总成</t>
  </si>
  <si>
    <t>更改后：SHT0012205-H6（副驾）气囊总成</t>
  </si>
  <si>
    <t>SHT0011210</t>
  </si>
  <si>
    <t>气囊上盖</t>
  </si>
  <si>
    <t>SHT0011211</t>
  </si>
  <si>
    <t>气囊下盖</t>
  </si>
  <si>
    <t>H4气嘴</t>
  </si>
  <si>
    <t>H4气嘴螺母</t>
  </si>
  <si>
    <t>SHT0011214</t>
  </si>
  <si>
    <t>170囊皮</t>
  </si>
  <si>
    <t>SHT0011595</t>
  </si>
  <si>
    <t>气囊卡箍</t>
  </si>
  <si>
    <t>BPC0010094</t>
  </si>
  <si>
    <t>气管</t>
  </si>
  <si>
    <t>2020.12.06</t>
  </si>
  <si>
    <t>G</t>
  </si>
  <si>
    <t>SHT0010218</t>
  </si>
  <si>
    <t>减震器连接异型螺母</t>
  </si>
  <si>
    <t>表面处理要求调整</t>
  </si>
  <si>
    <t>原：表面处理要求:
颜色：黑色
盐雾试验要求：DIN 50021-SS,要求120小时后无基材腐蚀且不允许出现大量锌腐蚀产物，另外在供货状态以及在120℃下进行24h存放后系统抗腐蚀性必须保证。</t>
  </si>
  <si>
    <t>更改后：表面处理要求：颜色为黑色  。其他要求应满足DBL 9440.40 (标准依照DBL 9440-2017)产品规定。</t>
  </si>
  <si>
    <t>原设计不符合戴姆勒DBL9440标准要求。</t>
  </si>
  <si>
    <t>ECR0005803</t>
  </si>
  <si>
    <t>SHT0010219</t>
  </si>
  <si>
    <t>仰角连接异型螺母</t>
  </si>
  <si>
    <t>SHT0010314</t>
  </si>
  <si>
    <t>阻尼器下连接螺栓</t>
  </si>
  <si>
    <t>SHT0010315</t>
  </si>
  <si>
    <t>座框减震器连接轴</t>
  </si>
  <si>
    <t>SHT0010319</t>
  </si>
  <si>
    <t>H6减震器上框连接螺栓</t>
  </si>
  <si>
    <t>SHT0010802</t>
  </si>
  <si>
    <t>延伸锁止钣金固定螺栓</t>
  </si>
  <si>
    <t>SHT0010829</t>
  </si>
  <si>
    <t>仰角小齿板连接螺母</t>
  </si>
  <si>
    <t>SHT0010843</t>
  </si>
  <si>
    <t>座框仰角固定螺栓</t>
  </si>
  <si>
    <t>H</t>
  </si>
  <si>
    <t>SHT0010208</t>
  </si>
  <si>
    <t>上框支架异形焊接螺母</t>
  </si>
  <si>
    <t>原：减震器上框支架T型焊接螺母</t>
  </si>
  <si>
    <t>更改后：上框支架异形焊接螺母。</t>
  </si>
  <si>
    <t>原名称与零件现有状态不符。</t>
  </si>
  <si>
    <t>ECR0005804</t>
  </si>
  <si>
    <t>材料调整</t>
  </si>
  <si>
    <t>原：SWRCH35K</t>
  </si>
  <si>
    <t>更改后：10B21</t>
  </si>
  <si>
    <t>10B21满足使用要求且材料便于采购。</t>
  </si>
  <si>
    <t>重量调整</t>
  </si>
  <si>
    <t>原：0.0142</t>
  </si>
  <si>
    <t>更改后：0.015</t>
  </si>
  <si>
    <t>零件结构调整重量发生变化。</t>
  </si>
  <si>
    <t>SHT0010313</t>
  </si>
  <si>
    <t>阻尼器上连接螺栓</t>
  </si>
  <si>
    <t>原：0.0083</t>
  </si>
  <si>
    <t>更改后：0.006</t>
  </si>
  <si>
    <t>2021.02.22</t>
  </si>
  <si>
    <t>J</t>
  </si>
  <si>
    <t>BPC0010126</t>
  </si>
  <si>
    <t>可调阻尼器（苏世博）</t>
  </si>
  <si>
    <t>轴套、衬套等零部件分开供货</t>
  </si>
  <si>
    <t>轴套、衬套等零部件由苏世博统一供货</t>
  </si>
  <si>
    <t>轴套、衬套等零部件由苏世博统一供货
因此删除零部件</t>
  </si>
  <si>
    <t>ECR0005602</t>
  </si>
  <si>
    <t>BAS0010016</t>
  </si>
  <si>
    <t>阻尼器压装复合衬套</t>
  </si>
  <si>
    <t>BAS0010017</t>
  </si>
  <si>
    <t>阻尼器上安装轴套</t>
  </si>
  <si>
    <t>BAS0010018</t>
  </si>
  <si>
    <t>阻尼器下安装轴套</t>
  </si>
  <si>
    <t>BAS0010019</t>
  </si>
  <si>
    <t>阻尼器塑料衬套</t>
  </si>
  <si>
    <t>2021.03.08</t>
  </si>
  <si>
    <t>L</t>
  </si>
  <si>
    <t>SHT0010841</t>
  </si>
  <si>
    <t>仰角调节轴套</t>
  </si>
  <si>
    <t>原：0.0045</t>
  </si>
  <si>
    <t>更改后：0.008</t>
  </si>
  <si>
    <t>仰角调节不回位。</t>
  </si>
  <si>
    <t>ECR0006183</t>
  </si>
  <si>
    <t>SHT0010119</t>
  </si>
  <si>
    <t>座框左边板焊接总成</t>
  </si>
  <si>
    <t>零件结构调整</t>
  </si>
  <si>
    <t>原数据版本A</t>
  </si>
  <si>
    <t>变更后：B</t>
  </si>
  <si>
    <t>SHT0011420</t>
  </si>
  <si>
    <t>副司机座框右边板焊接总成</t>
  </si>
  <si>
    <t>SHT0010123</t>
  </si>
  <si>
    <t>座框右边板焊接总成</t>
  </si>
  <si>
    <t>SHT0011419</t>
  </si>
  <si>
    <t>副司机座框左边板焊接总成</t>
  </si>
  <si>
    <t>2021.11.02</t>
  </si>
  <si>
    <t>M</t>
  </si>
  <si>
    <t>SHT0010120</t>
  </si>
  <si>
    <t>座框左侧外边板</t>
  </si>
  <si>
    <t>原数据版本C</t>
  </si>
  <si>
    <t>变更后：D</t>
  </si>
  <si>
    <t>座框仰角锁止机构调整。</t>
  </si>
  <si>
    <t>ECR0006707</t>
  </si>
  <si>
    <t>SHT0010124</t>
  </si>
  <si>
    <t>座框右侧外边板</t>
  </si>
  <si>
    <t>SHT0010842</t>
  </si>
  <si>
    <t>仰角拉线座框固定钣金</t>
  </si>
  <si>
    <t>原数据版本A，材料：SAPH440 T=2.0</t>
  </si>
  <si>
    <t>变更后：数据版本B    材料：SPCC T=2.5</t>
  </si>
  <si>
    <t>SHT0011422</t>
  </si>
  <si>
    <t>副司机仰角拉线座框固定钣金</t>
  </si>
  <si>
    <t>变更后：SHT0010842-仰角拉线座框固定钣金</t>
  </si>
  <si>
    <t>原数据版本B</t>
  </si>
  <si>
    <t>变更后：C</t>
  </si>
  <si>
    <t>SHT0010836</t>
  </si>
  <si>
    <t>座框骨架焊接总成</t>
  </si>
  <si>
    <t>SHT0011418</t>
  </si>
  <si>
    <t>副司机座框骨架焊接总成</t>
  </si>
  <si>
    <t>SHT0013705</t>
  </si>
  <si>
    <t>仰角凸轮钣金</t>
  </si>
  <si>
    <t>新增件</t>
  </si>
  <si>
    <t>BSP0010007</t>
  </si>
  <si>
    <t>仰角回位蜗簧</t>
  </si>
  <si>
    <t>零件结构、零件名称调整</t>
  </si>
  <si>
    <t>原：①采用涡簧结构②名称：仰角回位蜗簧</t>
  </si>
  <si>
    <t>更改后：①采用拉簧结构②名称： 仰角凸轮回位簧</t>
  </si>
  <si>
    <t>SHT0010383</t>
  </si>
  <si>
    <t>仰角调节拉线总成</t>
  </si>
  <si>
    <t>零件子级调整</t>
  </si>
  <si>
    <t>原座椅总成</t>
  </si>
  <si>
    <t>变更后调至骨架总成</t>
  </si>
  <si>
    <t>SHT0010320</t>
  </si>
  <si>
    <t>仰角调节组件</t>
  </si>
  <si>
    <t>结构调整：仰角调节组件 及子零件取消。</t>
  </si>
  <si>
    <t>结构上用：仰角凸轮钣金 替换。</t>
  </si>
  <si>
    <t>SHT0010304</t>
  </si>
  <si>
    <t>仰角解锁旋转轴</t>
  </si>
  <si>
    <t>SHT0010260</t>
  </si>
  <si>
    <t>仰角调节钣金</t>
  </si>
  <si>
    <t>SHT0010832</t>
  </si>
  <si>
    <t>仰角调节钣金旋转轴</t>
  </si>
  <si>
    <t>BFA0000391</t>
  </si>
  <si>
    <t>开口挡圈</t>
  </si>
  <si>
    <t>BFA0000285</t>
  </si>
  <si>
    <t>零件数量调整</t>
  </si>
  <si>
    <t>原：BFA0000391-开口挡圈 数量1件</t>
  </si>
  <si>
    <t>变更后：BFA0000285-开口挡圈 数量1</t>
  </si>
  <si>
    <t>BFA0010021</t>
  </si>
  <si>
    <t>内六角花形盘头螺钉</t>
  </si>
  <si>
    <t>数量调整（座框总成 子级）</t>
  </si>
  <si>
    <t>原：1件</t>
  </si>
  <si>
    <t>更改后：2件</t>
  </si>
  <si>
    <t>数量调整</t>
  </si>
  <si>
    <t>BFA0010081</t>
  </si>
  <si>
    <t>M6*16</t>
  </si>
  <si>
    <t>数量调整（减震器总成  子级）</t>
  </si>
  <si>
    <t>原：4件</t>
  </si>
  <si>
    <t>2021.09.09</t>
  </si>
  <si>
    <t>N</t>
  </si>
  <si>
    <t>SHT0011009</t>
  </si>
  <si>
    <t>后罩壳固定钣金</t>
  </si>
  <si>
    <t>结构调整</t>
  </si>
  <si>
    <t>——</t>
  </si>
  <si>
    <t>零件折弯角度调整。</t>
  </si>
  <si>
    <t xml:space="preserve">ECR0006870 </t>
  </si>
  <si>
    <t>SHT0010825</t>
  </si>
  <si>
    <t>安全带卷收器固定钣金</t>
  </si>
  <si>
    <t>原重量：0.0973</t>
  </si>
  <si>
    <t>更改后：0.112</t>
  </si>
  <si>
    <t>SHT0011259</t>
  </si>
  <si>
    <t>副司机安全带卷收器固定钣金</t>
  </si>
  <si>
    <t>SHT0011112</t>
  </si>
  <si>
    <t>安全带卷收器固定钣金焊接总成</t>
  </si>
  <si>
    <t>SHT0010825钣金单件调整总成调整</t>
  </si>
  <si>
    <t>SHT0011416</t>
  </si>
  <si>
    <t>副司机安全带卷收器固定钣金焊接总成</t>
  </si>
  <si>
    <t>SHT0011259钣金单件调整总成调整</t>
  </si>
  <si>
    <t>SHT0010214</t>
  </si>
  <si>
    <t>减震器上框后横梁焊接总成</t>
  </si>
  <si>
    <t>原：卷收器固定至外侧两孔。</t>
  </si>
  <si>
    <t>更改后：卷收器固定孔为调整为中间两孔。</t>
  </si>
  <si>
    <t>卷收器固定钣金点焊螺母位置调整。</t>
  </si>
  <si>
    <t>SHT0010818</t>
  </si>
  <si>
    <t>减震器上框后横梁焊接总成（水平减震）</t>
  </si>
  <si>
    <t>SHT0011415</t>
  </si>
  <si>
    <t>副司机减震器上框后横梁焊接总成</t>
  </si>
  <si>
    <t>SHT0010078</t>
  </si>
  <si>
    <t>调角器连动杆保护管</t>
  </si>
  <si>
    <t>形状/材质调整</t>
  </si>
  <si>
    <t>原：调角器连动杆保护管/圆管φ10*1.5 Q235</t>
  </si>
  <si>
    <t>更改后：调角器连动杆保护钢丝/ 圆钢φ8 Q235</t>
  </si>
  <si>
    <t>零件名称、材料调整、结构上避免与卷收器干涉做了避让调整。</t>
  </si>
  <si>
    <t>SHT0010780</t>
  </si>
  <si>
    <t>气袋腰托下固定点焊接总成</t>
  </si>
  <si>
    <t>SHT0010078单件调整。</t>
  </si>
  <si>
    <t>SHT0010756</t>
  </si>
  <si>
    <t>H6高配靠背骨架总成</t>
  </si>
  <si>
    <t>SHT0010758</t>
  </si>
  <si>
    <t>H6低配靠背骨架总成</t>
  </si>
  <si>
    <t>SHT0010944</t>
  </si>
  <si>
    <t>H6副司机高配靠背骨架总成</t>
  </si>
  <si>
    <t>SHT0010753</t>
  </si>
  <si>
    <t>H4高配靠背骨架焊接总成</t>
  </si>
  <si>
    <t>2021.10.10</t>
  </si>
  <si>
    <t>O</t>
  </si>
  <si>
    <t>SHT0010067</t>
  </si>
  <si>
    <t>减震器上框左右支架</t>
  </si>
  <si>
    <t>钣金开孔调整</t>
  </si>
  <si>
    <t>详见：http://jira.bjghrc.com:8090/pages/viewpage.action?pageId=197233785</t>
  </si>
  <si>
    <t>座框与减震器连接螺栓在六轴耐久实验48H后出现螺纹根部断裂问题。</t>
  </si>
  <si>
    <t>ECR0006809</t>
  </si>
  <si>
    <t>SHT0010122</t>
  </si>
  <si>
    <t>座框旋转螺栓轴套</t>
  </si>
  <si>
    <t>尺寸调整</t>
  </si>
  <si>
    <t>SHT0010207</t>
  </si>
  <si>
    <t>座框旋转轴轴套</t>
  </si>
  <si>
    <t>SHT0010206</t>
  </si>
  <si>
    <t>上框侧支架焊接总成</t>
  </si>
  <si>
    <t>BAS0010004</t>
  </si>
  <si>
    <t>座框旋转塑料轴套</t>
  </si>
  <si>
    <t>规格调整</t>
  </si>
  <si>
    <t>原易格斯：GFM-1012-17</t>
  </si>
  <si>
    <t>设变后：GFM-1213-12</t>
  </si>
  <si>
    <t>2021.10.29</t>
  </si>
  <si>
    <t>P</t>
  </si>
  <si>
    <t>原：10*20 Q235/T=1.5</t>
  </si>
  <si>
    <t>设变后：10*20 B340LA/T=1.5</t>
  </si>
  <si>
    <t>六自由度耐久座框固定管断裂。</t>
  </si>
  <si>
    <t>ECR0007029</t>
  </si>
  <si>
    <t>原数据版本E</t>
  </si>
  <si>
    <t>变更后：F</t>
  </si>
  <si>
    <t>2021.11.06</t>
  </si>
  <si>
    <t>Q</t>
  </si>
  <si>
    <t>BFA0010023</t>
  </si>
  <si>
    <t>内六角圆柱头螺钉</t>
  </si>
  <si>
    <t>原：2件</t>
  </si>
  <si>
    <t>更改后：4件</t>
  </si>
  <si>
    <t>规格相近螺栓错装问题</t>
  </si>
  <si>
    <t>ECR0007048</t>
  </si>
  <si>
    <t>BFA0010024</t>
  </si>
  <si>
    <t>更改后：0件</t>
  </si>
  <si>
    <t>2021/12/17</t>
  </si>
  <si>
    <t>R</t>
  </si>
  <si>
    <t>更改源文件自带错误信息（包含错误的更记录、用量等）</t>
  </si>
  <si>
    <t>打印签字用</t>
  </si>
  <si>
    <t>删除所有无效行（包含未开发、需要删除的内容）</t>
  </si>
  <si>
    <t>删除重汽配置及相关零件</t>
  </si>
  <si>
    <t>更新气囊：保留SHT0010230，通用，删除SHT0012205</t>
  </si>
  <si>
    <t>更新限位橡胶：上限位SHT0010213改为SHT0013995，下限位SHT0010217改为SHT0013932，水平减震缓冲块SHT0010809改为SHT0013934，材料聚氨酯更改为橡胶</t>
  </si>
  <si>
    <t>更新VDC阀：合并成一种SHT0012172，其余删除</t>
  </si>
  <si>
    <t>更新阻尼器：SHT0010827未开发，删除</t>
  </si>
  <si>
    <t>H4-3.0滑轨：保留SHT0010900，用量为2，SHT0010901和SHT0010902删除</t>
  </si>
  <si>
    <t>删除滑轨下级零件，仅保留总成</t>
  </si>
  <si>
    <t>与BAS0010005重复，将04替换为05</t>
  </si>
  <si>
    <t>H4681010099A0</t>
  </si>
  <si>
    <t>驾驶员座椅后端固定支座</t>
  </si>
  <si>
    <t>随车件删除，在整椅BOM中体现</t>
  </si>
  <si>
    <t>SHT0010781</t>
  </si>
  <si>
    <t>机械腰托下固定钢丝</t>
  </si>
  <si>
    <t>长度更正为350mm</t>
  </si>
  <si>
    <t>2021/12/29</t>
  </si>
  <si>
    <t>S</t>
  </si>
  <si>
    <t>SHT0011399</t>
  </si>
  <si>
    <t>润滑脂</t>
  </si>
  <si>
    <t>原：0件</t>
  </si>
  <si>
    <t>更改后：1件</t>
  </si>
  <si>
    <t>明确润滑脂牌号和涂抹位置，所有配置增加</t>
  </si>
  <si>
    <t>T</t>
  </si>
  <si>
    <t>SHT0010844</t>
  </si>
  <si>
    <t>H6司机座椅底支架总成</t>
  </si>
  <si>
    <t>版本更新</t>
  </si>
  <si>
    <t>原：A</t>
  </si>
  <si>
    <t>更改后：B</t>
  </si>
  <si>
    <t>底支架后板增加工艺定位孔</t>
  </si>
  <si>
    <t>ECR0007387</t>
  </si>
  <si>
    <t>版本更新，增加工艺定位孔</t>
  </si>
  <si>
    <t>SHT0010036</t>
  </si>
  <si>
    <t>坐盆骨架总成</t>
  </si>
  <si>
    <t>增加大垫圈，更改BOM用量</t>
  </si>
  <si>
    <t>原：无垫圈</t>
  </si>
  <si>
    <t>更改后：有垫圈</t>
  </si>
  <si>
    <t>增加大垫圈</t>
  </si>
  <si>
    <t>ECR0007389</t>
  </si>
  <si>
    <t>BFA0000020</t>
  </si>
  <si>
    <t>大垫圈</t>
  </si>
  <si>
    <t>2022/2/22</t>
  </si>
  <si>
    <t>U</t>
  </si>
  <si>
    <t>BCL0010013</t>
  </si>
  <si>
    <t>钣金扎带（背面扎带）</t>
  </si>
  <si>
    <t>根据实际装配顺序，将此零件从整椅BOM移动到底座模块化BOM中</t>
  </si>
  <si>
    <t>2022/4/18</t>
  </si>
  <si>
    <t>V</t>
  </si>
  <si>
    <t>SHT0014511</t>
  </si>
  <si>
    <t>H6阻尼器金属轴套</t>
  </si>
  <si>
    <t>阻尼器与轴套拆分</t>
  </si>
  <si>
    <t>ECR0007683</t>
  </si>
  <si>
    <t>2022/6/12</t>
  </si>
  <si>
    <t>W</t>
  </si>
  <si>
    <t>固定滑轨与底支架的螺栓：内六角花形盘头螺钉-BFA0010029，零件号变更为BFA0010089，其余信息不变</t>
  </si>
  <si>
    <t>根据20220402整椅下发ECR进行修正</t>
  </si>
  <si>
    <t>ECR0007643</t>
  </si>
  <si>
    <t>2022/07/08</t>
  </si>
  <si>
    <t>X</t>
  </si>
  <si>
    <t>SHT0010050</t>
  </si>
  <si>
    <t>内绞架支撑钣金</t>
  </si>
  <si>
    <t>修订错误</t>
  </si>
  <si>
    <t>SHT0010057</t>
  </si>
  <si>
    <t>外绞架支撑钣金</t>
  </si>
  <si>
    <t>SHT0010058</t>
  </si>
  <si>
    <t>外绞架旋转轴</t>
  </si>
  <si>
    <t>BFA0000010</t>
  </si>
  <si>
    <t>2型非金属嵌件六角锁紧螺母</t>
  </si>
  <si>
    <t>根据河北现有状态更新</t>
  </si>
  <si>
    <t>ECR0007969</t>
  </si>
  <si>
    <t>SHT0011412</t>
  </si>
  <si>
    <t>副司机阻尼器上固定钣焊接总成</t>
  </si>
  <si>
    <t>取消零件</t>
  </si>
  <si>
    <t>BFA0000518</t>
  </si>
  <si>
    <t>取消SHT0011412子级焊接方螺母</t>
  </si>
  <si>
    <t>SHT0010052</t>
  </si>
  <si>
    <t>阻尼器上固定钣金</t>
  </si>
  <si>
    <t>SHT0011412子级阻尼器固定钣金上移一级</t>
  </si>
  <si>
    <t>SHT0011517</t>
  </si>
  <si>
    <t>绞架总成（VDC）</t>
  </si>
  <si>
    <t>原：C</t>
  </si>
  <si>
    <t>更改后：D</t>
  </si>
  <si>
    <t>因取消SHT0011412-副司机阻尼器上固定钣焊接总成，版本更新</t>
  </si>
  <si>
    <t>SHT0011518</t>
  </si>
  <si>
    <t>内绞架总成（VDC）</t>
  </si>
  <si>
    <t>SHT0011519</t>
  </si>
  <si>
    <t>内绞架焊接总成（VDC）</t>
  </si>
  <si>
    <t>2022/07/12</t>
  </si>
  <si>
    <t>SHT0010231</t>
  </si>
  <si>
    <t>3.0平台防尘罩总成</t>
  </si>
  <si>
    <t>取消总成改为单件，零件号、零件名不变</t>
  </si>
  <si>
    <t>防尘罩卡扣更换为F扣，更新BOM</t>
  </si>
  <si>
    <t>ECR0008048</t>
  </si>
  <si>
    <t>SHT0011924</t>
  </si>
  <si>
    <t>3.0平台防尘罩卡扣</t>
  </si>
  <si>
    <t>原：11件</t>
  </si>
  <si>
    <t>SHT0011923</t>
  </si>
  <si>
    <t>3.0平台防尘罩</t>
  </si>
  <si>
    <t>SQDZ 6800004-8</t>
  </si>
  <si>
    <t>F扣</t>
  </si>
  <si>
    <t>原：15件</t>
  </si>
  <si>
    <t>更改后：28件</t>
  </si>
  <si>
    <t>BCL0010018</t>
  </si>
  <si>
    <t>黑色防护毛毡</t>
  </si>
  <si>
    <t>增加黑色防护毛毡</t>
  </si>
  <si>
    <t>H6气路装配关键控制点</t>
  </si>
  <si>
    <t>2022/7/22</t>
  </si>
  <si>
    <t>Y</t>
  </si>
  <si>
    <t>SHT0013995</t>
  </si>
  <si>
    <t>上限位缓冲块</t>
  </si>
  <si>
    <t>更改示意图片</t>
  </si>
  <si>
    <t>图片未更新</t>
  </si>
  <si>
    <t>BFA0000570</t>
  </si>
  <si>
    <t>大帽抽芯铆钉</t>
  </si>
  <si>
    <t>固定座盆滑块的铝铆钉改为钢铆钉</t>
  </si>
  <si>
    <t>ECR0008068</t>
  </si>
  <si>
    <t>BFA0010096</t>
  </si>
  <si>
    <t>全钢大帽抽芯铆钉</t>
  </si>
  <si>
    <t>2022/8/15</t>
  </si>
  <si>
    <t>Z</t>
  </si>
  <si>
    <t>取消全部BFA0000518，更换为BFA0010062</t>
  </si>
  <si>
    <t>标准件等级变化，用量不变</t>
  </si>
  <si>
    <t>标准件通用化</t>
  </si>
  <si>
    <t>ECR0008107</t>
  </si>
  <si>
    <t>SHT0010134</t>
  </si>
  <si>
    <t>坐盆延伸固定钣金</t>
  </si>
  <si>
    <t>原：Ａ</t>
  </si>
  <si>
    <t>更改后：Ｂ</t>
  </si>
  <si>
    <t>司机主边调角器下连接钣B</t>
  </si>
  <si>
    <t>原：Ｂ</t>
  </si>
  <si>
    <t>更改后：Ｃ</t>
  </si>
  <si>
    <t>司机副边调角器下连接钣B</t>
  </si>
  <si>
    <t>SHT0010068</t>
  </si>
  <si>
    <t>扶手固定加强板焊接总成</t>
  </si>
  <si>
    <t>SHT0011209</t>
  </si>
  <si>
    <t>左侧扶手固定加强板焊接总成</t>
  </si>
  <si>
    <t>2022/8/25</t>
  </si>
  <si>
    <t>SHT0010225</t>
  </si>
  <si>
    <t>仰角连杆轴</t>
  </si>
  <si>
    <t>材质和热处理要求</t>
  </si>
  <si>
    <t>根据供应商供货情况更改</t>
  </si>
  <si>
    <t>ECR0008091</t>
  </si>
  <si>
    <t>BFA0010028</t>
  </si>
  <si>
    <t>开口型平圆头抽芯铆钉</t>
  </si>
  <si>
    <t>替换为钢铆钉</t>
  </si>
  <si>
    <t>ECR0008165</t>
  </si>
  <si>
    <t>BFA0010097</t>
  </si>
  <si>
    <t>全钢开口型平圆头抽芯铆钉</t>
  </si>
  <si>
    <t>SHT0010779</t>
  </si>
  <si>
    <t>气袋腰托侧翼支撑钢丝</t>
  </si>
  <si>
    <t>更新重量</t>
  </si>
  <si>
    <t>原：0.0364</t>
  </si>
  <si>
    <t>更改后：0.0384</t>
  </si>
  <si>
    <t>H6 气袋腰托侧翼支撑钢丝更改折弯和长度</t>
  </si>
  <si>
    <t>ECR0008223</t>
  </si>
  <si>
    <t>BFA0000316</t>
  </si>
  <si>
    <t>SHT0010130下级增加焊接方螺母</t>
  </si>
  <si>
    <t>ECR0008186</t>
  </si>
  <si>
    <t>SHT0010131下级增加焊接方螺母</t>
  </si>
  <si>
    <t>SHT0014961</t>
  </si>
  <si>
    <t>左侧挡片</t>
  </si>
  <si>
    <t>防止螺栓脱落</t>
  </si>
  <si>
    <t>SHT0014962</t>
  </si>
  <si>
    <t>右侧挡片</t>
  </si>
  <si>
    <t>SHT0014990</t>
  </si>
  <si>
    <t>背胶毛毡</t>
  </si>
  <si>
    <t>固定小齿板和凸轮的螺栓替换为SHT0014932</t>
  </si>
  <si>
    <t>SHT0014932</t>
  </si>
  <si>
    <t>仰角小齿板固定螺栓</t>
  </si>
  <si>
    <t>2022/9/2</t>
  </si>
  <si>
    <t>BSP0010011</t>
  </si>
  <si>
    <t>变阻尼拉线回位簧</t>
  </si>
  <si>
    <t>由整椅BOM移动到底座模块化BOM</t>
  </si>
  <si>
    <t>根据工艺调整</t>
  </si>
  <si>
    <t>SHT0011056</t>
  </si>
  <si>
    <t>阻尼拨杆连接塑料件</t>
  </si>
  <si>
    <t>更改:材质、表面处理</t>
  </si>
  <si>
    <t>更改前：30CrMo、电泳</t>
  </si>
  <si>
    <t>更改后：42CrMo4、电镀锌镍</t>
  </si>
  <si>
    <t>根据供应商制造情况，更改材质、热处理、表面处理等信息</t>
  </si>
  <si>
    <t>ECR0007963</t>
  </si>
  <si>
    <t>更改:表面处理</t>
  </si>
  <si>
    <t>更改前：电泳</t>
  </si>
  <si>
    <t>更改后：电镀锌镍</t>
  </si>
  <si>
    <t>更改用量</t>
  </si>
  <si>
    <t>更改前：1</t>
  </si>
  <si>
    <t>更改后：0</t>
  </si>
  <si>
    <t>VDC阀上部开口挡圈取消，改为整椅装配</t>
  </si>
  <si>
    <t>根据工艺装配调整</t>
  </si>
  <si>
    <t>2022/9/30</t>
  </si>
  <si>
    <t>AA</t>
  </si>
  <si>
    <t>BPC0000019</t>
  </si>
  <si>
    <t>气管防护管</t>
  </si>
  <si>
    <t>SHT0010038</t>
  </si>
  <si>
    <t>坐盆钣金</t>
  </si>
  <si>
    <t>更改：材质、尺寸公差</t>
  </si>
  <si>
    <t>更改前：ST14</t>
  </si>
  <si>
    <t>更改后：DC04</t>
  </si>
  <si>
    <t>宝钢标准更新，材料牌号更改</t>
  </si>
  <si>
    <t>ECR0008391</t>
  </si>
  <si>
    <t>2022/10/30</t>
  </si>
  <si>
    <t>AB</t>
  </si>
  <si>
    <t>SHT0010299</t>
  </si>
  <si>
    <t>H6靠背调节手柄安装轴</t>
  </si>
  <si>
    <t>更改：材质</t>
  </si>
  <si>
    <t>更改前：SWRCH22A</t>
  </si>
  <si>
    <t>根据实物更改材质要求</t>
  </si>
  <si>
    <t>ECR0008283</t>
  </si>
  <si>
    <t>SHT0010307</t>
  </si>
  <si>
    <t>减震前横梁支撑轴套</t>
  </si>
  <si>
    <t>更改：材质、表面处理</t>
  </si>
  <si>
    <t>更改后：20#、镀锌</t>
  </si>
  <si>
    <t>根据实物更新材质；SHT0011237与SHT0010307通用</t>
  </si>
  <si>
    <t>ECR0008488</t>
  </si>
  <si>
    <t>SHT0011237</t>
  </si>
  <si>
    <t>内绞架固定块支撑轴套</t>
  </si>
  <si>
    <t>更改：替换为SHT0010307</t>
  </si>
  <si>
    <t>原：SHT0011237</t>
  </si>
  <si>
    <t>更改后：SHT0010307</t>
  </si>
  <si>
    <t>SHT0011520</t>
  </si>
  <si>
    <t>内绞架支撑管（VDC）</t>
  </si>
  <si>
    <t>原：Q195</t>
  </si>
  <si>
    <t>更改后：20#</t>
  </si>
  <si>
    <t>SHT0010283</t>
  </si>
  <si>
    <t>H6滑轨本体</t>
  </si>
  <si>
    <t>补全滑轨的下级零件</t>
  </si>
  <si>
    <t>2022/10/31</t>
  </si>
  <si>
    <t>更改：零件号</t>
  </si>
  <si>
    <t>更改前：BCL0010018</t>
  </si>
  <si>
    <t>更改后：BCL0010019</t>
  </si>
  <si>
    <t>更改零件号，补充材料和规格</t>
  </si>
  <si>
    <t>BCL0010020</t>
  </si>
  <si>
    <t>EBOM零件缺失：仰角回位拉簧处的防护毛毡</t>
  </si>
  <si>
    <t>2022/11/03</t>
  </si>
  <si>
    <t>BFA0010105</t>
  </si>
  <si>
    <t>小垫圈</t>
  </si>
  <si>
    <t>EBOM零件缺失：仰角凸轮处的垫圈</t>
  </si>
  <si>
    <t>2022/11/11</t>
  </si>
  <si>
    <t>AC</t>
  </si>
  <si>
    <t>BSP0010012</t>
  </si>
  <si>
    <t>滑轨解锁手柄右侧回位簧</t>
  </si>
  <si>
    <t>更改后：2</t>
  </si>
  <si>
    <t>左右件通用</t>
  </si>
  <si>
    <t>BSP0010027</t>
  </si>
  <si>
    <t>滑轨解锁手柄左侧回位簧</t>
  </si>
  <si>
    <t>删除零件</t>
  </si>
  <si>
    <t>各零件对应的图纸号更新，3D2D的版本更新</t>
  </si>
  <si>
    <t>2022/11/24</t>
  </si>
  <si>
    <t>更改前：2</t>
  </si>
  <si>
    <t>更改后：1</t>
  </si>
  <si>
    <t>零件用量书写错误</t>
  </si>
  <si>
    <t>2022/12/8</t>
  </si>
  <si>
    <t>替换为：BCL0010023-海尔曼钣金扎带</t>
  </si>
  <si>
    <t>ECR0008707</t>
  </si>
  <si>
    <t>2023/8/8</t>
  </si>
  <si>
    <t>AD</t>
  </si>
  <si>
    <t>增加J6G平地板自适应项目，基于H6项目，更改座盆、更改气路系统、阻尼系统</t>
  </si>
  <si>
    <t>核算成本</t>
  </si>
  <si>
    <r>
      <rPr>
        <b/>
        <sz val="10"/>
        <rFont val="宋体"/>
        <charset val="134"/>
      </rPr>
      <t>设计</t>
    </r>
    <r>
      <rPr>
        <b/>
        <sz val="10"/>
        <rFont val="Arial"/>
        <charset val="134"/>
      </rPr>
      <t>:</t>
    </r>
  </si>
  <si>
    <t>校核：</t>
  </si>
  <si>
    <t>标准化：</t>
  </si>
  <si>
    <t>3.0平台骨架 EBOM</t>
  </si>
  <si>
    <t>SHT0014102</t>
  </si>
  <si>
    <t>SHT0010065</t>
  </si>
  <si>
    <t>SHT0010918</t>
  </si>
  <si>
    <t>SHT0014097</t>
  </si>
  <si>
    <t>会签：</t>
  </si>
  <si>
    <t>中文名称</t>
  </si>
  <si>
    <r>
      <rPr>
        <b/>
        <sz val="10"/>
        <rFont val="宋体"/>
        <charset val="134"/>
      </rPr>
      <t>批准</t>
    </r>
    <r>
      <rPr>
        <b/>
        <sz val="10"/>
        <rFont val="Arial"/>
        <charset val="134"/>
      </rPr>
      <t xml:space="preserve">: </t>
    </r>
  </si>
  <si>
    <t>日期：</t>
  </si>
  <si>
    <t>规格型号</t>
  </si>
  <si>
    <t>H6主驾高配（VDC阀）</t>
  </si>
  <si>
    <t>H6主驾低配（VDC阀）</t>
  </si>
  <si>
    <t>副驾驶标准悬挂座椅（戴姆勒）</t>
  </si>
  <si>
    <t>福田2021高配选装（GTL-C）</t>
  </si>
  <si>
    <t>版本：【Z】</t>
  </si>
  <si>
    <t>安全带高调、无水平减震</t>
  </si>
  <si>
    <t>无安全带高调、无水平减震</t>
  </si>
  <si>
    <t>说明：</t>
  </si>
  <si>
    <t>重量</t>
  </si>
  <si>
    <t>价格</t>
  </si>
  <si>
    <t>序号</t>
  </si>
  <si>
    <t>装配等级</t>
  </si>
  <si>
    <t>QAD</t>
  </si>
  <si>
    <t>零件描述</t>
  </si>
  <si>
    <t>重要度</t>
  </si>
  <si>
    <t>单位</t>
  </si>
  <si>
    <t>数据版本</t>
  </si>
  <si>
    <t>零件负责人</t>
  </si>
  <si>
    <t>图纸</t>
  </si>
  <si>
    <t>图纸号</t>
  </si>
  <si>
    <t>图纸版本</t>
  </si>
  <si>
    <t>是否申请新零件号</t>
  </si>
  <si>
    <r>
      <rPr>
        <sz val="10"/>
        <rFont val="宋体"/>
        <charset val="134"/>
      </rPr>
      <t>沿用件</t>
    </r>
    <r>
      <rPr>
        <sz val="10"/>
        <rFont val="Arial"/>
        <charset val="134"/>
      </rPr>
      <t xml:space="preserve">            Y/N</t>
    </r>
  </si>
  <si>
    <r>
      <rPr>
        <sz val="10"/>
        <rFont val="宋体"/>
        <charset val="134"/>
      </rPr>
      <t>零件类别</t>
    </r>
  </si>
  <si>
    <t>材料</t>
  </si>
  <si>
    <t>材料标准</t>
  </si>
  <si>
    <t>轮廓尺寸
(长*宽*高)</t>
  </si>
  <si>
    <t>重量
（Kg）</t>
  </si>
  <si>
    <t>表面处理</t>
  </si>
  <si>
    <t>工艺方式</t>
  </si>
  <si>
    <t>工艺规格</t>
  </si>
  <si>
    <t>工艺用量
（Kg）</t>
  </si>
  <si>
    <t>材料利用率</t>
  </si>
  <si>
    <t>焊接长度
（cm）</t>
  </si>
  <si>
    <r>
      <rPr>
        <sz val="10"/>
        <rFont val="宋体"/>
        <charset val="134"/>
        <scheme val="minor"/>
      </rPr>
      <t>涂装面积
（m</t>
    </r>
    <r>
      <rPr>
        <vertAlign val="superscript"/>
        <sz val="10"/>
        <rFont val="宋体"/>
        <charset val="134"/>
        <scheme val="minor"/>
      </rPr>
      <t>2</t>
    </r>
    <r>
      <rPr>
        <sz val="10"/>
        <rFont val="宋体"/>
        <charset val="134"/>
        <scheme val="minor"/>
      </rPr>
      <t>）</t>
    </r>
  </si>
  <si>
    <t>工时/h</t>
  </si>
  <si>
    <t>人数</t>
  </si>
  <si>
    <t>外购/自制</t>
  </si>
  <si>
    <t>供应商/工序</t>
  </si>
  <si>
    <t>零件属性</t>
  </si>
  <si>
    <t>用量</t>
  </si>
  <si>
    <t>长</t>
  </si>
  <si>
    <t>宽</t>
  </si>
  <si>
    <t>高</t>
  </si>
  <si>
    <t>ea</t>
  </si>
  <si>
    <t>付园</t>
  </si>
  <si>
    <t>装配总成件</t>
  </si>
  <si>
    <t>ASSY</t>
  </si>
  <si>
    <t>组装</t>
  </si>
  <si>
    <t>河北自制</t>
  </si>
  <si>
    <t>骨架组装车间</t>
  </si>
  <si>
    <t>戴姆勒专属</t>
  </si>
  <si>
    <t>SHT0010777</t>
  </si>
  <si>
    <t>H4高配靠背骨架总成</t>
  </si>
  <si>
    <t>原名：福田2020司机靠背骨架总成，更新为：H4高配靠背骨架总成20201225</t>
  </si>
  <si>
    <t>XXX</t>
  </si>
  <si>
    <t>福田专属</t>
  </si>
  <si>
    <t>道达尔-MULTIS EP 2</t>
  </si>
  <si>
    <t>非标件</t>
  </si>
  <si>
    <t>河北外购</t>
  </si>
  <si>
    <t>北京嘉度科贸有限公司</t>
  </si>
  <si>
    <t>SHT0002446</t>
  </si>
  <si>
    <t>H6高配靠背骨架焊接总成电泳</t>
  </si>
  <si>
    <t>骨架具有：安全带高调、气袋腰托、双扶手【N】ECR0006870</t>
  </si>
  <si>
    <r>
      <rPr>
        <sz val="10"/>
        <rFont val="宋体"/>
        <charset val="134"/>
        <scheme val="minor"/>
      </rPr>
      <t>SHT0010752</t>
    </r>
  </si>
  <si>
    <t>电泳件</t>
  </si>
  <si>
    <t>电泳</t>
  </si>
  <si>
    <t>电泳车间</t>
  </si>
  <si>
    <t>H4高配靠背骨架电泳总成</t>
  </si>
  <si>
    <t>SHT0002447</t>
  </si>
  <si>
    <t>H6低配靠背骨架焊接总成电泳</t>
  </si>
  <si>
    <t>骨架与SHT0010752相比①安全带上有效固定点位置不同。②靠背骨架造型方案不同【N】ECR0006870</t>
  </si>
  <si>
    <t>SHT0010754</t>
  </si>
  <si>
    <t>SHT0002448</t>
  </si>
  <si>
    <t>H6副司机高配靠背骨架焊接总成电泳</t>
  </si>
  <si>
    <t>H6副司机高配靠背骨架焊接总成，与H6低配靠背骨架焊接总成 【N】ECR0006870</t>
  </si>
  <si>
    <t>戴姆勒副司机</t>
  </si>
  <si>
    <t>SHT0010752</t>
  </si>
  <si>
    <t>H6高配靠背骨架焊接总成</t>
  </si>
  <si>
    <t>焊接总成件</t>
  </si>
  <si>
    <t>焊接</t>
  </si>
  <si>
    <t>焊接车间</t>
  </si>
  <si>
    <t xml:space="preserve">原名：福田2020选装靠背骨架焊接总成 更新为：H4高配靠背骨架焊接总成-20201225  【N】ECR0006870 </t>
  </si>
  <si>
    <t>喷涂/电泳</t>
  </si>
  <si>
    <t>H6低配靠背骨架焊接总成</t>
  </si>
  <si>
    <t>SHT0011400</t>
  </si>
  <si>
    <t>H6副司机高配靠背骨架焊接总成</t>
  </si>
  <si>
    <t>SHT0014446</t>
  </si>
  <si>
    <t>星盘密封胶</t>
  </si>
  <si>
    <t>HT-586室温硫化硅酮密封胶</t>
  </si>
  <si>
    <t>辅材</t>
  </si>
  <si>
    <t>SHT0010763</t>
  </si>
  <si>
    <t>H6肩部支撑钢丝</t>
  </si>
  <si>
    <t>线材件</t>
  </si>
  <si>
    <t>Q235  Φ8</t>
  </si>
  <si>
    <t>φ8-GB/T 342        Q235-GB/T 700</t>
  </si>
  <si>
    <t>64*130*258</t>
  </si>
  <si>
    <t>折弯</t>
  </si>
  <si>
    <t>海兴中盛弹簧有限公司</t>
  </si>
  <si>
    <t>SHT0011900</t>
  </si>
  <si>
    <t>福田肩部支撑钢丝</t>
  </si>
  <si>
    <t>原名：福田2020肩部支撑钢丝 更改为：福田肩部支撑钢丝</t>
  </si>
  <si>
    <t>SHT0010759</t>
  </si>
  <si>
    <t>靠背弯管焊接总成（H6低配）</t>
  </si>
  <si>
    <t>主副驾通用件</t>
  </si>
  <si>
    <t>过程虚拟件</t>
  </si>
  <si>
    <t>SHT0010760</t>
  </si>
  <si>
    <t>靠背弯管焊接总成（H6高配）</t>
  </si>
  <si>
    <t>安全带高调骨架</t>
  </si>
  <si>
    <t>SHT0010762</t>
  </si>
  <si>
    <t>靠背弯管焊接总成（福田选装）</t>
  </si>
  <si>
    <t>原名：靠背弯管焊接总成（福田2020选装） 更改为：靠背弯管焊接总成（福田选装）</t>
  </si>
  <si>
    <t>SHT0010764</t>
  </si>
  <si>
    <t>H6高配座椅头枕管</t>
  </si>
  <si>
    <t>管材件</t>
  </si>
  <si>
    <t>QSTE340TM   
Φ20*2.0</t>
  </si>
  <si>
    <t>54.3*417*468</t>
  </si>
  <si>
    <t>弯管</t>
  </si>
  <si>
    <t>弯管车间</t>
  </si>
  <si>
    <t>SHT0010765</t>
  </si>
  <si>
    <t>H6低配座椅头枕管</t>
  </si>
  <si>
    <t>SHT0010766</t>
  </si>
  <si>
    <t>福田选装头枕管</t>
  </si>
  <si>
    <t>原名：福田2020选装头枕管  更改为：福田选装头枕管</t>
  </si>
  <si>
    <t>SHT0010294</t>
  </si>
  <si>
    <t>靠背上支撑方管</t>
  </si>
  <si>
    <t>Q235
t=1.5</t>
  </si>
  <si>
    <t>20*20*422</t>
  </si>
  <si>
    <t>切断</t>
  </si>
  <si>
    <t>平台件</t>
  </si>
  <si>
    <t>【B】   QSTE340TM Ø25X2</t>
  </si>
  <si>
    <t>25*422*281</t>
  </si>
  <si>
    <t>钣金件</t>
  </si>
  <si>
    <t>【B】 Q235
 t=2.0</t>
  </si>
  <si>
    <t>2.0-GB/T 708   Q235-GB/T 700</t>
  </si>
  <si>
    <t>冲压</t>
  </si>
  <si>
    <t>冲压车间</t>
  </si>
  <si>
    <t>SHT0010066</t>
  </si>
  <si>
    <t>横衬板</t>
  </si>
  <si>
    <t>Q235
 t=2.0</t>
  </si>
  <si>
    <t>380*10*2</t>
  </si>
  <si>
    <t>SHT0010769</t>
  </si>
  <si>
    <t>横衬板（安全带高调骨架）</t>
  </si>
  <si>
    <t>298*10*2</t>
  </si>
  <si>
    <t>SHT0010770</t>
  </si>
  <si>
    <t>横衬板（H4-3.0）</t>
  </si>
  <si>
    <t>福田重汽共用件</t>
  </si>
  <si>
    <t>SHT0010296</t>
  </si>
  <si>
    <t>调角器连动杆</t>
  </si>
  <si>
    <t>Φ10x1.0 佛吉亚内部编码（S3U）：2830500X</t>
  </si>
  <si>
    <t>李朝峰</t>
  </si>
  <si>
    <t>50Mn  t=1.0</t>
  </si>
  <si>
    <t>10×425×10</t>
  </si>
  <si>
    <t>佛吉亚（无锡）座椅有限公司</t>
  </si>
  <si>
    <t>SHT0002054</t>
  </si>
  <si>
    <t>6804556X0001A</t>
  </si>
  <si>
    <t>主驾塑料耦合器（黑色）</t>
  </si>
  <si>
    <t xml:space="preserve">佛吉亚内部编码（S3U）:1383124X </t>
  </si>
  <si>
    <t>塑料件</t>
  </si>
  <si>
    <t>Minlon 11C40</t>
  </si>
  <si>
    <t>13.7*17.3*13.7</t>
  </si>
  <si>
    <t>注塑</t>
  </si>
  <si>
    <t>2%损耗</t>
  </si>
  <si>
    <t>SHT0002055</t>
  </si>
  <si>
    <t>6904556X0001A</t>
  </si>
  <si>
    <t>副驾塑料耦合器（自然色）</t>
  </si>
  <si>
    <t>佛吉亚内部编码（S3U）:1383125X</t>
  </si>
  <si>
    <t>SHT0010295</t>
  </si>
  <si>
    <t>安全带上固定钣焊接总成</t>
  </si>
  <si>
    <t>点焊</t>
  </si>
  <si>
    <t>SHT0010073</t>
  </si>
  <si>
    <t>安全带上固定钣金</t>
  </si>
  <si>
    <t>SPFH590 /T=2.0</t>
  </si>
  <si>
    <t>2.0-Q /BQB 301
SPFH590-Q /BQB 310</t>
  </si>
  <si>
    <t>34*170*347</t>
  </si>
  <si>
    <t>BFA0000400</t>
  </si>
  <si>
    <t>汽车安全带用焊接螺母</t>
  </si>
  <si>
    <t>公差7/16-20UNF-2B</t>
  </si>
  <si>
    <t>标准件</t>
  </si>
  <si>
    <t>上锐（常州）供应链管理有限公司</t>
  </si>
  <si>
    <t>SHT0010249</t>
  </si>
  <si>
    <t>安全带上固定加强钣金</t>
  </si>
  <si>
    <t>116*19*61</t>
  </si>
  <si>
    <t>SHT0010774</t>
  </si>
  <si>
    <t>安全带高调机构固定板焊接总成</t>
  </si>
  <si>
    <t>SHT0011901</t>
  </si>
  <si>
    <t>福田安全带高调机构固定板焊接总成</t>
  </si>
  <si>
    <t>与SHT0010774共图</t>
  </si>
  <si>
    <t>【C】SPFH590 /T=1.6</t>
  </si>
  <si>
    <t>72*173*330</t>
  </si>
  <si>
    <t>SHT0011902</t>
  </si>
  <si>
    <t>福田安全带高调机构固定板1</t>
  </si>
  <si>
    <t>10级</t>
  </si>
  <si>
    <t>65.5*170*334</t>
  </si>
  <si>
    <t>SHT0011903</t>
  </si>
  <si>
    <t>福田安全带高调机构固定板2</t>
  </si>
  <si>
    <t>SHT0010416</t>
  </si>
  <si>
    <t>副司机安全带上固定钣焊接总成</t>
  </si>
  <si>
    <t>与副驾低配共用</t>
  </si>
  <si>
    <t>SHT0010368</t>
  </si>
  <si>
    <t>副司机安全带上固定钣金</t>
  </si>
  <si>
    <t>SHT0010369</t>
  </si>
  <si>
    <t>副司机安全带上固定加强钣金</t>
  </si>
  <si>
    <t>Q235 Φ5</t>
  </si>
  <si>
    <t>φ5-GB/T 342        Q235-GB/T 700</t>
  </si>
  <si>
    <t>【N】ECR0006870 子零件SHT0010078结构调整。</t>
  </si>
  <si>
    <t>调角器连动杆保护钢丝</t>
  </si>
  <si>
    <t xml:space="preserve">【N】ECR0006870①名称变更：原 调角器连动杆保护管 变更后 调角器连动杆保护钢丝；
②材料调整：原 圆管φ10*1.5 Q235 变更后 圆钢φ8 Q235;
③结构调整：增加与卷收器的避让空间。 </t>
  </si>
  <si>
    <t>Q235 Φ8</t>
  </si>
  <si>
    <t>42*395*92</t>
  </si>
  <si>
    <t>福田戴姆勒共用件，</t>
  </si>
  <si>
    <t>5*5*350</t>
  </si>
  <si>
    <t>SHT0010081</t>
  </si>
  <si>
    <t>靠背板支撑钢丝1</t>
  </si>
  <si>
    <t>7*412*3</t>
  </si>
  <si>
    <t>SHT0010060</t>
  </si>
  <si>
    <t>安全带上支撑钢丝</t>
  </si>
  <si>
    <t>40*117*61</t>
  </si>
  <si>
    <t>SHT0010418</t>
  </si>
  <si>
    <t>安全带上支撑钢丝(副司机)</t>
  </si>
  <si>
    <t>SHT0011260</t>
  </si>
  <si>
    <t>面套钩挂钢丝</t>
  </si>
  <si>
    <t>SHT0010290</t>
  </si>
  <si>
    <t>靠背主边骨架焊接总成</t>
  </si>
  <si>
    <t>SHT0010783</t>
  </si>
  <si>
    <t>福田靠背主边骨架焊接总成</t>
  </si>
  <si>
    <t>原：靠背主边骨架焊接总成（福田标配），更改为：福田靠背主边骨架焊接总成</t>
  </si>
  <si>
    <t>SHT0010256</t>
  </si>
  <si>
    <t>调节器解锁钣金</t>
  </si>
  <si>
    <t>SPFH590 /T=3.0</t>
  </si>
  <si>
    <t>3.0-Q/BQB 301
SPFH590-Q/BQB 310</t>
  </si>
  <si>
    <t>3*20*59.5</t>
  </si>
  <si>
    <t>无锡全盛安仁机械有限公司</t>
  </si>
  <si>
    <t>SHT0010297</t>
  </si>
  <si>
    <t>H6主驾驶主动侧圆盘</t>
  </si>
  <si>
    <t>佛吉亚S3U产品（非全齿） 佛吉亚内部编码（S3U）:2830496X(LH)</t>
  </si>
  <si>
    <t>SHT0010071</t>
  </si>
  <si>
    <t>司机主边调角器下连接板焊接总成</t>
  </si>
  <si>
    <t>SHT0010298</t>
  </si>
  <si>
    <t>司机主边调角器外板总成</t>
  </si>
  <si>
    <t>系统原零件名称为：司机主边调角器下连接板总成。现改为：司机主边调角器外板总成</t>
  </si>
  <si>
    <t>系统原零件名称为：调角器仰角解锁柱。现改为：H6靠背调节手柄安装轴</t>
  </si>
  <si>
    <t>机加工件</t>
  </si>
  <si>
    <t>10B21</t>
  </si>
  <si>
    <t>Q /BQB 501
SWRCH22A-Q /BQB 517</t>
  </si>
  <si>
    <t>12.8*12.8*58</t>
  </si>
  <si>
    <t>冷镦</t>
  </si>
  <si>
    <t>瑞安市精艺标准件有限公司/霸州市政锦五金制品有限公司</t>
  </si>
  <si>
    <t>SHT0010788</t>
  </si>
  <si>
    <t>仰角调节限位柱</t>
  </si>
  <si>
    <t>6*6*17.5</t>
  </si>
  <si>
    <t>法兰面焊接螺母</t>
  </si>
  <si>
    <t>26*26*10</t>
  </si>
  <si>
    <t>左右对称件</t>
  </si>
  <si>
    <t>44.5*215.5*184</t>
  </si>
  <si>
    <t>SHT0010786</t>
  </si>
  <si>
    <t>罩壳固定钣金片</t>
  </si>
  <si>
    <t>SAPH440 T=2.0</t>
  </si>
  <si>
    <t xml:space="preserve">2.0-Q/BQB 301   SAPH440-Q/BQB310    </t>
  </si>
  <si>
    <t>20.4*19*15.6</t>
  </si>
  <si>
    <t>黄骅市再兴汽车配件有限公司</t>
  </si>
  <si>
    <t>SHT0010259</t>
  </si>
  <si>
    <t>仰角拉线靠背固定钣金</t>
  </si>
  <si>
    <t>25.7*21*41.8</t>
  </si>
  <si>
    <t>黄骅市正大纺织机械配件厂</t>
  </si>
  <si>
    <t>SHT0010059</t>
  </si>
  <si>
    <t>靠背调节角度限位片</t>
  </si>
  <si>
    <t>SAPH440 T=4.0</t>
  </si>
  <si>
    <t>40.5*17*9.6</t>
  </si>
  <si>
    <t>191*50.5*192</t>
  </si>
  <si>
    <t>SHT0010291</t>
  </si>
  <si>
    <t>靠背骨架左侧边板焊接总成</t>
  </si>
  <si>
    <t>SHT0011904</t>
  </si>
  <si>
    <t>福田靠背骨架左侧边板焊接总成</t>
  </si>
  <si>
    <t>SHT0010064</t>
  </si>
  <si>
    <t>靠背骨架侧边板</t>
  </si>
  <si>
    <t>29*106515</t>
  </si>
  <si>
    <t>SHT0011905</t>
  </si>
  <si>
    <t>福田靠背骨架侧边板</t>
  </si>
  <si>
    <t>160.6*30.6*241</t>
  </si>
  <si>
    <t>SHT0010074</t>
  </si>
  <si>
    <t>靠背侧翼支撑钢丝</t>
  </si>
  <si>
    <t>Q235 Φ7</t>
  </si>
  <si>
    <t>φ7-GB/T 342        Q235-GB/T 700</t>
  </si>
  <si>
    <t>SHT0010292</t>
  </si>
  <si>
    <t>靠背副边骨架焊接总成</t>
  </si>
  <si>
    <t>SHT0011236</t>
  </si>
  <si>
    <t>福田靠背副边骨架焊接总成</t>
  </si>
  <si>
    <t>原名称：靠背副边骨架焊接总成（福田标配） 更改为：福田靠背副边骨架焊接总成</t>
  </si>
  <si>
    <t>SHT0010075</t>
  </si>
  <si>
    <t>蜗簧固定钣金焊接总成</t>
  </si>
  <si>
    <t>38*109*84</t>
  </si>
  <si>
    <t>SHT0010191</t>
  </si>
  <si>
    <t>蜗簧固定钣金片1</t>
  </si>
  <si>
    <t>3.0-Q /BQB 301
SPFH590-Q /BQB 310</t>
  </si>
  <si>
    <t>SHT0010192</t>
  </si>
  <si>
    <t>蜗簧固定钣金片2</t>
  </si>
  <si>
    <t>21*18*40</t>
  </si>
  <si>
    <t>黄骅市成卓汽车部件厂</t>
  </si>
  <si>
    <t>SHT0010300</t>
  </si>
  <si>
    <t>H6主驾驶从动侧圆盘</t>
  </si>
  <si>
    <t>佛吉亚S3U产品（非全齿）。佛吉亚内部编码（S3U）:1492946X</t>
  </si>
  <si>
    <t>SHT0010042</t>
  </si>
  <si>
    <t>司机副边调角器下连接板焊接总成</t>
  </si>
  <si>
    <t>SHT0010794</t>
  </si>
  <si>
    <t xml:space="preserve">司机副边调角器下连接板A焊接分总成
</t>
  </si>
  <si>
    <t>SHT0010069</t>
  </si>
  <si>
    <t>蜗簧下固定钣金</t>
  </si>
  <si>
    <t>33*36*33</t>
  </si>
  <si>
    <t>SHT0010301</t>
  </si>
  <si>
    <t>靠背骨架右侧边板焊接总成</t>
  </si>
  <si>
    <t>与SHT0010291共图</t>
  </si>
  <si>
    <t>SHT0011906</t>
  </si>
  <si>
    <t>福田靠背骨架右侧边板焊接总成</t>
  </si>
  <si>
    <t>右侧扶手固定加强板焊接总成</t>
  </si>
  <si>
    <t>SHT0011401</t>
  </si>
  <si>
    <t>副司机高配主边骨架焊接总成</t>
  </si>
  <si>
    <t>与副驾低配存在腰托支撑钢丝差异，与主驾低配对称。</t>
  </si>
  <si>
    <t>3.0-Q/BQB 301
SPFH590 -Q/BQB310</t>
  </si>
  <si>
    <t>SHT0010406</t>
  </si>
  <si>
    <t>H6副驾驶主动侧圆盘总成</t>
  </si>
  <si>
    <t>佛吉亚S3U产品（非全齿）。佛吉亚内部编码（S3U）:2830499X(RH)</t>
  </si>
  <si>
    <t>SHT0011402</t>
  </si>
  <si>
    <t>副司机高配主边调角器下连接板焊接总成</t>
  </si>
  <si>
    <t>SHT0011403</t>
  </si>
  <si>
    <t>副司机高配主边调角器外板总成</t>
  </si>
  <si>
    <t>系统原零件名称为：司机主边调角器下连接板总成。现改为：司机主边调角器外钣总成</t>
  </si>
  <si>
    <t>SHT0011404</t>
  </si>
  <si>
    <t>副司机高配副边骨架焊接总成</t>
  </si>
  <si>
    <t>SHT0010413</t>
  </si>
  <si>
    <t>副司机蜗簧固定钣金焊接总成</t>
  </si>
  <si>
    <t>与SHT0010075对称</t>
  </si>
  <si>
    <t>SHT0010384</t>
  </si>
  <si>
    <t>副驾蜗簧固定钣金片1</t>
  </si>
  <si>
    <t>SHT0010412</t>
  </si>
  <si>
    <t>H6副驾驶从动侧圆盘总成</t>
  </si>
  <si>
    <t>佛吉亚S3U产品（非全齿）。佛吉亚内部编码（S3U）:1492945X</t>
  </si>
  <si>
    <t>SHT0011405</t>
  </si>
  <si>
    <t>副司机高配副边调角器下连接板焊接总成</t>
  </si>
  <si>
    <t>SHT0010894</t>
  </si>
  <si>
    <t>副司机副边调角器下连接板A焊接分总成</t>
  </si>
  <si>
    <t>与副驾共用共号</t>
  </si>
  <si>
    <t>SHT0010257</t>
  </si>
  <si>
    <t>靠背调节铸件</t>
  </si>
  <si>
    <t>系统原零件名称为：靠背调节钣金.现改为：靠背调节铸件</t>
  </si>
  <si>
    <t>压铸</t>
  </si>
  <si>
    <t>YX041</t>
  </si>
  <si>
    <t xml:space="preserve"> GB/T 13821-2009</t>
  </si>
  <si>
    <t>31.2*16*71.5</t>
  </si>
  <si>
    <t>阳极氧化</t>
  </si>
  <si>
    <t>5%损耗</t>
  </si>
  <si>
    <t>无锡市汇源机械科技有限公司</t>
  </si>
  <si>
    <t>SHT0010258</t>
  </si>
  <si>
    <t>仰角解锁铸件</t>
  </si>
  <si>
    <t>系统原零件名称为：仰角解锁钣金.现改为：仰角解锁铸件</t>
  </si>
  <si>
    <t>48*7.5*71</t>
  </si>
  <si>
    <t>BFA0010041</t>
  </si>
  <si>
    <t>65Mn</t>
  </si>
  <si>
    <t>表面氧化</t>
  </si>
  <si>
    <t>BSP0010008</t>
  </si>
  <si>
    <t>靠背调节铸件回位簧</t>
  </si>
  <si>
    <t>张龙斌</t>
  </si>
  <si>
    <t>弹簧</t>
  </si>
  <si>
    <t>7*65</t>
  </si>
  <si>
    <t>镀白锌</t>
  </si>
  <si>
    <t>BSP0010006</t>
  </si>
  <si>
    <t>靠背回位蜗簧</t>
  </si>
  <si>
    <t>12*96*128</t>
  </si>
  <si>
    <t>磷皂化</t>
  </si>
  <si>
    <t>BSP0010009</t>
  </si>
  <si>
    <t>仰角解锁铸件回位簧</t>
  </si>
  <si>
    <t>7*10*20</t>
  </si>
  <si>
    <t>SHT0002517</t>
  </si>
  <si>
    <t>扶手支架总成电泳</t>
  </si>
  <si>
    <t>焊接件</t>
  </si>
  <si>
    <t>高冰川</t>
  </si>
  <si>
    <t>SHT0011333</t>
  </si>
  <si>
    <t>96*92*84</t>
  </si>
  <si>
    <t>电泳（ED)</t>
  </si>
  <si>
    <t>扶手支架总成</t>
  </si>
  <si>
    <t>SHT0011362</t>
  </si>
  <si>
    <t>扶手支架</t>
  </si>
  <si>
    <t>96*19*84</t>
  </si>
  <si>
    <t>SHT0011363</t>
  </si>
  <si>
    <t>焊接轴套</t>
  </si>
  <si>
    <t>20</t>
  </si>
  <si>
    <t>GB/T 702       20 GB/T699</t>
  </si>
  <si>
    <t>19*10*19(Φ20)</t>
  </si>
  <si>
    <t>瑞安市精艺标准件有限公司/沧州智凯金属制品有限公司</t>
  </si>
  <si>
    <t>SHT0011364</t>
  </si>
  <si>
    <t>扶手转轴</t>
  </si>
  <si>
    <t>35</t>
  </si>
  <si>
    <t>GB/T 702       35 GB/T699</t>
  </si>
  <si>
    <t>26*69*26(Φ26)</t>
  </si>
  <si>
    <t>BFA0010018</t>
  </si>
  <si>
    <t>六角头螺栓</t>
  </si>
  <si>
    <t>扶手支架固定使用，GB/T5782等级8.8级 预涂S级锁固胶（标准QC/T 597）</t>
  </si>
  <si>
    <t>表面处理要求：      颜色：黑色               盐雾试验要求：DIN 50021-SS,要求120小时后无基材腐蚀且不允许出现大量锌腐蚀产物，另外在供货状态以及在120℃下进行24h存放后系统抗腐蚀性必须保证。</t>
  </si>
  <si>
    <t>J6G平地板自适应</t>
  </si>
  <si>
    <t>SHT0010033</t>
  </si>
  <si>
    <t>H6标准悬挂座椅底座模块化总成</t>
  </si>
  <si>
    <t>系统原零件名称为：底座模块化总成.现改为：H6底座模块化总成</t>
  </si>
  <si>
    <t>SHT0011407</t>
  </si>
  <si>
    <t>H6副司机底座模块化总成</t>
  </si>
  <si>
    <t>变阻尼</t>
  </si>
  <si>
    <t>SHT0016270</t>
  </si>
  <si>
    <t>底座模块化总成</t>
  </si>
  <si>
    <t>J6G-3.0自适应</t>
  </si>
  <si>
    <t>SHT0011515</t>
  </si>
  <si>
    <t>减震器总成（VDC）</t>
  </si>
  <si>
    <t>匹配VDC阀系新增</t>
  </si>
  <si>
    <t>SHT0010790</t>
  </si>
  <si>
    <t>副司机减震器总成（VDC）</t>
  </si>
  <si>
    <t>与司机座椅减震器零件数量相同，塑料件及安全带固定板位置不同。</t>
  </si>
  <si>
    <t>SHT0016310</t>
  </si>
  <si>
    <t>减震器总成</t>
  </si>
  <si>
    <t>装配总成</t>
  </si>
  <si>
    <t>张长江</t>
  </si>
  <si>
    <t>510*45*66</t>
  </si>
  <si>
    <t>1.137</t>
  </si>
  <si>
    <t>江苏力乐汽车部件股份有限公司</t>
  </si>
  <si>
    <t>SHT0011599</t>
  </si>
  <si>
    <t>滑轨解锁结构分总成</t>
  </si>
  <si>
    <t>60*27*32</t>
  </si>
  <si>
    <t>0.0284</t>
  </si>
  <si>
    <t>铆接</t>
  </si>
  <si>
    <t>SHT0011600</t>
  </si>
  <si>
    <t>解锁机构内壳分总成</t>
  </si>
  <si>
    <t>60*16*27.5</t>
  </si>
  <si>
    <t>0.0090</t>
  </si>
  <si>
    <t>注塑车间</t>
  </si>
  <si>
    <t>SHT0011387</t>
  </si>
  <si>
    <t>滑轨解锁机构内壳</t>
  </si>
  <si>
    <t>PA6-GF30</t>
  </si>
  <si>
    <t>60*16*21</t>
  </si>
  <si>
    <t>SHT0011392</t>
  </si>
  <si>
    <t>导向销</t>
  </si>
  <si>
    <t>7*7*27.5</t>
  </si>
  <si>
    <t>机加</t>
  </si>
  <si>
    <t>沧州智凯金属制品有限公司/高唐强盛机械有限公司</t>
  </si>
  <si>
    <t>SHT0011388</t>
  </si>
  <si>
    <t>滑轨解锁机构外壳</t>
  </si>
  <si>
    <t>45*11*12</t>
  </si>
  <si>
    <t>BSP0010013</t>
  </si>
  <si>
    <t>滑轨解锁机构回位簧</t>
  </si>
  <si>
    <t>6*13</t>
  </si>
  <si>
    <t>【B】 HC700-980DP t=2.0</t>
  </si>
  <si>
    <t>44*27*3</t>
  </si>
  <si>
    <t>精冲</t>
  </si>
  <si>
    <t>湖北伟士通汽车零件有限公司</t>
  </si>
  <si>
    <t>BFA0010030</t>
  </si>
  <si>
    <t>螺旋弹性销</t>
  </si>
  <si>
    <t>4*20</t>
  </si>
  <si>
    <t>SHT0011820</t>
  </si>
  <si>
    <t>滑轨滑槽</t>
  </si>
  <si>
    <t>HC700-980DP t=1.6</t>
  </si>
  <si>
    <t>430*45*23</t>
  </si>
  <si>
    <t>SHT0011821</t>
  </si>
  <si>
    <t>滑轨滑芯</t>
  </si>
  <si>
    <t>510*37*25</t>
  </si>
  <si>
    <t>SHT0011619</t>
  </si>
  <si>
    <t>滑轨解锁手柄总成</t>
  </si>
  <si>
    <t>565*245*50</t>
  </si>
  <si>
    <t>SHT0010286</t>
  </si>
  <si>
    <t>H6司机滑轨解锁手柄</t>
  </si>
  <si>
    <t>HC340/590DP T=1.5</t>
  </si>
  <si>
    <t>288*159*27</t>
  </si>
  <si>
    <t>河北新强力机械制造有限公司</t>
  </si>
  <si>
    <t>SHT0002479</t>
  </si>
  <si>
    <t>左侧滑轨解锁手柄支撑板焊接总成电泳</t>
  </si>
  <si>
    <t>焊接总成</t>
  </si>
  <si>
    <t>SHT0011620</t>
  </si>
  <si>
    <t>455*55.5*31</t>
  </si>
  <si>
    <t>左侧滑轨解锁手柄支撑板焊接总成</t>
  </si>
  <si>
    <t>SHT0011394</t>
  </si>
  <si>
    <t>左侧滑轨解锁手柄支撑板</t>
  </si>
  <si>
    <t>SPFH590 /T=2.5</t>
  </si>
  <si>
    <t>2.5-Q /BQB 301
SPFH590-Q /BQB 310</t>
  </si>
  <si>
    <t>455*50*30.5</t>
  </si>
  <si>
    <t>SHT0011395</t>
  </si>
  <si>
    <t>滑轨手柄销套</t>
  </si>
  <si>
    <t>SWRCH35K</t>
  </si>
  <si>
    <t>13*10</t>
  </si>
  <si>
    <t>霸州市政锦五金制品有限公司</t>
  </si>
  <si>
    <t>SHT0002480</t>
  </si>
  <si>
    <t>右侧滑轨解锁手柄支撑板焊接总成电泳</t>
  </si>
  <si>
    <t>SHT0011621</t>
  </si>
  <si>
    <t>右侧滑轨解锁手柄支撑板焊接总成</t>
  </si>
  <si>
    <t>SHT0011593</t>
  </si>
  <si>
    <t>右侧滑轨解锁手柄支撑板</t>
  </si>
  <si>
    <t>SHT0011396</t>
  </si>
  <si>
    <t>左侧压铸压头</t>
  </si>
  <si>
    <t>119*52*50</t>
  </si>
  <si>
    <t>120*52*47</t>
  </si>
  <si>
    <t>SHT0011594</t>
  </si>
  <si>
    <t>右侧压铸压头</t>
  </si>
  <si>
    <t>120*52*48</t>
  </si>
  <si>
    <t>85*10*12</t>
  </si>
  <si>
    <t>镀白锌，银色钝化</t>
  </si>
  <si>
    <t>BFA0010037</t>
  </si>
  <si>
    <t>内梅花三角牙自攻螺钉</t>
  </si>
  <si>
    <t>滑轨压铸件固定使用</t>
  </si>
  <si>
    <t>M5*12</t>
  </si>
  <si>
    <t>BFA0010022</t>
  </si>
  <si>
    <t>65Mn
φ5</t>
  </si>
  <si>
    <t>SHT0002456</t>
  </si>
  <si>
    <t>绞架总成（VDC）电泳</t>
  </si>
  <si>
    <t>VDC阀</t>
  </si>
  <si>
    <t>压装</t>
  </si>
  <si>
    <t>SHT0010047</t>
  </si>
  <si>
    <t>内绞架前滚轮轴</t>
  </si>
  <si>
    <t>调质处理HRC26-28</t>
  </si>
  <si>
    <t xml:space="preserve">φ16-GB/T 342
</t>
  </si>
  <si>
    <t>16*16*241</t>
  </si>
  <si>
    <r>
      <rPr>
        <sz val="10"/>
        <rFont val="宋体"/>
        <charset val="134"/>
      </rPr>
      <t xml:space="preserve">20#     </t>
    </r>
    <r>
      <rPr>
        <sz val="10"/>
        <rFont val="Calibri"/>
        <charset val="204"/>
      </rPr>
      <t>Ф</t>
    </r>
    <r>
      <rPr>
        <sz val="10"/>
        <rFont val="宋体"/>
        <charset val="134"/>
      </rPr>
      <t>25×3.0</t>
    </r>
  </si>
  <si>
    <t>⌀25-3.0-GB/T 13793
Q195-GB/T700</t>
  </si>
  <si>
    <t>25*25*171</t>
  </si>
  <si>
    <t>SHT0010049</t>
  </si>
  <si>
    <t>内绞架后转轴</t>
  </si>
  <si>
    <t>φ16-GB/T 342
35-GB/T 699</t>
  </si>
  <si>
    <t>16*16*246</t>
  </si>
  <si>
    <t>SPFH590 /T=3.5</t>
  </si>
  <si>
    <t>3.5-Q /BQB 301
SPFH590-Q /BQB 310</t>
  </si>
  <si>
    <t>385*34*65</t>
  </si>
  <si>
    <t>SHT0010051</t>
  </si>
  <si>
    <t>气囊支撑钣金</t>
  </si>
  <si>
    <t>165*144*123</t>
  </si>
  <si>
    <t>SHT0011521</t>
  </si>
  <si>
    <t>气阀安装侧阻尼器上固定钣焊接总成</t>
  </si>
  <si>
    <t>86*45.5*59</t>
  </si>
  <si>
    <t>SPFH590 /T=4.0</t>
  </si>
  <si>
    <t>4.0-Q /BQB 301
SPFH590-Q /BQB 310</t>
  </si>
  <si>
    <t>SHT0010054</t>
  </si>
  <si>
    <t>VDC阀上固定轴</t>
  </si>
  <si>
    <t>Q /BQB 501
SWRCH35K-Q /BQB 517</t>
  </si>
  <si>
    <t>10*10*45.5</t>
  </si>
  <si>
    <t>86*4*59</t>
  </si>
  <si>
    <t>BAS0010003</t>
  </si>
  <si>
    <t>绞架轴套</t>
  </si>
  <si>
    <t>GFM-1719-25(易格斯标准号)</t>
  </si>
  <si>
    <t>王阳光</t>
  </si>
  <si>
    <t>塑料轴套</t>
  </si>
  <si>
    <t>25*25*25</t>
  </si>
  <si>
    <t>易格斯（上海）拖链系统有限公司</t>
  </si>
  <si>
    <t>SHT0010056</t>
  </si>
  <si>
    <t>外绞架支撑板焊接总成</t>
  </si>
  <si>
    <t>385*36*65</t>
  </si>
  <si>
    <t>385*23*65</t>
  </si>
  <si>
    <t>25*25*36</t>
  </si>
  <si>
    <t>机加工后，有研磨</t>
  </si>
  <si>
    <t>SHT0010306</t>
  </si>
  <si>
    <t>阻尼器下固定钣金焊接总成</t>
  </si>
  <si>
    <t>SHT0010053</t>
  </si>
  <si>
    <t>阻尼器下固定钣金</t>
  </si>
  <si>
    <t>36*31*40</t>
  </si>
  <si>
    <t>SHT0010202</t>
  </si>
  <si>
    <t>外绞架固定块</t>
  </si>
  <si>
    <t>零件颜色：本色</t>
  </si>
  <si>
    <t>PA6+GF30</t>
  </si>
  <si>
    <t>124*22.5*36</t>
  </si>
  <si>
    <t>北京瑞隆祥模具有限公司</t>
  </si>
  <si>
    <t>SHT0010203</t>
  </si>
  <si>
    <t>内绞架固定块</t>
  </si>
  <si>
    <t>75*22.5*22</t>
  </si>
  <si>
    <t>20#、镀锌</t>
  </si>
  <si>
    <t>15.3*15.3*22</t>
  </si>
  <si>
    <t>SHT0010811</t>
  </si>
  <si>
    <t>滚轮总成</t>
  </si>
  <si>
    <t>SHT0010812</t>
  </si>
  <si>
    <t>滚轮金属轴</t>
  </si>
  <si>
    <t>φ28-GB/T 702
35-GB/T 699</t>
  </si>
  <si>
    <t>SHT0010813</t>
  </si>
  <si>
    <t>滚轮塑料轴</t>
  </si>
  <si>
    <t>POM</t>
  </si>
  <si>
    <t>SHT0002457</t>
  </si>
  <si>
    <t>上框侧支架焊接总成电泳</t>
  </si>
  <si>
    <t>【B】ECR0005105零件调整详见设变ppt 【O】ECR0006809座框与减震器连接螺栓在六轴耐久实验48H后出现螺纹根部断裂问题。</t>
  </si>
  <si>
    <t>482*35.5*53</t>
  </si>
  <si>
    <t>【O】ECR0006809座框与减震器连接螺栓在六轴耐久实验48H后出现螺纹根部断裂问题。</t>
  </si>
  <si>
    <t>482*24.5*53</t>
  </si>
  <si>
    <t>（螺纹M8*1.25性能等级8级）</t>
  </si>
  <si>
    <r>
      <rPr>
        <sz val="10"/>
        <rFont val="宋体"/>
        <charset val="134"/>
      </rPr>
      <t>冷镦</t>
    </r>
    <r>
      <rPr>
        <sz val="10"/>
        <rFont val="Arial"/>
        <charset val="134"/>
      </rPr>
      <t>-</t>
    </r>
    <r>
      <rPr>
        <sz val="10"/>
        <rFont val="宋体"/>
        <charset val="134"/>
      </rPr>
      <t>紧固</t>
    </r>
  </si>
  <si>
    <t>24*24*25.6</t>
  </si>
  <si>
    <t>瑞安市精艺标准件有限公司/沧州旭兴五金制造有限公司</t>
  </si>
  <si>
    <t>【H】上框支架异形焊接螺母</t>
  </si>
  <si>
    <t>【H】10B21</t>
  </si>
  <si>
    <t>【H】10B21-Q/XG 232-2012</t>
  </si>
  <si>
    <t>23*23*13</t>
  </si>
  <si>
    <t>天津天龙得冷成型部件有限公司</t>
  </si>
  <si>
    <t>SHT0002458</t>
  </si>
  <si>
    <t>上框右侧加强板电泳</t>
  </si>
  <si>
    <t>与SHT0010210对称</t>
  </si>
  <si>
    <t>SHT0010210</t>
  </si>
  <si>
    <t>电泳总成件</t>
  </si>
  <si>
    <t>172*70*43</t>
  </si>
  <si>
    <t>SHT0010209</t>
  </si>
  <si>
    <t>上框右侧加强板</t>
  </si>
  <si>
    <t>SHT0002459</t>
  </si>
  <si>
    <t>上框左侧加强板电泳</t>
  </si>
  <si>
    <t>与SHT0010209对称</t>
  </si>
  <si>
    <t>上框左侧加强板</t>
  </si>
  <si>
    <t>用于上框侧加强版与上框侧支架固定使用。</t>
  </si>
  <si>
    <t>水平减震安装需要2个</t>
  </si>
  <si>
    <t>BFA0010025</t>
  </si>
  <si>
    <t>全金属六角法兰面锁紧螺母</t>
  </si>
  <si>
    <t>8级 产品等级为A</t>
  </si>
  <si>
    <t>SHT0010222</t>
  </si>
  <si>
    <t>仰角连杆3总成</t>
  </si>
  <si>
    <t>SHT0011413</t>
  </si>
  <si>
    <t>副司机仰角连杆3总成</t>
  </si>
  <si>
    <t>仰角锁止钣金焊接位置不同</t>
  </si>
  <si>
    <t>BAS0010005</t>
  </si>
  <si>
    <t>仰角连杆3轴套</t>
  </si>
  <si>
    <t>GFM-1213-12(易格斯标准号)</t>
  </si>
  <si>
    <t>17*17*12</t>
  </si>
  <si>
    <t>SHT0002460</t>
  </si>
  <si>
    <t>仰角连杆3焊接总成电泳</t>
  </si>
  <si>
    <t>SHT0010224</t>
  </si>
  <si>
    <t>SHT0002476</t>
  </si>
  <si>
    <t>副司机仰角连杆3焊接总成电泳</t>
  </si>
  <si>
    <t>与左舵对称</t>
  </si>
  <si>
    <t>仰角连杆3焊接总成</t>
  </si>
  <si>
    <t>SHT0011414</t>
  </si>
  <si>
    <t>副司机仰角连杆3焊接总成</t>
  </si>
  <si>
    <t>SHT0010308</t>
  </si>
  <si>
    <t>仰角连杆3左侧钣金焊接总成</t>
  </si>
  <si>
    <t>与短连接杆连接使用</t>
  </si>
  <si>
    <t>Q /BQB 501
10B21-Q /BQB 517</t>
  </si>
  <si>
    <t>SHT0010226</t>
  </si>
  <si>
    <t>仰角连杆3左侧钣金</t>
  </si>
  <si>
    <t>118*23*46</t>
  </si>
  <si>
    <t>SHT0010309</t>
  </si>
  <si>
    <t>仰角连杆3右侧钣金焊接总成</t>
  </si>
  <si>
    <t>与SHT0010308对称</t>
  </si>
  <si>
    <t>SHT0010227</t>
  </si>
  <si>
    <t>仰角连杆3右侧钣金</t>
  </si>
  <si>
    <t>与SHT0010226对称</t>
  </si>
  <si>
    <t>【B】 30CrMo /T=6.0</t>
  </si>
  <si>
    <t>6.0-Q/BQB 301
30CrMo-Q/BQB 360</t>
  </si>
  <si>
    <t>77.5*6*75</t>
  </si>
  <si>
    <t>热处理（调质处理）</t>
  </si>
  <si>
    <t>无缝管</t>
  </si>
  <si>
    <t>SHT0010229（初版）</t>
  </si>
  <si>
    <t>【B】  20   Ф18×2.5</t>
  </si>
  <si>
    <t>⌀18-2.5-GB/T 3639
20-GB/T 699</t>
  </si>
  <si>
    <t>18*18*339</t>
  </si>
  <si>
    <t>SHT0002461</t>
  </si>
  <si>
    <t>仰角连杆2电泳</t>
  </si>
  <si>
    <t>SHT0010220</t>
  </si>
  <si>
    <t>5.0-Q /BQB 301
SPFH590-Q /BQB 310</t>
  </si>
  <si>
    <t>5*25*54</t>
  </si>
  <si>
    <t>仰角连杆2</t>
  </si>
  <si>
    <t>SPFH590 /T=5.0</t>
  </si>
  <si>
    <t>BAS0010006</t>
  </si>
  <si>
    <t>仰角连杆2塑料轴套</t>
  </si>
  <si>
    <t>PA6</t>
  </si>
  <si>
    <t>20*20*7.3</t>
  </si>
  <si>
    <t>BAS0010007</t>
  </si>
  <si>
    <t>仰角连杆2塑料垫片</t>
  </si>
  <si>
    <t>20*20*1.2</t>
  </si>
  <si>
    <t>【M】ECR0006707</t>
  </si>
  <si>
    <t>黑色环保达克罗</t>
  </si>
  <si>
    <t>圆柱头内六角全螺纹螺栓</t>
  </si>
  <si>
    <t>银色环保达克罗</t>
  </si>
  <si>
    <t>BFA0010026</t>
  </si>
  <si>
    <t>GB/T 96.1-2002 选用钢 硬度等级300HV</t>
  </si>
  <si>
    <t>SHT0010816</t>
  </si>
  <si>
    <t>仰角下限位胶敦</t>
  </si>
  <si>
    <t>橡胶</t>
  </si>
  <si>
    <t>天然橡胶</t>
  </si>
  <si>
    <t>日照浩利橡塑制品有限公司</t>
  </si>
  <si>
    <t>SHT0002462</t>
  </si>
  <si>
    <t>减震前横梁焊接总成电泳</t>
  </si>
  <si>
    <t>SHT0010817</t>
  </si>
  <si>
    <t>22*265*32</t>
  </si>
  <si>
    <t>减震前横梁焊接总成</t>
  </si>
  <si>
    <t>SHT0010211</t>
  </si>
  <si>
    <t>减震前横梁</t>
  </si>
  <si>
    <t>SHT0002463</t>
  </si>
  <si>
    <t>上框加强板电泳</t>
  </si>
  <si>
    <t>230*19.5*37</t>
  </si>
  <si>
    <t>座椅上限位缓冲块</t>
  </si>
  <si>
    <t>高杨</t>
  </si>
  <si>
    <t>26×18×29</t>
  </si>
  <si>
    <t>SHT0002464</t>
  </si>
  <si>
    <t>后罩壳固定钣金电泳</t>
  </si>
  <si>
    <t>ECR0006870—卷收器前移，折弯角度减小固定点前移。</t>
  </si>
  <si>
    <t xml:space="preserve">1.5-Q/BQB 301   SAPH440-Q/BQB310    </t>
  </si>
  <si>
    <t>SAPH440 T=1.5</t>
  </si>
  <si>
    <t>SHT0002465</t>
  </si>
  <si>
    <t>防尘罩后固定支架钣金电泳</t>
  </si>
  <si>
    <t>SHT0011010</t>
  </si>
  <si>
    <t>防尘罩后固定支架钣金</t>
  </si>
  <si>
    <t>SHT0002475</t>
  </si>
  <si>
    <t>减震器上框后横梁焊接总成电泳</t>
  </si>
  <si>
    <t>【D】ECR0005621客户输入底支架，M8螺母强度等级由8变为10级。【N】ECR0006870 客户要求卷首器前移18mm为避免卷收器与SHT0010319干涉，卷收器中间偏移20mm。</t>
  </si>
  <si>
    <t>130*265*49</t>
  </si>
  <si>
    <t>SHT0002774</t>
  </si>
  <si>
    <t>副司机减震器上框后横梁焊接总成电泳</t>
  </si>
  <si>
    <t>SHT0010215</t>
  </si>
  <si>
    <t>减震器上框后横梁</t>
  </si>
  <si>
    <t>【D】ECR0005621客户输入底支架，M8螺母强度等级由8变为10级。</t>
  </si>
  <si>
    <t>SHT0002468</t>
  </si>
  <si>
    <t>安全带卷收器固定钣金焊接总成电泳</t>
  </si>
  <si>
    <t>【N】ECR0006870 客户要求卷首器前移18mm钣金结构调整。</t>
  </si>
  <si>
    <t>SHT0002477</t>
  </si>
  <si>
    <t>副司机安全带卷收器固定钣金焊接总成电泳</t>
  </si>
  <si>
    <t>BFA0010027</t>
  </si>
  <si>
    <t>内六角花形圆柱头螺钉</t>
  </si>
  <si>
    <t>安全带卷收器固定钣金  固定  强度等级8.8级 使用预涂S级锁固胶（标准QC/T 597）</t>
  </si>
  <si>
    <t>SHT0002469</t>
  </si>
  <si>
    <t>减震器下框左右支架钣金电泳</t>
  </si>
  <si>
    <t>SHT0010079</t>
  </si>
  <si>
    <t>455*23*31</t>
  </si>
  <si>
    <t>减震器下框左右支架钣金</t>
  </si>
  <si>
    <t>SHT0002470</t>
  </si>
  <si>
    <t>气囊下支撑钣金焊接总成电泳</t>
  </si>
  <si>
    <t>SHT0010826</t>
  </si>
  <si>
    <t>气囊下支撑钣金焊接总成</t>
  </si>
  <si>
    <t>SHT0010080</t>
  </si>
  <si>
    <t>气囊下支撑板金</t>
  </si>
  <si>
    <t>239*264*48</t>
  </si>
  <si>
    <t>SHT0010216</t>
  </si>
  <si>
    <t>气囊下支撑钣金固定轴套</t>
  </si>
  <si>
    <t>15.3*15.3*24</t>
  </si>
  <si>
    <t>沧州智凯金属制品有限公司</t>
  </si>
  <si>
    <t>SHT0013932</t>
  </si>
  <si>
    <t>座椅下限位缓冲块</t>
  </si>
  <si>
    <t>49.5×32.5×18</t>
  </si>
  <si>
    <t>SHT0002471</t>
  </si>
  <si>
    <t>防尘罩支撑钣金电泳</t>
  </si>
  <si>
    <t>3.7日新增</t>
  </si>
  <si>
    <t>SHT0010240</t>
  </si>
  <si>
    <t>31*15*24</t>
  </si>
  <si>
    <t>防尘罩支撑钣金</t>
  </si>
  <si>
    <t>4×8、钉体：钢、钉芯：钢、性能等级30级</t>
  </si>
  <si>
    <t>钢</t>
  </si>
  <si>
    <t>GB/T 12618.2 30级</t>
  </si>
  <si>
    <t>减震器上下框使用（螺纹M8*1.25性能等级8级）</t>
  </si>
  <si>
    <t>16*17.7*19</t>
  </si>
  <si>
    <t>【G】表面处理要求：颜色为黑色  。其他要求应满足DBL 9440.40 (标准依照
DBL 9440-2017)产品规定。</t>
  </si>
  <si>
    <t>减震器上框固定使用（螺纹M8*1.25性能等级8.8级 使用预涂S级锁固胶（标准QC/T 597）  T50）</t>
  </si>
  <si>
    <t>张加</t>
  </si>
  <si>
    <t>φ105.5×210</t>
  </si>
  <si>
    <t>安路普</t>
  </si>
  <si>
    <t>BFA0010040</t>
  </si>
  <si>
    <t>内梅花盘头带介自攻螺钉</t>
  </si>
  <si>
    <t>PT标准WN1451 K80*14气囊固定使用。不低于8.8级</t>
  </si>
  <si>
    <t>20Mn</t>
  </si>
  <si>
    <t>SHT0011934</t>
  </si>
  <si>
    <t>可调阻尼器总成</t>
  </si>
  <si>
    <t>φ38×161</t>
  </si>
  <si>
    <t>苏世博（南京）减震系统有限公司</t>
  </si>
  <si>
    <t>阻尼器使用</t>
  </si>
  <si>
    <t>GB/T 699</t>
  </si>
  <si>
    <r>
      <rPr>
        <sz val="10"/>
        <rFont val="Calibri"/>
        <charset val="134"/>
      </rPr>
      <t>φ</t>
    </r>
    <r>
      <rPr>
        <sz val="10"/>
        <rFont val="宋体"/>
        <charset val="134"/>
        <scheme val="minor"/>
      </rPr>
      <t>11.9×22</t>
    </r>
  </si>
  <si>
    <t>镀蓝白锌</t>
  </si>
  <si>
    <t>SHT0011500</t>
  </si>
  <si>
    <t>变阻尼调节拉线支架</t>
  </si>
  <si>
    <t>76*46*36</t>
  </si>
  <si>
    <t>12*120*96</t>
  </si>
  <si>
    <t>发黑</t>
  </si>
  <si>
    <t>10*12*14</t>
  </si>
  <si>
    <t>SHT0016241</t>
  </si>
  <si>
    <t>阻尼调节机构总成</t>
  </si>
  <si>
    <t>185*75*60</t>
  </si>
  <si>
    <t>8.8级，使用预涂S级锁固胶（标准QC/T 597）</t>
  </si>
  <si>
    <t>内六角M8×35螺纹M8*1.25性能等级8.8级 使用预涂S级锁固胶（标准QC/T 597）</t>
  </si>
  <si>
    <t>【H】10B22</t>
  </si>
  <si>
    <t>固定阻尼器</t>
  </si>
  <si>
    <t>M8</t>
  </si>
  <si>
    <t>13*13*8</t>
  </si>
  <si>
    <t>北京三浦</t>
  </si>
  <si>
    <t>BCL0010019</t>
  </si>
  <si>
    <t>防止气路被划伤</t>
  </si>
  <si>
    <t>纤维+胶</t>
  </si>
  <si>
    <r>
      <rPr>
        <sz val="10"/>
        <rFont val="宋体"/>
        <charset val="134"/>
      </rPr>
      <t>SHT001</t>
    </r>
    <r>
      <rPr>
        <sz val="10"/>
        <rFont val="宋体"/>
        <charset val="134"/>
      </rPr>
      <t>4356</t>
    </r>
  </si>
  <si>
    <t>VDC阀（自适应）气路总成</t>
  </si>
  <si>
    <t>SHT0016242</t>
  </si>
  <si>
    <t>补偿气罐总成</t>
  </si>
  <si>
    <t>φ30*140</t>
  </si>
  <si>
    <t>裁剪</t>
  </si>
  <si>
    <t>河北宏广橡塑金属制品有限公司</t>
  </si>
  <si>
    <t>BCL0010023</t>
  </si>
  <si>
    <t>海尔曼钣金扎带</t>
  </si>
  <si>
    <t>个</t>
  </si>
  <si>
    <t>ZJ</t>
  </si>
  <si>
    <t>保定兆龙通用电器塑业有限公司</t>
  </si>
  <si>
    <t>VDC阀下部安装使用</t>
  </si>
  <si>
    <t>吕家朋</t>
  </si>
  <si>
    <t>TPE</t>
  </si>
  <si>
    <t>注塑件</t>
  </si>
  <si>
    <t>BFA0000003</t>
  </si>
  <si>
    <t>pp</t>
  </si>
  <si>
    <t>黄骅市京港机电设备有限公司</t>
  </si>
  <si>
    <t>SHT0010041</t>
  </si>
  <si>
    <t>座框总成</t>
  </si>
  <si>
    <t>SHT0011417</t>
  </si>
  <si>
    <t>副司机座框总成</t>
  </si>
  <si>
    <t>河北亿泽汽车零部件科技有限公司</t>
  </si>
  <si>
    <t>SHT0002472</t>
  </si>
  <si>
    <t>仰角锁止齿板电泳</t>
  </si>
  <si>
    <t>6.0-Q/BQB 301
42CrMo4-Q/BQB 360</t>
  </si>
  <si>
    <t>6*53*74</t>
  </si>
  <si>
    <t>42CrMo4 /T=6.0</t>
  </si>
  <si>
    <t>固定小齿板和凸轮</t>
  </si>
  <si>
    <t>10B21-Q/BQB 517</t>
  </si>
  <si>
    <t>电镀锌镍，预涂耐落胶</t>
  </si>
  <si>
    <t>【M】ECR0006707仰角锁止结构调整-零件数量调整。</t>
  </si>
  <si>
    <t>【M】ECR0006707仰角锁止结构调整</t>
  </si>
  <si>
    <t>亮光黑色达克罗</t>
  </si>
  <si>
    <t>仰角回位拉簧</t>
  </si>
  <si>
    <t>粘贴位置：仰角回位拉簧</t>
  </si>
  <si>
    <t>SHT0002775</t>
  </si>
  <si>
    <t>仰角凸轮钣金电泳</t>
  </si>
  <si>
    <t>0.002</t>
  </si>
  <si>
    <t>文安万达汽车配件有限公司</t>
  </si>
  <si>
    <t>Φ10</t>
  </si>
  <si>
    <t>镀黑锌</t>
  </si>
  <si>
    <t>SHT0002474</t>
  </si>
  <si>
    <t>座框骨架焊接总成电泳</t>
  </si>
  <si>
    <t>【B】ECR0005105【L】ECR0006183 【M】ECR0006707 【O】ECR0006809座框与减震器连接螺栓在六轴耐久实验48H后出现螺纹根部断裂问题。【P】ECR0007029</t>
  </si>
  <si>
    <t>SHT0002478</t>
  </si>
  <si>
    <t>副司机座框骨架焊接总成电泳</t>
  </si>
  <si>
    <t>【L】ECR0006183 【M】ECR0006707 【O】ECR0006809座框与减震器连接螺栓在六轴耐久实验48H后出现螺纹根部断裂问题。</t>
  </si>
  <si>
    <t>【L】ECR0006183【O】ECR0006809座框与减震器连接螺栓在六轴耐久实验48H后出现螺纹根部断裂问题。</t>
  </si>
  <si>
    <t>SHT0010130</t>
  </si>
  <si>
    <t>座框左侧外边板焊接总成</t>
  </si>
  <si>
    <t xml:space="preserve">【】ECR0005605  【L】ECR0006183【M】ECR0006707  </t>
  </si>
  <si>
    <t>532*28*100</t>
  </si>
  <si>
    <t>BFA0000087</t>
  </si>
  <si>
    <t>M10</t>
  </si>
  <si>
    <t>M6</t>
  </si>
  <si>
    <t>QC/T 863</t>
  </si>
  <si>
    <t>SHT0010261</t>
  </si>
  <si>
    <t>罩壳固定钣金</t>
  </si>
  <si>
    <t>【C】ECR0005241【M】ECR0006707</t>
  </si>
  <si>
    <t>SPCC T=2.5</t>
  </si>
  <si>
    <t xml:space="preserve">2.5-Q/BQB 401  SPCC-Q/BQB402   </t>
  </si>
  <si>
    <t>245*39*92</t>
  </si>
  <si>
    <t>16*16*44.5</t>
  </si>
  <si>
    <t>SHT0010131</t>
  </si>
  <si>
    <t>座框右侧外边板焊接总成</t>
  </si>
  <si>
    <t>与 SHT0010121对称</t>
  </si>
  <si>
    <t>SHT0010135</t>
  </si>
  <si>
    <t>座框前连接板焊接总成</t>
  </si>
  <si>
    <t>SHT0010132</t>
  </si>
  <si>
    <t>90*359*77</t>
  </si>
  <si>
    <t>座框前连接板</t>
  </si>
  <si>
    <t>SHT0010136</t>
  </si>
  <si>
    <t>坐盆调节限位钣金</t>
  </si>
  <si>
    <t>B590 /T=5.0</t>
  </si>
  <si>
    <t>20*58*20</t>
  </si>
  <si>
    <t>【B】ECR0005105 【P】ECR0007029</t>
  </si>
  <si>
    <t>10*20 B340LA/T=1.5</t>
  </si>
  <si>
    <t>10*20*329</t>
  </si>
  <si>
    <t>61*32*9</t>
  </si>
  <si>
    <t>SHT0001973</t>
  </si>
  <si>
    <t>H5-6801110</t>
  </si>
  <si>
    <t>座垫延伸滑块</t>
  </si>
  <si>
    <t>PPS6345A4HD9050</t>
  </si>
  <si>
    <t>pps6345A4HD9050</t>
  </si>
  <si>
    <t>4.8×16-16固定座盆滑块</t>
  </si>
  <si>
    <t>GB/T 12618.2</t>
  </si>
  <si>
    <t>16*16*20</t>
  </si>
  <si>
    <t>与座框连接使用</t>
  </si>
  <si>
    <t>仰角与座框连接使用</t>
  </si>
  <si>
    <t>SHT0015000</t>
  </si>
  <si>
    <t>左侧挡片电泳</t>
  </si>
  <si>
    <t>20*40*20</t>
  </si>
  <si>
    <t>电泳（SHT0015000）</t>
  </si>
  <si>
    <t>SHT0015001</t>
  </si>
  <si>
    <t>右侧挡片电泳</t>
  </si>
  <si>
    <t>电泳（SHT0015001）</t>
  </si>
  <si>
    <t>辅料</t>
  </si>
  <si>
    <t>15×15</t>
  </si>
  <si>
    <t>15*15</t>
  </si>
  <si>
    <t>固定挡片</t>
  </si>
  <si>
    <t>M6×12</t>
  </si>
  <si>
    <t>汽车标准件代号</t>
  </si>
  <si>
    <t>零件类别</t>
  </si>
  <si>
    <t>①规格要求</t>
  </si>
  <si>
    <t>②表面处理要求</t>
  </si>
  <si>
    <t>③螺纹胶</t>
  </si>
  <si>
    <t>④有毒有害要求</t>
  </si>
  <si>
    <t>表面处理方式（供应商填写）</t>
  </si>
  <si>
    <t>材料（供应商填写）</t>
  </si>
  <si>
    <t>BFA0010042</t>
  </si>
  <si>
    <t>无</t>
  </si>
  <si>
    <t>pt牙-WN 1451-k25*8 mm</t>
  </si>
  <si>
    <t xml:space="preserve">执行标准：PT-semblex                                规格：k25*8                                      螺纹标准：PT-semblex                          头部尺寸：WN1451-k25                            机械性能：GB/T 3098.5-2000 热处理后表面硬度≥450HV0.3 芯部硬度为270-390HV5;  破坏扭矩≥0.9N*M                           产品等级：A  (标准：GB 3103.1)           表面缺陷：GB 5779.1                           验收及包装：GB 90                         </t>
  </si>
  <si>
    <t>表面处理要求：      颜色：黑色               盐雾试验要求：DIN 50021-SS,要求720小时后无基材腐蚀且不允许出现大量锌腐蚀产物，另外在供货状态以及在120℃下进行24h存放后系统抗腐蚀性必须保证。</t>
  </si>
  <si>
    <t>无要求</t>
  </si>
  <si>
    <t>汽车产品中有毒有害物质应满足GB/T 30512-2014《汽车禁用物质要求》中的规定；</t>
  </si>
  <si>
    <t xml:space="preserve">亮光黑色达克罗 </t>
  </si>
  <si>
    <t>1022#-(材料标准)-(材料标准)</t>
  </si>
  <si>
    <t>BFA0010038</t>
  </si>
  <si>
    <t xml:space="preserve">螺钉固定到塑料件上-牙型及头部规格;WN 1451-k50 长度l=12mm  (pt牙)。
GB/T3098.5热处理后表面硬度≥450HV0.3芯部硬度为270-390HV10;
</t>
  </si>
  <si>
    <t xml:space="preserve">执行标准：PT-semblex                                规格：K50*12                                       螺纹标准：PT-semblex                          头部尺寸：WN1451-k50                              机械性能：GB/T 3098.5-2000 热处理后表面硬度≥450HV0.3 芯部硬度为270-390HV10;  破坏扭矩≥6.3N*M                           产品等级：A  (标准：GB 3103.1)           表面缺陷：GB 5779.1                           验收及包装：GB 90                         </t>
  </si>
  <si>
    <t>1022#-(材料标准)</t>
  </si>
  <si>
    <t xml:space="preserve">执行标准：PT-semblex                                规格：K80*14                                       螺纹标准：PT-semblex                          头部尺寸：WN1451-k80                              机械性能：GB/T 3098.5-2000 热处理后表面硬度≥450HV0.3 芯部硬度为270-390HV10;  破坏扭矩≥30.5N*M                           产品等级：A  (标准：GB 3103.1)           表面缺陷：GB 5779.1                           验收及包装：GB 90                         </t>
  </si>
  <si>
    <t xml:space="preserve"> M5*10                                  牙型为：三角牙螺纹（牙型标准依照GB 6559）头依照stp数据执行。    头部花型为：T25(花型标准为：GB/T 6188)
材料由供应商确定（要求：①能够满足强度要求。②产品无需消磁）机械性能依照GB 3098.7中 A级。</t>
  </si>
  <si>
    <t xml:space="preserve">规格：M5*10                                         螺纹标准：GB 6559   6g                           头部尺寸：采用样品数据尺寸T25(花型标准为：GB/T 6188)                               机械性能：A    (标准：GB 3098.7)                  产品等级：A  (标准：GB 3103.1)           表面缺陷：GB 5779.1                       验收及包装：GB 90                         </t>
  </si>
  <si>
    <t>10B21-Q232.1-2015</t>
  </si>
  <si>
    <t>BFA0010031</t>
  </si>
  <si>
    <t>Q2150512</t>
  </si>
  <si>
    <t>内六角花型盘头螺钉</t>
  </si>
  <si>
    <t>副驾使用   GB T 2672（M5×12） 强度8.8 预涂S级锁固胶（标准QC/T 597）            颜色：绿松色该件原材料采用 钢 且能达到8.8级，则作为优选方案（需要带磁性）</t>
  </si>
  <si>
    <t xml:space="preserve">螺栓执行标准为：GB/T 2672-2004                        规格：M5*12                                       螺纹标准：GB/T 193  6g                            头部尺寸：GB/T 2672-2004                               机械性能：8.8级                          产品等级：A  (标准：GB 3103.1)           表面缺陷：GB 5779.1                       验收及包装：GB 90                         </t>
  </si>
  <si>
    <t>预涂S级锁固胶（标准QC/T 597）            颜色：绿松色</t>
  </si>
  <si>
    <t>Q2150612</t>
  </si>
  <si>
    <t>（M6×12）材质不锈钢  强度A2-70 预涂S级锁固胶（标准QC/T 597）            颜色：绿松色-如果该件原材料采用 钢 且能达到8.8级，则作为优选方案，表面处理采用：Fe/Zn12F  镀锌膜厚12um黑色钝化中性盐雾120h(GB/T9799)</t>
  </si>
  <si>
    <t xml:space="preserve">螺栓执行标准为：GB/T 2672-2004                        规格：M6*12                                       螺纹标准：GB/T 193  6g                            头部尺寸：GB/T 2672-2004                               机械性能：8.8级                          产品等级：A  (标准：GB 3103.1)           表面缺陷：GB 5779.1                       验收及包装：GB 90                         </t>
  </si>
  <si>
    <t>7（新增件-2021/11）</t>
  </si>
  <si>
    <t>Q2150616</t>
  </si>
  <si>
    <t>ECR0006870 设变新增件（M6×16）材质不锈钢  强度A2-70 预涂S级锁固胶（标准QC/T 597）            颜色：绿松色-如果该件原材料采用 钢 且能达到8.8级，则作为优选方案，表面处理采用：Fe/Zn12F  镀锌膜厚12um黑色钝化中性盐雾120h(GB/T9799)</t>
  </si>
  <si>
    <t xml:space="preserve">螺栓执行标准为：GB/T 2672-2004                        规格：M6*16                                      螺纹标准：GB/T 193  6g                            头部尺寸：GB/T 2672-2004                               机械性能：8.8级                          产品等级：A  (标准：GB 3103.1)           表面缺陷：GB 5779.1                       验收及包装：GB 90                         </t>
  </si>
  <si>
    <r>
      <rPr>
        <sz val="10"/>
        <color theme="1"/>
        <rFont val="宋体"/>
        <charset val="134"/>
      </rPr>
      <t>表面处理要求：      颜色：</t>
    </r>
    <r>
      <rPr>
        <b/>
        <sz val="10"/>
        <color rgb="FFFF0000"/>
        <rFont val="宋体"/>
        <charset val="134"/>
      </rPr>
      <t>银色</t>
    </r>
    <r>
      <rPr>
        <sz val="10"/>
        <color theme="1"/>
        <rFont val="宋体"/>
        <charset val="134"/>
      </rPr>
      <t xml:space="preserve">              盐雾试验要求：DIN 50021-SS,要求720小时后无基材腐蚀且不允许出现大量锌腐蚀产物，另外在供货状态以及在120℃下进行24h存放后系统抗腐蚀性必须保证。</t>
    </r>
  </si>
  <si>
    <t>Q218B0640</t>
  </si>
  <si>
    <t>用于上框侧加强版与上框侧支架固定使用。-等级8.8级</t>
  </si>
  <si>
    <t xml:space="preserve">螺栓执行标准为：GB/T 70.1-2008                        规格：M6*40                                       螺纹标准：GB/T 193  6g                            头部尺寸：GB/T 70.1-2008                              机械性能：8.8级                          产品等级：A  (标准：GB 3103.1)           表面缺陷：GB 5779.1                       验收及包装：GB 90                         </t>
  </si>
  <si>
    <t>Q218B0645</t>
  </si>
  <si>
    <t xml:space="preserve">螺栓执行标准为：GB/T 70.1-2008                        规格：M6*45                                       螺纹标准：GB/T 193  6g                            头部尺寸：GB/T 70.1-2008                              机械性能：8.8级                          产品等级：A  (标准：GB 3103.1)           表面缺陷：GB 5779.1                       验收及包装：GB 90                         </t>
  </si>
  <si>
    <t>Q2100816</t>
  </si>
  <si>
    <t>安全带卷收器固定钣金  固定  强度等级8.8级 使用预涂S级锁固胶（标准QC/T 597）            颜色：绿松色</t>
  </si>
  <si>
    <t xml:space="preserve">螺栓执行标准为：GB/T6191 （现行标准GB/T2671.1-2004）                         规格：M8*16                                       螺纹标准：GB/T 193  6g                            头部尺寸：GB/T2671.1-2004                              机械性能：8.8级                          产品等级：A  (标准：GB 3103.1)           表面缺陷：GB 5779.1                       验收及包装：GB 90                         </t>
  </si>
  <si>
    <t>BFA0010033</t>
  </si>
  <si>
    <t>Q2100820</t>
  </si>
  <si>
    <t>H6副司机座框总成 连接使用-GB/T6191执行</t>
  </si>
  <si>
    <t xml:space="preserve">螺栓执行标准为：GB/T6191                          规格：M8*20                                       螺纹标准：GB/T 193  6g                            头部尺寸：GB/T2671.1-2004                             机械性能：8.8级                          产品等级：A  (标准：GB 3103.1)           表面缺陷：GB 5779.1                       验收及包装：GB 90                         </t>
  </si>
  <si>
    <t>BFA0010029</t>
  </si>
  <si>
    <t>Q2150816</t>
  </si>
  <si>
    <t>（M8×16）材质不锈钢  强度A3-70 预涂S级锁固胶（标准QC/T 597）            颜色：绿松色   滑轨底支架连接使用</t>
  </si>
  <si>
    <t xml:space="preserve">螺栓执行标准为：GB/T 2672-2004                        规格：M8*16                                       螺纹标准：GB/T 193  6g                            头部尺寸：GB/T 2672-2004                               机械性能：8.8级                          产品等级：A  (标准：GB 3103.1)           表面缺陷：GB 5779.1                       验收及包装：GB 90                         </t>
  </si>
  <si>
    <t>Q150B0825</t>
  </si>
  <si>
    <t>扶手支架固定使用，GB/T5782等级8.8级 预涂S级锁固胶（标准QC/T 597）            颜色：绿松色</t>
  </si>
  <si>
    <t xml:space="preserve">螺栓执行标准为：GB/T 5782-2000                       规格：M8*25                                     螺纹标准：GB/T 193  6g                            头部尺寸：GB/T 5782-2000                                机械性能：8.8级                          产品等级：A  (标准：GB 3103.1)           表面缺陷：GB 5779.1                       验收及包装：GB 90                         </t>
  </si>
  <si>
    <t>BFA0010019</t>
  </si>
  <si>
    <t>GB/T 6191 M10×20</t>
  </si>
  <si>
    <t>内六角花形低圆柱头螺钉</t>
  </si>
  <si>
    <t>座框和靠背连接用-靠背骨架连接使用（梅花内六角）T50 GB/T2671-1 性能等级8.8级 产品等级A级  预涂S级锁固胶（标准QC/T 597）            颜色：绿松色</t>
  </si>
  <si>
    <t xml:space="preserve">螺栓执行标准为：GB/T6191-86                       规格：M10*20                                       螺纹标准：GB/T 193  6g                            头部尺寸：GB/T6191-86                              机械性能：8.8级                         产品等级：A  (标准：GB 3103.1)           表面缺陷：GB 5779.1                       验收及包装：GB 90                         </t>
  </si>
  <si>
    <t>Q33006</t>
  </si>
  <si>
    <t xml:space="preserve">螺栓执行标准为：GB/T 6187.1                       规格：M6                                       螺纹标准：GB/T 196   GB/T 1967   6H                            头部尺寸：GB/T 6187.1                               机械性能：8级                           产品等级：A  (标准：GB 3103.1)           表面缺陷：GB 5779.2                       验收及包装：GB 90                         </t>
  </si>
  <si>
    <t>BFA0010020</t>
  </si>
  <si>
    <t>Q33005</t>
  </si>
  <si>
    <t>水平减震解锁钣金固定使用--性能等级为8级，产品等级A级</t>
  </si>
  <si>
    <t xml:space="preserve">螺栓执行标准为：GB/T 6187.1                       规格：M5                                      螺纹标准：GB/T 196   GB/T 1967   6H                            头部尺寸：GB/T 6187.1                               机械性能：8级                           产品等级：A  (标准：GB 3103.1)           表面缺陷：GB 5779.2                       验收及包装：GB 90                         </t>
  </si>
  <si>
    <t>GB/T 12618.1 4×8</t>
  </si>
  <si>
    <t>公称直径d=4mm、公称长度l=8mm、钉体由铝合金（ALA）制造、钉芯由钢（St）制造、性能等级11的开口型平圆头抽芯铆钉。</t>
  </si>
  <si>
    <t>执行标准：GB/T 12618.1 4×8                   公称直径d=4mm、                                     公称长度l=8mm、                                      钉体由铝合金（ALA）制造、钉芯由钢（St）制造（镀锌处理）性能等级11的开口型平圆头抽芯铆钉。</t>
  </si>
  <si>
    <t>钉芯：镀锌处理</t>
  </si>
  <si>
    <t>钉体： 5056/5A05????-GB/T-3190                             钉芯：35/45????-GB/T 3206</t>
  </si>
  <si>
    <t>Q43650</t>
  </si>
  <si>
    <t xml:space="preserve">执行标准：GB  896                       公称直径d=5mm                             技术条件满足：GB/T 959-2017                                     </t>
  </si>
  <si>
    <t xml:space="preserve">亮光黑色达克罗（需要三浦再次确认） </t>
  </si>
  <si>
    <t>65mn-材料标准</t>
  </si>
  <si>
    <t>Q43680</t>
  </si>
  <si>
    <t xml:space="preserve">执行标准：GB  896                       公称直径d=8mm                             技术条件满足：GB/T 959-2017                                     </t>
  </si>
  <si>
    <t>亮光黑色达克罗 （需要三浦再次确认）</t>
  </si>
  <si>
    <t>SHT0010895</t>
  </si>
  <si>
    <t>（非标件） 公称直径d=16mm</t>
  </si>
  <si>
    <t xml:space="preserve">执行标准：GB  896                       公称直径d=16mm                             技术条件满足：GB/T 959-2017                                     </t>
  </si>
  <si>
    <t>BFA0010032</t>
  </si>
  <si>
    <t>Q40205</t>
  </si>
  <si>
    <t xml:space="preserve">执行标准：GB  96.1-2002                    公称直径d1=5mm                             硬度等级：300HV                                                                     </t>
  </si>
  <si>
    <t>A3-材料标准</t>
  </si>
  <si>
    <t>Q40206</t>
  </si>
  <si>
    <t xml:space="preserve">执行标准：GB  96.1-2002                    公称直径d1=6mm                             硬度等级：300HV                                                                     </t>
  </si>
  <si>
    <t>签字</t>
  </si>
  <si>
    <t>责任人会签/日期</t>
  </si>
  <si>
    <t>批准/日期</t>
  </si>
  <si>
    <t>备注：1、表格以上内容作为标准件开发的主要技术参数。全部栏目确认后双方各执一份，供方用于PPAP提交，光华荣昌用于设计存档。</t>
  </si>
  <si>
    <t>客户商品编码</t>
  </si>
  <si>
    <t>客户名称</t>
  </si>
  <si>
    <t>新编码</t>
  </si>
  <si>
    <t>标准</t>
  </si>
  <si>
    <t>规格</t>
  </si>
  <si>
    <t>材质</t>
  </si>
  <si>
    <t>性能等级</t>
  </si>
  <si>
    <t>需求数量</t>
  </si>
  <si>
    <t>供方</t>
  </si>
  <si>
    <t>时间表</t>
  </si>
  <si>
    <t>编码，询价信息调整栏</t>
  </si>
  <si>
    <t>北京光华荣昌汽车部件有限公司</t>
  </si>
  <si>
    <t>GB96</t>
  </si>
  <si>
    <t>φ6</t>
  </si>
  <si>
    <t>碳钢</t>
  </si>
  <si>
    <t>300HV</t>
  </si>
  <si>
    <t>盐雾720h</t>
  </si>
  <si>
    <t>嘉善伟悦紧固件有限公司</t>
  </si>
  <si>
    <t>20自然日</t>
  </si>
  <si>
    <t>11系列，镀层黑色环保达克罗，盐雾720h，无PPM要求</t>
  </si>
  <si>
    <t>φ5</t>
  </si>
  <si>
    <t>GB896</t>
  </si>
  <si>
    <t>φ16</t>
  </si>
  <si>
    <t>ERO</t>
  </si>
  <si>
    <t>安徽省宁国市东波紧固件有限公司（6-7年100余亩90001  16949  环境认证  具备钣金冷轧能力）</t>
  </si>
  <si>
    <t>91系列，镀层黑色环保达克罗，盐雾720h，无PPM要求，材料：弹簧钢</t>
  </si>
  <si>
    <t>φ8</t>
  </si>
  <si>
    <t>安徽省宁国市东波紧固件有限公司</t>
  </si>
  <si>
    <t>11系列，镀层黑色环保达克罗，盐雾720h，无PPM要求，材料：弹簧钢</t>
  </si>
  <si>
    <t>GB6187</t>
  </si>
  <si>
    <t>M5-0.8</t>
  </si>
  <si>
    <t>8</t>
  </si>
  <si>
    <t>海盐丰拓五金制品有限公司</t>
  </si>
  <si>
    <t>11系列，镀层黑色环保达克罗，盐雾720h，无PPM要求，材料：碳钢</t>
  </si>
  <si>
    <t>M6-1.0</t>
  </si>
  <si>
    <t>GB6191</t>
  </si>
  <si>
    <t>M10-1.5*20</t>
  </si>
  <si>
    <t>8.8</t>
  </si>
  <si>
    <t>黑色环保达克罗+绿松色涂胶</t>
  </si>
  <si>
    <t>太仓鸿添紧固件制造有限公司</t>
  </si>
  <si>
    <t>惠州市昇沪汽车紧固件科技有限公司</t>
  </si>
  <si>
    <t>91系列，镀层黑色环保达克罗+绿松色涂胶，盐雾720h，无PPM要求，材料：碳钢</t>
  </si>
  <si>
    <t>外六角螺栓</t>
  </si>
  <si>
    <t>GB5782</t>
  </si>
  <si>
    <t>M8-1.25*25</t>
  </si>
  <si>
    <t>11系列，镀层黑色环保达克罗+绿松色涂胶，盐雾720h，无PPM要求，材料：碳钢</t>
  </si>
  <si>
    <t>GB2672</t>
  </si>
  <si>
    <t>M8-1.25*16</t>
  </si>
  <si>
    <t>GB2671</t>
  </si>
  <si>
    <t>M8-1.25*20</t>
  </si>
  <si>
    <t>GB70.1</t>
  </si>
  <si>
    <t>M6-1.0*45</t>
  </si>
  <si>
    <t>M6-1.0*40</t>
  </si>
  <si>
    <t>M6-1.0*12</t>
  </si>
  <si>
    <t>M5-0.8*12</t>
  </si>
  <si>
    <t>非标</t>
  </si>
  <si>
    <t>M5*10</t>
  </si>
  <si>
    <t>图纸要求</t>
  </si>
  <si>
    <t>91系列，镀层黑色环保达克罗，盐雾720h，无PPM要求，材料：碳钢</t>
  </si>
  <si>
    <t>PTK80*14</t>
  </si>
  <si>
    <t>1022#</t>
  </si>
  <si>
    <t>450HV0.3</t>
  </si>
  <si>
    <t>PTK50*12</t>
  </si>
  <si>
    <t>PTk25*8</t>
  </si>
  <si>
    <t>零1</t>
  </si>
  <si>
    <t>/</t>
  </si>
  <si>
    <t>侧面压点防松螺母</t>
  </si>
  <si>
    <t>M8-1.25</t>
  </si>
  <si>
    <t>黑锌</t>
  </si>
  <si>
    <t>参照样品</t>
  </si>
  <si>
    <t>编码需要停用，已重新询价，新编码：110057290</t>
  </si>
  <si>
    <t>BFA0010065</t>
  </si>
  <si>
    <t>M10-1.5*25</t>
  </si>
  <si>
    <t>亮黑达克罗+涂胶</t>
  </si>
  <si>
    <t>91系列，镀层黑色环保达克罗+涂胶，盐雾720h，无PPM要求</t>
  </si>
  <si>
    <t>BFA0010063</t>
  </si>
  <si>
    <t>内六花台阶螺栓</t>
  </si>
  <si>
    <t>M10X10</t>
  </si>
  <si>
    <t>外协厂</t>
  </si>
  <si>
    <t>常州智汇涂复工业有限公司</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</si>
</sst>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 numFmtId="177" formatCode="0_);[Red]\(0\)"/>
    <numFmt numFmtId="178" formatCode="0.0000_ "/>
    <numFmt numFmtId="179" formatCode="0.0000_);[Red]\(0.0000\)"/>
    <numFmt numFmtId="180" formatCode="0.0_);[Red]\(0.0\)"/>
    <numFmt numFmtId="181" formatCode="0.000_);[Red]\(0.000\)"/>
    <numFmt numFmtId="182" formatCode="0_ "/>
    <numFmt numFmtId="183" formatCode="0.000_ "/>
  </numFmts>
  <fonts count="74">
    <font>
      <sz val="11"/>
      <color theme="1"/>
      <name val="宋体"/>
      <charset val="134"/>
      <scheme val="minor"/>
    </font>
    <font>
      <sz val="9"/>
      <name val="宋体"/>
      <charset val="134"/>
    </font>
    <font>
      <b/>
      <sz val="10"/>
      <color theme="1"/>
      <name val="宋体"/>
      <charset val="134"/>
    </font>
    <font>
      <sz val="10"/>
      <color theme="1"/>
      <name val="宋体"/>
      <charset val="134"/>
    </font>
    <font>
      <sz val="10"/>
      <color rgb="FFFF0000"/>
      <name val="宋体"/>
      <charset val="134"/>
    </font>
    <font>
      <sz val="10"/>
      <name val="宋体"/>
      <charset val="134"/>
    </font>
    <font>
      <sz val="10"/>
      <name val="Arial"/>
      <charset val="134"/>
    </font>
    <font>
      <b/>
      <sz val="10"/>
      <name val="宋体"/>
      <charset val="134"/>
      <scheme val="major"/>
    </font>
    <font>
      <sz val="10"/>
      <name val="宋体"/>
      <charset val="134"/>
      <scheme val="minor"/>
    </font>
    <font>
      <b/>
      <sz val="10"/>
      <name val="Arial"/>
      <charset val="134"/>
    </font>
    <font>
      <b/>
      <sz val="10"/>
      <name val="宋体"/>
      <charset val="134"/>
    </font>
    <font>
      <sz val="10"/>
      <color theme="1"/>
      <name val="宋体"/>
      <charset val="134"/>
      <scheme val="minor"/>
    </font>
    <font>
      <sz val="10"/>
      <name val="宋体"/>
      <charset val="134"/>
      <scheme val="major"/>
    </font>
    <font>
      <sz val="10"/>
      <color indexed="8"/>
      <name val="宋体"/>
      <charset val="134"/>
      <scheme val="minor"/>
    </font>
    <font>
      <sz val="10"/>
      <color indexed="0"/>
      <name val="宋体"/>
      <charset val="134"/>
    </font>
    <font>
      <sz val="9"/>
      <name val="微软雅黑"/>
      <charset val="134"/>
    </font>
    <font>
      <strike/>
      <sz val="10"/>
      <color rgb="FFFF0000"/>
      <name val="宋体"/>
      <charset val="134"/>
    </font>
    <font>
      <sz val="10"/>
      <color indexed="8"/>
      <name val="宋体"/>
      <charset val="134"/>
    </font>
    <font>
      <sz val="10"/>
      <name val="宋体"/>
      <charset val="134"/>
    </font>
    <font>
      <u/>
      <sz val="10"/>
      <color theme="10"/>
      <name val="宋体"/>
      <charset val="134"/>
    </font>
    <font>
      <u/>
      <sz val="10"/>
      <color theme="10"/>
      <name val="宋体"/>
      <charset val="134"/>
    </font>
    <font>
      <sz val="10"/>
      <name val="宋体"/>
      <charset val="134"/>
      <scheme val="minor"/>
    </font>
    <font>
      <sz val="10"/>
      <name val="宋体"/>
      <charset val="134"/>
      <scheme val="major"/>
    </font>
    <font>
      <sz val="10"/>
      <name val="Arial"/>
      <charset val="134"/>
    </font>
    <font>
      <sz val="10"/>
      <color theme="1"/>
      <name val="宋体"/>
      <charset val="134"/>
      <scheme val="minor"/>
    </font>
    <font>
      <sz val="10"/>
      <name val="华文楷体"/>
      <charset val="134"/>
    </font>
    <font>
      <sz val="10"/>
      <color theme="1"/>
      <name val="宋体"/>
      <charset val="134"/>
    </font>
    <font>
      <sz val="10"/>
      <name val="仿宋"/>
      <charset val="134"/>
    </font>
    <font>
      <sz val="16"/>
      <name val="微软雅黑"/>
      <charset val="134"/>
    </font>
    <font>
      <sz val="12"/>
      <name val="微软雅黑"/>
      <charset val="134"/>
    </font>
    <font>
      <b/>
      <sz val="14"/>
      <name val="微软雅黑"/>
      <charset val="134"/>
    </font>
    <font>
      <b/>
      <sz val="16"/>
      <name val="微软雅黑"/>
      <charset val="134"/>
    </font>
    <font>
      <b/>
      <sz val="18"/>
      <name val="微软雅黑"/>
      <charset val="134"/>
    </font>
    <font>
      <b/>
      <sz val="20"/>
      <name val="微软雅黑"/>
      <charset val="134"/>
    </font>
    <font>
      <b/>
      <u/>
      <sz val="17"/>
      <name val="微软雅黑"/>
      <charset val="134"/>
    </font>
    <font>
      <b/>
      <sz val="17"/>
      <name val="微软雅黑"/>
      <charset val="134"/>
    </font>
    <font>
      <sz val="15"/>
      <name val="微软雅黑"/>
      <charset val="134"/>
    </font>
    <font>
      <sz val="10"/>
      <name val="微软雅黑"/>
      <charset val="134"/>
    </font>
    <font>
      <sz val="10"/>
      <color theme="1"/>
      <name val="微软雅黑"/>
      <charset val="134"/>
    </font>
    <font>
      <b/>
      <sz val="14"/>
      <name val="宋体"/>
      <charset val="134"/>
    </font>
    <font>
      <sz val="14"/>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u/>
      <sz val="14.3"/>
      <color theme="10"/>
      <name val="宋体"/>
      <charset val="134"/>
    </font>
    <font>
      <sz val="9"/>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134"/>
      <scheme val="minor"/>
    </font>
    <font>
      <sz val="12"/>
      <name val="宋体"/>
      <charset val="134"/>
    </font>
    <font>
      <sz val="12"/>
      <color indexed="0"/>
      <name val="宋体"/>
      <charset val="134"/>
    </font>
    <font>
      <sz val="11"/>
      <color indexed="8"/>
      <name val="宋体"/>
      <charset val="134"/>
    </font>
    <font>
      <sz val="11"/>
      <color theme="1"/>
      <name val="Tahoma"/>
      <charset val="134"/>
    </font>
    <font>
      <sz val="11"/>
      <color rgb="FF006100"/>
      <name val="宋体"/>
      <charset val="134"/>
      <scheme val="minor"/>
    </font>
    <font>
      <b/>
      <sz val="10"/>
      <color rgb="FFFF0000"/>
      <name val="宋体"/>
      <charset val="134"/>
    </font>
    <font>
      <vertAlign val="superscript"/>
      <sz val="10"/>
      <name val="宋体"/>
      <charset val="134"/>
      <scheme val="minor"/>
    </font>
    <font>
      <sz val="10"/>
      <name val="Calibri"/>
      <charset val="204"/>
    </font>
    <font>
      <sz val="10"/>
      <name val="Calibri"/>
      <charset val="134"/>
    </font>
    <font>
      <b/>
      <sz val="9"/>
      <name val="宋体"/>
      <charset val="134"/>
    </font>
    <font>
      <sz val="9"/>
      <name val="宋体"/>
      <charset val="134"/>
    </font>
  </fonts>
  <fills count="38">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0"/>
        <bgColor indexed="64"/>
      </patternFill>
    </fill>
    <fill>
      <patternFill patternType="solid">
        <fgColor theme="5" tint="0.599993896298105"/>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68">
    <xf numFmtId="0" fontId="0" fillId="0" borderId="0">
      <alignment vertical="center"/>
    </xf>
    <xf numFmtId="42" fontId="0" fillId="0" borderId="0" applyFont="0" applyFill="0" applyBorder="0" applyAlignment="0" applyProtection="0">
      <alignment vertical="center"/>
    </xf>
    <xf numFmtId="0" fontId="41" fillId="8" borderId="0" applyNumberFormat="0" applyBorder="0" applyAlignment="0" applyProtection="0">
      <alignment vertical="center"/>
    </xf>
    <xf numFmtId="0" fontId="42" fillId="9" borderId="46"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41" fillId="10" borderId="0" applyNumberFormat="0" applyBorder="0" applyAlignment="0" applyProtection="0">
      <alignment vertical="center"/>
    </xf>
    <xf numFmtId="0" fontId="43" fillId="11"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45" fillId="0" borderId="1" applyNumberFormat="0" applyFill="0" applyBorder="0" applyAlignment="0" applyProtection="0">
      <alignment vertical="center"/>
    </xf>
    <xf numFmtId="0" fontId="46"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0" fillId="13" borderId="47" applyNumberFormat="0" applyFont="0" applyAlignment="0" applyProtection="0">
      <alignment vertical="center"/>
    </xf>
    <xf numFmtId="0" fontId="46" fillId="14"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xf numFmtId="0" fontId="52" fillId="0" borderId="0" applyNumberFormat="0" applyFill="0" applyBorder="0" applyAlignment="0" applyProtection="0">
      <alignment vertical="center"/>
    </xf>
    <xf numFmtId="0" fontId="53" fillId="0" borderId="48" applyNumberFormat="0" applyFill="0" applyAlignment="0" applyProtection="0">
      <alignment vertical="center"/>
    </xf>
    <xf numFmtId="0" fontId="54" fillId="0" borderId="48" applyNumberFormat="0" applyFill="0" applyAlignment="0" applyProtection="0">
      <alignment vertical="center"/>
    </xf>
    <xf numFmtId="0" fontId="46" fillId="15" borderId="0" applyNumberFormat="0" applyBorder="0" applyAlignment="0" applyProtection="0">
      <alignment vertical="center"/>
    </xf>
    <xf numFmtId="0" fontId="48" fillId="0" borderId="49" applyNumberFormat="0" applyFill="0" applyAlignment="0" applyProtection="0">
      <alignment vertical="center"/>
    </xf>
    <xf numFmtId="0" fontId="46" fillId="16" borderId="0" applyNumberFormat="0" applyBorder="0" applyAlignment="0" applyProtection="0">
      <alignment vertical="center"/>
    </xf>
    <xf numFmtId="0" fontId="55" fillId="17" borderId="50" applyNumberFormat="0" applyAlignment="0" applyProtection="0">
      <alignment vertical="center"/>
    </xf>
    <xf numFmtId="0" fontId="56" fillId="17" borderId="46" applyNumberFormat="0" applyAlignment="0" applyProtection="0">
      <alignment vertical="center"/>
    </xf>
    <xf numFmtId="0" fontId="57" fillId="18" borderId="51" applyNumberFormat="0" applyAlignment="0" applyProtection="0">
      <alignment vertical="center"/>
    </xf>
    <xf numFmtId="0" fontId="41" fillId="19" borderId="0" applyNumberFormat="0" applyBorder="0" applyAlignment="0" applyProtection="0">
      <alignment vertical="center"/>
    </xf>
    <xf numFmtId="0" fontId="46" fillId="20" borderId="0" applyNumberFormat="0" applyBorder="0" applyAlignment="0" applyProtection="0">
      <alignment vertical="center"/>
    </xf>
    <xf numFmtId="0" fontId="58" fillId="0" borderId="52" applyNumberFormat="0" applyFill="0" applyAlignment="0" applyProtection="0">
      <alignment vertical="center"/>
    </xf>
    <xf numFmtId="0" fontId="59" fillId="0" borderId="53" applyNumberFormat="0" applyFill="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41" fillId="23" borderId="0" applyNumberFormat="0" applyBorder="0" applyAlignment="0" applyProtection="0">
      <alignment vertical="center"/>
    </xf>
    <xf numFmtId="0" fontId="46" fillId="24" borderId="0" applyNumberFormat="0" applyBorder="0" applyAlignment="0" applyProtection="0">
      <alignment vertical="center"/>
    </xf>
    <xf numFmtId="0" fontId="62" fillId="11" borderId="0" applyNumberFormat="0" applyBorder="0" applyAlignment="0" applyProtection="0">
      <alignment vertical="center"/>
    </xf>
    <xf numFmtId="0" fontId="41" fillId="25" borderId="0" applyNumberFormat="0" applyBorder="0" applyAlignment="0" applyProtection="0">
      <alignment vertical="center"/>
    </xf>
    <xf numFmtId="0" fontId="41" fillId="3" borderId="0" applyNumberFormat="0" applyBorder="0" applyAlignment="0" applyProtection="0">
      <alignment vertical="center"/>
    </xf>
    <xf numFmtId="0" fontId="41" fillId="26" borderId="0" applyNumberFormat="0" applyBorder="0" applyAlignment="0" applyProtection="0">
      <alignment vertical="center"/>
    </xf>
    <xf numFmtId="0" fontId="41" fillId="5" borderId="0" applyNumberFormat="0" applyBorder="0" applyAlignment="0" applyProtection="0">
      <alignment vertical="center"/>
    </xf>
    <xf numFmtId="0" fontId="45" fillId="0" borderId="1" applyNumberFormat="0" applyFill="0" applyBorder="0" applyAlignment="0" applyProtection="0">
      <alignment vertical="center"/>
    </xf>
    <xf numFmtId="0" fontId="46" fillId="27" borderId="0" applyNumberFormat="0" applyBorder="0" applyAlignment="0" applyProtection="0">
      <alignment vertical="center"/>
    </xf>
    <xf numFmtId="0" fontId="45" fillId="0" borderId="1" applyNumberFormat="0" applyFill="0" applyBorder="0" applyAlignment="0" applyProtection="0">
      <alignment vertical="center"/>
    </xf>
    <xf numFmtId="0" fontId="46"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6" fillId="31" borderId="0" applyNumberFormat="0" applyBorder="0" applyAlignment="0" applyProtection="0">
      <alignment vertical="center"/>
    </xf>
    <xf numFmtId="0" fontId="63" fillId="0" borderId="0"/>
    <xf numFmtId="0" fontId="41"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63" fillId="0" borderId="0"/>
    <xf numFmtId="0" fontId="41" fillId="35" borderId="0" applyNumberFormat="0" applyBorder="0" applyAlignment="0" applyProtection="0">
      <alignment vertical="center"/>
    </xf>
    <xf numFmtId="0" fontId="46" fillId="36" borderId="0" applyNumberFormat="0" applyBorder="0" applyAlignment="0" applyProtection="0">
      <alignment vertical="center"/>
    </xf>
    <xf numFmtId="0" fontId="9" fillId="0" borderId="0" applyNumberFormat="0" applyFill="0" applyBorder="0" applyAlignment="0" applyProtection="0">
      <alignment vertical="center"/>
    </xf>
    <xf numFmtId="0" fontId="45" fillId="0" borderId="1" applyNumberFormat="0" applyFill="0" applyBorder="0" applyAlignment="0" applyProtection="0">
      <alignment vertical="center"/>
    </xf>
    <xf numFmtId="0" fontId="64" fillId="0" borderId="0" applyNumberFormat="0" applyBorder="0" applyProtection="0">
      <alignment vertical="center"/>
    </xf>
    <xf numFmtId="0" fontId="65" fillId="37" borderId="54" applyNumberFormat="0" applyFont="0" applyAlignment="0" applyProtection="0">
      <alignment vertical="center"/>
    </xf>
    <xf numFmtId="0" fontId="66" fillId="0" borderId="0"/>
    <xf numFmtId="0" fontId="0" fillId="0" borderId="0">
      <alignment vertical="center"/>
    </xf>
    <xf numFmtId="0" fontId="67" fillId="21" borderId="0" applyNumberFormat="0" applyBorder="0" applyAlignment="0" applyProtection="0">
      <alignment vertical="center"/>
    </xf>
    <xf numFmtId="0" fontId="63" fillId="0" borderId="0"/>
    <xf numFmtId="0" fontId="63" fillId="0" borderId="0"/>
  </cellStyleXfs>
  <cellXfs count="430">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6" borderId="1" xfId="0" applyFont="1" applyFill="1" applyBorder="1" applyAlignment="1">
      <alignment horizontal="left" vertical="center" wrapText="1"/>
    </xf>
    <xf numFmtId="0" fontId="1" fillId="0" borderId="1" xfId="0" applyFont="1" applyBorder="1" applyAlignment="1">
      <alignment horizontal="left" vertical="center"/>
    </xf>
    <xf numFmtId="0" fontId="2" fillId="0" borderId="2" xfId="11" applyNumberFormat="1" applyFont="1" applyFill="1" applyBorder="1" applyAlignment="1" applyProtection="1">
      <alignment horizontal="center" vertical="center" wrapText="1"/>
      <protection locked="0"/>
    </xf>
    <xf numFmtId="0" fontId="2" fillId="0" borderId="1" xfId="11" applyNumberFormat="1" applyFont="1" applyFill="1" applyBorder="1" applyAlignment="1" applyProtection="1">
      <alignment horizontal="center" vertical="center" wrapText="1"/>
      <protection locked="0"/>
    </xf>
    <xf numFmtId="177" fontId="3" fillId="0" borderId="2" xfId="66" applyNumberFormat="1" applyFont="1" applyBorder="1" applyAlignment="1" applyProtection="1">
      <alignment horizontal="center" vertical="center" wrapText="1"/>
      <protection locked="0"/>
    </xf>
    <xf numFmtId="177" fontId="3" fillId="0" borderId="1" xfId="66" applyNumberFormat="1" applyFont="1" applyBorder="1" applyAlignment="1" applyProtection="1">
      <alignment horizontal="center" vertical="center" wrapText="1"/>
      <protection locked="0"/>
    </xf>
    <xf numFmtId="177" fontId="4" fillId="0" borderId="2" xfId="66" applyNumberFormat="1" applyFont="1" applyBorder="1" applyAlignment="1" applyProtection="1">
      <alignment horizontal="center" vertical="center" wrapText="1"/>
      <protection locked="0"/>
    </xf>
    <xf numFmtId="177" fontId="3" fillId="0" borderId="3" xfId="66" applyNumberFormat="1" applyFont="1" applyBorder="1" applyAlignment="1" applyProtection="1">
      <alignment horizontal="center" vertical="center" wrapText="1"/>
      <protection locked="0"/>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top"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0" fillId="0" borderId="7" xfId="0" applyBorder="1" applyAlignment="1">
      <alignment horizontal="center"/>
    </xf>
    <xf numFmtId="0" fontId="5" fillId="0" borderId="7" xfId="0" applyFont="1" applyBorder="1" applyAlignment="1">
      <alignment horizontal="center" vertical="top" wrapText="1"/>
    </xf>
    <xf numFmtId="0" fontId="2" fillId="0" borderId="8" xfId="66" applyFont="1" applyBorder="1" applyAlignment="1" applyProtection="1">
      <alignment horizontal="center" vertical="center" wrapText="1"/>
      <protection locked="0"/>
    </xf>
    <xf numFmtId="177" fontId="3" fillId="6" borderId="1" xfId="66" applyNumberFormat="1" applyFont="1" applyFill="1" applyBorder="1" applyAlignment="1" applyProtection="1">
      <alignment horizontal="center" vertical="center" wrapText="1"/>
      <protection locked="0"/>
    </xf>
    <xf numFmtId="0" fontId="5" fillId="0" borderId="8" xfId="11" applyFont="1" applyFill="1" applyBorder="1" applyAlignment="1" applyProtection="1">
      <alignment horizontal="center" vertical="center" wrapText="1"/>
      <protection locked="0"/>
    </xf>
    <xf numFmtId="0" fontId="3" fillId="0" borderId="8" xfId="11" applyFont="1" applyFill="1" applyBorder="1" applyAlignment="1" applyProtection="1">
      <alignment horizontal="center" vertical="center" wrapText="1"/>
      <protection locked="0"/>
    </xf>
    <xf numFmtId="0" fontId="5" fillId="0" borderId="8" xfId="66" applyFont="1" applyBorder="1" applyAlignment="1" applyProtection="1">
      <alignment horizontal="center" vertical="center" wrapText="1"/>
      <protection locked="0"/>
    </xf>
    <xf numFmtId="177" fontId="3" fillId="6" borderId="3" xfId="66" applyNumberFormat="1" applyFont="1" applyFill="1" applyBorder="1" applyAlignment="1" applyProtection="1">
      <alignment horizontal="center" vertical="center" wrapText="1"/>
      <protection locked="0"/>
    </xf>
    <xf numFmtId="0" fontId="5" fillId="0" borderId="9" xfId="11" applyFont="1" applyFill="1" applyBorder="1" applyAlignment="1" applyProtection="1">
      <alignment horizontal="center" vertical="center" wrapText="1"/>
      <protection locked="0"/>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6" fillId="0" borderId="0" xfId="11" applyFont="1" applyFill="1" applyBorder="1" applyAlignment="1" applyProtection="1">
      <alignment horizontal="center" vertical="center" wrapText="1"/>
      <protection locked="0"/>
    </xf>
    <xf numFmtId="0" fontId="6" fillId="2" borderId="0" xfId="11" applyFont="1" applyFill="1" applyBorder="1" applyAlignment="1" applyProtection="1">
      <alignment horizontal="center" vertical="center" wrapText="1"/>
      <protection locked="0"/>
    </xf>
    <xf numFmtId="0" fontId="6" fillId="0" borderId="0" xfId="66" applyFont="1" applyAlignment="1" applyProtection="1">
      <alignment horizontal="center" vertical="center" wrapText="1"/>
      <protection locked="0"/>
    </xf>
    <xf numFmtId="0" fontId="7" fillId="0" borderId="0" xfId="66" applyFont="1" applyAlignment="1" applyProtection="1">
      <alignment horizontal="center" vertical="center" wrapText="1"/>
      <protection locked="0"/>
    </xf>
    <xf numFmtId="49" fontId="6" fillId="0" borderId="0" xfId="66" applyNumberFormat="1" applyFont="1" applyAlignment="1" applyProtection="1">
      <alignment horizontal="center" vertical="center" wrapText="1"/>
      <protection locked="0"/>
    </xf>
    <xf numFmtId="179" fontId="6" fillId="0" borderId="0" xfId="66" applyNumberFormat="1" applyFont="1" applyAlignment="1" applyProtection="1">
      <alignment horizontal="center" vertical="center" wrapText="1"/>
      <protection locked="0"/>
    </xf>
    <xf numFmtId="180" fontId="6" fillId="0" borderId="0" xfId="66" applyNumberFormat="1" applyFont="1" applyAlignment="1" applyProtection="1">
      <alignment horizontal="center" vertical="center" wrapText="1"/>
      <protection locked="0"/>
    </xf>
    <xf numFmtId="0" fontId="8" fillId="0" borderId="0" xfId="66" applyFont="1" applyAlignment="1" applyProtection="1">
      <alignment horizontal="center" vertical="center" wrapText="1"/>
      <protection locked="0"/>
    </xf>
    <xf numFmtId="0" fontId="9" fillId="0" borderId="1" xfId="66" applyFont="1" applyBorder="1" applyAlignment="1" applyProtection="1">
      <alignment horizontal="left" vertical="center"/>
      <protection locked="0"/>
    </xf>
    <xf numFmtId="0" fontId="10" fillId="0" borderId="1" xfId="66" applyFont="1" applyBorder="1" applyAlignment="1" applyProtection="1">
      <alignment horizontal="left" vertical="center"/>
      <protection locked="0"/>
    </xf>
    <xf numFmtId="0" fontId="9" fillId="0" borderId="1" xfId="66" applyFont="1" applyBorder="1" applyAlignment="1" applyProtection="1">
      <alignment horizontal="left" vertical="center" wrapText="1"/>
      <protection locked="0"/>
    </xf>
    <xf numFmtId="0" fontId="10" fillId="0" borderId="1" xfId="66" applyFont="1" applyBorder="1" applyAlignment="1" applyProtection="1">
      <alignment horizontal="left" vertical="center" wrapText="1"/>
      <protection locked="0"/>
    </xf>
    <xf numFmtId="0" fontId="5" fillId="0" borderId="1" xfId="11" applyNumberFormat="1" applyFont="1" applyFill="1" applyBorder="1" applyAlignment="1" applyProtection="1">
      <alignment horizontal="center" vertical="center" wrapText="1"/>
      <protection locked="0"/>
    </xf>
    <xf numFmtId="0" fontId="5" fillId="0" borderId="1" xfId="66" applyFont="1" applyBorder="1" applyAlignment="1" applyProtection="1">
      <alignment horizontal="center" vertical="center" wrapText="1"/>
      <protection locked="0"/>
    </xf>
    <xf numFmtId="0" fontId="8" fillId="0" borderId="1" xfId="66" applyFont="1" applyBorder="1" applyAlignment="1" applyProtection="1">
      <alignment horizontal="center" vertical="center" wrapText="1"/>
      <protection locked="0"/>
    </xf>
    <xf numFmtId="0" fontId="5" fillId="2" borderId="1" xfId="11" applyNumberFormat="1" applyFont="1" applyFill="1" applyBorder="1" applyAlignment="1" applyProtection="1">
      <alignment horizontal="center" vertical="center" wrapText="1"/>
      <protection locked="0"/>
    </xf>
    <xf numFmtId="0" fontId="8" fillId="2" borderId="1" xfId="66" applyFont="1" applyFill="1" applyBorder="1" applyAlignment="1" applyProtection="1">
      <alignment horizontal="center" vertical="center" wrapText="1"/>
      <protection locked="0"/>
    </xf>
    <xf numFmtId="0" fontId="8" fillId="0" borderId="1" xfId="66" applyFont="1" applyFill="1" applyBorder="1" applyAlignment="1" applyProtection="1">
      <alignment horizontal="center" vertical="center" wrapText="1"/>
      <protection locked="0"/>
    </xf>
    <xf numFmtId="0" fontId="5" fillId="0" borderId="1" xfId="66" applyFont="1" applyFill="1" applyBorder="1" applyAlignment="1" applyProtection="1">
      <alignment horizontal="center" vertical="center" wrapText="1"/>
      <protection locked="0"/>
    </xf>
    <xf numFmtId="0" fontId="10" fillId="0" borderId="1" xfId="66" applyFont="1" applyBorder="1" applyAlignment="1" applyProtection="1">
      <alignment horizontal="center" vertical="center" wrapText="1"/>
      <protection locked="0"/>
    </xf>
    <xf numFmtId="49" fontId="5" fillId="0" borderId="1" xfId="66" applyNumberFormat="1" applyFont="1" applyBorder="1" applyAlignment="1" applyProtection="1">
      <alignment horizontal="center" vertical="center" wrapText="1"/>
      <protection locked="0"/>
    </xf>
    <xf numFmtId="0" fontId="8" fillId="0" borderId="1" xfId="11" applyNumberFormat="1" applyFont="1" applyFill="1" applyBorder="1" applyAlignment="1" applyProtection="1">
      <alignment horizontal="center" vertical="center" wrapText="1"/>
      <protection locked="0"/>
    </xf>
    <xf numFmtId="0" fontId="8" fillId="2" borderId="1" xfId="11" applyNumberFormat="1" applyFont="1" applyFill="1" applyBorder="1" applyAlignment="1" applyProtection="1">
      <alignment horizontal="center" vertical="center" wrapText="1"/>
      <protection locked="0"/>
    </xf>
    <xf numFmtId="49" fontId="5" fillId="2" borderId="1" xfId="66" applyNumberFormat="1" applyFont="1" applyFill="1" applyBorder="1" applyAlignment="1" applyProtection="1">
      <alignment horizontal="center" vertical="center" wrapText="1"/>
      <protection locked="0"/>
    </xf>
    <xf numFmtId="0" fontId="5" fillId="2" borderId="1" xfId="66"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49" fontId="5" fillId="0" borderId="1" xfId="66"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66" applyFont="1" applyBorder="1" applyAlignment="1" applyProtection="1">
      <alignment horizontal="center" vertical="center" wrapText="1"/>
      <protection locked="0"/>
    </xf>
    <xf numFmtId="0" fontId="12" fillId="0" borderId="1" xfId="66" applyFont="1" applyBorder="1" applyAlignment="1" applyProtection="1">
      <alignment horizontal="center" vertical="center" wrapText="1"/>
      <protection locked="0"/>
    </xf>
    <xf numFmtId="49" fontId="12" fillId="0" borderId="1" xfId="66"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49" fontId="8" fillId="0" borderId="1" xfId="11"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49" fontId="8" fillId="2" borderId="1" xfId="11" applyNumberFormat="1" applyFont="1" applyFill="1" applyBorder="1" applyAlignment="1" applyProtection="1">
      <alignment horizontal="center" vertical="center" wrapText="1"/>
      <protection locked="0"/>
    </xf>
    <xf numFmtId="49" fontId="12" fillId="2" borderId="1" xfId="66" applyNumberFormat="1" applyFont="1" applyFill="1" applyBorder="1" applyAlignment="1" applyProtection="1">
      <alignment horizontal="center" vertical="center" wrapText="1"/>
      <protection locked="0"/>
    </xf>
    <xf numFmtId="0" fontId="5" fillId="0" borderId="1" xfId="66" applyFont="1" applyBorder="1" applyAlignment="1">
      <alignment horizontal="center" vertical="center" wrapText="1"/>
    </xf>
    <xf numFmtId="49" fontId="5" fillId="0" borderId="1" xfId="11" applyNumberFormat="1" applyFont="1" applyFill="1" applyBorder="1" applyAlignment="1" applyProtection="1">
      <alignment horizontal="center" vertical="center" wrapText="1"/>
      <protection locked="0"/>
    </xf>
    <xf numFmtId="49" fontId="6" fillId="0" borderId="1" xfId="66" applyNumberFormat="1" applyFont="1" applyBorder="1" applyAlignment="1" applyProtection="1">
      <alignment horizontal="center" vertical="center" wrapText="1"/>
      <protection locked="0"/>
    </xf>
    <xf numFmtId="0" fontId="6" fillId="0" borderId="1" xfId="66" applyFont="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1" xfId="66" applyFont="1" applyFill="1" applyBorder="1" applyAlignment="1" applyProtection="1">
      <alignment horizontal="center" vertical="center" wrapText="1"/>
      <protection locked="0"/>
    </xf>
    <xf numFmtId="49" fontId="6" fillId="0" borderId="1" xfId="66"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5" fillId="0" borderId="1" xfId="66" applyFont="1" applyFill="1" applyBorder="1" applyAlignment="1">
      <alignment horizontal="center" vertical="center" wrapText="1"/>
    </xf>
    <xf numFmtId="49" fontId="8" fillId="0" borderId="1" xfId="66" applyNumberFormat="1" applyFont="1" applyBorder="1" applyAlignment="1" applyProtection="1">
      <alignment horizontal="center" vertical="center" wrapText="1"/>
      <protection locked="0"/>
    </xf>
    <xf numFmtId="0" fontId="5" fillId="0" borderId="1" xfId="61" applyFont="1" applyBorder="1" applyAlignment="1">
      <alignment horizontal="center" vertical="center"/>
    </xf>
    <xf numFmtId="49" fontId="6" fillId="0" borderId="1" xfId="11" applyNumberFormat="1" applyFont="1" applyFill="1" applyBorder="1" applyAlignment="1" applyProtection="1">
      <alignment horizontal="center" vertical="center" wrapText="1"/>
      <protection locked="0"/>
    </xf>
    <xf numFmtId="179" fontId="5" fillId="0" borderId="1" xfId="66" applyNumberFormat="1" applyFont="1" applyBorder="1" applyAlignment="1">
      <alignment horizontal="center" vertical="center" wrapText="1"/>
    </xf>
    <xf numFmtId="0" fontId="5" fillId="0" borderId="3" xfId="66" applyFont="1" applyBorder="1" applyAlignment="1" applyProtection="1">
      <alignment horizontal="center" vertical="center" wrapText="1"/>
      <protection locked="0"/>
    </xf>
    <xf numFmtId="0" fontId="5" fillId="0" borderId="12" xfId="66" applyFont="1" applyBorder="1" applyAlignment="1" applyProtection="1">
      <alignment horizontal="center" vertical="center" wrapText="1"/>
      <protection locked="0"/>
    </xf>
    <xf numFmtId="49" fontId="5" fillId="2" borderId="1" xfId="11" applyNumberFormat="1" applyFont="1" applyFill="1" applyBorder="1" applyAlignment="1" applyProtection="1">
      <alignment horizontal="center" vertical="center" wrapText="1"/>
      <protection locked="0"/>
    </xf>
    <xf numFmtId="0" fontId="5" fillId="2" borderId="1" xfId="66" applyFont="1" applyFill="1" applyBorder="1" applyAlignment="1">
      <alignment horizontal="center" vertical="center" wrapText="1"/>
    </xf>
    <xf numFmtId="179" fontId="5" fillId="2" borderId="1" xfId="66"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9" fontId="5" fillId="0" borderId="1" xfId="11" applyNumberFormat="1" applyFont="1" applyFill="1" applyBorder="1" applyAlignment="1" applyProtection="1">
      <alignment horizontal="center" vertical="center" wrapText="1"/>
      <protection locked="0"/>
    </xf>
    <xf numFmtId="0" fontId="8" fillId="0" borderId="12" xfId="15"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179" fontId="11" fillId="0" borderId="1" xfId="0" applyNumberFormat="1" applyFont="1" applyBorder="1" applyAlignment="1">
      <alignment horizontal="center" vertical="center"/>
    </xf>
    <xf numFmtId="0" fontId="8" fillId="0" borderId="12" xfId="15" applyFont="1" applyBorder="1" applyAlignment="1">
      <alignment horizontal="center" vertical="center" wrapText="1"/>
    </xf>
    <xf numFmtId="179" fontId="5" fillId="0" borderId="1" xfId="66" applyNumberFormat="1" applyFont="1" applyBorder="1" applyAlignment="1" applyProtection="1">
      <alignment horizontal="center" vertical="center" wrapText="1"/>
      <protection locked="0"/>
    </xf>
    <xf numFmtId="179" fontId="13" fillId="0" borderId="1" xfId="15" applyNumberFormat="1" applyFont="1" applyBorder="1" applyAlignment="1">
      <alignment horizontal="center" vertical="center"/>
    </xf>
    <xf numFmtId="179" fontId="3" fillId="0" borderId="1" xfId="66" applyNumberFormat="1" applyFont="1" applyBorder="1" applyAlignment="1">
      <alignment horizontal="center" vertical="center" wrapText="1"/>
    </xf>
    <xf numFmtId="179" fontId="5" fillId="0" borderId="1" xfId="66" applyNumberFormat="1" applyFont="1" applyFill="1" applyBorder="1" applyAlignment="1">
      <alignment horizontal="center" vertical="center" wrapText="1"/>
    </xf>
    <xf numFmtId="180" fontId="10" fillId="0" borderId="1" xfId="66" applyNumberFormat="1" applyFont="1" applyBorder="1" applyAlignment="1" applyProtection="1">
      <alignment horizontal="center" vertical="center" wrapText="1"/>
      <protection locked="0"/>
    </xf>
    <xf numFmtId="180" fontId="8" fillId="0" borderId="13" xfId="0" applyNumberFormat="1" applyFont="1" applyBorder="1" applyAlignment="1">
      <alignment horizontal="center" vertical="center" wrapText="1"/>
    </xf>
    <xf numFmtId="180" fontId="8" fillId="0" borderId="14" xfId="0" applyNumberFormat="1" applyFont="1" applyBorder="1" applyAlignment="1">
      <alignment horizontal="center" vertical="center" wrapText="1"/>
    </xf>
    <xf numFmtId="180" fontId="8" fillId="0" borderId="15" xfId="0" applyNumberFormat="1" applyFont="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180" fontId="5" fillId="0" borderId="1" xfId="66" applyNumberFormat="1" applyFont="1" applyBorder="1" applyAlignment="1" applyProtection="1">
      <alignment horizontal="center" vertical="center" wrapText="1"/>
      <protection locked="0"/>
    </xf>
    <xf numFmtId="179"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180" fontId="5" fillId="0" borderId="1" xfId="11" applyNumberFormat="1" applyFont="1" applyFill="1" applyBorder="1" applyAlignment="1" applyProtection="1">
      <alignment horizontal="center" vertical="center" wrapText="1"/>
      <protection locked="0"/>
    </xf>
    <xf numFmtId="180" fontId="5" fillId="2" borderId="1" xfId="11" applyNumberFormat="1" applyFont="1" applyFill="1" applyBorder="1" applyAlignment="1" applyProtection="1">
      <alignment horizontal="center" vertical="center" wrapText="1"/>
      <protection locked="0"/>
    </xf>
    <xf numFmtId="179" fontId="5" fillId="2" borderId="1" xfId="11" applyNumberFormat="1" applyFont="1" applyFill="1" applyBorder="1" applyAlignment="1" applyProtection="1">
      <alignment horizontal="center" vertical="center" wrapText="1"/>
      <protection locked="0"/>
    </xf>
    <xf numFmtId="10" fontId="8" fillId="0" borderId="1" xfId="60" applyNumberFormat="1" applyFont="1" applyFill="1" applyBorder="1" applyAlignment="1" applyProtection="1">
      <alignment horizontal="center" vertical="center" wrapText="1"/>
      <protection locked="0"/>
    </xf>
    <xf numFmtId="180" fontId="8" fillId="0" borderId="12" xfId="15" applyNumberFormat="1" applyFont="1" applyFill="1" applyBorder="1" applyAlignment="1">
      <alignment horizontal="center" vertical="center" wrapText="1"/>
    </xf>
    <xf numFmtId="179" fontId="8" fillId="0" borderId="1" xfId="15" applyNumberFormat="1" applyFont="1" applyFill="1" applyBorder="1" applyAlignment="1">
      <alignment horizontal="center" vertical="center"/>
    </xf>
    <xf numFmtId="180" fontId="8" fillId="0" borderId="1" xfId="60" applyNumberFormat="1" applyFont="1" applyFill="1" applyBorder="1" applyAlignment="1" applyProtection="1">
      <alignment horizontal="center" vertical="center" wrapText="1"/>
      <protection locked="0"/>
    </xf>
    <xf numFmtId="179" fontId="8" fillId="0" borderId="1" xfId="60" applyNumberFormat="1" applyFont="1" applyFill="1" applyBorder="1" applyAlignment="1" applyProtection="1">
      <alignment horizontal="center" vertical="center" wrapText="1"/>
      <protection locked="0"/>
    </xf>
    <xf numFmtId="180" fontId="5" fillId="0" borderId="1" xfId="60" applyNumberFormat="1" applyFont="1" applyFill="1" applyBorder="1" applyAlignment="1" applyProtection="1">
      <alignment horizontal="center" vertical="center" wrapText="1"/>
      <protection locked="0"/>
    </xf>
    <xf numFmtId="180" fontId="8" fillId="0" borderId="12" xfId="15" applyNumberFormat="1" applyFont="1" applyBorder="1" applyAlignment="1">
      <alignment horizontal="center" vertical="center" wrapText="1"/>
    </xf>
    <xf numFmtId="179" fontId="8" fillId="0" borderId="12" xfId="15" applyNumberFormat="1" applyFont="1" applyBorder="1" applyAlignment="1">
      <alignment horizontal="center" vertical="center" wrapText="1"/>
    </xf>
    <xf numFmtId="179" fontId="8" fillId="0" borderId="1" xfId="15" applyNumberFormat="1" applyFont="1" applyBorder="1" applyAlignment="1">
      <alignment horizontal="center" vertical="center"/>
    </xf>
    <xf numFmtId="180" fontId="8" fillId="0" borderId="1" xfId="15" applyNumberFormat="1" applyFont="1" applyBorder="1" applyAlignment="1">
      <alignment horizontal="center" vertical="center"/>
    </xf>
    <xf numFmtId="180" fontId="8" fillId="0" borderId="12" xfId="60" applyNumberFormat="1" applyFont="1" applyFill="1" applyBorder="1" applyAlignment="1" applyProtection="1">
      <alignment horizontal="center" vertical="center" wrapText="1"/>
      <protection locked="0"/>
    </xf>
    <xf numFmtId="179" fontId="8" fillId="0" borderId="12" xfId="60" applyNumberFormat="1" applyFont="1" applyFill="1" applyBorder="1" applyAlignment="1" applyProtection="1">
      <alignment horizontal="center" vertical="center" wrapText="1"/>
      <protection locked="0"/>
    </xf>
    <xf numFmtId="179" fontId="5" fillId="0" borderId="1" xfId="0" applyNumberFormat="1" applyFont="1" applyBorder="1" applyAlignment="1">
      <alignment horizontal="center" vertical="center" wrapText="1"/>
    </xf>
    <xf numFmtId="179" fontId="8" fillId="0" borderId="12" xfId="15" applyNumberFormat="1" applyFont="1" applyFill="1" applyBorder="1" applyAlignment="1">
      <alignment horizontal="center" vertical="center" wrapText="1"/>
    </xf>
    <xf numFmtId="180"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67" applyFont="1" applyBorder="1" applyAlignment="1" applyProtection="1">
      <alignment horizontal="center" vertical="center" wrapText="1"/>
      <protection locked="0"/>
    </xf>
    <xf numFmtId="0" fontId="2" fillId="0" borderId="1" xfId="66" applyFont="1" applyBorder="1" applyAlignment="1" applyProtection="1">
      <alignment horizontal="center" vertical="center" wrapText="1"/>
      <protection locked="0"/>
    </xf>
    <xf numFmtId="0" fontId="8" fillId="0" borderId="1" xfId="11" applyFont="1" applyFill="1" applyBorder="1" applyAlignment="1" applyProtection="1">
      <alignment horizontal="center" vertical="center" wrapText="1" shrinkToFit="1"/>
      <protection locked="0"/>
    </xf>
    <xf numFmtId="0" fontId="11" fillId="2" borderId="1" xfId="0" applyFont="1" applyFill="1" applyBorder="1" applyAlignment="1">
      <alignment horizontal="center" vertical="center" wrapText="1"/>
    </xf>
    <xf numFmtId="0" fontId="8" fillId="2" borderId="1" xfId="11" applyFont="1" applyFill="1" applyBorder="1" applyAlignment="1" applyProtection="1">
      <alignment horizontal="center" vertical="center" wrapText="1" shrinkToFit="1"/>
      <protection locked="0"/>
    </xf>
    <xf numFmtId="49" fontId="5" fillId="0" borderId="16" xfId="11"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67" applyFont="1" applyFill="1" applyBorder="1" applyAlignment="1" applyProtection="1">
      <alignment horizontal="center" vertical="center" wrapText="1"/>
      <protection locked="0"/>
    </xf>
    <xf numFmtId="0" fontId="2" fillId="2" borderId="1" xfId="66" applyFont="1" applyFill="1" applyBorder="1" applyAlignment="1" applyProtection="1">
      <alignment horizontal="center" vertical="center" wrapText="1"/>
      <protection locked="0"/>
    </xf>
    <xf numFmtId="9" fontId="5" fillId="0" borderId="1" xfId="14" applyFont="1" applyFill="1" applyBorder="1" applyAlignment="1" applyProtection="1">
      <alignment horizontal="center" vertical="center" wrapText="1"/>
      <protection locked="0"/>
    </xf>
    <xf numFmtId="49" fontId="8" fillId="0" borderId="1" xfId="15" applyNumberFormat="1" applyFont="1" applyBorder="1" applyAlignment="1">
      <alignment horizontal="center" vertical="center" wrapText="1"/>
    </xf>
    <xf numFmtId="0" fontId="14" fillId="0" borderId="1" xfId="0" applyFont="1" applyBorder="1" applyAlignment="1">
      <alignment horizontal="center" vertical="center" wrapText="1"/>
    </xf>
    <xf numFmtId="49" fontId="8" fillId="0" borderId="1" xfId="66" applyNumberFormat="1" applyFont="1" applyFill="1" applyBorder="1" applyAlignment="1" applyProtection="1">
      <alignment horizontal="center" vertical="center" wrapText="1"/>
      <protection locked="0"/>
    </xf>
    <xf numFmtId="179" fontId="5" fillId="0" borderId="1" xfId="0" applyNumberFormat="1" applyFont="1" applyFill="1" applyBorder="1" applyAlignment="1">
      <alignment horizontal="center" vertical="center"/>
    </xf>
    <xf numFmtId="179" fontId="5" fillId="0" borderId="1" xfId="66" applyNumberFormat="1" applyFont="1" applyFill="1" applyBorder="1" applyAlignment="1" applyProtection="1">
      <alignment horizontal="center" vertical="center" wrapText="1"/>
      <protection locked="0"/>
    </xf>
    <xf numFmtId="0" fontId="8" fillId="0" borderId="12" xfId="15" applyFont="1" applyFill="1" applyBorder="1" applyAlignment="1">
      <alignment horizontal="center" vertical="center"/>
    </xf>
    <xf numFmtId="49" fontId="8" fillId="0" borderId="1" xfId="11" applyNumberFormat="1" applyFont="1" applyFill="1" applyBorder="1" applyAlignment="1" applyProtection="1">
      <alignment horizontal="center" vertical="center" wrapText="1"/>
    </xf>
    <xf numFmtId="179" fontId="5" fillId="0" borderId="1" xfId="0" applyNumberFormat="1" applyFont="1" applyBorder="1" applyAlignment="1">
      <alignment horizontal="center" vertical="center"/>
    </xf>
    <xf numFmtId="0" fontId="8" fillId="0" borderId="12" xfId="15" applyFont="1" applyBorder="1" applyAlignment="1">
      <alignment horizontal="center" vertical="center"/>
    </xf>
    <xf numFmtId="179" fontId="11" fillId="0" borderId="1" xfId="0" applyNumberFormat="1" applyFont="1" applyBorder="1" applyAlignment="1">
      <alignment horizontal="center" vertical="center" wrapText="1"/>
    </xf>
    <xf numFmtId="180" fontId="8" fillId="0" borderId="1" xfId="15" applyNumberFormat="1" applyFont="1" applyFill="1" applyBorder="1" applyAlignment="1">
      <alignment horizontal="center" vertical="center"/>
    </xf>
    <xf numFmtId="181" fontId="11" fillId="0" borderId="1" xfId="11" applyNumberFormat="1" applyFont="1" applyFill="1" applyBorder="1" applyAlignment="1" applyProtection="1">
      <alignment horizontal="center" vertical="center" wrapText="1"/>
      <protection locked="0"/>
    </xf>
    <xf numFmtId="0" fontId="5" fillId="0" borderId="1" xfId="67" applyFont="1" applyBorder="1" applyAlignment="1">
      <alignment horizontal="center" vertical="center" wrapText="1"/>
    </xf>
    <xf numFmtId="182" fontId="8" fillId="0" borderId="1" xfId="0" applyNumberFormat="1" applyFont="1" applyBorder="1" applyAlignment="1">
      <alignment horizontal="center" vertical="center" wrapText="1"/>
    </xf>
    <xf numFmtId="0" fontId="3" fillId="0" borderId="1" xfId="5" applyFont="1" applyBorder="1" applyAlignment="1">
      <alignment horizontal="center" vertical="center" wrapText="1"/>
    </xf>
    <xf numFmtId="0" fontId="5"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15" fillId="0" borderId="1" xfId="5" applyFont="1" applyFill="1" applyBorder="1" applyAlignment="1">
      <alignment horizontal="center" vertical="center" wrapText="1"/>
    </xf>
    <xf numFmtId="182" fontId="8" fillId="0" borderId="1" xfId="0" applyNumberFormat="1" applyFont="1" applyFill="1" applyBorder="1" applyAlignment="1">
      <alignment horizontal="center" vertical="center" wrapText="1"/>
    </xf>
    <xf numFmtId="49" fontId="4" fillId="0" borderId="1" xfId="66" applyNumberFormat="1" applyFont="1" applyBorder="1" applyAlignment="1" applyProtection="1">
      <alignment horizontal="center" vertical="center" wrapText="1"/>
      <protection locked="0"/>
    </xf>
    <xf numFmtId="49" fontId="16" fillId="0" borderId="1" xfId="0" applyNumberFormat="1" applyFont="1" applyBorder="1" applyAlignment="1">
      <alignment vertical="center" wrapText="1"/>
    </xf>
    <xf numFmtId="0" fontId="16" fillId="0" borderId="1" xfId="66" applyFont="1" applyBorder="1" applyAlignment="1" applyProtection="1">
      <alignment horizontal="left" vertical="center" wrapText="1"/>
      <protection locked="0"/>
    </xf>
    <xf numFmtId="0" fontId="16" fillId="0" borderId="1" xfId="66" applyFont="1" applyBorder="1" applyAlignment="1" applyProtection="1">
      <alignment vertical="center" wrapText="1"/>
      <protection locked="0"/>
    </xf>
    <xf numFmtId="0" fontId="16" fillId="0" borderId="1" xfId="0" applyFont="1" applyBorder="1" applyAlignment="1">
      <alignment vertical="center" wrapText="1"/>
    </xf>
    <xf numFmtId="0" fontId="16" fillId="2" borderId="1" xfId="0" applyFont="1" applyFill="1" applyBorder="1" applyAlignment="1">
      <alignment vertical="center" wrapText="1"/>
    </xf>
    <xf numFmtId="0" fontId="15" fillId="0" borderId="1" xfId="15" applyFont="1" applyFill="1" applyBorder="1" applyAlignment="1">
      <alignment horizontal="center" vertical="center"/>
    </xf>
    <xf numFmtId="0" fontId="5" fillId="0" borderId="1" xfId="0" applyFont="1" applyBorder="1" applyAlignment="1">
      <alignment horizontal="center" vertical="center"/>
    </xf>
    <xf numFmtId="0" fontId="17" fillId="0" borderId="1" xfId="0" applyFont="1" applyBorder="1" applyAlignment="1">
      <alignment horizontal="center" vertical="center"/>
    </xf>
    <xf numFmtId="0" fontId="11" fillId="0" borderId="1" xfId="66" applyFont="1" applyBorder="1" applyAlignment="1" applyProtection="1">
      <alignment horizontal="center" vertical="center" wrapText="1"/>
      <protection locked="0"/>
    </xf>
    <xf numFmtId="179" fontId="11" fillId="0" borderId="1" xfId="66" applyNumberFormat="1" applyFont="1" applyBorder="1" applyAlignment="1" applyProtection="1">
      <alignment horizontal="center" vertical="center" wrapText="1"/>
      <protection locked="0"/>
    </xf>
    <xf numFmtId="0" fontId="11" fillId="2" borderId="1" xfId="66" applyFont="1" applyFill="1" applyBorder="1" applyAlignment="1" applyProtection="1">
      <alignment horizontal="center" vertical="center" wrapText="1"/>
      <protection locked="0"/>
    </xf>
    <xf numFmtId="0" fontId="8" fillId="2" borderId="12" xfId="11" applyNumberFormat="1" applyFont="1" applyFill="1" applyBorder="1" applyAlignment="1" applyProtection="1">
      <alignment horizontal="center" vertical="center" wrapText="1"/>
      <protection locked="0"/>
    </xf>
    <xf numFmtId="179" fontId="5" fillId="0" borderId="1"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80" fontId="8" fillId="0" borderId="12" xfId="0" applyNumberFormat="1" applyFont="1" applyBorder="1" applyAlignment="1">
      <alignment horizontal="left" vertical="center" wrapText="1"/>
    </xf>
    <xf numFmtId="0" fontId="5" fillId="0" borderId="12" xfId="0" applyFont="1" applyBorder="1" applyAlignment="1">
      <alignment horizontal="center" vertical="center" wrapText="1"/>
    </xf>
    <xf numFmtId="180" fontId="8" fillId="0" borderId="1" xfId="11" applyNumberFormat="1" applyFont="1" applyFill="1" applyBorder="1" applyAlignment="1" applyProtection="1">
      <alignment horizontal="center" vertical="center" wrapText="1"/>
      <protection locked="0"/>
    </xf>
    <xf numFmtId="179" fontId="8" fillId="0" borderId="1" xfId="11" applyNumberFormat="1" applyFont="1" applyFill="1" applyBorder="1" applyAlignment="1" applyProtection="1">
      <alignment horizontal="center" vertical="center" wrapText="1"/>
      <protection locked="0"/>
    </xf>
    <xf numFmtId="180" fontId="8" fillId="2" borderId="12" xfId="11" applyNumberFormat="1" applyFont="1" applyFill="1" applyBorder="1" applyAlignment="1" applyProtection="1">
      <alignment horizontal="center" vertical="center" wrapText="1"/>
      <protection locked="0"/>
    </xf>
    <xf numFmtId="179" fontId="8" fillId="2" borderId="1" xfId="11" applyNumberFormat="1" applyFont="1" applyFill="1" applyBorder="1" applyAlignment="1" applyProtection="1">
      <alignment horizontal="center" vertical="center" wrapText="1"/>
      <protection locked="0"/>
    </xf>
    <xf numFmtId="10" fontId="8" fillId="2" borderId="1" xfId="60" applyNumberFormat="1"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8" fillId="0" borderId="1" xfId="15" applyFont="1" applyBorder="1" applyAlignment="1">
      <alignment horizontal="center" vertical="center" wrapText="1"/>
    </xf>
    <xf numFmtId="0" fontId="8" fillId="2" borderId="1" xfId="15" applyFont="1" applyFill="1" applyBorder="1" applyAlignment="1">
      <alignment horizontal="center" vertical="center" wrapText="1"/>
    </xf>
    <xf numFmtId="49" fontId="5" fillId="6" borderId="1" xfId="11" applyNumberFormat="1" applyFont="1" applyFill="1" applyBorder="1" applyAlignment="1" applyProtection="1">
      <alignment horizontal="center" vertical="center" wrapText="1"/>
      <protection locked="0"/>
    </xf>
    <xf numFmtId="0" fontId="6" fillId="2" borderId="0" xfId="11" applyFont="1" applyFill="1" applyAlignment="1" applyProtection="1">
      <alignment horizontal="center" vertical="center" wrapText="1"/>
      <protection locked="0"/>
    </xf>
    <xf numFmtId="0" fontId="6" fillId="2" borderId="0" xfId="66" applyFont="1" applyFill="1" applyAlignment="1" applyProtection="1">
      <alignment horizontal="center" vertical="center" wrapText="1"/>
      <protection locked="0"/>
    </xf>
    <xf numFmtId="176" fontId="8" fillId="0" borderId="1" xfId="66" applyNumberFormat="1" applyFont="1" applyBorder="1" applyAlignment="1" applyProtection="1">
      <alignment horizontal="center" vertical="center" wrapText="1"/>
      <protection locked="0"/>
    </xf>
    <xf numFmtId="49" fontId="18" fillId="0" borderId="1" xfId="66" applyNumberFormat="1" applyFont="1" applyFill="1" applyBorder="1" applyAlignment="1" applyProtection="1">
      <alignment horizontal="center" vertical="center" wrapText="1"/>
      <protection locked="0"/>
    </xf>
    <xf numFmtId="0" fontId="18" fillId="0" borderId="1" xfId="66" applyFont="1" applyFill="1" applyBorder="1" applyAlignment="1" applyProtection="1">
      <alignment horizontal="center" vertical="center" wrapText="1"/>
      <protection locked="0"/>
    </xf>
    <xf numFmtId="0" fontId="18" fillId="2" borderId="1" xfId="66" applyFont="1" applyFill="1" applyBorder="1" applyAlignment="1" applyProtection="1">
      <alignment horizontal="center" vertical="center" wrapText="1"/>
      <protection locked="0"/>
    </xf>
    <xf numFmtId="49" fontId="18" fillId="2" borderId="1" xfId="66" applyNumberFormat="1" applyFont="1" applyFill="1" applyBorder="1" applyAlignment="1" applyProtection="1">
      <alignment horizontal="center" vertical="center" wrapText="1"/>
      <protection locked="0"/>
    </xf>
    <xf numFmtId="0" fontId="5" fillId="0" borderId="1" xfId="60" applyNumberFormat="1" applyFont="1" applyFill="1" applyBorder="1" applyAlignment="1" applyProtection="1">
      <alignment horizontal="center" vertical="center" wrapText="1"/>
      <protection locked="0"/>
    </xf>
    <xf numFmtId="0" fontId="19" fillId="0" borderId="1" xfId="10"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20" fillId="2" borderId="1" xfId="10" applyFont="1" applyFill="1" applyBorder="1" applyAlignment="1" applyProtection="1">
      <alignment horizontal="center" vertical="center" wrapText="1"/>
    </xf>
    <xf numFmtId="0" fontId="5" fillId="0" borderId="1" xfId="61" applyFont="1" applyBorder="1" applyAlignment="1">
      <alignment horizontal="center" vertical="center" wrapText="1"/>
    </xf>
    <xf numFmtId="0" fontId="8" fillId="0" borderId="1" xfId="60" applyNumberFormat="1" applyFont="1" applyFill="1" applyBorder="1" applyAlignment="1" applyProtection="1">
      <alignment horizontal="center" vertical="center" wrapText="1"/>
      <protection locked="0"/>
    </xf>
    <xf numFmtId="49" fontId="18" fillId="7" borderId="1" xfId="66" applyNumberFormat="1" applyFont="1" applyFill="1" applyBorder="1" applyAlignment="1" applyProtection="1">
      <alignment horizontal="center" vertical="center" wrapText="1"/>
      <protection locked="0"/>
    </xf>
    <xf numFmtId="0" fontId="18" fillId="7" borderId="1" xfId="66" applyFont="1" applyFill="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18" fillId="0" borderId="1" xfId="66" applyFont="1" applyFill="1" applyBorder="1" applyAlignment="1">
      <alignment horizontal="center" vertical="center" wrapText="1"/>
    </xf>
    <xf numFmtId="49" fontId="21" fillId="0" borderId="1" xfId="11" applyNumberFormat="1" applyFont="1" applyFill="1" applyBorder="1" applyAlignment="1" applyProtection="1">
      <alignment horizontal="center" vertical="center" wrapText="1"/>
      <protection locked="0"/>
    </xf>
    <xf numFmtId="49" fontId="18" fillId="0" borderId="1" xfId="11" applyNumberFormat="1" applyFont="1" applyFill="1" applyBorder="1" applyAlignment="1" applyProtection="1">
      <alignment horizontal="center" vertical="center" wrapText="1"/>
      <protection locked="0"/>
    </xf>
    <xf numFmtId="49" fontId="22" fillId="0" borderId="1" xfId="66" applyNumberFormat="1" applyFont="1" applyFill="1" applyBorder="1" applyAlignment="1" applyProtection="1">
      <alignment horizontal="center" vertical="center" wrapText="1"/>
      <protection locked="0"/>
    </xf>
    <xf numFmtId="49" fontId="8" fillId="2" borderId="1" xfId="66" applyNumberFormat="1" applyFont="1" applyFill="1" applyBorder="1" applyAlignment="1" applyProtection="1">
      <alignment horizontal="center" vertical="center" wrapText="1"/>
      <protection locked="0"/>
    </xf>
    <xf numFmtId="49" fontId="8" fillId="7" borderId="1" xfId="11" applyNumberFormat="1" applyFont="1" applyFill="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2" borderId="1" xfId="66" applyFont="1" applyFill="1" applyBorder="1" applyAlignment="1" applyProtection="1">
      <alignment horizontal="center" vertical="center" wrapText="1"/>
      <protection locked="0"/>
    </xf>
    <xf numFmtId="49" fontId="21" fillId="2" borderId="1" xfId="11" applyNumberFormat="1" applyFont="1" applyFill="1" applyBorder="1" applyAlignment="1" applyProtection="1">
      <alignment horizontal="center" vertical="center" wrapText="1"/>
      <protection locked="0"/>
    </xf>
    <xf numFmtId="49" fontId="21" fillId="2" borderId="1" xfId="66" applyNumberFormat="1" applyFont="1" applyFill="1" applyBorder="1" applyAlignment="1" applyProtection="1">
      <alignment horizontal="center" vertical="center" wrapText="1"/>
      <protection locked="0"/>
    </xf>
    <xf numFmtId="49" fontId="23" fillId="2" borderId="1" xfId="66" applyNumberFormat="1" applyFont="1" applyFill="1" applyBorder="1" applyAlignment="1" applyProtection="1">
      <alignment horizontal="center" vertical="center" wrapText="1"/>
      <protection locked="0"/>
    </xf>
    <xf numFmtId="0" fontId="18" fillId="2" borderId="1" xfId="66" applyFont="1" applyFill="1" applyBorder="1" applyAlignment="1">
      <alignment horizontal="center" vertical="center" wrapText="1"/>
    </xf>
    <xf numFmtId="178" fontId="21" fillId="2" borderId="1" xfId="11" applyNumberFormat="1" applyFont="1" applyFill="1" applyBorder="1" applyAlignment="1" applyProtection="1">
      <alignment horizontal="center" vertical="center" wrapText="1"/>
      <protection locked="0"/>
    </xf>
    <xf numFmtId="0" fontId="8" fillId="0" borderId="1" xfId="11" applyFont="1" applyFill="1" applyBorder="1" applyAlignment="1" applyProtection="1">
      <alignment horizontal="center" vertical="center" wrapText="1"/>
      <protection locked="0"/>
    </xf>
    <xf numFmtId="49" fontId="11" fillId="0" borderId="1" xfId="11" applyNumberFormat="1" applyFont="1" applyFill="1" applyBorder="1" applyAlignment="1" applyProtection="1">
      <alignment horizontal="center" vertical="center" wrapText="1"/>
      <protection locked="0"/>
    </xf>
    <xf numFmtId="49" fontId="24" fillId="2" borderId="1" xfId="11" applyNumberFormat="1" applyFont="1" applyFill="1" applyBorder="1" applyAlignment="1" applyProtection="1">
      <alignment horizontal="center" vertical="center" wrapText="1"/>
      <protection locked="0"/>
    </xf>
    <xf numFmtId="0" fontId="18" fillId="2" borderId="1" xfId="61" applyFont="1" applyFill="1" applyBorder="1" applyAlignment="1">
      <alignment horizontal="center" vertical="center"/>
    </xf>
    <xf numFmtId="183" fontId="25" fillId="0" borderId="1" xfId="0" applyNumberFormat="1" applyFont="1" applyBorder="1" applyAlignment="1">
      <alignment horizontal="center" vertical="center" wrapText="1"/>
    </xf>
    <xf numFmtId="0" fontId="21" fillId="7" borderId="1" xfId="0" applyFont="1" applyFill="1" applyBorder="1" applyAlignment="1">
      <alignment horizontal="center" vertical="center" wrapText="1"/>
    </xf>
    <xf numFmtId="0" fontId="18" fillId="7" borderId="1" xfId="66" applyFont="1" applyFill="1" applyBorder="1" applyAlignment="1">
      <alignment horizontal="center" vertical="center" wrapText="1"/>
    </xf>
    <xf numFmtId="49" fontId="21" fillId="7" borderId="1" xfId="11" applyNumberFormat="1" applyFont="1" applyFill="1" applyBorder="1" applyAlignment="1" applyProtection="1">
      <alignment horizontal="center" vertical="center" wrapText="1"/>
      <protection locked="0"/>
    </xf>
    <xf numFmtId="49" fontId="23" fillId="7" borderId="1" xfId="66" applyNumberFormat="1" applyFont="1" applyFill="1" applyBorder="1" applyAlignment="1" applyProtection="1">
      <alignment horizontal="center" vertical="center" wrapText="1"/>
      <protection locked="0"/>
    </xf>
    <xf numFmtId="179" fontId="18" fillId="0" borderId="1" xfId="66" applyNumberFormat="1" applyFont="1" applyFill="1" applyBorder="1" applyAlignment="1">
      <alignment horizontal="center" vertical="center" wrapText="1"/>
    </xf>
    <xf numFmtId="49" fontId="5" fillId="7" borderId="1" xfId="11" applyNumberFormat="1" applyFont="1" applyFill="1" applyBorder="1" applyAlignment="1" applyProtection="1">
      <alignment horizontal="center" vertical="center" wrapText="1"/>
      <protection locked="0"/>
    </xf>
    <xf numFmtId="0" fontId="5" fillId="7" borderId="1" xfId="66" applyFont="1" applyFill="1" applyBorder="1" applyAlignment="1">
      <alignment horizontal="center" vertical="center" wrapText="1"/>
    </xf>
    <xf numFmtId="179" fontId="5" fillId="7" borderId="1" xfId="66" applyNumberFormat="1" applyFont="1" applyFill="1" applyBorder="1" applyAlignment="1">
      <alignment horizontal="center" vertical="center" wrapText="1"/>
    </xf>
    <xf numFmtId="179" fontId="5" fillId="7" borderId="1" xfId="66" applyNumberFormat="1" applyFont="1" applyFill="1" applyBorder="1" applyAlignment="1" applyProtection="1">
      <alignment horizontal="center" vertical="center" wrapText="1"/>
      <protection locked="0"/>
    </xf>
    <xf numFmtId="0" fontId="8" fillId="2" borderId="12" xfId="15" applyFont="1" applyFill="1" applyBorder="1" applyAlignment="1">
      <alignment horizontal="center" vertical="center" wrapText="1"/>
    </xf>
    <xf numFmtId="49" fontId="18" fillId="2" borderId="1" xfId="11" applyNumberFormat="1" applyFont="1" applyFill="1" applyBorder="1" applyAlignment="1" applyProtection="1">
      <alignment horizontal="center" vertical="center" wrapText="1"/>
      <protection locked="0"/>
    </xf>
    <xf numFmtId="179" fontId="18" fillId="2" borderId="1" xfId="66" applyNumberFormat="1" applyFont="1" applyFill="1" applyBorder="1" applyAlignment="1">
      <alignment horizontal="center" vertical="center" wrapText="1"/>
    </xf>
    <xf numFmtId="179" fontId="18" fillId="2" borderId="1" xfId="66" applyNumberFormat="1" applyFont="1" applyFill="1" applyBorder="1" applyAlignment="1" applyProtection="1">
      <alignment horizontal="center" vertical="center" wrapText="1"/>
      <protection locked="0"/>
    </xf>
    <xf numFmtId="179" fontId="5" fillId="0" borderId="1" xfId="64" applyNumberFormat="1" applyFont="1" applyBorder="1" applyAlignment="1">
      <alignment horizontal="center" vertical="center" wrapText="1"/>
    </xf>
    <xf numFmtId="179" fontId="5" fillId="2" borderId="12" xfId="66" applyNumberFormat="1" applyFont="1" applyFill="1" applyBorder="1" applyAlignment="1" applyProtection="1">
      <alignment horizontal="center" vertical="center" wrapText="1"/>
      <protection locked="0"/>
    </xf>
    <xf numFmtId="0" fontId="8" fillId="2" borderId="12" xfId="15" applyFont="1" applyFill="1" applyBorder="1" applyAlignment="1">
      <alignment horizontal="center" vertical="center" wrapText="1"/>
    </xf>
    <xf numFmtId="0" fontId="8" fillId="0" borderId="1" xfId="66" applyFont="1" applyBorder="1" applyAlignment="1">
      <alignment horizontal="center" vertical="center" wrapText="1"/>
    </xf>
    <xf numFmtId="49" fontId="18" fillId="7" borderId="1" xfId="11" applyNumberFormat="1" applyFont="1" applyFill="1" applyBorder="1" applyAlignment="1" applyProtection="1">
      <alignment horizontal="center" vertical="center" wrapText="1"/>
      <protection locked="0"/>
    </xf>
    <xf numFmtId="179" fontId="18" fillId="7" borderId="1" xfId="66" applyNumberFormat="1" applyFont="1" applyFill="1" applyBorder="1" applyAlignment="1">
      <alignment horizontal="center" vertical="center" wrapText="1"/>
    </xf>
    <xf numFmtId="180" fontId="5" fillId="0" borderId="12" xfId="11" applyNumberFormat="1" applyFont="1" applyFill="1" applyBorder="1" applyAlignment="1" applyProtection="1">
      <alignment horizontal="center" vertical="center" wrapText="1"/>
      <protection locked="0"/>
    </xf>
    <xf numFmtId="179" fontId="5" fillId="0" borderId="12" xfId="11" applyNumberFormat="1" applyFont="1" applyFill="1" applyBorder="1" applyAlignment="1" applyProtection="1">
      <alignment horizontal="center" vertical="center" wrapText="1"/>
      <protection locked="0"/>
    </xf>
    <xf numFmtId="49" fontId="5" fillId="0" borderId="12" xfId="11" applyNumberFormat="1" applyFont="1" applyFill="1" applyBorder="1" applyAlignment="1" applyProtection="1">
      <alignment horizontal="center" vertical="center" wrapText="1"/>
      <protection locked="0"/>
    </xf>
    <xf numFmtId="180" fontId="8" fillId="2" borderId="12" xfId="15" applyNumberFormat="1" applyFont="1" applyFill="1" applyBorder="1" applyAlignment="1">
      <alignment horizontal="center" vertical="center" wrapText="1"/>
    </xf>
    <xf numFmtId="179" fontId="8" fillId="2" borderId="12" xfId="15" applyNumberFormat="1" applyFont="1" applyFill="1" applyBorder="1" applyAlignment="1">
      <alignment horizontal="center" vertical="center" wrapText="1"/>
    </xf>
    <xf numFmtId="180" fontId="8" fillId="0" borderId="1" xfId="45" applyNumberFormat="1" applyFont="1" applyFill="1" applyBorder="1" applyAlignment="1" applyProtection="1">
      <alignment horizontal="center" vertical="center" wrapText="1"/>
      <protection locked="0"/>
    </xf>
    <xf numFmtId="180" fontId="8" fillId="0" borderId="1" xfId="47" applyNumberFormat="1" applyFont="1" applyFill="1" applyBorder="1" applyAlignment="1" applyProtection="1">
      <alignment horizontal="center" vertical="center" wrapText="1"/>
      <protection locked="0"/>
    </xf>
    <xf numFmtId="10" fontId="8" fillId="0" borderId="1" xfId="47" applyNumberFormat="1" applyFont="1" applyFill="1" applyBorder="1" applyAlignment="1" applyProtection="1">
      <alignment horizontal="center" vertical="center" wrapText="1"/>
      <protection locked="0"/>
    </xf>
    <xf numFmtId="183" fontId="6" fillId="2" borderId="12" xfId="66" applyNumberFormat="1" applyFont="1" applyFill="1" applyBorder="1" applyAlignment="1" applyProtection="1">
      <alignment horizontal="center" vertical="center" wrapText="1"/>
      <protection locked="0"/>
    </xf>
    <xf numFmtId="10" fontId="6" fillId="2" borderId="12" xfId="11" applyNumberFormat="1" applyFont="1" applyFill="1" applyBorder="1" applyAlignment="1" applyProtection="1">
      <alignment horizontal="center" vertical="center" wrapText="1"/>
      <protection locked="0"/>
    </xf>
    <xf numFmtId="180" fontId="8" fillId="2" borderId="12" xfId="15" applyNumberFormat="1" applyFont="1" applyFill="1" applyBorder="1" applyAlignment="1">
      <alignment horizontal="center" vertical="center"/>
    </xf>
    <xf numFmtId="180" fontId="8" fillId="2" borderId="12" xfId="15" applyNumberFormat="1" applyFont="1" applyFill="1" applyBorder="1" applyAlignment="1">
      <alignment horizontal="center" vertical="center" wrapText="1"/>
    </xf>
    <xf numFmtId="179" fontId="8" fillId="2" borderId="12" xfId="15" applyNumberFormat="1" applyFont="1" applyFill="1" applyBorder="1" applyAlignment="1">
      <alignment horizontal="center" vertical="center" wrapText="1"/>
    </xf>
    <xf numFmtId="180" fontId="8" fillId="0" borderId="1" xfId="15" applyNumberFormat="1" applyFont="1" applyBorder="1" applyAlignment="1">
      <alignment horizontal="center" vertical="center" wrapText="1"/>
    </xf>
    <xf numFmtId="180" fontId="8" fillId="0" borderId="3" xfId="60" applyNumberFormat="1" applyFont="1" applyFill="1" applyBorder="1" applyAlignment="1" applyProtection="1">
      <alignment horizontal="center" vertical="center" wrapText="1"/>
      <protection locked="0"/>
    </xf>
    <xf numFmtId="179" fontId="8" fillId="0" borderId="3" xfId="60" applyNumberFormat="1" applyFont="1" applyFill="1" applyBorder="1" applyAlignment="1" applyProtection="1">
      <alignment horizontal="center" vertical="center" wrapText="1"/>
      <protection locked="0"/>
    </xf>
    <xf numFmtId="180" fontId="8" fillId="2" borderId="1" xfId="15" applyNumberFormat="1" applyFont="1" applyFill="1" applyBorder="1" applyAlignment="1">
      <alignment horizontal="center" vertical="center" wrapText="1"/>
    </xf>
    <xf numFmtId="179" fontId="8" fillId="2" borderId="1" xfId="15" applyNumberFormat="1" applyFont="1" applyFill="1" applyBorder="1" applyAlignment="1">
      <alignment horizontal="center" vertical="center" wrapText="1"/>
    </xf>
    <xf numFmtId="180" fontId="8" fillId="2" borderId="1" xfId="60" applyNumberFormat="1" applyFont="1" applyFill="1" applyBorder="1" applyAlignment="1" applyProtection="1">
      <alignment horizontal="center" vertical="center" wrapText="1"/>
      <protection locked="0"/>
    </xf>
    <xf numFmtId="180" fontId="8" fillId="2" borderId="12" xfId="60" applyNumberFormat="1" applyFont="1" applyFill="1" applyBorder="1" applyAlignment="1" applyProtection="1">
      <alignment horizontal="center" vertical="center" wrapText="1"/>
      <protection locked="0"/>
    </xf>
    <xf numFmtId="179" fontId="5" fillId="2" borderId="1" xfId="66" applyNumberFormat="1" applyFont="1" applyFill="1" applyBorder="1" applyAlignment="1" applyProtection="1">
      <alignment horizontal="center" vertical="center" wrapText="1"/>
      <protection locked="0"/>
    </xf>
    <xf numFmtId="181" fontId="5" fillId="0" borderId="1" xfId="60" applyNumberFormat="1" applyFont="1" applyFill="1" applyBorder="1" applyAlignment="1" applyProtection="1">
      <alignment horizontal="center" vertical="center" wrapText="1"/>
      <protection locked="0"/>
    </xf>
    <xf numFmtId="0" fontId="21" fillId="7" borderId="1" xfId="11" applyFont="1" applyFill="1" applyBorder="1" applyAlignment="1" applyProtection="1">
      <alignment horizontal="center" vertical="center" wrapText="1" shrinkToFit="1"/>
      <protection locked="0"/>
    </xf>
    <xf numFmtId="0" fontId="8" fillId="0" borderId="1" xfId="61" applyFont="1" applyBorder="1" applyAlignment="1">
      <alignment horizontal="center" vertical="center"/>
    </xf>
    <xf numFmtId="0" fontId="21" fillId="2" borderId="1" xfId="11" applyFont="1" applyFill="1" applyBorder="1" applyAlignment="1" applyProtection="1">
      <alignment horizontal="center" vertical="center" wrapText="1" shrinkToFit="1"/>
      <protection locked="0"/>
    </xf>
    <xf numFmtId="0" fontId="26"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6" fillId="2" borderId="1" xfId="67" applyFont="1" applyFill="1" applyBorder="1" applyAlignment="1" applyProtection="1">
      <alignment horizontal="center" vertical="center" wrapText="1"/>
      <protection locked="0"/>
    </xf>
    <xf numFmtId="0" fontId="5" fillId="7" borderId="1" xfId="66" applyFont="1" applyFill="1" applyBorder="1" applyAlignment="1" applyProtection="1">
      <alignment horizontal="center" vertical="center" wrapText="1"/>
      <protection locked="0"/>
    </xf>
    <xf numFmtId="49" fontId="5" fillId="0" borderId="1" xfId="66" applyNumberFormat="1" applyFont="1" applyFill="1" applyBorder="1" applyAlignment="1" applyProtection="1">
      <alignment horizontal="center" vertical="center" wrapText="1"/>
      <protection locked="0"/>
    </xf>
    <xf numFmtId="0" fontId="5" fillId="0" borderId="1" xfId="66" applyFont="1" applyFill="1" applyBorder="1" applyAlignment="1" applyProtection="1">
      <alignment horizontal="center" vertical="center" wrapText="1"/>
      <protection locked="0"/>
    </xf>
    <xf numFmtId="0" fontId="5" fillId="0" borderId="1" xfId="66"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5" fillId="0" borderId="1" xfId="66" applyNumberFormat="1" applyFont="1" applyFill="1" applyBorder="1" applyAlignment="1" applyProtection="1">
      <alignment horizontal="center" vertical="center" wrapText="1"/>
      <protection locked="0"/>
    </xf>
    <xf numFmtId="0" fontId="5" fillId="0" borderId="1" xfId="66" applyFont="1" applyFill="1" applyBorder="1" applyAlignment="1">
      <alignment horizontal="center" vertical="center" wrapText="1"/>
    </xf>
    <xf numFmtId="49" fontId="8" fillId="0" borderId="1" xfId="11" applyNumberFormat="1" applyFont="1" applyFill="1" applyBorder="1" applyAlignment="1" applyProtection="1">
      <alignment horizontal="center" vertical="center" wrapText="1"/>
      <protection locked="0"/>
    </xf>
    <xf numFmtId="49" fontId="6" fillId="0" borderId="1" xfId="66" applyNumberFormat="1" applyFont="1" applyFill="1" applyBorder="1" applyAlignment="1" applyProtection="1">
      <alignment horizontal="center" vertical="center" wrapText="1"/>
      <protection locked="0"/>
    </xf>
    <xf numFmtId="49" fontId="5" fillId="0" borderId="1" xfId="11" applyNumberFormat="1" applyFont="1" applyFill="1" applyBorder="1" applyAlignment="1" applyProtection="1">
      <alignment horizontal="center" vertical="center" wrapText="1"/>
      <protection locked="0"/>
    </xf>
    <xf numFmtId="0" fontId="8" fillId="2" borderId="1" xfId="60" applyNumberFormat="1" applyFont="1" applyFill="1" applyBorder="1" applyAlignment="1" applyProtection="1">
      <alignment horizontal="center" vertical="center" wrapText="1"/>
      <protection locked="0"/>
    </xf>
    <xf numFmtId="179" fontId="8" fillId="2" borderId="1" xfId="60" applyNumberFormat="1" applyFont="1" applyFill="1" applyBorder="1" applyAlignment="1" applyProtection="1">
      <alignment horizontal="center" vertical="center" wrapText="1"/>
      <protection locked="0"/>
    </xf>
    <xf numFmtId="49" fontId="3" fillId="0" borderId="1" xfId="66" applyNumberFormat="1" applyFont="1" applyBorder="1" applyAlignment="1" applyProtection="1">
      <alignment horizontal="center" vertical="center" wrapText="1"/>
      <protection locked="0"/>
    </xf>
    <xf numFmtId="179" fontId="11" fillId="0" borderId="1" xfId="15" applyNumberFormat="1" applyFont="1" applyBorder="1" applyAlignment="1">
      <alignment horizontal="center" vertical="center"/>
    </xf>
    <xf numFmtId="0" fontId="27" fillId="0" borderId="1" xfId="66" applyFont="1" applyBorder="1" applyAlignment="1" applyProtection="1">
      <alignment horizontal="center" vertical="center" wrapText="1"/>
      <protection locked="0"/>
    </xf>
    <xf numFmtId="0" fontId="28" fillId="0" borderId="0" xfId="22" applyFont="1" applyFill="1" applyAlignment="1">
      <alignment vertical="center"/>
    </xf>
    <xf numFmtId="0" fontId="29" fillId="0" borderId="0" xfId="22" applyFont="1" applyFill="1" applyAlignment="1">
      <alignment vertical="center"/>
    </xf>
    <xf numFmtId="0" fontId="29" fillId="0" borderId="0" xfId="22" applyFont="1" applyFill="1" applyAlignment="1">
      <alignment horizontal="center" vertical="center" wrapText="1"/>
    </xf>
    <xf numFmtId="0" fontId="29" fillId="0" borderId="0" xfId="22" applyFont="1" applyFill="1" applyAlignment="1">
      <alignment vertical="center" wrapText="1"/>
    </xf>
    <xf numFmtId="0" fontId="30" fillId="0" borderId="0" xfId="22" applyFont="1" applyFill="1" applyAlignment="1">
      <alignment horizontal="center" vertical="center"/>
    </xf>
    <xf numFmtId="0" fontId="31" fillId="0" borderId="0" xfId="22" applyFont="1" applyFill="1" applyAlignment="1">
      <alignment vertical="center"/>
    </xf>
    <xf numFmtId="0" fontId="30" fillId="0" borderId="0" xfId="22" applyFont="1" applyFill="1" applyAlignment="1">
      <alignment horizontal="left" vertical="center"/>
    </xf>
    <xf numFmtId="0" fontId="32" fillId="0" borderId="0" xfId="22" applyFont="1" applyFill="1" applyAlignment="1">
      <alignment horizontal="center" vertical="center"/>
    </xf>
    <xf numFmtId="0" fontId="30" fillId="0" borderId="17" xfId="22" applyFont="1" applyFill="1" applyBorder="1" applyAlignment="1">
      <alignment horizontal="left" vertical="center"/>
    </xf>
    <xf numFmtId="0" fontId="32" fillId="0" borderId="0" xfId="22" applyFont="1" applyFill="1" applyAlignment="1">
      <alignment horizontal="left" vertical="center"/>
    </xf>
    <xf numFmtId="0" fontId="33" fillId="0" borderId="0" xfId="22" applyFont="1" applyFill="1" applyAlignment="1">
      <alignment horizontal="center" vertical="center"/>
    </xf>
    <xf numFmtId="0" fontId="30" fillId="0" borderId="18" xfId="22" applyFont="1" applyFill="1" applyBorder="1" applyAlignment="1">
      <alignment horizontal="center" vertical="center" wrapText="1"/>
    </xf>
    <xf numFmtId="0" fontId="30" fillId="0" borderId="19" xfId="22" applyFont="1" applyFill="1" applyBorder="1" applyAlignment="1">
      <alignment horizontal="center" vertical="center" wrapText="1"/>
    </xf>
    <xf numFmtId="0" fontId="32" fillId="0" borderId="20" xfId="22" applyFont="1" applyFill="1" applyBorder="1" applyAlignment="1">
      <alignment horizontal="center" vertical="center"/>
    </xf>
    <xf numFmtId="0" fontId="32" fillId="0" borderId="21" xfId="22" applyFont="1" applyFill="1" applyBorder="1" applyAlignment="1">
      <alignment horizontal="center" vertical="center"/>
    </xf>
    <xf numFmtId="0" fontId="32" fillId="0" borderId="22" xfId="22" applyFont="1" applyFill="1" applyBorder="1" applyAlignment="1">
      <alignment horizontal="center" vertical="center"/>
    </xf>
    <xf numFmtId="0" fontId="34" fillId="0" borderId="14" xfId="22" applyFont="1" applyFill="1" applyBorder="1" applyAlignment="1">
      <alignment horizontal="center" vertical="center"/>
    </xf>
    <xf numFmtId="0" fontId="30" fillId="0" borderId="23" xfId="22" applyFont="1" applyFill="1" applyBorder="1" applyAlignment="1">
      <alignment horizontal="center" vertical="center" wrapText="1"/>
    </xf>
    <xf numFmtId="0" fontId="30" fillId="0" borderId="24" xfId="22" applyFont="1" applyFill="1" applyBorder="1" applyAlignment="1">
      <alignment horizontal="center" vertical="center" wrapText="1"/>
    </xf>
    <xf numFmtId="0" fontId="32" fillId="0" borderId="25" xfId="22" applyFont="1" applyFill="1" applyBorder="1" applyAlignment="1">
      <alignment horizontal="center" vertical="center"/>
    </xf>
    <xf numFmtId="0" fontId="32" fillId="0" borderId="26" xfId="22" applyFont="1" applyFill="1" applyBorder="1" applyAlignment="1">
      <alignment horizontal="center" vertical="center"/>
    </xf>
    <xf numFmtId="0" fontId="35" fillId="0" borderId="0" xfId="22" applyFont="1" applyFill="1" applyAlignment="1">
      <alignment horizontal="center" vertical="center"/>
    </xf>
    <xf numFmtId="0" fontId="29" fillId="0" borderId="18" xfId="52" applyFont="1" applyFill="1" applyBorder="1" applyAlignment="1">
      <alignment horizontal="center" vertical="center" wrapText="1"/>
    </xf>
    <xf numFmtId="0" fontId="29" fillId="0" borderId="27" xfId="52" applyFont="1" applyFill="1" applyBorder="1" applyAlignment="1">
      <alignment horizontal="center" vertical="center" wrapText="1"/>
    </xf>
    <xf numFmtId="0" fontId="29" fillId="0" borderId="4" xfId="52" applyFont="1" applyFill="1" applyBorder="1" applyAlignment="1">
      <alignment horizontal="center" vertical="center"/>
    </xf>
    <xf numFmtId="0" fontId="29" fillId="0" borderId="28" xfId="52" applyFont="1" applyFill="1" applyBorder="1" applyAlignment="1">
      <alignment horizontal="center" vertical="center"/>
    </xf>
    <xf numFmtId="0" fontId="29" fillId="0" borderId="29" xfId="52" applyFont="1" applyFill="1" applyBorder="1" applyAlignment="1">
      <alignment horizontal="center" vertical="center"/>
    </xf>
    <xf numFmtId="0" fontId="29" fillId="0" borderId="18" xfId="52" applyFont="1" applyFill="1" applyBorder="1" applyAlignment="1">
      <alignment horizontal="center" vertical="center"/>
    </xf>
    <xf numFmtId="0" fontId="29" fillId="0" borderId="27" xfId="52" applyFont="1" applyFill="1" applyBorder="1" applyAlignment="1">
      <alignment horizontal="center" vertical="center"/>
    </xf>
    <xf numFmtId="0" fontId="29" fillId="0" borderId="21" xfId="52" applyFont="1" applyFill="1" applyBorder="1" applyAlignment="1">
      <alignment horizontal="center" vertical="center"/>
    </xf>
    <xf numFmtId="0" fontId="29" fillId="0" borderId="30" xfId="52" applyFont="1" applyFill="1" applyBorder="1" applyAlignment="1">
      <alignment horizontal="center" vertical="center"/>
    </xf>
    <xf numFmtId="0" fontId="36" fillId="0" borderId="31" xfId="52" applyFont="1" applyFill="1" applyBorder="1" applyAlignment="1">
      <alignment horizontal="center" vertical="center"/>
    </xf>
    <xf numFmtId="0" fontId="36" fillId="0" borderId="32" xfId="52" applyFont="1" applyFill="1" applyBorder="1" applyAlignment="1">
      <alignment horizontal="center" vertical="center"/>
    </xf>
    <xf numFmtId="0" fontId="29" fillId="0" borderId="23" xfId="52" applyFont="1" applyFill="1" applyBorder="1" applyAlignment="1">
      <alignment horizontal="center" vertical="center"/>
    </xf>
    <xf numFmtId="0" fontId="29" fillId="0" borderId="0" xfId="52" applyFont="1" applyFill="1" applyAlignment="1">
      <alignment horizontal="center" vertical="center"/>
    </xf>
    <xf numFmtId="0" fontId="29" fillId="0" borderId="26" xfId="52" applyFont="1" applyFill="1" applyBorder="1" applyAlignment="1">
      <alignment horizontal="center" vertical="center"/>
    </xf>
    <xf numFmtId="0" fontId="29" fillId="0" borderId="33" xfId="52" applyFont="1" applyFill="1" applyBorder="1" applyAlignment="1">
      <alignment horizontal="center" vertical="center"/>
    </xf>
    <xf numFmtId="0" fontId="29" fillId="0" borderId="17" xfId="52" applyFont="1" applyFill="1" applyBorder="1" applyAlignment="1">
      <alignment horizontal="center" vertical="center"/>
    </xf>
    <xf numFmtId="0" fontId="29" fillId="0" borderId="34" xfId="52" applyFont="1" applyFill="1" applyBorder="1" applyAlignment="1">
      <alignment horizontal="center" vertical="center"/>
    </xf>
    <xf numFmtId="0" fontId="36" fillId="0" borderId="1" xfId="52" applyFont="1" applyFill="1" applyBorder="1" applyAlignment="1">
      <alignment horizontal="center" vertical="center"/>
    </xf>
    <xf numFmtId="0" fontId="29" fillId="0" borderId="12" xfId="22" applyFont="1" applyFill="1" applyBorder="1" applyAlignment="1">
      <alignment horizontal="center" vertical="center"/>
    </xf>
    <xf numFmtId="0" fontId="29" fillId="0" borderId="0" xfId="22" applyFont="1" applyFill="1" applyAlignment="1">
      <alignment horizontal="center" vertical="center"/>
    </xf>
    <xf numFmtId="0" fontId="29" fillId="0" borderId="1" xfId="22" applyFont="1" applyFill="1" applyBorder="1" applyAlignment="1">
      <alignment vertical="center"/>
    </xf>
    <xf numFmtId="0" fontId="29" fillId="0" borderId="1" xfId="22" applyFont="1" applyFill="1" applyBorder="1" applyAlignment="1">
      <alignment horizontal="center" vertical="center"/>
    </xf>
    <xf numFmtId="0" fontId="37" fillId="0" borderId="1" xfId="22" applyFont="1" applyFill="1" applyBorder="1" applyAlignment="1">
      <alignment horizontal="center" vertical="center"/>
    </xf>
    <xf numFmtId="14"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8" fillId="0" borderId="1" xfId="66" applyFont="1" applyFill="1" applyBorder="1" applyAlignment="1" applyProtection="1">
      <alignment horizontal="center" vertical="center" wrapText="1"/>
      <protection locked="0"/>
    </xf>
    <xf numFmtId="49" fontId="37" fillId="0" borderId="1" xfId="11" applyNumberFormat="1" applyFont="1" applyFill="1" applyBorder="1" applyAlignment="1" applyProtection="1">
      <alignment horizontal="center" vertical="center" wrapText="1"/>
      <protection locked="0"/>
    </xf>
    <xf numFmtId="0" fontId="37" fillId="0" borderId="1" xfId="66" applyFont="1" applyFill="1" applyBorder="1" applyAlignment="1" applyProtection="1">
      <alignment horizontal="center" vertical="center" wrapText="1"/>
      <protection locked="0"/>
    </xf>
    <xf numFmtId="49" fontId="37" fillId="0" borderId="1" xfId="66" applyNumberFormat="1" applyFont="1" applyFill="1" applyBorder="1" applyAlignment="1" applyProtection="1">
      <alignment horizontal="center" vertical="center" wrapText="1"/>
      <protection locked="0"/>
    </xf>
    <xf numFmtId="0" fontId="37" fillId="0" borderId="1" xfId="22" applyFont="1" applyFill="1" applyBorder="1" applyAlignment="1">
      <alignment horizontal="center" vertical="center" wrapText="1"/>
    </xf>
    <xf numFmtId="49" fontId="37" fillId="0" borderId="1" xfId="22" applyNumberFormat="1" applyFont="1" applyFill="1" applyBorder="1" applyAlignment="1">
      <alignment horizontal="center" vertical="center"/>
    </xf>
    <xf numFmtId="0" fontId="37" fillId="0" borderId="1" xfId="22" applyFont="1" applyFill="1" applyBorder="1" applyAlignment="1">
      <alignment vertical="center"/>
    </xf>
    <xf numFmtId="0" fontId="37" fillId="0" borderId="1" xfId="0" applyFont="1" applyFill="1" applyBorder="1" applyAlignment="1">
      <alignment horizontal="left" vertical="center" wrapText="1"/>
    </xf>
    <xf numFmtId="0" fontId="37" fillId="0" borderId="1" xfId="15" applyFont="1" applyFill="1" applyBorder="1" applyAlignment="1">
      <alignment horizontal="center" vertical="center" wrapText="1"/>
    </xf>
    <xf numFmtId="182" fontId="38" fillId="0" borderId="1" xfId="0" applyNumberFormat="1" applyFont="1" applyFill="1" applyBorder="1" applyAlignment="1">
      <alignment horizontal="center" vertical="center" wrapText="1"/>
    </xf>
    <xf numFmtId="49" fontId="37" fillId="0" borderId="1" xfId="15" applyNumberFormat="1" applyFont="1" applyFill="1" applyBorder="1" applyAlignment="1">
      <alignment horizontal="center" vertical="center" wrapText="1"/>
    </xf>
    <xf numFmtId="0" fontId="29" fillId="0" borderId="35" xfId="52" applyFont="1" applyFill="1" applyBorder="1" applyAlignment="1">
      <alignment horizontal="center" vertical="center"/>
    </xf>
    <xf numFmtId="0" fontId="29" fillId="0" borderId="5" xfId="52" applyFont="1" applyFill="1" applyBorder="1" applyAlignment="1">
      <alignment horizontal="center" vertical="center"/>
    </xf>
    <xf numFmtId="0" fontId="36" fillId="0" borderId="36" xfId="52" applyFont="1" applyFill="1" applyBorder="1" applyAlignment="1">
      <alignment horizontal="center" vertical="center"/>
    </xf>
    <xf numFmtId="0" fontId="36" fillId="0" borderId="31" xfId="52" applyFont="1" applyFill="1" applyBorder="1" applyAlignment="1">
      <alignment horizontal="center" vertical="center" wrapText="1"/>
    </xf>
    <xf numFmtId="0" fontId="36" fillId="0" borderId="32" xfId="52" applyFont="1" applyFill="1" applyBorder="1" applyAlignment="1">
      <alignment horizontal="center" vertical="center" wrapText="1"/>
    </xf>
    <xf numFmtId="0" fontId="36" fillId="0" borderId="1" xfId="52" applyFont="1" applyFill="1" applyBorder="1" applyAlignment="1">
      <alignment horizontal="center" vertical="center" wrapText="1"/>
    </xf>
    <xf numFmtId="0" fontId="29" fillId="0" borderId="36" xfId="22" applyFont="1" applyFill="1" applyBorder="1" applyAlignment="1">
      <alignment horizontal="center" vertical="center"/>
    </xf>
    <xf numFmtId="0" fontId="37" fillId="0" borderId="36" xfId="22" applyFont="1" applyFill="1" applyBorder="1" applyAlignment="1">
      <alignment horizontal="center" vertical="center"/>
    </xf>
    <xf numFmtId="0" fontId="37" fillId="0" borderId="0" xfId="22" applyFont="1" applyFill="1" applyAlignment="1">
      <alignment horizontal="center" vertical="center"/>
    </xf>
    <xf numFmtId="0" fontId="31" fillId="0" borderId="0" xfId="22" applyFont="1" applyFill="1" applyAlignment="1">
      <alignment horizontal="left" vertical="center" wrapText="1"/>
    </xf>
    <xf numFmtId="0" fontId="31" fillId="0" borderId="30" xfId="22" applyFont="1" applyFill="1" applyBorder="1" applyAlignment="1">
      <alignment horizontal="left" vertical="center" wrapText="1"/>
    </xf>
    <xf numFmtId="0" fontId="34" fillId="0" borderId="15" xfId="22" applyFont="1" applyFill="1" applyBorder="1" applyAlignment="1">
      <alignment horizontal="center" vertical="center"/>
    </xf>
    <xf numFmtId="0" fontId="39" fillId="0" borderId="31" xfId="22" applyFont="1" applyFill="1" applyBorder="1" applyAlignment="1">
      <alignment horizontal="center" vertical="center"/>
    </xf>
    <xf numFmtId="0" fontId="39" fillId="0" borderId="36" xfId="22" applyFont="1" applyFill="1" applyBorder="1" applyAlignment="1">
      <alignment horizontal="center" vertical="center"/>
    </xf>
    <xf numFmtId="0" fontId="39" fillId="0" borderId="12" xfId="22" applyFont="1" applyFill="1" applyBorder="1" applyAlignment="1">
      <alignment horizontal="center" vertical="center"/>
    </xf>
    <xf numFmtId="0" fontId="40" fillId="0" borderId="37" xfId="22" applyFont="1" applyFill="1" applyBorder="1" applyAlignment="1">
      <alignment horizontal="center" vertical="center"/>
    </xf>
    <xf numFmtId="0" fontId="40" fillId="0" borderId="38" xfId="22" applyFont="1" applyFill="1" applyBorder="1" applyAlignment="1">
      <alignment horizontal="center" vertical="center"/>
    </xf>
    <xf numFmtId="0" fontId="40" fillId="0" borderId="7" xfId="22" applyFont="1" applyFill="1" applyBorder="1" applyAlignment="1">
      <alignment horizontal="center" vertical="center"/>
    </xf>
    <xf numFmtId="0" fontId="29" fillId="0" borderId="28" xfId="22" applyFont="1" applyFill="1" applyBorder="1" applyAlignment="1">
      <alignment horizontal="center" vertical="center"/>
    </xf>
    <xf numFmtId="0" fontId="36" fillId="0" borderId="36" xfId="52" applyFont="1" applyFill="1" applyBorder="1" applyAlignment="1">
      <alignment horizontal="center" vertical="center" wrapText="1"/>
    </xf>
    <xf numFmtId="0" fontId="36" fillId="0" borderId="31" xfId="22" applyFont="1" applyFill="1" applyBorder="1" applyAlignment="1">
      <alignment horizontal="center" vertical="center"/>
    </xf>
    <xf numFmtId="0" fontId="36" fillId="0" borderId="1" xfId="22" applyFont="1" applyFill="1" applyBorder="1" applyAlignment="1">
      <alignment horizontal="center" vertical="center"/>
    </xf>
    <xf numFmtId="0" fontId="37" fillId="0" borderId="31" xfId="22" applyFont="1" applyFill="1" applyBorder="1" applyAlignment="1">
      <alignment horizontal="center" vertical="center"/>
    </xf>
    <xf numFmtId="49" fontId="37" fillId="0" borderId="31" xfId="22" applyNumberFormat="1" applyFont="1" applyFill="1" applyBorder="1" applyAlignment="1">
      <alignment horizontal="center" vertical="center"/>
    </xf>
    <xf numFmtId="49" fontId="37" fillId="0" borderId="36" xfId="22" applyNumberFormat="1" applyFont="1" applyFill="1" applyBorder="1" applyAlignment="1">
      <alignment horizontal="center" vertical="center"/>
    </xf>
    <xf numFmtId="0" fontId="37" fillId="0" borderId="32" xfId="22" applyFont="1" applyFill="1" applyBorder="1" applyAlignment="1">
      <alignment horizontal="center" vertical="center"/>
    </xf>
    <xf numFmtId="0" fontId="37" fillId="0" borderId="1" xfId="22" applyFont="1" applyFill="1" applyBorder="1" applyAlignment="1">
      <alignment horizontal="left" vertical="center"/>
    </xf>
    <xf numFmtId="0" fontId="37" fillId="0" borderId="1" xfId="52" applyFont="1" applyFill="1" applyBorder="1" applyAlignment="1">
      <alignment horizontal="center" vertical="center"/>
    </xf>
    <xf numFmtId="49" fontId="37" fillId="0" borderId="0" xfId="22" applyNumberFormat="1" applyFont="1" applyFill="1" applyAlignment="1">
      <alignment horizontal="center" vertical="center"/>
    </xf>
    <xf numFmtId="0" fontId="37" fillId="0" borderId="0" xfId="22" applyFont="1" applyFill="1" applyAlignment="1">
      <alignment horizontal="left" vertical="center"/>
    </xf>
    <xf numFmtId="0" fontId="39" fillId="0" borderId="12" xfId="52" applyFont="1" applyFill="1" applyBorder="1" applyAlignment="1">
      <alignment horizontal="center" vertical="center"/>
    </xf>
    <xf numFmtId="0" fontId="39" fillId="0" borderId="39" xfId="22" applyFont="1" applyFill="1" applyBorder="1" applyAlignment="1">
      <alignment horizontal="center" vertical="center"/>
    </xf>
    <xf numFmtId="0" fontId="28" fillId="0" borderId="0" xfId="22" applyFont="1" applyFill="1" applyAlignment="1">
      <alignment vertical="center" wrapText="1"/>
    </xf>
    <xf numFmtId="14" fontId="39" fillId="0" borderId="7" xfId="22" applyNumberFormat="1" applyFont="1" applyFill="1" applyBorder="1" applyAlignment="1">
      <alignment horizontal="center" vertical="center" shrinkToFit="1"/>
    </xf>
    <xf numFmtId="14" fontId="40" fillId="0" borderId="37" xfId="22" applyNumberFormat="1" applyFont="1" applyFill="1" applyBorder="1" applyAlignment="1">
      <alignment horizontal="center" vertical="center" shrinkToFit="1"/>
    </xf>
    <xf numFmtId="14" fontId="40" fillId="0" borderId="40" xfId="22" applyNumberFormat="1" applyFont="1" applyFill="1" applyBorder="1" applyAlignment="1">
      <alignment horizontal="center" vertical="center" shrinkToFit="1"/>
    </xf>
    <xf numFmtId="0" fontId="29" fillId="0" borderId="29" xfId="22" applyFont="1" applyFill="1" applyBorder="1" applyAlignment="1">
      <alignment horizontal="center" vertical="center"/>
    </xf>
    <xf numFmtId="0" fontId="29" fillId="0" borderId="35" xfId="22" applyFont="1" applyFill="1" applyBorder="1" applyAlignment="1">
      <alignment horizontal="center" vertical="center"/>
    </xf>
    <xf numFmtId="0" fontId="29" fillId="0" borderId="41" xfId="22" applyFont="1" applyFill="1" applyBorder="1" applyAlignment="1">
      <alignment horizontal="center" vertical="center"/>
    </xf>
    <xf numFmtId="0" fontId="36" fillId="0" borderId="32" xfId="22" applyFont="1" applyFill="1" applyBorder="1" applyAlignment="1">
      <alignment horizontal="center" vertical="center"/>
    </xf>
    <xf numFmtId="0" fontId="36" fillId="0" borderId="36" xfId="22" applyFont="1" applyFill="1" applyBorder="1" applyAlignment="1">
      <alignment horizontal="center" vertical="center"/>
    </xf>
    <xf numFmtId="0" fontId="29" fillId="0" borderId="8" xfId="22" applyFont="1" applyFill="1" applyBorder="1" applyAlignment="1">
      <alignment horizontal="center" vertical="center"/>
    </xf>
    <xf numFmtId="0" fontId="29" fillId="0" borderId="32" xfId="22" applyFont="1" applyFill="1" applyBorder="1" applyAlignment="1">
      <alignment horizontal="center" vertical="center"/>
    </xf>
    <xf numFmtId="0" fontId="29" fillId="0" borderId="42" xfId="22" applyFont="1" applyFill="1" applyBorder="1" applyAlignment="1">
      <alignment horizontal="center" vertical="center"/>
    </xf>
    <xf numFmtId="0" fontId="37" fillId="0" borderId="8" xfId="22" applyFont="1" applyFill="1" applyBorder="1" applyAlignment="1">
      <alignment horizontal="center" vertical="center"/>
    </xf>
    <xf numFmtId="0" fontId="37" fillId="0" borderId="14" xfId="22" applyFont="1" applyFill="1" applyBorder="1" applyAlignment="1">
      <alignment horizontal="center" vertical="center"/>
    </xf>
    <xf numFmtId="0" fontId="37" fillId="0" borderId="43" xfId="22" applyFont="1" applyFill="1" applyBorder="1" applyAlignment="1">
      <alignment horizontal="center" vertical="center"/>
    </xf>
    <xf numFmtId="0" fontId="37" fillId="0" borderId="42" xfId="22" applyFont="1" applyFill="1" applyBorder="1" applyAlignment="1">
      <alignment horizontal="center" vertical="center"/>
    </xf>
    <xf numFmtId="182" fontId="37" fillId="0" borderId="1" xfId="0" applyNumberFormat="1" applyFont="1" applyFill="1" applyBorder="1" applyAlignment="1">
      <alignment horizontal="center" vertical="center" wrapText="1"/>
    </xf>
    <xf numFmtId="0" fontId="37" fillId="0" borderId="1" xfId="22" applyFont="1" applyFill="1" applyBorder="1" applyAlignment="1">
      <alignment horizontal="left" vertical="top" wrapText="1"/>
    </xf>
    <xf numFmtId="0" fontId="37" fillId="0" borderId="1" xfId="22" applyFont="1" applyFill="1" applyBorder="1" applyAlignment="1">
      <alignment horizontal="center" vertical="top" wrapText="1"/>
    </xf>
    <xf numFmtId="0" fontId="37" fillId="0" borderId="0" xfId="22" applyFont="1" applyFill="1" applyAlignment="1">
      <alignment vertical="center"/>
    </xf>
    <xf numFmtId="0" fontId="38" fillId="0" borderId="1" xfId="0" applyFont="1" applyFill="1" applyBorder="1" applyAlignment="1">
      <alignment horizontal="center" vertical="center"/>
    </xf>
    <xf numFmtId="0" fontId="37" fillId="0" borderId="31" xfId="22" applyFont="1" applyFill="1" applyBorder="1" applyAlignment="1">
      <alignment horizontal="center" vertical="center" wrapText="1"/>
    </xf>
    <xf numFmtId="0" fontId="37" fillId="0" borderId="32" xfId="22" applyFont="1" applyFill="1" applyBorder="1" applyAlignment="1">
      <alignment horizontal="center" vertical="center" wrapText="1"/>
    </xf>
    <xf numFmtId="0" fontId="37" fillId="0" borderId="36" xfId="22" applyFont="1" applyFill="1" applyBorder="1" applyAlignment="1">
      <alignment horizontal="center" vertical="center" wrapText="1"/>
    </xf>
    <xf numFmtId="0" fontId="37" fillId="0" borderId="13" xfId="22" applyFont="1" applyFill="1" applyBorder="1" applyAlignment="1">
      <alignment horizontal="center" vertical="center" wrapText="1"/>
    </xf>
    <xf numFmtId="0" fontId="37" fillId="0" borderId="14" xfId="22" applyFont="1" applyFill="1" applyBorder="1" applyAlignment="1">
      <alignment horizontal="center" vertical="center" wrapText="1"/>
    </xf>
    <xf numFmtId="0" fontId="37" fillId="0" borderId="15" xfId="22" applyFont="1" applyFill="1" applyBorder="1" applyAlignment="1">
      <alignment horizontal="center" vertical="center" wrapText="1"/>
    </xf>
    <xf numFmtId="0" fontId="37" fillId="0" borderId="25" xfId="22" applyFont="1" applyFill="1" applyBorder="1" applyAlignment="1">
      <alignment horizontal="center" vertical="center" wrapText="1"/>
    </xf>
    <xf numFmtId="0" fontId="37" fillId="0" borderId="0" xfId="22" applyFont="1" applyFill="1" applyAlignment="1">
      <alignment horizontal="center" vertical="center" wrapText="1"/>
    </xf>
    <xf numFmtId="0" fontId="37" fillId="0" borderId="24" xfId="22" applyFont="1" applyFill="1" applyBorder="1" applyAlignment="1">
      <alignment horizontal="center" vertical="center" wrapText="1"/>
    </xf>
    <xf numFmtId="0" fontId="37" fillId="0" borderId="44" xfId="22" applyFont="1" applyFill="1" applyBorder="1" applyAlignment="1">
      <alignment horizontal="center" vertical="center" wrapText="1"/>
    </xf>
    <xf numFmtId="0" fontId="37" fillId="0" borderId="30" xfId="22" applyFont="1" applyFill="1" applyBorder="1" applyAlignment="1">
      <alignment horizontal="center" vertical="center" wrapText="1"/>
    </xf>
    <xf numFmtId="0" fontId="37" fillId="0" borderId="45" xfId="22" applyFont="1" applyFill="1" applyBorder="1" applyAlignment="1">
      <alignment horizontal="center" vertical="center" wrapText="1"/>
    </xf>
    <xf numFmtId="0" fontId="29" fillId="0" borderId="31" xfId="22" applyFont="1" applyFill="1" applyBorder="1" applyAlignment="1">
      <alignment horizontal="center" vertical="center"/>
    </xf>
    <xf numFmtId="0" fontId="37" fillId="0" borderId="13" xfId="22" applyFont="1" applyFill="1" applyBorder="1" applyAlignment="1">
      <alignment horizontal="center" vertical="center"/>
    </xf>
    <xf numFmtId="0" fontId="37" fillId="0" borderId="15" xfId="22" applyFont="1" applyFill="1" applyBorder="1" applyAlignment="1">
      <alignment horizontal="center" vertical="center"/>
    </xf>
    <xf numFmtId="0" fontId="37" fillId="0" borderId="44" xfId="22" applyFont="1" applyFill="1" applyBorder="1" applyAlignment="1">
      <alignment horizontal="center" vertical="center"/>
    </xf>
    <xf numFmtId="0" fontId="37" fillId="0" borderId="30" xfId="22" applyFont="1" applyFill="1" applyBorder="1" applyAlignment="1">
      <alignment horizontal="center" vertical="center"/>
    </xf>
    <xf numFmtId="0" fontId="37" fillId="0" borderId="45" xfId="22" applyFont="1" applyFill="1" applyBorder="1" applyAlignment="1">
      <alignment horizontal="center" vertical="center"/>
    </xf>
    <xf numFmtId="0" fontId="38" fillId="0" borderId="31" xfId="0" applyFont="1" applyFill="1" applyBorder="1" applyAlignment="1">
      <alignment horizontal="center" vertical="center"/>
    </xf>
    <xf numFmtId="0" fontId="38" fillId="0" borderId="32" xfId="0" applyFont="1" applyFill="1" applyBorder="1" applyAlignment="1">
      <alignment horizontal="center" vertical="center"/>
    </xf>
    <xf numFmtId="0" fontId="15" fillId="0" borderId="1" xfId="22" applyFont="1" applyFill="1" applyBorder="1" applyAlignment="1">
      <alignment horizontal="center" vertical="center" wrapText="1"/>
    </xf>
    <xf numFmtId="0" fontId="37" fillId="2" borderId="1" xfId="22" applyFont="1" applyFill="1" applyBorder="1" applyAlignment="1">
      <alignment horizontal="center" vertical="center"/>
    </xf>
    <xf numFmtId="49" fontId="37" fillId="2" borderId="1" xfId="22" applyNumberFormat="1" applyFont="1" applyFill="1" applyBorder="1" applyAlignment="1">
      <alignment horizontal="center" vertical="center"/>
    </xf>
    <xf numFmtId="0" fontId="37" fillId="2" borderId="31" xfId="22" applyFont="1" applyFill="1" applyBorder="1" applyAlignment="1">
      <alignment horizontal="center" vertical="center"/>
    </xf>
    <xf numFmtId="0" fontId="37" fillId="2" borderId="32" xfId="22" applyFont="1" applyFill="1" applyBorder="1" applyAlignment="1">
      <alignment horizontal="center" vertical="center"/>
    </xf>
    <xf numFmtId="0" fontId="38" fillId="0" borderId="36" xfId="0" applyFont="1" applyFill="1" applyBorder="1" applyAlignment="1">
      <alignment horizontal="center" vertical="center"/>
    </xf>
    <xf numFmtId="0" fontId="37" fillId="0" borderId="25" xfId="22" applyFont="1" applyFill="1" applyBorder="1" applyAlignment="1">
      <alignment horizontal="center" vertical="center"/>
    </xf>
    <xf numFmtId="0" fontId="37" fillId="0" borderId="24" xfId="22" applyFont="1" applyFill="1" applyBorder="1" applyAlignment="1">
      <alignment horizontal="center" vertical="center"/>
    </xf>
    <xf numFmtId="0" fontId="37" fillId="0" borderId="0" xfId="22" applyFont="1" applyFill="1" applyBorder="1" applyAlignment="1">
      <alignment horizontal="center" vertical="center"/>
    </xf>
    <xf numFmtId="0" fontId="37" fillId="2" borderId="36" xfId="22"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常规 3 29" xfId="5"/>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常规 40" xfId="13"/>
    <cellStyle name="百分比" xfId="14" builtinId="5"/>
    <cellStyle name="常规 2 27"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差_KING" xfId="40"/>
    <cellStyle name="20% - 强调文字颜色 1" xfId="41" builtinId="30"/>
    <cellStyle name="40% - 强调文字颜色 1" xfId="42" builtinId="31"/>
    <cellStyle name="20% - 强调文字颜色 2" xfId="43" builtinId="34"/>
    <cellStyle name="40% - 强调文字颜色 2" xfId="44" builtinId="35"/>
    <cellStyle name="BOM_Level_Below3 3 5" xfId="45"/>
    <cellStyle name="强调文字颜色 3" xfId="46" builtinId="37"/>
    <cellStyle name="BOM_Level_Below3 3 6"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BOM_Level_1" xfId="59"/>
    <cellStyle name="BOM_Level_Below3 3" xfId="60"/>
    <cellStyle name="常规 2" xfId="61"/>
    <cellStyle name="注释 10" xfId="62"/>
    <cellStyle name="常规 3" xfId="63"/>
    <cellStyle name="常规 3 30" xfId="64"/>
    <cellStyle name="好_KING" xfId="65"/>
    <cellStyle name="样式 1" xfId="66"/>
    <cellStyle name="样式 1 10" xfId="67"/>
  </cellStyles>
  <dxfs count="8">
    <dxf>
      <font>
        <name val="宋体"/>
        <scheme val="none"/>
        <b val="0"/>
        <i val="0"/>
        <strike val="0"/>
        <u val="none"/>
        <sz val="12"/>
        <color rgb="FF9C0006"/>
      </font>
      <fill>
        <patternFill patternType="solid">
          <bgColor rgb="FFFFC7CE"/>
        </patternFill>
      </fill>
    </dxf>
    <dxf>
      <fill>
        <patternFill patternType="solid">
          <bgColor theme="9" tint="-0.499984740745262"/>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92D050"/>
        </patternFill>
      </fill>
    </dxf>
    <dxf>
      <fill>
        <patternFill patternType="solid">
          <bgColor rgb="FFFF0000"/>
        </patternFill>
      </fill>
    </dxf>
    <dxf>
      <fill>
        <patternFill patternType="solid">
          <bgColor rgb="FF00B05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7" Type="http://schemas.openxmlformats.org/officeDocument/2006/relationships/image" Target="../media/image77.emf"/><Relationship Id="rId76" Type="http://schemas.openxmlformats.org/officeDocument/2006/relationships/image" Target="../media/image76.emf"/><Relationship Id="rId75" Type="http://schemas.openxmlformats.org/officeDocument/2006/relationships/image" Target="../media/image75.emf"/><Relationship Id="rId74" Type="http://schemas.openxmlformats.org/officeDocument/2006/relationships/image" Target="../media/image74.emf"/><Relationship Id="rId73" Type="http://schemas.openxmlformats.org/officeDocument/2006/relationships/image" Target="../media/image73.emf"/><Relationship Id="rId72" Type="http://schemas.openxmlformats.org/officeDocument/2006/relationships/image" Target="../media/image72.wmf"/><Relationship Id="rId71" Type="http://schemas.openxmlformats.org/officeDocument/2006/relationships/image" Target="../media/image71.emf"/><Relationship Id="rId70" Type="http://schemas.openxmlformats.org/officeDocument/2006/relationships/image" Target="../media/image70.emf"/><Relationship Id="rId7" Type="http://schemas.openxmlformats.org/officeDocument/2006/relationships/image" Target="../media/image7.emf"/><Relationship Id="rId69" Type="http://schemas.openxmlformats.org/officeDocument/2006/relationships/image" Target="../media/image69.emf"/><Relationship Id="rId68" Type="http://schemas.openxmlformats.org/officeDocument/2006/relationships/image" Target="../media/image68.emf"/><Relationship Id="rId67" Type="http://schemas.openxmlformats.org/officeDocument/2006/relationships/image" Target="../media/image67.emf"/><Relationship Id="rId66" Type="http://schemas.openxmlformats.org/officeDocument/2006/relationships/image" Target="../media/image66.emf"/><Relationship Id="rId65" Type="http://schemas.openxmlformats.org/officeDocument/2006/relationships/image" Target="../media/image65.emf"/><Relationship Id="rId64" Type="http://schemas.openxmlformats.org/officeDocument/2006/relationships/image" Target="../media/image64.emf"/><Relationship Id="rId63" Type="http://schemas.openxmlformats.org/officeDocument/2006/relationships/image" Target="../media/image63.emf"/><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emf"/><Relationship Id="rId59" Type="http://schemas.openxmlformats.org/officeDocument/2006/relationships/image" Target="../media/image59.emf"/><Relationship Id="rId58" Type="http://schemas.openxmlformats.org/officeDocument/2006/relationships/image" Target="../media/image58.emf"/><Relationship Id="rId57" Type="http://schemas.openxmlformats.org/officeDocument/2006/relationships/image" Target="../media/image57.emf"/><Relationship Id="rId56" Type="http://schemas.openxmlformats.org/officeDocument/2006/relationships/image" Target="../media/image56.emf"/><Relationship Id="rId55" Type="http://schemas.openxmlformats.org/officeDocument/2006/relationships/image" Target="../media/image55.emf"/><Relationship Id="rId54" Type="http://schemas.openxmlformats.org/officeDocument/2006/relationships/image" Target="../media/image54.emf"/><Relationship Id="rId53" Type="http://schemas.openxmlformats.org/officeDocument/2006/relationships/image" Target="../media/image53.emf"/><Relationship Id="rId52" Type="http://schemas.openxmlformats.org/officeDocument/2006/relationships/image" Target="../media/image52.emf"/><Relationship Id="rId51" Type="http://schemas.openxmlformats.org/officeDocument/2006/relationships/image" Target="../media/image51.emf"/><Relationship Id="rId50" Type="http://schemas.openxmlformats.org/officeDocument/2006/relationships/image" Target="../media/image50.emf"/><Relationship Id="rId5" Type="http://schemas.openxmlformats.org/officeDocument/2006/relationships/image" Target="../media/image5.emf"/><Relationship Id="rId49" Type="http://schemas.openxmlformats.org/officeDocument/2006/relationships/image" Target="../media/image49.emf"/><Relationship Id="rId48" Type="http://schemas.openxmlformats.org/officeDocument/2006/relationships/image" Target="../media/image48.emf"/><Relationship Id="rId47" Type="http://schemas.openxmlformats.org/officeDocument/2006/relationships/image" Target="../media/image47.emf"/><Relationship Id="rId46" Type="http://schemas.openxmlformats.org/officeDocument/2006/relationships/image" Target="../media/image46.emf"/><Relationship Id="rId45" Type="http://schemas.openxmlformats.org/officeDocument/2006/relationships/image" Target="../media/image45.emf"/><Relationship Id="rId44" Type="http://schemas.openxmlformats.org/officeDocument/2006/relationships/image" Target="../media/image44.emf"/><Relationship Id="rId43" Type="http://schemas.openxmlformats.org/officeDocument/2006/relationships/image" Target="../media/image43.emf"/><Relationship Id="rId42" Type="http://schemas.openxmlformats.org/officeDocument/2006/relationships/image" Target="../media/image42.emf"/><Relationship Id="rId41" Type="http://schemas.openxmlformats.org/officeDocument/2006/relationships/image" Target="../media/image41.emf"/><Relationship Id="rId40" Type="http://schemas.openxmlformats.org/officeDocument/2006/relationships/image" Target="../media/image40.png"/><Relationship Id="rId4" Type="http://schemas.openxmlformats.org/officeDocument/2006/relationships/image" Target="../media/image4.emf"/><Relationship Id="rId39" Type="http://schemas.openxmlformats.org/officeDocument/2006/relationships/image" Target="../media/image39.emf"/><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emf"/><Relationship Id="rId34" Type="http://schemas.openxmlformats.org/officeDocument/2006/relationships/image" Target="../media/image34.emf"/><Relationship Id="rId33" Type="http://schemas.openxmlformats.org/officeDocument/2006/relationships/image" Target="../media/image33.emf"/><Relationship Id="rId32" Type="http://schemas.openxmlformats.org/officeDocument/2006/relationships/image" Target="../media/image32.emf"/><Relationship Id="rId31" Type="http://schemas.openxmlformats.org/officeDocument/2006/relationships/image" Target="../media/image31.emf"/><Relationship Id="rId30" Type="http://schemas.openxmlformats.org/officeDocument/2006/relationships/image" Target="../media/image30.emf"/><Relationship Id="rId3" Type="http://schemas.openxmlformats.org/officeDocument/2006/relationships/image" Target="../media/image3.emf"/><Relationship Id="rId29" Type="http://schemas.openxmlformats.org/officeDocument/2006/relationships/image" Target="../media/image29.emf"/><Relationship Id="rId28" Type="http://schemas.openxmlformats.org/officeDocument/2006/relationships/image" Target="../media/image28.emf"/><Relationship Id="rId27" Type="http://schemas.openxmlformats.org/officeDocument/2006/relationships/image" Target="../media/image27.emf"/><Relationship Id="rId26" Type="http://schemas.openxmlformats.org/officeDocument/2006/relationships/image" Target="../media/image26.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emf"/><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99" Type="http://schemas.openxmlformats.org/officeDocument/2006/relationships/image" Target="../media/image174.emf"/><Relationship Id="rId98" Type="http://schemas.openxmlformats.org/officeDocument/2006/relationships/image" Target="../media/image173.emf"/><Relationship Id="rId97" Type="http://schemas.openxmlformats.org/officeDocument/2006/relationships/image" Target="../media/image172.emf"/><Relationship Id="rId96" Type="http://schemas.openxmlformats.org/officeDocument/2006/relationships/image" Target="../media/image171.emf"/><Relationship Id="rId95" Type="http://schemas.openxmlformats.org/officeDocument/2006/relationships/image" Target="../media/image40.png"/><Relationship Id="rId94" Type="http://schemas.openxmlformats.org/officeDocument/2006/relationships/image" Target="../media/image170.emf"/><Relationship Id="rId93" Type="http://schemas.openxmlformats.org/officeDocument/2006/relationships/image" Target="../media/image169.emf"/><Relationship Id="rId92" Type="http://schemas.openxmlformats.org/officeDocument/2006/relationships/image" Target="../media/image168.emf"/><Relationship Id="rId91" Type="http://schemas.openxmlformats.org/officeDocument/2006/relationships/image" Target="../media/image167.emf"/><Relationship Id="rId90" Type="http://schemas.openxmlformats.org/officeDocument/2006/relationships/image" Target="../media/image166.emf"/><Relationship Id="rId9" Type="http://schemas.openxmlformats.org/officeDocument/2006/relationships/image" Target="../media/image86.emf"/><Relationship Id="rId89" Type="http://schemas.openxmlformats.org/officeDocument/2006/relationships/image" Target="../media/image165.emf"/><Relationship Id="rId88" Type="http://schemas.openxmlformats.org/officeDocument/2006/relationships/image" Target="../media/image164.emf"/><Relationship Id="rId87" Type="http://schemas.openxmlformats.org/officeDocument/2006/relationships/image" Target="../media/image163.emf"/><Relationship Id="rId86" Type="http://schemas.openxmlformats.org/officeDocument/2006/relationships/image" Target="../media/image162.emf"/><Relationship Id="rId85" Type="http://schemas.openxmlformats.org/officeDocument/2006/relationships/image" Target="../media/image161.emf"/><Relationship Id="rId84" Type="http://schemas.openxmlformats.org/officeDocument/2006/relationships/image" Target="../media/image160.emf"/><Relationship Id="rId83" Type="http://schemas.openxmlformats.org/officeDocument/2006/relationships/image" Target="../media/image159.emf"/><Relationship Id="rId82" Type="http://schemas.openxmlformats.org/officeDocument/2006/relationships/image" Target="../media/image158.emf"/><Relationship Id="rId81" Type="http://schemas.openxmlformats.org/officeDocument/2006/relationships/image" Target="../media/image157.emf"/><Relationship Id="rId80" Type="http://schemas.openxmlformats.org/officeDocument/2006/relationships/image" Target="../media/image156.emf"/><Relationship Id="rId8" Type="http://schemas.openxmlformats.org/officeDocument/2006/relationships/image" Target="../media/image85.emf"/><Relationship Id="rId79" Type="http://schemas.openxmlformats.org/officeDocument/2006/relationships/image" Target="../media/image155.emf"/><Relationship Id="rId78" Type="http://schemas.openxmlformats.org/officeDocument/2006/relationships/image" Target="../media/image154.emf"/><Relationship Id="rId77" Type="http://schemas.openxmlformats.org/officeDocument/2006/relationships/image" Target="../media/image153.png"/><Relationship Id="rId76" Type="http://schemas.openxmlformats.org/officeDocument/2006/relationships/image" Target="../media/image152.emf"/><Relationship Id="rId75" Type="http://schemas.openxmlformats.org/officeDocument/2006/relationships/image" Target="../media/image151.emf"/><Relationship Id="rId74" Type="http://schemas.openxmlformats.org/officeDocument/2006/relationships/image" Target="../media/image6.emf"/><Relationship Id="rId73" Type="http://schemas.openxmlformats.org/officeDocument/2006/relationships/image" Target="../media/image150.emf"/><Relationship Id="rId72" Type="http://schemas.openxmlformats.org/officeDocument/2006/relationships/image" Target="../media/image149.emf"/><Relationship Id="rId71" Type="http://schemas.openxmlformats.org/officeDocument/2006/relationships/image" Target="../media/image148.emf"/><Relationship Id="rId70" Type="http://schemas.openxmlformats.org/officeDocument/2006/relationships/image" Target="../media/image147.emf"/><Relationship Id="rId7" Type="http://schemas.openxmlformats.org/officeDocument/2006/relationships/image" Target="../media/image84.emf"/><Relationship Id="rId69" Type="http://schemas.openxmlformats.org/officeDocument/2006/relationships/image" Target="../media/image146.emf"/><Relationship Id="rId68" Type="http://schemas.openxmlformats.org/officeDocument/2006/relationships/image" Target="../media/image145.emf"/><Relationship Id="rId67" Type="http://schemas.openxmlformats.org/officeDocument/2006/relationships/image" Target="../media/image144.emf"/><Relationship Id="rId66" Type="http://schemas.openxmlformats.org/officeDocument/2006/relationships/image" Target="../media/image143.emf"/><Relationship Id="rId65" Type="http://schemas.openxmlformats.org/officeDocument/2006/relationships/image" Target="../media/image142.emf"/><Relationship Id="rId64" Type="http://schemas.openxmlformats.org/officeDocument/2006/relationships/image" Target="../media/image141.emf"/><Relationship Id="rId63" Type="http://schemas.openxmlformats.org/officeDocument/2006/relationships/image" Target="../media/image140.emf"/><Relationship Id="rId62" Type="http://schemas.openxmlformats.org/officeDocument/2006/relationships/image" Target="../media/image139.png"/><Relationship Id="rId61" Type="http://schemas.openxmlformats.org/officeDocument/2006/relationships/image" Target="../media/image138.emf"/><Relationship Id="rId60" Type="http://schemas.openxmlformats.org/officeDocument/2006/relationships/image" Target="../media/image137.emf"/><Relationship Id="rId6" Type="http://schemas.openxmlformats.org/officeDocument/2006/relationships/image" Target="../media/image83.emf"/><Relationship Id="rId59" Type="http://schemas.openxmlformats.org/officeDocument/2006/relationships/image" Target="../media/image136.emf"/><Relationship Id="rId58" Type="http://schemas.openxmlformats.org/officeDocument/2006/relationships/image" Target="../media/image135.emf"/><Relationship Id="rId57" Type="http://schemas.openxmlformats.org/officeDocument/2006/relationships/image" Target="../media/image134.emf"/><Relationship Id="rId56" Type="http://schemas.openxmlformats.org/officeDocument/2006/relationships/image" Target="../media/image133.emf"/><Relationship Id="rId55" Type="http://schemas.openxmlformats.org/officeDocument/2006/relationships/image" Target="../media/image132.emf"/><Relationship Id="rId54" Type="http://schemas.openxmlformats.org/officeDocument/2006/relationships/image" Target="../media/image131.emf"/><Relationship Id="rId53" Type="http://schemas.openxmlformats.org/officeDocument/2006/relationships/image" Target="../media/image130.emf"/><Relationship Id="rId52" Type="http://schemas.openxmlformats.org/officeDocument/2006/relationships/image" Target="../media/image129.emf"/><Relationship Id="rId51" Type="http://schemas.openxmlformats.org/officeDocument/2006/relationships/image" Target="../media/image128.emf"/><Relationship Id="rId50" Type="http://schemas.openxmlformats.org/officeDocument/2006/relationships/image" Target="../media/image127.emf"/><Relationship Id="rId5" Type="http://schemas.openxmlformats.org/officeDocument/2006/relationships/image" Target="../media/image82.emf"/><Relationship Id="rId49" Type="http://schemas.openxmlformats.org/officeDocument/2006/relationships/image" Target="../media/image126.emf"/><Relationship Id="rId48" Type="http://schemas.openxmlformats.org/officeDocument/2006/relationships/image" Target="../media/image125.emf"/><Relationship Id="rId47" Type="http://schemas.openxmlformats.org/officeDocument/2006/relationships/image" Target="../media/image124.emf"/><Relationship Id="rId46" Type="http://schemas.openxmlformats.org/officeDocument/2006/relationships/image" Target="../media/image123.emf"/><Relationship Id="rId45" Type="http://schemas.openxmlformats.org/officeDocument/2006/relationships/image" Target="../media/image122.emf"/><Relationship Id="rId44" Type="http://schemas.openxmlformats.org/officeDocument/2006/relationships/image" Target="../media/image121.emf"/><Relationship Id="rId43" Type="http://schemas.openxmlformats.org/officeDocument/2006/relationships/image" Target="../media/image120.emf"/><Relationship Id="rId42" Type="http://schemas.openxmlformats.org/officeDocument/2006/relationships/image" Target="../media/image119.emf"/><Relationship Id="rId41" Type="http://schemas.openxmlformats.org/officeDocument/2006/relationships/image" Target="../media/image118.emf"/><Relationship Id="rId40" Type="http://schemas.openxmlformats.org/officeDocument/2006/relationships/image" Target="../media/image117.emf"/><Relationship Id="rId4" Type="http://schemas.openxmlformats.org/officeDocument/2006/relationships/image" Target="../media/image81.emf"/><Relationship Id="rId39" Type="http://schemas.openxmlformats.org/officeDocument/2006/relationships/image" Target="../media/image116.emf"/><Relationship Id="rId38" Type="http://schemas.openxmlformats.org/officeDocument/2006/relationships/image" Target="../media/image115.png"/><Relationship Id="rId37" Type="http://schemas.openxmlformats.org/officeDocument/2006/relationships/image" Target="../media/image114.emf"/><Relationship Id="rId36" Type="http://schemas.openxmlformats.org/officeDocument/2006/relationships/image" Target="../media/image113.emf"/><Relationship Id="rId35" Type="http://schemas.openxmlformats.org/officeDocument/2006/relationships/image" Target="../media/image112.emf"/><Relationship Id="rId34" Type="http://schemas.openxmlformats.org/officeDocument/2006/relationships/image" Target="../media/image111.emf"/><Relationship Id="rId33" Type="http://schemas.openxmlformats.org/officeDocument/2006/relationships/image" Target="../media/image110.emf"/><Relationship Id="rId32" Type="http://schemas.openxmlformats.org/officeDocument/2006/relationships/image" Target="../media/image109.emf"/><Relationship Id="rId31" Type="http://schemas.openxmlformats.org/officeDocument/2006/relationships/image" Target="../media/image108.emf"/><Relationship Id="rId30" Type="http://schemas.openxmlformats.org/officeDocument/2006/relationships/image" Target="../media/image107.emf"/><Relationship Id="rId3" Type="http://schemas.openxmlformats.org/officeDocument/2006/relationships/image" Target="../media/image80.emf"/><Relationship Id="rId29" Type="http://schemas.openxmlformats.org/officeDocument/2006/relationships/image" Target="../media/image106.emf"/><Relationship Id="rId28" Type="http://schemas.openxmlformats.org/officeDocument/2006/relationships/image" Target="../media/image105.emf"/><Relationship Id="rId27" Type="http://schemas.openxmlformats.org/officeDocument/2006/relationships/image" Target="../media/image104.emf"/><Relationship Id="rId26" Type="http://schemas.openxmlformats.org/officeDocument/2006/relationships/image" Target="../media/image103.emf"/><Relationship Id="rId25" Type="http://schemas.openxmlformats.org/officeDocument/2006/relationships/image" Target="../media/image102.emf"/><Relationship Id="rId24" Type="http://schemas.openxmlformats.org/officeDocument/2006/relationships/image" Target="../media/image101.emf"/><Relationship Id="rId23" Type="http://schemas.openxmlformats.org/officeDocument/2006/relationships/image" Target="../media/image100.emf"/><Relationship Id="rId22" Type="http://schemas.openxmlformats.org/officeDocument/2006/relationships/image" Target="../media/image99.emf"/><Relationship Id="rId21" Type="http://schemas.openxmlformats.org/officeDocument/2006/relationships/image" Target="../media/image98.emf"/><Relationship Id="rId20" Type="http://schemas.openxmlformats.org/officeDocument/2006/relationships/image" Target="../media/image97.emf"/><Relationship Id="rId2" Type="http://schemas.openxmlformats.org/officeDocument/2006/relationships/image" Target="../media/image79.emf"/><Relationship Id="rId19" Type="http://schemas.openxmlformats.org/officeDocument/2006/relationships/image" Target="../media/image96.emf"/><Relationship Id="rId18" Type="http://schemas.openxmlformats.org/officeDocument/2006/relationships/image" Target="../media/image95.emf"/><Relationship Id="rId17" Type="http://schemas.openxmlformats.org/officeDocument/2006/relationships/image" Target="../media/image94.emf"/><Relationship Id="rId16" Type="http://schemas.openxmlformats.org/officeDocument/2006/relationships/image" Target="../media/image93.emf"/><Relationship Id="rId15" Type="http://schemas.openxmlformats.org/officeDocument/2006/relationships/image" Target="../media/image92.emf"/><Relationship Id="rId14" Type="http://schemas.openxmlformats.org/officeDocument/2006/relationships/image" Target="../media/image91.emf"/><Relationship Id="rId136" Type="http://schemas.openxmlformats.org/officeDocument/2006/relationships/image" Target="../media/image210.jpeg"/><Relationship Id="rId135" Type="http://schemas.openxmlformats.org/officeDocument/2006/relationships/image" Target="../media/image209.jpeg"/><Relationship Id="rId134" Type="http://schemas.openxmlformats.org/officeDocument/2006/relationships/image" Target="../media/image208.jpeg"/><Relationship Id="rId133" Type="http://schemas.openxmlformats.org/officeDocument/2006/relationships/image" Target="../media/image207.emf"/><Relationship Id="rId132" Type="http://schemas.openxmlformats.org/officeDocument/2006/relationships/image" Target="../media/image206.emf"/><Relationship Id="rId131" Type="http://schemas.openxmlformats.org/officeDocument/2006/relationships/image" Target="../media/image205.emf"/><Relationship Id="rId130" Type="http://schemas.openxmlformats.org/officeDocument/2006/relationships/image" Target="../media/image204.emf"/><Relationship Id="rId13" Type="http://schemas.openxmlformats.org/officeDocument/2006/relationships/image" Target="../media/image90.emf"/><Relationship Id="rId129" Type="http://schemas.openxmlformats.org/officeDocument/2006/relationships/image" Target="../media/image203.emf"/><Relationship Id="rId128" Type="http://schemas.openxmlformats.org/officeDocument/2006/relationships/image" Target="../media/image202.emf"/><Relationship Id="rId127" Type="http://schemas.openxmlformats.org/officeDocument/2006/relationships/image" Target="../media/image201.emf"/><Relationship Id="rId126" Type="http://schemas.openxmlformats.org/officeDocument/2006/relationships/image" Target="../media/image200.emf"/><Relationship Id="rId125" Type="http://schemas.openxmlformats.org/officeDocument/2006/relationships/image" Target="../media/image199.emf"/><Relationship Id="rId124" Type="http://schemas.openxmlformats.org/officeDocument/2006/relationships/image" Target="../media/image198.emf"/><Relationship Id="rId123" Type="http://schemas.openxmlformats.org/officeDocument/2006/relationships/image" Target="../media/image197.emf"/><Relationship Id="rId122" Type="http://schemas.openxmlformats.org/officeDocument/2006/relationships/image" Target="../media/image196.emf"/><Relationship Id="rId121" Type="http://schemas.openxmlformats.org/officeDocument/2006/relationships/image" Target="../media/image195.emf"/><Relationship Id="rId120" Type="http://schemas.openxmlformats.org/officeDocument/2006/relationships/image" Target="../media/image194.emf"/><Relationship Id="rId12" Type="http://schemas.openxmlformats.org/officeDocument/2006/relationships/image" Target="../media/image89.emf"/><Relationship Id="rId119" Type="http://schemas.openxmlformats.org/officeDocument/2006/relationships/image" Target="../media/image193.emf"/><Relationship Id="rId118" Type="http://schemas.openxmlformats.org/officeDocument/2006/relationships/image" Target="../media/image192.emf"/><Relationship Id="rId117" Type="http://schemas.openxmlformats.org/officeDocument/2006/relationships/image" Target="../media/image191.png"/><Relationship Id="rId116" Type="http://schemas.openxmlformats.org/officeDocument/2006/relationships/image" Target="../media/image190.png"/><Relationship Id="rId115" Type="http://schemas.openxmlformats.org/officeDocument/2006/relationships/image" Target="../media/image74.emf"/><Relationship Id="rId114" Type="http://schemas.openxmlformats.org/officeDocument/2006/relationships/image" Target="../media/image189.emf"/><Relationship Id="rId113" Type="http://schemas.openxmlformats.org/officeDocument/2006/relationships/image" Target="../media/image188.emf"/><Relationship Id="rId112" Type="http://schemas.openxmlformats.org/officeDocument/2006/relationships/image" Target="../media/image187.emf"/><Relationship Id="rId111" Type="http://schemas.openxmlformats.org/officeDocument/2006/relationships/image" Target="../media/image186.emf"/><Relationship Id="rId110" Type="http://schemas.openxmlformats.org/officeDocument/2006/relationships/image" Target="../media/image185.emf"/><Relationship Id="rId11" Type="http://schemas.openxmlformats.org/officeDocument/2006/relationships/image" Target="../media/image88.emf"/><Relationship Id="rId109" Type="http://schemas.openxmlformats.org/officeDocument/2006/relationships/image" Target="../media/image184.png"/><Relationship Id="rId108" Type="http://schemas.openxmlformats.org/officeDocument/2006/relationships/image" Target="../media/image183.emf"/><Relationship Id="rId107" Type="http://schemas.openxmlformats.org/officeDocument/2006/relationships/image" Target="../media/image182.emf"/><Relationship Id="rId106" Type="http://schemas.openxmlformats.org/officeDocument/2006/relationships/image" Target="../media/image181.emf"/><Relationship Id="rId105" Type="http://schemas.openxmlformats.org/officeDocument/2006/relationships/image" Target="../media/image180.emf"/><Relationship Id="rId104" Type="http://schemas.openxmlformats.org/officeDocument/2006/relationships/image" Target="../media/image179.emf"/><Relationship Id="rId103" Type="http://schemas.openxmlformats.org/officeDocument/2006/relationships/image" Target="../media/image178.emf"/><Relationship Id="rId102" Type="http://schemas.openxmlformats.org/officeDocument/2006/relationships/image" Target="../media/image177.emf"/><Relationship Id="rId101" Type="http://schemas.openxmlformats.org/officeDocument/2006/relationships/image" Target="../media/image176.emf"/><Relationship Id="rId100" Type="http://schemas.openxmlformats.org/officeDocument/2006/relationships/image" Target="../media/image175.png"/><Relationship Id="rId10" Type="http://schemas.openxmlformats.org/officeDocument/2006/relationships/image" Target="../media/image87.emf"/><Relationship Id="rId1" Type="http://schemas.openxmlformats.org/officeDocument/2006/relationships/image" Target="../media/image78.emf"/></Relationships>
</file>

<file path=xl/drawings/_rels/drawing3.xml.rels><?xml version="1.0" encoding="UTF-8" standalone="yes"?>
<Relationships xmlns="http://schemas.openxmlformats.org/package/2006/relationships"><Relationship Id="rId9" Type="http://schemas.openxmlformats.org/officeDocument/2006/relationships/image" Target="../media/image219.emf"/><Relationship Id="rId8" Type="http://schemas.openxmlformats.org/officeDocument/2006/relationships/image" Target="../media/image218.emf"/><Relationship Id="rId7" Type="http://schemas.openxmlformats.org/officeDocument/2006/relationships/image" Target="../media/image217.emf"/><Relationship Id="rId6" Type="http://schemas.openxmlformats.org/officeDocument/2006/relationships/image" Target="../media/image216.emf"/><Relationship Id="rId5" Type="http://schemas.openxmlformats.org/officeDocument/2006/relationships/image" Target="../media/image215.emf"/><Relationship Id="rId4" Type="http://schemas.openxmlformats.org/officeDocument/2006/relationships/image" Target="../media/image214.emf"/><Relationship Id="rId3" Type="http://schemas.openxmlformats.org/officeDocument/2006/relationships/image" Target="../media/image213.emf"/><Relationship Id="rId2" Type="http://schemas.openxmlformats.org/officeDocument/2006/relationships/image" Target="../media/image212.emf"/><Relationship Id="rId16" Type="http://schemas.openxmlformats.org/officeDocument/2006/relationships/image" Target="../media/image225.emf"/><Relationship Id="rId15" Type="http://schemas.openxmlformats.org/officeDocument/2006/relationships/image" Target="../media/image174.emf"/><Relationship Id="rId14" Type="http://schemas.openxmlformats.org/officeDocument/2006/relationships/image" Target="../media/image224.emf"/><Relationship Id="rId13" Type="http://schemas.openxmlformats.org/officeDocument/2006/relationships/image" Target="../media/image223.emf"/><Relationship Id="rId12" Type="http://schemas.openxmlformats.org/officeDocument/2006/relationships/image" Target="../media/image222.emf"/><Relationship Id="rId11" Type="http://schemas.openxmlformats.org/officeDocument/2006/relationships/image" Target="../media/image221.emf"/><Relationship Id="rId10" Type="http://schemas.openxmlformats.org/officeDocument/2006/relationships/image" Target="../media/image220.emf"/><Relationship Id="rId1" Type="http://schemas.openxmlformats.org/officeDocument/2006/relationships/image" Target="../media/image21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17</xdr:col>
      <xdr:colOff>117033</xdr:colOff>
      <xdr:row>65</xdr:row>
      <xdr:rowOff>33639</xdr:rowOff>
    </xdr:from>
    <xdr:to>
      <xdr:col>17</xdr:col>
      <xdr:colOff>381000</xdr:colOff>
      <xdr:row>65</xdr:row>
      <xdr:rowOff>346972</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5135" y="24283670"/>
          <a:ext cx="264160"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148637</xdr:colOff>
      <xdr:row>33</xdr:row>
      <xdr:rowOff>44011</xdr:rowOff>
    </xdr:from>
    <xdr:to>
      <xdr:col>17</xdr:col>
      <xdr:colOff>388030</xdr:colOff>
      <xdr:row>33</xdr:row>
      <xdr:rowOff>259145</xdr:rowOff>
    </xdr:to>
    <xdr:pic>
      <xdr:nvPicPr>
        <xdr:cNvPr id="3" name="图片 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826885" y="12102465"/>
          <a:ext cx="239395"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195012</xdr:colOff>
      <xdr:row>83</xdr:row>
      <xdr:rowOff>40105</xdr:rowOff>
    </xdr:from>
    <xdr:to>
      <xdr:col>17</xdr:col>
      <xdr:colOff>444126</xdr:colOff>
      <xdr:row>83</xdr:row>
      <xdr:rowOff>359019</xdr:rowOff>
    </xdr:to>
    <xdr:pic>
      <xdr:nvPicPr>
        <xdr:cNvPr id="4" name="图片 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873240" y="31148655"/>
          <a:ext cx="24892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145018</xdr:colOff>
      <xdr:row>58</xdr:row>
      <xdr:rowOff>35991</xdr:rowOff>
    </xdr:from>
    <xdr:to>
      <xdr:col>17</xdr:col>
      <xdr:colOff>420413</xdr:colOff>
      <xdr:row>58</xdr:row>
      <xdr:rowOff>328869</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6823075" y="21619210"/>
          <a:ext cx="275590"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215515</xdr:colOff>
      <xdr:row>42</xdr:row>
      <xdr:rowOff>26151</xdr:rowOff>
    </xdr:from>
    <xdr:to>
      <xdr:col>17</xdr:col>
      <xdr:colOff>400153</xdr:colOff>
      <xdr:row>42</xdr:row>
      <xdr:rowOff>346253</xdr:rowOff>
    </xdr:to>
    <xdr:pic>
      <xdr:nvPicPr>
        <xdr:cNvPr id="6" name="图片 5"/>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893560" y="15513685"/>
          <a:ext cx="184785" cy="320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177361</xdr:colOff>
      <xdr:row>41</xdr:row>
      <xdr:rowOff>19708</xdr:rowOff>
    </xdr:from>
    <xdr:to>
      <xdr:col>17</xdr:col>
      <xdr:colOff>440120</xdr:colOff>
      <xdr:row>41</xdr:row>
      <xdr:rowOff>358850</xdr:rowOff>
    </xdr:to>
    <xdr:pic>
      <xdr:nvPicPr>
        <xdr:cNvPr id="7" name="Picture 36"/>
        <xdr:cNvPicPr>
          <a:picLocks noChangeAspect="1" noChangeArrowheads="1"/>
        </xdr:cNvPicPr>
      </xdr:nvPicPr>
      <xdr:blipFill>
        <a:blip r:embed="rId6" cstate="print"/>
        <a:srcRect l="30425" t="19721" r="22829" b="11000"/>
        <a:stretch>
          <a:fillRect/>
        </a:stretch>
      </xdr:blipFill>
      <xdr:spPr>
        <a:xfrm>
          <a:off x="6855460" y="15126335"/>
          <a:ext cx="262890" cy="339090"/>
        </a:xfrm>
        <a:prstGeom prst="rect">
          <a:avLst/>
        </a:prstGeom>
        <a:noFill/>
      </xdr:spPr>
    </xdr:pic>
    <xdr:clientData/>
  </xdr:twoCellAnchor>
  <xdr:twoCellAnchor>
    <xdr:from>
      <xdr:col>17</xdr:col>
      <xdr:colOff>184830</xdr:colOff>
      <xdr:row>78</xdr:row>
      <xdr:rowOff>46553</xdr:rowOff>
    </xdr:from>
    <xdr:to>
      <xdr:col>17</xdr:col>
      <xdr:colOff>337860</xdr:colOff>
      <xdr:row>78</xdr:row>
      <xdr:rowOff>285410</xdr:rowOff>
    </xdr:to>
    <xdr:pic>
      <xdr:nvPicPr>
        <xdr:cNvPr id="9" name="图片 8"/>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63080" y="29250005"/>
          <a:ext cx="153035" cy="23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160816</xdr:colOff>
      <xdr:row>31</xdr:row>
      <xdr:rowOff>42123</xdr:rowOff>
    </xdr:from>
    <xdr:to>
      <xdr:col>17</xdr:col>
      <xdr:colOff>462538</xdr:colOff>
      <xdr:row>31</xdr:row>
      <xdr:rowOff>329710</xdr:rowOff>
    </xdr:to>
    <xdr:pic>
      <xdr:nvPicPr>
        <xdr:cNvPr id="10" name="图片 9"/>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6838950" y="11338560"/>
          <a:ext cx="301625"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178468</xdr:colOff>
      <xdr:row>81</xdr:row>
      <xdr:rowOff>26068</xdr:rowOff>
    </xdr:from>
    <xdr:to>
      <xdr:col>17</xdr:col>
      <xdr:colOff>428345</xdr:colOff>
      <xdr:row>81</xdr:row>
      <xdr:rowOff>245555</xdr:rowOff>
    </xdr:to>
    <xdr:pic>
      <xdr:nvPicPr>
        <xdr:cNvPr id="12" name="图片 11"/>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6856730" y="30372685"/>
          <a:ext cx="24955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75036</xdr:colOff>
      <xdr:row>36</xdr:row>
      <xdr:rowOff>100501</xdr:rowOff>
    </xdr:from>
    <xdr:to>
      <xdr:col>17</xdr:col>
      <xdr:colOff>550373</xdr:colOff>
      <xdr:row>36</xdr:row>
      <xdr:rowOff>293076</xdr:rowOff>
    </xdr:to>
    <xdr:pic>
      <xdr:nvPicPr>
        <xdr:cNvPr id="13" name="Picture 13600"/>
        <xdr:cNvPicPr>
          <a:picLocks noChangeAspect="1" noChangeArrowheads="1"/>
        </xdr:cNvPicPr>
      </xdr:nvPicPr>
      <xdr:blipFill>
        <a:blip r:embed="rId10" cstate="print"/>
        <a:srcRect/>
        <a:stretch>
          <a:fillRect/>
        </a:stretch>
      </xdr:blipFill>
      <xdr:spPr>
        <a:xfrm>
          <a:off x="6753225" y="13301980"/>
          <a:ext cx="474980" cy="192405"/>
        </a:xfrm>
        <a:prstGeom prst="rect">
          <a:avLst/>
        </a:prstGeom>
        <a:noFill/>
        <a:ln w="9525">
          <a:noFill/>
          <a:miter lim="800000"/>
          <a:headEnd/>
          <a:tailEnd/>
        </a:ln>
      </xdr:spPr>
    </xdr:pic>
    <xdr:clientData/>
  </xdr:twoCellAnchor>
  <xdr:twoCellAnchor>
    <xdr:from>
      <xdr:col>17</xdr:col>
      <xdr:colOff>119083</xdr:colOff>
      <xdr:row>39</xdr:row>
      <xdr:rowOff>30219</xdr:rowOff>
    </xdr:from>
    <xdr:to>
      <xdr:col>17</xdr:col>
      <xdr:colOff>510377</xdr:colOff>
      <xdr:row>39</xdr:row>
      <xdr:rowOff>329714</xdr:rowOff>
    </xdr:to>
    <xdr:pic>
      <xdr:nvPicPr>
        <xdr:cNvPr id="70" name="图片 69"/>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rot="5400000">
          <a:off x="6842760" y="14328775"/>
          <a:ext cx="299720" cy="391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175306</xdr:colOff>
      <xdr:row>76</xdr:row>
      <xdr:rowOff>60227</xdr:rowOff>
    </xdr:from>
    <xdr:to>
      <xdr:col>17</xdr:col>
      <xdr:colOff>493464</xdr:colOff>
      <xdr:row>76</xdr:row>
      <xdr:rowOff>351692</xdr:rowOff>
    </xdr:to>
    <xdr:pic>
      <xdr:nvPicPr>
        <xdr:cNvPr id="72" name="图片 71"/>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6853555" y="28501340"/>
          <a:ext cx="318135" cy="29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213168</xdr:colOff>
      <xdr:row>62</xdr:row>
      <xdr:rowOff>32586</xdr:rowOff>
    </xdr:from>
    <xdr:to>
      <xdr:col>17</xdr:col>
      <xdr:colOff>433551</xdr:colOff>
      <xdr:row>62</xdr:row>
      <xdr:rowOff>348641</xdr:rowOff>
    </xdr:to>
    <xdr:pic>
      <xdr:nvPicPr>
        <xdr:cNvPr id="73" name="图片 72"/>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891020" y="23140035"/>
          <a:ext cx="2203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140156</xdr:colOff>
      <xdr:row>40</xdr:row>
      <xdr:rowOff>33373</xdr:rowOff>
    </xdr:from>
    <xdr:to>
      <xdr:col>17</xdr:col>
      <xdr:colOff>508992</xdr:colOff>
      <xdr:row>40</xdr:row>
      <xdr:rowOff>366349</xdr:rowOff>
    </xdr:to>
    <xdr:pic>
      <xdr:nvPicPr>
        <xdr:cNvPr id="79" name="图片 78"/>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rot="5400000">
          <a:off x="6835775" y="14740890"/>
          <a:ext cx="333375" cy="368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51515</xdr:colOff>
      <xdr:row>56</xdr:row>
      <xdr:rowOff>45224</xdr:rowOff>
    </xdr:from>
    <xdr:to>
      <xdr:col>17</xdr:col>
      <xdr:colOff>486102</xdr:colOff>
      <xdr:row>56</xdr:row>
      <xdr:rowOff>273824</xdr:rowOff>
    </xdr:to>
    <xdr:pic>
      <xdr:nvPicPr>
        <xdr:cNvPr id="84" name="图片 83"/>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729730" y="20866735"/>
          <a:ext cx="43434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111718</xdr:colOff>
      <xdr:row>67</xdr:row>
      <xdr:rowOff>42111</xdr:rowOff>
    </xdr:from>
    <xdr:to>
      <xdr:col>17</xdr:col>
      <xdr:colOff>400859</xdr:colOff>
      <xdr:row>67</xdr:row>
      <xdr:rowOff>303725</xdr:rowOff>
    </xdr:to>
    <xdr:pic>
      <xdr:nvPicPr>
        <xdr:cNvPr id="86" name="图片 85"/>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6789420" y="25054560"/>
          <a:ext cx="2895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197518</xdr:colOff>
      <xdr:row>71</xdr:row>
      <xdr:rowOff>38101</xdr:rowOff>
    </xdr:from>
    <xdr:to>
      <xdr:col>17</xdr:col>
      <xdr:colOff>356252</xdr:colOff>
      <xdr:row>71</xdr:row>
      <xdr:rowOff>270711</xdr:rowOff>
    </xdr:to>
    <xdr:pic>
      <xdr:nvPicPr>
        <xdr:cNvPr id="90" name="图片 89"/>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875780" y="26574750"/>
          <a:ext cx="158750" cy="23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132871</xdr:colOff>
      <xdr:row>89</xdr:row>
      <xdr:rowOff>22940</xdr:rowOff>
    </xdr:from>
    <xdr:to>
      <xdr:col>17</xdr:col>
      <xdr:colOff>551670</xdr:colOff>
      <xdr:row>89</xdr:row>
      <xdr:rowOff>337038</xdr:rowOff>
    </xdr:to>
    <xdr:pic>
      <xdr:nvPicPr>
        <xdr:cNvPr id="96" name="Picture 13595"/>
        <xdr:cNvPicPr>
          <a:picLocks noChangeAspect="1" noChangeArrowheads="1"/>
        </xdr:cNvPicPr>
      </xdr:nvPicPr>
      <xdr:blipFill>
        <a:blip r:embed="rId17" cstate="print"/>
        <a:srcRect/>
        <a:stretch>
          <a:fillRect/>
        </a:stretch>
      </xdr:blipFill>
      <xdr:spPr>
        <a:xfrm>
          <a:off x="6811010" y="33417510"/>
          <a:ext cx="418465" cy="313690"/>
        </a:xfrm>
        <a:prstGeom prst="rect">
          <a:avLst/>
        </a:prstGeom>
        <a:noFill/>
        <a:ln w="9525">
          <a:noFill/>
          <a:miter lim="800000"/>
          <a:headEnd/>
          <a:tailEnd/>
        </a:ln>
      </xdr:spPr>
    </xdr:pic>
    <xdr:clientData/>
  </xdr:twoCellAnchor>
  <xdr:twoCellAnchor>
    <xdr:from>
      <xdr:col>17</xdr:col>
      <xdr:colOff>153126</xdr:colOff>
      <xdr:row>86</xdr:row>
      <xdr:rowOff>56838</xdr:rowOff>
    </xdr:from>
    <xdr:to>
      <xdr:col>17</xdr:col>
      <xdr:colOff>496293</xdr:colOff>
      <xdr:row>86</xdr:row>
      <xdr:rowOff>351691</xdr:rowOff>
    </xdr:to>
    <xdr:pic>
      <xdr:nvPicPr>
        <xdr:cNvPr id="97" name="图片 96"/>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6831330" y="32308165"/>
          <a:ext cx="342900" cy="29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146885</xdr:colOff>
      <xdr:row>87</xdr:row>
      <xdr:rowOff>47626</xdr:rowOff>
    </xdr:from>
    <xdr:to>
      <xdr:col>17</xdr:col>
      <xdr:colOff>489808</xdr:colOff>
      <xdr:row>87</xdr:row>
      <xdr:rowOff>351692</xdr:rowOff>
    </xdr:to>
    <xdr:pic>
      <xdr:nvPicPr>
        <xdr:cNvPr id="98" name="图片 9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6824980" y="32680275"/>
          <a:ext cx="342900" cy="30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137362</xdr:colOff>
      <xdr:row>88</xdr:row>
      <xdr:rowOff>36095</xdr:rowOff>
    </xdr:from>
    <xdr:to>
      <xdr:col>17</xdr:col>
      <xdr:colOff>356436</xdr:colOff>
      <xdr:row>88</xdr:row>
      <xdr:rowOff>275529</xdr:rowOff>
    </xdr:to>
    <xdr:pic>
      <xdr:nvPicPr>
        <xdr:cNvPr id="99" name="图片 9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6815455" y="33049210"/>
          <a:ext cx="219075" cy="239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147193</xdr:colOff>
      <xdr:row>90</xdr:row>
      <xdr:rowOff>50632</xdr:rowOff>
    </xdr:from>
    <xdr:to>
      <xdr:col>17</xdr:col>
      <xdr:colOff>489518</xdr:colOff>
      <xdr:row>90</xdr:row>
      <xdr:rowOff>351691</xdr:rowOff>
    </xdr:to>
    <xdr:pic>
      <xdr:nvPicPr>
        <xdr:cNvPr id="100" name="图片 99"/>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6824980" y="33825815"/>
          <a:ext cx="342265"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194300</xdr:colOff>
      <xdr:row>96</xdr:row>
      <xdr:rowOff>47103</xdr:rowOff>
    </xdr:from>
    <xdr:to>
      <xdr:col>17</xdr:col>
      <xdr:colOff>380536</xdr:colOff>
      <xdr:row>96</xdr:row>
      <xdr:rowOff>257107</xdr:rowOff>
    </xdr:to>
    <xdr:pic>
      <xdr:nvPicPr>
        <xdr:cNvPr id="101" name="图片 100"/>
        <xdr:cNvPicPr>
          <a:picLocks noChangeAspect="1"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6871970" y="36108640"/>
          <a:ext cx="18669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167034</xdr:colOff>
      <xdr:row>94</xdr:row>
      <xdr:rowOff>27711</xdr:rowOff>
    </xdr:from>
    <xdr:to>
      <xdr:col>17</xdr:col>
      <xdr:colOff>370974</xdr:colOff>
      <xdr:row>94</xdr:row>
      <xdr:rowOff>285750</xdr:rowOff>
    </xdr:to>
    <xdr:pic>
      <xdr:nvPicPr>
        <xdr:cNvPr id="105" name="图片 10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6845300" y="35326955"/>
          <a:ext cx="203835" cy="258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207007</xdr:colOff>
      <xdr:row>105</xdr:row>
      <xdr:rowOff>80403</xdr:rowOff>
    </xdr:from>
    <xdr:to>
      <xdr:col>17</xdr:col>
      <xdr:colOff>349882</xdr:colOff>
      <xdr:row>105</xdr:row>
      <xdr:rowOff>185506</xdr:rowOff>
    </xdr:to>
    <xdr:pic>
      <xdr:nvPicPr>
        <xdr:cNvPr id="107" name="图片 106"/>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884670" y="39570660"/>
          <a:ext cx="142875" cy="105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194204</xdr:colOff>
      <xdr:row>100</xdr:row>
      <xdr:rowOff>55146</xdr:rowOff>
    </xdr:from>
    <xdr:to>
      <xdr:col>17</xdr:col>
      <xdr:colOff>364642</xdr:colOff>
      <xdr:row>100</xdr:row>
      <xdr:rowOff>266157</xdr:rowOff>
    </xdr:to>
    <xdr:pic>
      <xdr:nvPicPr>
        <xdr:cNvPr id="108" name="图片 107"/>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71970" y="37640260"/>
          <a:ext cx="170815" cy="21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202242</xdr:colOff>
      <xdr:row>98</xdr:row>
      <xdr:rowOff>47238</xdr:rowOff>
    </xdr:from>
    <xdr:to>
      <xdr:col>17</xdr:col>
      <xdr:colOff>327416</xdr:colOff>
      <xdr:row>98</xdr:row>
      <xdr:rowOff>265697</xdr:rowOff>
    </xdr:to>
    <xdr:pic>
      <xdr:nvPicPr>
        <xdr:cNvPr id="109" name="图片 108"/>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880225" y="36870640"/>
          <a:ext cx="125095"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106790</xdr:colOff>
      <xdr:row>103</xdr:row>
      <xdr:rowOff>58905</xdr:rowOff>
    </xdr:from>
    <xdr:to>
      <xdr:col>17</xdr:col>
      <xdr:colOff>453631</xdr:colOff>
      <xdr:row>103</xdr:row>
      <xdr:rowOff>256793</xdr:rowOff>
    </xdr:to>
    <xdr:pic>
      <xdr:nvPicPr>
        <xdr:cNvPr id="111" name="图片 110"/>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6784975" y="38787070"/>
          <a:ext cx="34671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172846</xdr:colOff>
      <xdr:row>155</xdr:row>
      <xdr:rowOff>35594</xdr:rowOff>
    </xdr:from>
    <xdr:to>
      <xdr:col>17</xdr:col>
      <xdr:colOff>437062</xdr:colOff>
      <xdr:row>155</xdr:row>
      <xdr:rowOff>264195</xdr:rowOff>
    </xdr:to>
    <xdr:pic>
      <xdr:nvPicPr>
        <xdr:cNvPr id="114" name="图片 113"/>
        <xdr:cNvPicPr>
          <a:picLocks noChangeAspect="1" noChangeArrowheads="1"/>
        </xdr:cNvPicPr>
      </xdr:nvPicPr>
      <xdr:blipFill>
        <a:blip r:embed="rId26" cstate="print">
          <a:extLst>
            <a:ext uri="{28A0092B-C50C-407E-A947-70E740481C1C}">
              <a14:useLocalDpi xmlns:a14="http://schemas.microsoft.com/office/drawing/2010/main" val="0"/>
            </a:ext>
          </a:extLst>
        </a:blip>
        <a:srcRect/>
        <a:stretch>
          <a:fillRect/>
        </a:stretch>
      </xdr:blipFill>
      <xdr:spPr>
        <a:xfrm>
          <a:off x="6851015" y="58576210"/>
          <a:ext cx="26416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157413</xdr:colOff>
      <xdr:row>144</xdr:row>
      <xdr:rowOff>17546</xdr:rowOff>
    </xdr:from>
    <xdr:to>
      <xdr:col>17</xdr:col>
      <xdr:colOff>347913</xdr:colOff>
      <xdr:row>144</xdr:row>
      <xdr:rowOff>286251</xdr:rowOff>
    </xdr:to>
    <xdr:pic>
      <xdr:nvPicPr>
        <xdr:cNvPr id="117" name="图片 116"/>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6835140" y="54366795"/>
          <a:ext cx="190500"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178508</xdr:colOff>
      <xdr:row>145</xdr:row>
      <xdr:rowOff>109366</xdr:rowOff>
    </xdr:from>
    <xdr:to>
      <xdr:col>17</xdr:col>
      <xdr:colOff>362320</xdr:colOff>
      <xdr:row>145</xdr:row>
      <xdr:rowOff>209012</xdr:rowOff>
    </xdr:to>
    <xdr:pic>
      <xdr:nvPicPr>
        <xdr:cNvPr id="118" name="图片 117"/>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6856730" y="54839870"/>
          <a:ext cx="183515" cy="9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39995</xdr:colOff>
      <xdr:row>147</xdr:row>
      <xdr:rowOff>48159</xdr:rowOff>
    </xdr:from>
    <xdr:to>
      <xdr:col>17</xdr:col>
      <xdr:colOff>590708</xdr:colOff>
      <xdr:row>147</xdr:row>
      <xdr:rowOff>337039</xdr:rowOff>
    </xdr:to>
    <xdr:pic>
      <xdr:nvPicPr>
        <xdr:cNvPr id="120" name="图片 119"/>
        <xdr:cNvPicPr>
          <a:picLocks noChangeAspect="1"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6717665" y="55540275"/>
          <a:ext cx="551180"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163429</xdr:colOff>
      <xdr:row>75</xdr:row>
      <xdr:rowOff>76199</xdr:rowOff>
    </xdr:from>
    <xdr:to>
      <xdr:col>17</xdr:col>
      <xdr:colOff>496568</xdr:colOff>
      <xdr:row>75</xdr:row>
      <xdr:rowOff>344364</xdr:rowOff>
    </xdr:to>
    <xdr:pic>
      <xdr:nvPicPr>
        <xdr:cNvPr id="200" name="图片 199"/>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841490" y="28136215"/>
          <a:ext cx="332740"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182441</xdr:colOff>
      <xdr:row>95</xdr:row>
      <xdr:rowOff>55206</xdr:rowOff>
    </xdr:from>
    <xdr:to>
      <xdr:col>17</xdr:col>
      <xdr:colOff>355876</xdr:colOff>
      <xdr:row>95</xdr:row>
      <xdr:rowOff>240323</xdr:rowOff>
    </xdr:to>
    <xdr:pic>
      <xdr:nvPicPr>
        <xdr:cNvPr id="212" name="图片 211"/>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6860540" y="35735260"/>
          <a:ext cx="173355" cy="18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134985</xdr:colOff>
      <xdr:row>72</xdr:row>
      <xdr:rowOff>82303</xdr:rowOff>
    </xdr:from>
    <xdr:to>
      <xdr:col>17</xdr:col>
      <xdr:colOff>441770</xdr:colOff>
      <xdr:row>72</xdr:row>
      <xdr:rowOff>256238</xdr:rowOff>
    </xdr:to>
    <xdr:pic>
      <xdr:nvPicPr>
        <xdr:cNvPr id="213" name="图片 212"/>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6812915" y="26999565"/>
          <a:ext cx="306705" cy="17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119809</xdr:colOff>
      <xdr:row>30</xdr:row>
      <xdr:rowOff>66674</xdr:rowOff>
    </xdr:from>
    <xdr:to>
      <xdr:col>17</xdr:col>
      <xdr:colOff>554993</xdr:colOff>
      <xdr:row>30</xdr:row>
      <xdr:rowOff>322384</xdr:rowOff>
    </xdr:to>
    <xdr:pic>
      <xdr:nvPicPr>
        <xdr:cNvPr id="246" name="图片 245"/>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6797675" y="10981690"/>
          <a:ext cx="435610" cy="25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44132</xdr:colOff>
      <xdr:row>55</xdr:row>
      <xdr:rowOff>65828</xdr:rowOff>
    </xdr:from>
    <xdr:to>
      <xdr:col>17</xdr:col>
      <xdr:colOff>604345</xdr:colOff>
      <xdr:row>55</xdr:row>
      <xdr:rowOff>328447</xdr:rowOff>
    </xdr:to>
    <xdr:pic>
      <xdr:nvPicPr>
        <xdr:cNvPr id="247" name="图片 246"/>
        <xdr:cNvPicPr>
          <a:picLocks noChangeAspect="1" noChangeArrowheads="1"/>
        </xdr:cNvPicPr>
      </xdr:nvPicPr>
      <xdr:blipFill>
        <a:blip r:embed="rId33" cstate="print">
          <a:extLst>
            <a:ext uri="{28A0092B-C50C-407E-A947-70E740481C1C}">
              <a14:useLocalDpi xmlns:a14="http://schemas.microsoft.com/office/drawing/2010/main" val="0"/>
            </a:ext>
          </a:extLst>
        </a:blip>
        <a:srcRect/>
        <a:stretch>
          <a:fillRect/>
        </a:stretch>
      </xdr:blipFill>
      <xdr:spPr>
        <a:xfrm>
          <a:off x="6722110" y="20506055"/>
          <a:ext cx="560070"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55222</xdr:colOff>
      <xdr:row>32</xdr:row>
      <xdr:rowOff>47547</xdr:rowOff>
    </xdr:from>
    <xdr:to>
      <xdr:col>17</xdr:col>
      <xdr:colOff>649833</xdr:colOff>
      <xdr:row>32</xdr:row>
      <xdr:rowOff>263769</xdr:rowOff>
    </xdr:to>
    <xdr:pic>
      <xdr:nvPicPr>
        <xdr:cNvPr id="249" name="图片 248"/>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6732905" y="11724640"/>
          <a:ext cx="574040" cy="216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112265</xdr:colOff>
      <xdr:row>54</xdr:row>
      <xdr:rowOff>56840</xdr:rowOff>
    </xdr:from>
    <xdr:to>
      <xdr:col>17</xdr:col>
      <xdr:colOff>442167</xdr:colOff>
      <xdr:row>54</xdr:row>
      <xdr:rowOff>321879</xdr:rowOff>
    </xdr:to>
    <xdr:pic>
      <xdr:nvPicPr>
        <xdr:cNvPr id="250" name="图片 249"/>
        <xdr:cNvPicPr>
          <a:picLocks noChangeAspect="1"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6790055" y="20116165"/>
          <a:ext cx="330200" cy="26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108214</xdr:colOff>
      <xdr:row>34</xdr:row>
      <xdr:rowOff>70059</xdr:rowOff>
    </xdr:from>
    <xdr:to>
      <xdr:col>17</xdr:col>
      <xdr:colOff>524288</xdr:colOff>
      <xdr:row>34</xdr:row>
      <xdr:rowOff>278422</xdr:rowOff>
    </xdr:to>
    <xdr:pic>
      <xdr:nvPicPr>
        <xdr:cNvPr id="253" name="图片 25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786245" y="12509500"/>
          <a:ext cx="415925" cy="20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186886</xdr:colOff>
      <xdr:row>37</xdr:row>
      <xdr:rowOff>54852</xdr:rowOff>
    </xdr:from>
    <xdr:to>
      <xdr:col>17</xdr:col>
      <xdr:colOff>492185</xdr:colOff>
      <xdr:row>37</xdr:row>
      <xdr:rowOff>366346</xdr:rowOff>
    </xdr:to>
    <xdr:pic>
      <xdr:nvPicPr>
        <xdr:cNvPr id="278" name="图片 277"/>
        <xdr:cNvPicPr>
          <a:picLocks noChangeAspect="1"/>
        </xdr:cNvPicPr>
      </xdr:nvPicPr>
      <xdr:blipFill>
        <a:blip r:embed="rId36"/>
        <a:stretch>
          <a:fillRect/>
        </a:stretch>
      </xdr:blipFill>
      <xdr:spPr>
        <a:xfrm>
          <a:off x="6864985" y="13637260"/>
          <a:ext cx="305435" cy="311150"/>
        </a:xfrm>
        <a:prstGeom prst="rect">
          <a:avLst/>
        </a:prstGeom>
      </xdr:spPr>
    </xdr:pic>
    <xdr:clientData/>
  </xdr:twoCellAnchor>
  <xdr:twoCellAnchor>
    <xdr:from>
      <xdr:col>17</xdr:col>
      <xdr:colOff>140369</xdr:colOff>
      <xdr:row>80</xdr:row>
      <xdr:rowOff>38145</xdr:rowOff>
    </xdr:from>
    <xdr:to>
      <xdr:col>17</xdr:col>
      <xdr:colOff>413899</xdr:colOff>
      <xdr:row>80</xdr:row>
      <xdr:rowOff>255671</xdr:rowOff>
    </xdr:to>
    <xdr:pic>
      <xdr:nvPicPr>
        <xdr:cNvPr id="138" name="图片 137"/>
        <xdr:cNvPicPr>
          <a:picLocks noChangeAspect="1"/>
        </xdr:cNvPicPr>
      </xdr:nvPicPr>
      <xdr:blipFill>
        <a:blip r:embed="rId37"/>
        <a:stretch>
          <a:fillRect/>
        </a:stretch>
      </xdr:blipFill>
      <xdr:spPr>
        <a:xfrm>
          <a:off x="6818630" y="30003750"/>
          <a:ext cx="273050" cy="217170"/>
        </a:xfrm>
        <a:prstGeom prst="rect">
          <a:avLst/>
        </a:prstGeom>
      </xdr:spPr>
    </xdr:pic>
    <xdr:clientData/>
  </xdr:twoCellAnchor>
  <xdr:twoCellAnchor>
    <xdr:from>
      <xdr:col>17</xdr:col>
      <xdr:colOff>167054</xdr:colOff>
      <xdr:row>66</xdr:row>
      <xdr:rowOff>46892</xdr:rowOff>
    </xdr:from>
    <xdr:to>
      <xdr:col>17</xdr:col>
      <xdr:colOff>418790</xdr:colOff>
      <xdr:row>66</xdr:row>
      <xdr:rowOff>308464</xdr:rowOff>
    </xdr:to>
    <xdr:pic>
      <xdr:nvPicPr>
        <xdr:cNvPr id="309" name="图片 308"/>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a:off x="6845300" y="24678005"/>
          <a:ext cx="2514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89851</xdr:colOff>
      <xdr:row>61</xdr:row>
      <xdr:rowOff>23523</xdr:rowOff>
    </xdr:from>
    <xdr:to>
      <xdr:col>17</xdr:col>
      <xdr:colOff>490001</xdr:colOff>
      <xdr:row>61</xdr:row>
      <xdr:rowOff>335017</xdr:rowOff>
    </xdr:to>
    <xdr:pic>
      <xdr:nvPicPr>
        <xdr:cNvPr id="319" name="图片 318"/>
        <xdr:cNvPicPr>
          <a:picLocks noChangeAspect="1" noChangeArrowheads="1"/>
        </xdr:cNvPicPr>
      </xdr:nvPicPr>
      <xdr:blipFill>
        <a:blip r:embed="rId39" cstate="print">
          <a:extLst>
            <a:ext uri="{28A0092B-C50C-407E-A947-70E740481C1C}">
              <a14:useLocalDpi xmlns:a14="http://schemas.microsoft.com/office/drawing/2010/main" val="0"/>
            </a:ext>
          </a:extLst>
        </a:blip>
        <a:srcRect/>
        <a:stretch>
          <a:fillRect/>
        </a:stretch>
      </xdr:blipFill>
      <xdr:spPr>
        <a:xfrm>
          <a:off x="6767830" y="22750145"/>
          <a:ext cx="4000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141615</xdr:colOff>
      <xdr:row>146</xdr:row>
      <xdr:rowOff>47070</xdr:rowOff>
    </xdr:from>
    <xdr:to>
      <xdr:col>17</xdr:col>
      <xdr:colOff>357987</xdr:colOff>
      <xdr:row>146</xdr:row>
      <xdr:rowOff>260247</xdr:rowOff>
    </xdr:to>
    <xdr:pic>
      <xdr:nvPicPr>
        <xdr:cNvPr id="42" name="图片 41"/>
        <xdr:cNvPicPr>
          <a:picLocks noChangeAspect="1"/>
        </xdr:cNvPicPr>
      </xdr:nvPicPr>
      <xdr:blipFill>
        <a:blip r:embed="rId40"/>
        <a:stretch>
          <a:fillRect/>
        </a:stretch>
      </xdr:blipFill>
      <xdr:spPr>
        <a:xfrm>
          <a:off x="6819900" y="55158640"/>
          <a:ext cx="215900" cy="212725"/>
        </a:xfrm>
        <a:prstGeom prst="rect">
          <a:avLst/>
        </a:prstGeom>
      </xdr:spPr>
    </xdr:pic>
    <xdr:clientData/>
  </xdr:twoCellAnchor>
  <xdr:twoCellAnchor>
    <xdr:from>
      <xdr:col>17</xdr:col>
      <xdr:colOff>180036</xdr:colOff>
      <xdr:row>52</xdr:row>
      <xdr:rowOff>71710</xdr:rowOff>
    </xdr:from>
    <xdr:to>
      <xdr:col>17</xdr:col>
      <xdr:colOff>446689</xdr:colOff>
      <xdr:row>52</xdr:row>
      <xdr:rowOff>344628</xdr:rowOff>
    </xdr:to>
    <xdr:pic>
      <xdr:nvPicPr>
        <xdr:cNvPr id="333" name="图片 332"/>
        <xdr:cNvPicPr>
          <a:picLocks noChangeAspect="1" noChangeArrowheads="1"/>
        </xdr:cNvPicPr>
      </xdr:nvPicPr>
      <xdr:blipFill>
        <a:blip r:embed="rId41" cstate="print">
          <a:extLst>
            <a:ext uri="{28A0092B-C50C-407E-A947-70E740481C1C}">
              <a14:useLocalDpi xmlns:a14="http://schemas.microsoft.com/office/drawing/2010/main" val="0"/>
            </a:ext>
          </a:extLst>
        </a:blip>
        <a:srcRect/>
        <a:stretch>
          <a:fillRect/>
        </a:stretch>
      </xdr:blipFill>
      <xdr:spPr>
        <a:xfrm>
          <a:off x="6858000" y="19368770"/>
          <a:ext cx="26670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67832</xdr:colOff>
      <xdr:row>51</xdr:row>
      <xdr:rowOff>32338</xdr:rowOff>
    </xdr:from>
    <xdr:to>
      <xdr:col>17</xdr:col>
      <xdr:colOff>558362</xdr:colOff>
      <xdr:row>51</xdr:row>
      <xdr:rowOff>345799</xdr:rowOff>
    </xdr:to>
    <xdr:pic>
      <xdr:nvPicPr>
        <xdr:cNvPr id="334" name="图片 333"/>
        <xdr:cNvPicPr>
          <a:picLocks noChangeAspect="1"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6745605" y="18948400"/>
          <a:ext cx="490855"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65350</xdr:colOff>
      <xdr:row>53</xdr:row>
      <xdr:rowOff>63179</xdr:rowOff>
    </xdr:from>
    <xdr:to>
      <xdr:col>17</xdr:col>
      <xdr:colOff>452350</xdr:colOff>
      <xdr:row>53</xdr:row>
      <xdr:rowOff>335016</xdr:rowOff>
    </xdr:to>
    <xdr:pic>
      <xdr:nvPicPr>
        <xdr:cNvPr id="335" name="图片 334"/>
        <xdr:cNvPicPr>
          <a:picLocks noChangeAspect="1" noChangeArrowheads="1"/>
        </xdr:cNvPicPr>
      </xdr:nvPicPr>
      <xdr:blipFill>
        <a:blip r:embed="rId43" cstate="print">
          <a:extLst>
            <a:ext uri="{28A0092B-C50C-407E-A947-70E740481C1C}">
              <a14:useLocalDpi xmlns:a14="http://schemas.microsoft.com/office/drawing/2010/main" val="0"/>
            </a:ext>
          </a:extLst>
        </a:blip>
        <a:srcRect/>
        <a:stretch>
          <a:fillRect/>
        </a:stretch>
      </xdr:blipFill>
      <xdr:spPr>
        <a:xfrm>
          <a:off x="6743065" y="19741515"/>
          <a:ext cx="387350"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82534</xdr:colOff>
      <xdr:row>50</xdr:row>
      <xdr:rowOff>32590</xdr:rowOff>
    </xdr:from>
    <xdr:to>
      <xdr:col>17</xdr:col>
      <xdr:colOff>437784</xdr:colOff>
      <xdr:row>50</xdr:row>
      <xdr:rowOff>315309</xdr:rowOff>
    </xdr:to>
    <xdr:pic>
      <xdr:nvPicPr>
        <xdr:cNvPr id="336" name="图片 335"/>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rot="5400000">
          <a:off x="6797040" y="18531840"/>
          <a:ext cx="282575" cy="35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75296</xdr:colOff>
      <xdr:row>60</xdr:row>
      <xdr:rowOff>82524</xdr:rowOff>
    </xdr:from>
    <xdr:to>
      <xdr:col>17</xdr:col>
      <xdr:colOff>467337</xdr:colOff>
      <xdr:row>60</xdr:row>
      <xdr:rowOff>315310</xdr:rowOff>
    </xdr:to>
    <xdr:pic>
      <xdr:nvPicPr>
        <xdr:cNvPr id="337" name="图片 336"/>
        <xdr:cNvPicPr>
          <a:picLocks noChangeAspect="1" noChangeArrowheads="1"/>
        </xdr:cNvPicPr>
      </xdr:nvPicPr>
      <xdr:blipFill>
        <a:blip r:embed="rId44" cstate="print">
          <a:extLst>
            <a:ext uri="{28A0092B-C50C-407E-A947-70E740481C1C}">
              <a14:useLocalDpi xmlns:a14="http://schemas.microsoft.com/office/drawing/2010/main" val="0"/>
            </a:ext>
          </a:extLst>
        </a:blip>
        <a:srcRect/>
        <a:stretch>
          <a:fillRect/>
        </a:stretch>
      </xdr:blipFill>
      <xdr:spPr>
        <a:xfrm>
          <a:off x="6753225" y="22427565"/>
          <a:ext cx="391795" cy="233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173919</xdr:colOff>
      <xdr:row>108</xdr:row>
      <xdr:rowOff>29755</xdr:rowOff>
    </xdr:from>
    <xdr:to>
      <xdr:col>17</xdr:col>
      <xdr:colOff>345909</xdr:colOff>
      <xdr:row>108</xdr:row>
      <xdr:rowOff>293076</xdr:rowOff>
    </xdr:to>
    <xdr:pic>
      <xdr:nvPicPr>
        <xdr:cNvPr id="347" name="图片 346"/>
        <xdr:cNvPicPr>
          <a:picLocks noChangeAspect="1"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6851650" y="40662860"/>
          <a:ext cx="172085"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56562</xdr:colOff>
      <xdr:row>111</xdr:row>
      <xdr:rowOff>115804</xdr:rowOff>
    </xdr:from>
    <xdr:to>
      <xdr:col>17</xdr:col>
      <xdr:colOff>596347</xdr:colOff>
      <xdr:row>111</xdr:row>
      <xdr:rowOff>312657</xdr:rowOff>
    </xdr:to>
    <xdr:pic>
      <xdr:nvPicPr>
        <xdr:cNvPr id="349" name="图片 348"/>
        <xdr:cNvPicPr>
          <a:picLocks noChangeAspect="1" noChangeArrowheads="1"/>
        </xdr:cNvPicPr>
      </xdr:nvPicPr>
      <xdr:blipFill>
        <a:blip r:embed="rId46" cstate="print">
          <a:extLst>
            <a:ext uri="{28A0092B-C50C-407E-A947-70E740481C1C}">
              <a14:useLocalDpi xmlns:a14="http://schemas.microsoft.com/office/drawing/2010/main" val="0"/>
            </a:ext>
          </a:extLst>
        </a:blip>
        <a:srcRect/>
        <a:stretch>
          <a:fillRect/>
        </a:stretch>
      </xdr:blipFill>
      <xdr:spPr>
        <a:xfrm>
          <a:off x="6734810" y="41892220"/>
          <a:ext cx="539750" cy="19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119546</xdr:colOff>
      <xdr:row>112</xdr:row>
      <xdr:rowOff>15717</xdr:rowOff>
    </xdr:from>
    <xdr:to>
      <xdr:col>17</xdr:col>
      <xdr:colOff>401054</xdr:colOff>
      <xdr:row>112</xdr:row>
      <xdr:rowOff>280736</xdr:rowOff>
    </xdr:to>
    <xdr:pic>
      <xdr:nvPicPr>
        <xdr:cNvPr id="355" name="图片 354"/>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6797675" y="42172890"/>
          <a:ext cx="281305" cy="265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107303</xdr:colOff>
      <xdr:row>116</xdr:row>
      <xdr:rowOff>46993</xdr:rowOff>
    </xdr:from>
    <xdr:to>
      <xdr:col>17</xdr:col>
      <xdr:colOff>414088</xdr:colOff>
      <xdr:row>116</xdr:row>
      <xdr:rowOff>287603</xdr:rowOff>
    </xdr:to>
    <xdr:pic>
      <xdr:nvPicPr>
        <xdr:cNvPr id="360" name="图片 359"/>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6784975" y="43728640"/>
          <a:ext cx="307340" cy="240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191458</xdr:colOff>
      <xdr:row>117</xdr:row>
      <xdr:rowOff>68681</xdr:rowOff>
    </xdr:from>
    <xdr:to>
      <xdr:col>17</xdr:col>
      <xdr:colOff>367682</xdr:colOff>
      <xdr:row>117</xdr:row>
      <xdr:rowOff>199134</xdr:rowOff>
    </xdr:to>
    <xdr:pic>
      <xdr:nvPicPr>
        <xdr:cNvPr id="381" name="图片 380"/>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6869430" y="44131230"/>
          <a:ext cx="176530" cy="13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206310</xdr:colOff>
      <xdr:row>114</xdr:row>
      <xdr:rowOff>74426</xdr:rowOff>
    </xdr:from>
    <xdr:to>
      <xdr:col>17</xdr:col>
      <xdr:colOff>370146</xdr:colOff>
      <xdr:row>114</xdr:row>
      <xdr:rowOff>287380</xdr:rowOff>
    </xdr:to>
    <xdr:pic>
      <xdr:nvPicPr>
        <xdr:cNvPr id="382" name="图片 381"/>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6884035" y="42993945"/>
          <a:ext cx="16383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109905</xdr:colOff>
      <xdr:row>124</xdr:row>
      <xdr:rowOff>68593</xdr:rowOff>
    </xdr:from>
    <xdr:to>
      <xdr:col>17</xdr:col>
      <xdr:colOff>304800</xdr:colOff>
      <xdr:row>124</xdr:row>
      <xdr:rowOff>264098</xdr:rowOff>
    </xdr:to>
    <xdr:pic>
      <xdr:nvPicPr>
        <xdr:cNvPr id="384" name="图片 38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788150" y="46798230"/>
          <a:ext cx="194945" cy="194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193432</xdr:colOff>
      <xdr:row>120</xdr:row>
      <xdr:rowOff>45887</xdr:rowOff>
    </xdr:from>
    <xdr:to>
      <xdr:col>17</xdr:col>
      <xdr:colOff>394087</xdr:colOff>
      <xdr:row>120</xdr:row>
      <xdr:rowOff>293537</xdr:rowOff>
    </xdr:to>
    <xdr:pic>
      <xdr:nvPicPr>
        <xdr:cNvPr id="385" name="图片 384"/>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71335" y="45251370"/>
          <a:ext cx="20066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216124</xdr:colOff>
      <xdr:row>119</xdr:row>
      <xdr:rowOff>59194</xdr:rowOff>
    </xdr:from>
    <xdr:to>
      <xdr:col>17</xdr:col>
      <xdr:colOff>367282</xdr:colOff>
      <xdr:row>119</xdr:row>
      <xdr:rowOff>256289</xdr:rowOff>
    </xdr:to>
    <xdr:pic>
      <xdr:nvPicPr>
        <xdr:cNvPr id="386" name="图片 385"/>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894195" y="44883705"/>
          <a:ext cx="151130" cy="19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92136</xdr:colOff>
      <xdr:row>122</xdr:row>
      <xdr:rowOff>53120</xdr:rowOff>
    </xdr:from>
    <xdr:to>
      <xdr:col>17</xdr:col>
      <xdr:colOff>602027</xdr:colOff>
      <xdr:row>122</xdr:row>
      <xdr:rowOff>342900</xdr:rowOff>
    </xdr:to>
    <xdr:pic>
      <xdr:nvPicPr>
        <xdr:cNvPr id="388" name="图片 387"/>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6770370" y="46020355"/>
          <a:ext cx="509905" cy="29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167055</xdr:colOff>
      <xdr:row>128</xdr:row>
      <xdr:rowOff>76201</xdr:rowOff>
    </xdr:from>
    <xdr:to>
      <xdr:col>17</xdr:col>
      <xdr:colOff>386129</xdr:colOff>
      <xdr:row>128</xdr:row>
      <xdr:rowOff>248959</xdr:rowOff>
    </xdr:to>
    <xdr:pic>
      <xdr:nvPicPr>
        <xdr:cNvPr id="398" name="图片 397"/>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6845300" y="48329850"/>
          <a:ext cx="219075" cy="17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161193</xdr:colOff>
      <xdr:row>126</xdr:row>
      <xdr:rowOff>27072</xdr:rowOff>
    </xdr:from>
    <xdr:to>
      <xdr:col>17</xdr:col>
      <xdr:colOff>396040</xdr:colOff>
      <xdr:row>126</xdr:row>
      <xdr:rowOff>264560</xdr:rowOff>
    </xdr:to>
    <xdr:pic>
      <xdr:nvPicPr>
        <xdr:cNvPr id="404" name="图片 403"/>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6838950" y="47518320"/>
          <a:ext cx="234950" cy="23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146538</xdr:colOff>
      <xdr:row>127</xdr:row>
      <xdr:rowOff>54259</xdr:rowOff>
    </xdr:from>
    <xdr:to>
      <xdr:col>17</xdr:col>
      <xdr:colOff>432288</xdr:colOff>
      <xdr:row>127</xdr:row>
      <xdr:rowOff>275025</xdr:rowOff>
    </xdr:to>
    <xdr:pic>
      <xdr:nvPicPr>
        <xdr:cNvPr id="405" name="图片 404"/>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6824345" y="47926625"/>
          <a:ext cx="285750" cy="22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140970</xdr:colOff>
      <xdr:row>129</xdr:row>
      <xdr:rowOff>83097</xdr:rowOff>
    </xdr:from>
    <xdr:to>
      <xdr:col>17</xdr:col>
      <xdr:colOff>445770</xdr:colOff>
      <xdr:row>129</xdr:row>
      <xdr:rowOff>245021</xdr:rowOff>
    </xdr:to>
    <xdr:pic>
      <xdr:nvPicPr>
        <xdr:cNvPr id="407" name="Picture 13595"/>
        <xdr:cNvPicPr>
          <a:picLocks noChangeAspect="1" noChangeArrowheads="1"/>
        </xdr:cNvPicPr>
      </xdr:nvPicPr>
      <xdr:blipFill>
        <a:blip r:embed="rId17" cstate="print"/>
        <a:srcRect/>
        <a:stretch>
          <a:fillRect/>
        </a:stretch>
      </xdr:blipFill>
      <xdr:spPr>
        <a:xfrm>
          <a:off x="6819265" y="48717200"/>
          <a:ext cx="304800" cy="161925"/>
        </a:xfrm>
        <a:prstGeom prst="rect">
          <a:avLst/>
        </a:prstGeom>
        <a:noFill/>
        <a:ln w="9525">
          <a:noFill/>
          <a:miter lim="800000"/>
          <a:headEnd/>
          <a:tailEnd/>
        </a:ln>
      </xdr:spPr>
    </xdr:pic>
    <xdr:clientData/>
  </xdr:twoCellAnchor>
  <xdr:twoCellAnchor>
    <xdr:from>
      <xdr:col>17</xdr:col>
      <xdr:colOff>148736</xdr:colOff>
      <xdr:row>130</xdr:row>
      <xdr:rowOff>49090</xdr:rowOff>
    </xdr:from>
    <xdr:to>
      <xdr:col>17</xdr:col>
      <xdr:colOff>413712</xdr:colOff>
      <xdr:row>130</xdr:row>
      <xdr:rowOff>287215</xdr:rowOff>
    </xdr:to>
    <xdr:pic>
      <xdr:nvPicPr>
        <xdr:cNvPr id="408" name="图片 407"/>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6826885" y="49064545"/>
          <a:ext cx="26479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204327</xdr:colOff>
      <xdr:row>131</xdr:row>
      <xdr:rowOff>70625</xdr:rowOff>
    </xdr:from>
    <xdr:to>
      <xdr:col>17</xdr:col>
      <xdr:colOff>390563</xdr:colOff>
      <xdr:row>131</xdr:row>
      <xdr:rowOff>213915</xdr:rowOff>
    </xdr:to>
    <xdr:pic>
      <xdr:nvPicPr>
        <xdr:cNvPr id="409" name="图片 408"/>
        <xdr:cNvPicPr>
          <a:picLocks noChangeAspect="1"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6882130" y="49467135"/>
          <a:ext cx="18669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342900</xdr:colOff>
      <xdr:row>131</xdr:row>
      <xdr:rowOff>0</xdr:rowOff>
    </xdr:from>
    <xdr:to>
      <xdr:col>17</xdr:col>
      <xdr:colOff>619125</xdr:colOff>
      <xdr:row>131</xdr:row>
      <xdr:rowOff>0</xdr:rowOff>
    </xdr:to>
    <xdr:pic>
      <xdr:nvPicPr>
        <xdr:cNvPr id="415" name="图片 414"/>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7021195" y="49396650"/>
          <a:ext cx="2762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218502</xdr:colOff>
      <xdr:row>135</xdr:row>
      <xdr:rowOff>50788</xdr:rowOff>
    </xdr:from>
    <xdr:to>
      <xdr:col>17</xdr:col>
      <xdr:colOff>391937</xdr:colOff>
      <xdr:row>135</xdr:row>
      <xdr:rowOff>235905</xdr:rowOff>
    </xdr:to>
    <xdr:pic>
      <xdr:nvPicPr>
        <xdr:cNvPr id="416" name="图片 415"/>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6896735" y="50970815"/>
          <a:ext cx="173355" cy="18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247650</xdr:colOff>
      <xdr:row>134</xdr:row>
      <xdr:rowOff>38101</xdr:rowOff>
    </xdr:from>
    <xdr:to>
      <xdr:col>17</xdr:col>
      <xdr:colOff>402816</xdr:colOff>
      <xdr:row>134</xdr:row>
      <xdr:rowOff>225592</xdr:rowOff>
    </xdr:to>
    <xdr:pic>
      <xdr:nvPicPr>
        <xdr:cNvPr id="421" name="图片 420"/>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925945" y="50577750"/>
          <a:ext cx="154940" cy="18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179972</xdr:colOff>
      <xdr:row>143</xdr:row>
      <xdr:rowOff>55144</xdr:rowOff>
    </xdr:from>
    <xdr:to>
      <xdr:col>17</xdr:col>
      <xdr:colOff>351422</xdr:colOff>
      <xdr:row>143</xdr:row>
      <xdr:rowOff>274633</xdr:rowOff>
    </xdr:to>
    <xdr:pic>
      <xdr:nvPicPr>
        <xdr:cNvPr id="422" name="图片 42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858000" y="54023260"/>
          <a:ext cx="171450" cy="21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219922</xdr:colOff>
      <xdr:row>139</xdr:row>
      <xdr:rowOff>76632</xdr:rowOff>
    </xdr:from>
    <xdr:to>
      <xdr:col>17</xdr:col>
      <xdr:colOff>372952</xdr:colOff>
      <xdr:row>139</xdr:row>
      <xdr:rowOff>248814</xdr:rowOff>
    </xdr:to>
    <xdr:pic>
      <xdr:nvPicPr>
        <xdr:cNvPr id="423" name="图片 422"/>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98005" y="52520850"/>
          <a:ext cx="153035" cy="172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188494</xdr:colOff>
      <xdr:row>141</xdr:row>
      <xdr:rowOff>51134</xdr:rowOff>
    </xdr:from>
    <xdr:to>
      <xdr:col>17</xdr:col>
      <xdr:colOff>438371</xdr:colOff>
      <xdr:row>141</xdr:row>
      <xdr:rowOff>270621</xdr:rowOff>
    </xdr:to>
    <xdr:pic>
      <xdr:nvPicPr>
        <xdr:cNvPr id="424" name="图片 423"/>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6866255" y="53257450"/>
          <a:ext cx="250190" cy="21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238589</xdr:colOff>
      <xdr:row>138</xdr:row>
      <xdr:rowOff>42348</xdr:rowOff>
    </xdr:from>
    <xdr:to>
      <xdr:col>17</xdr:col>
      <xdr:colOff>335623</xdr:colOff>
      <xdr:row>138</xdr:row>
      <xdr:rowOff>245426</xdr:rowOff>
    </xdr:to>
    <xdr:pic>
      <xdr:nvPicPr>
        <xdr:cNvPr id="425" name="图片 424"/>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6916420" y="52105560"/>
          <a:ext cx="97155" cy="20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213561</xdr:colOff>
      <xdr:row>137</xdr:row>
      <xdr:rowOff>36094</xdr:rowOff>
    </xdr:from>
    <xdr:to>
      <xdr:col>17</xdr:col>
      <xdr:colOff>427066</xdr:colOff>
      <xdr:row>137</xdr:row>
      <xdr:rowOff>274633</xdr:rowOff>
    </xdr:to>
    <xdr:pic>
      <xdr:nvPicPr>
        <xdr:cNvPr id="427" name="图片 426"/>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891655" y="51718210"/>
          <a:ext cx="213360" cy="23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150396</xdr:colOff>
      <xdr:row>140</xdr:row>
      <xdr:rowOff>43159</xdr:rowOff>
    </xdr:from>
    <xdr:to>
      <xdr:col>17</xdr:col>
      <xdr:colOff>398712</xdr:colOff>
      <xdr:row>140</xdr:row>
      <xdr:rowOff>240633</xdr:rowOff>
    </xdr:to>
    <xdr:pic>
      <xdr:nvPicPr>
        <xdr:cNvPr id="431" name="图片 430"/>
        <xdr:cNvPicPr>
          <a:picLocks noChangeAspect="1"/>
        </xdr:cNvPicPr>
      </xdr:nvPicPr>
      <xdr:blipFill>
        <a:blip r:embed="rId37"/>
        <a:stretch>
          <a:fillRect/>
        </a:stretch>
      </xdr:blipFill>
      <xdr:spPr>
        <a:xfrm>
          <a:off x="6828155" y="52868195"/>
          <a:ext cx="248285" cy="197485"/>
        </a:xfrm>
        <a:prstGeom prst="rect">
          <a:avLst/>
        </a:prstGeom>
      </xdr:spPr>
    </xdr:pic>
    <xdr:clientData/>
  </xdr:twoCellAnchor>
  <xdr:twoCellAnchor>
    <xdr:from>
      <xdr:col>17</xdr:col>
      <xdr:colOff>178988</xdr:colOff>
      <xdr:row>74</xdr:row>
      <xdr:rowOff>42685</xdr:rowOff>
    </xdr:from>
    <xdr:to>
      <xdr:col>17</xdr:col>
      <xdr:colOff>516157</xdr:colOff>
      <xdr:row>74</xdr:row>
      <xdr:rowOff>329711</xdr:rowOff>
    </xdr:to>
    <xdr:pic>
      <xdr:nvPicPr>
        <xdr:cNvPr id="372" name="图片 371"/>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856730" y="27722195"/>
          <a:ext cx="337185" cy="287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172314</xdr:colOff>
      <xdr:row>97</xdr:row>
      <xdr:rowOff>79973</xdr:rowOff>
    </xdr:from>
    <xdr:to>
      <xdr:col>17</xdr:col>
      <xdr:colOff>353314</xdr:colOff>
      <xdr:row>97</xdr:row>
      <xdr:rowOff>228291</xdr:rowOff>
    </xdr:to>
    <xdr:pic>
      <xdr:nvPicPr>
        <xdr:cNvPr id="378" name="图片 377"/>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850380" y="36522025"/>
          <a:ext cx="180975" cy="14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204696</xdr:colOff>
      <xdr:row>118</xdr:row>
      <xdr:rowOff>72353</xdr:rowOff>
    </xdr:from>
    <xdr:to>
      <xdr:col>17</xdr:col>
      <xdr:colOff>385696</xdr:colOff>
      <xdr:row>118</xdr:row>
      <xdr:rowOff>226435</xdr:rowOff>
    </xdr:to>
    <xdr:pic>
      <xdr:nvPicPr>
        <xdr:cNvPr id="390" name="图片 389"/>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882765" y="44515405"/>
          <a:ext cx="180975" cy="154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228090</xdr:colOff>
      <xdr:row>136</xdr:row>
      <xdr:rowOff>50517</xdr:rowOff>
    </xdr:from>
    <xdr:to>
      <xdr:col>17</xdr:col>
      <xdr:colOff>421106</xdr:colOff>
      <xdr:row>136</xdr:row>
      <xdr:rowOff>255611</xdr:rowOff>
    </xdr:to>
    <xdr:pic>
      <xdr:nvPicPr>
        <xdr:cNvPr id="393" name="图片 392"/>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906260" y="51351815"/>
          <a:ext cx="193040" cy="205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98534</xdr:colOff>
      <xdr:row>45</xdr:row>
      <xdr:rowOff>26276</xdr:rowOff>
    </xdr:from>
    <xdr:to>
      <xdr:col>17</xdr:col>
      <xdr:colOff>394138</xdr:colOff>
      <xdr:row>45</xdr:row>
      <xdr:rowOff>332981</xdr:rowOff>
    </xdr:to>
    <xdr:pic>
      <xdr:nvPicPr>
        <xdr:cNvPr id="383" name="图片 382"/>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6776720" y="16656685"/>
          <a:ext cx="295275" cy="30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79586</xdr:colOff>
      <xdr:row>43</xdr:row>
      <xdr:rowOff>21982</xdr:rowOff>
    </xdr:from>
    <xdr:to>
      <xdr:col>17</xdr:col>
      <xdr:colOff>393018</xdr:colOff>
      <xdr:row>43</xdr:row>
      <xdr:rowOff>341586</xdr:rowOff>
    </xdr:to>
    <xdr:pic>
      <xdr:nvPicPr>
        <xdr:cNvPr id="394" name="图片 393"/>
        <xdr:cNvPicPr>
          <a:picLocks noChangeAspect="1" noChangeArrowheads="1"/>
        </xdr:cNvPicPr>
      </xdr:nvPicPr>
      <xdr:blipFill>
        <a:blip r:embed="rId53" cstate="print">
          <a:extLst>
            <a:ext uri="{28A0092B-C50C-407E-A947-70E740481C1C}">
              <a14:useLocalDpi xmlns:a14="http://schemas.microsoft.com/office/drawing/2010/main" val="0"/>
            </a:ext>
          </a:extLst>
        </a:blip>
        <a:srcRect/>
        <a:stretch>
          <a:fillRect/>
        </a:stretch>
      </xdr:blipFill>
      <xdr:spPr>
        <a:xfrm>
          <a:off x="6757670" y="15890240"/>
          <a:ext cx="313055" cy="319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114299</xdr:colOff>
      <xdr:row>123</xdr:row>
      <xdr:rowOff>47625</xdr:rowOff>
    </xdr:from>
    <xdr:to>
      <xdr:col>17</xdr:col>
      <xdr:colOff>445836</xdr:colOff>
      <xdr:row>123</xdr:row>
      <xdr:rowOff>352425</xdr:rowOff>
    </xdr:to>
    <xdr:pic>
      <xdr:nvPicPr>
        <xdr:cNvPr id="376" name="Picture 36"/>
        <xdr:cNvPicPr>
          <a:picLocks noChangeAspect="1" noChangeArrowheads="1"/>
        </xdr:cNvPicPr>
      </xdr:nvPicPr>
      <xdr:blipFill>
        <a:blip r:embed="rId6" cstate="print"/>
        <a:srcRect l="31327" t="12302" r="24454" b="14187"/>
        <a:stretch>
          <a:fillRect/>
        </a:stretch>
      </xdr:blipFill>
      <xdr:spPr>
        <a:xfrm>
          <a:off x="6791960" y="46396275"/>
          <a:ext cx="332105" cy="304800"/>
        </a:xfrm>
        <a:prstGeom prst="rect">
          <a:avLst/>
        </a:prstGeom>
        <a:noFill/>
      </xdr:spPr>
    </xdr:pic>
    <xdr:clientData/>
  </xdr:twoCellAnchor>
  <xdr:twoCellAnchor>
    <xdr:from>
      <xdr:col>17</xdr:col>
      <xdr:colOff>107590</xdr:colOff>
      <xdr:row>142</xdr:row>
      <xdr:rowOff>61314</xdr:rowOff>
    </xdr:from>
    <xdr:to>
      <xdr:col>17</xdr:col>
      <xdr:colOff>425090</xdr:colOff>
      <xdr:row>142</xdr:row>
      <xdr:rowOff>236897</xdr:rowOff>
    </xdr:to>
    <xdr:pic>
      <xdr:nvPicPr>
        <xdr:cNvPr id="395" name="Picture 36"/>
        <xdr:cNvPicPr>
          <a:picLocks noChangeAspect="1" noChangeArrowheads="1"/>
        </xdr:cNvPicPr>
      </xdr:nvPicPr>
      <xdr:blipFill>
        <a:blip r:embed="rId6" cstate="print"/>
        <a:srcRect/>
        <a:stretch>
          <a:fillRect/>
        </a:stretch>
      </xdr:blipFill>
      <xdr:spPr>
        <a:xfrm>
          <a:off x="6785610" y="53648610"/>
          <a:ext cx="317500" cy="175895"/>
        </a:xfrm>
        <a:prstGeom prst="rect">
          <a:avLst/>
        </a:prstGeom>
        <a:noFill/>
      </xdr:spPr>
    </xdr:pic>
    <xdr:clientData/>
  </xdr:twoCellAnchor>
  <xdr:twoCellAnchor>
    <xdr:from>
      <xdr:col>17</xdr:col>
      <xdr:colOff>193810</xdr:colOff>
      <xdr:row>70</xdr:row>
      <xdr:rowOff>77077</xdr:rowOff>
    </xdr:from>
    <xdr:to>
      <xdr:col>17</xdr:col>
      <xdr:colOff>350921</xdr:colOff>
      <xdr:row>70</xdr:row>
      <xdr:rowOff>255671</xdr:rowOff>
    </xdr:to>
    <xdr:pic>
      <xdr:nvPicPr>
        <xdr:cNvPr id="396" name="图片 395"/>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871970" y="26232485"/>
          <a:ext cx="156845" cy="17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175752</xdr:colOff>
      <xdr:row>92</xdr:row>
      <xdr:rowOff>62424</xdr:rowOff>
    </xdr:from>
    <xdr:to>
      <xdr:col>17</xdr:col>
      <xdr:colOff>417634</xdr:colOff>
      <xdr:row>92</xdr:row>
      <xdr:rowOff>338420</xdr:rowOff>
    </xdr:to>
    <xdr:pic>
      <xdr:nvPicPr>
        <xdr:cNvPr id="418" name="图片 417"/>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853555" y="34599880"/>
          <a:ext cx="241935"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191039</xdr:colOff>
      <xdr:row>91</xdr:row>
      <xdr:rowOff>51090</xdr:rowOff>
    </xdr:from>
    <xdr:to>
      <xdr:col>17</xdr:col>
      <xdr:colOff>505557</xdr:colOff>
      <xdr:row>91</xdr:row>
      <xdr:rowOff>351692</xdr:rowOff>
    </xdr:to>
    <xdr:pic>
      <xdr:nvPicPr>
        <xdr:cNvPr id="420" name="图片 419"/>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6868795" y="34207450"/>
          <a:ext cx="314960"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189568</xdr:colOff>
      <xdr:row>113</xdr:row>
      <xdr:rowOff>66665</xdr:rowOff>
    </xdr:from>
    <xdr:to>
      <xdr:col>17</xdr:col>
      <xdr:colOff>346679</xdr:colOff>
      <xdr:row>113</xdr:row>
      <xdr:rowOff>245934</xdr:rowOff>
    </xdr:to>
    <xdr:pic>
      <xdr:nvPicPr>
        <xdr:cNvPr id="430" name="图片 429"/>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867525" y="42604690"/>
          <a:ext cx="156845" cy="17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233829</xdr:colOff>
      <xdr:row>132</xdr:row>
      <xdr:rowOff>77339</xdr:rowOff>
    </xdr:from>
    <xdr:to>
      <xdr:col>17</xdr:col>
      <xdr:colOff>390940</xdr:colOff>
      <xdr:row>132</xdr:row>
      <xdr:rowOff>256608</xdr:rowOff>
    </xdr:to>
    <xdr:pic>
      <xdr:nvPicPr>
        <xdr:cNvPr id="432" name="图片 431"/>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911975" y="49854485"/>
          <a:ext cx="156845" cy="17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155408</xdr:colOff>
      <xdr:row>68</xdr:row>
      <xdr:rowOff>41661</xdr:rowOff>
    </xdr:from>
    <xdr:to>
      <xdr:col>17</xdr:col>
      <xdr:colOff>322970</xdr:colOff>
      <xdr:row>68</xdr:row>
      <xdr:rowOff>282800</xdr:rowOff>
    </xdr:to>
    <xdr:pic>
      <xdr:nvPicPr>
        <xdr:cNvPr id="428" name="图片 427"/>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6833235" y="25434925"/>
          <a:ext cx="16764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172425</xdr:colOff>
      <xdr:row>69</xdr:row>
      <xdr:rowOff>64195</xdr:rowOff>
    </xdr:from>
    <xdr:to>
      <xdr:col>17</xdr:col>
      <xdr:colOff>396038</xdr:colOff>
      <xdr:row>69</xdr:row>
      <xdr:rowOff>231636</xdr:rowOff>
    </xdr:to>
    <xdr:pic>
      <xdr:nvPicPr>
        <xdr:cNvPr id="435" name="图片 434"/>
        <xdr:cNvPicPr>
          <a:picLocks noChangeAspect="1" noChangeArrowheads="1"/>
        </xdr:cNvPicPr>
      </xdr:nvPicPr>
      <xdr:blipFill>
        <a:blip r:embed="rId56" cstate="print">
          <a:extLst>
            <a:ext uri="{28A0092B-C50C-407E-A947-70E740481C1C}">
              <a14:useLocalDpi xmlns:a14="http://schemas.microsoft.com/office/drawing/2010/main" val="0"/>
            </a:ext>
          </a:extLst>
        </a:blip>
        <a:srcRect/>
        <a:stretch>
          <a:fillRect/>
        </a:stretch>
      </xdr:blipFill>
      <xdr:spPr>
        <a:xfrm>
          <a:off x="6850380" y="25838785"/>
          <a:ext cx="223520" cy="167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203143</xdr:colOff>
      <xdr:row>93</xdr:row>
      <xdr:rowOff>81737</xdr:rowOff>
    </xdr:from>
    <xdr:to>
      <xdr:col>17</xdr:col>
      <xdr:colOff>340841</xdr:colOff>
      <xdr:row>93</xdr:row>
      <xdr:rowOff>272237</xdr:rowOff>
    </xdr:to>
    <xdr:pic>
      <xdr:nvPicPr>
        <xdr:cNvPr id="402" name="图片 401"/>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a:off x="6880860" y="34999930"/>
          <a:ext cx="13779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240196</xdr:colOff>
      <xdr:row>133</xdr:row>
      <xdr:rowOff>33130</xdr:rowOff>
    </xdr:from>
    <xdr:to>
      <xdr:col>17</xdr:col>
      <xdr:colOff>377894</xdr:colOff>
      <xdr:row>133</xdr:row>
      <xdr:rowOff>223630</xdr:rowOff>
    </xdr:to>
    <xdr:pic>
      <xdr:nvPicPr>
        <xdr:cNvPr id="414" name="图片 413"/>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a:off x="6918325" y="50191670"/>
          <a:ext cx="13779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196311</xdr:colOff>
      <xdr:row>22</xdr:row>
      <xdr:rowOff>61347</xdr:rowOff>
    </xdr:from>
    <xdr:to>
      <xdr:col>17</xdr:col>
      <xdr:colOff>450148</xdr:colOff>
      <xdr:row>22</xdr:row>
      <xdr:rowOff>337038</xdr:rowOff>
    </xdr:to>
    <xdr:pic>
      <xdr:nvPicPr>
        <xdr:cNvPr id="412" name="图片 411"/>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6874510" y="7928610"/>
          <a:ext cx="253365"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122166</xdr:colOff>
      <xdr:row>151</xdr:row>
      <xdr:rowOff>36171</xdr:rowOff>
    </xdr:from>
    <xdr:to>
      <xdr:col>17</xdr:col>
      <xdr:colOff>455541</xdr:colOff>
      <xdr:row>151</xdr:row>
      <xdr:rowOff>241906</xdr:rowOff>
    </xdr:to>
    <xdr:pic>
      <xdr:nvPicPr>
        <xdr:cNvPr id="446" name="图片 445"/>
        <xdr:cNvPicPr>
          <a:picLocks noChangeAspect="1" noChangeArrowheads="1"/>
        </xdr:cNvPicPr>
      </xdr:nvPicPr>
      <xdr:blipFill>
        <a:blip r:embed="rId59" cstate="print">
          <a:extLst>
            <a:ext uri="{28A0092B-C50C-407E-A947-70E740481C1C}">
              <a14:useLocalDpi xmlns:a14="http://schemas.microsoft.com/office/drawing/2010/main" val="0"/>
            </a:ext>
          </a:extLst>
        </a:blip>
        <a:srcRect/>
        <a:stretch>
          <a:fillRect/>
        </a:stretch>
      </xdr:blipFill>
      <xdr:spPr>
        <a:xfrm>
          <a:off x="6800215" y="57052210"/>
          <a:ext cx="333375" cy="20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128839</xdr:colOff>
      <xdr:row>152</xdr:row>
      <xdr:rowOff>34706</xdr:rowOff>
    </xdr:from>
    <xdr:to>
      <xdr:col>17</xdr:col>
      <xdr:colOff>386037</xdr:colOff>
      <xdr:row>152</xdr:row>
      <xdr:rowOff>261841</xdr:rowOff>
    </xdr:to>
    <xdr:pic>
      <xdr:nvPicPr>
        <xdr:cNvPr id="447" name="图片 446"/>
        <xdr:cNvPicPr>
          <a:picLocks noChangeAspect="1"/>
        </xdr:cNvPicPr>
      </xdr:nvPicPr>
      <xdr:blipFill>
        <a:blip r:embed="rId60"/>
        <a:stretch>
          <a:fillRect/>
        </a:stretch>
      </xdr:blipFill>
      <xdr:spPr>
        <a:xfrm>
          <a:off x="6806565" y="57431940"/>
          <a:ext cx="257175" cy="227330"/>
        </a:xfrm>
        <a:prstGeom prst="rect">
          <a:avLst/>
        </a:prstGeom>
      </xdr:spPr>
    </xdr:pic>
    <xdr:clientData/>
  </xdr:twoCellAnchor>
  <xdr:twoCellAnchor>
    <xdr:from>
      <xdr:col>17</xdr:col>
      <xdr:colOff>157336</xdr:colOff>
      <xdr:row>153</xdr:row>
      <xdr:rowOff>72498</xdr:rowOff>
    </xdr:from>
    <xdr:to>
      <xdr:col>17</xdr:col>
      <xdr:colOff>406693</xdr:colOff>
      <xdr:row>153</xdr:row>
      <xdr:rowOff>277576</xdr:rowOff>
    </xdr:to>
    <xdr:pic>
      <xdr:nvPicPr>
        <xdr:cNvPr id="451" name="图片 450"/>
        <xdr:cNvPicPr>
          <a:picLocks noChangeAspect="1"/>
        </xdr:cNvPicPr>
      </xdr:nvPicPr>
      <xdr:blipFill>
        <a:blip r:embed="rId61"/>
        <a:stretch>
          <a:fillRect/>
        </a:stretch>
      </xdr:blipFill>
      <xdr:spPr>
        <a:xfrm>
          <a:off x="6835140" y="57851040"/>
          <a:ext cx="249555" cy="205105"/>
        </a:xfrm>
        <a:prstGeom prst="rect">
          <a:avLst/>
        </a:prstGeom>
      </xdr:spPr>
    </xdr:pic>
    <xdr:clientData/>
  </xdr:twoCellAnchor>
  <xdr:twoCellAnchor>
    <xdr:from>
      <xdr:col>17</xdr:col>
      <xdr:colOff>201684</xdr:colOff>
      <xdr:row>154</xdr:row>
      <xdr:rowOff>34321</xdr:rowOff>
    </xdr:from>
    <xdr:to>
      <xdr:col>17</xdr:col>
      <xdr:colOff>391826</xdr:colOff>
      <xdr:row>154</xdr:row>
      <xdr:rowOff>226943</xdr:rowOff>
    </xdr:to>
    <xdr:pic>
      <xdr:nvPicPr>
        <xdr:cNvPr id="453" name="图片 452"/>
        <xdr:cNvPicPr>
          <a:picLocks noChangeAspect="1"/>
        </xdr:cNvPicPr>
      </xdr:nvPicPr>
      <xdr:blipFill>
        <a:blip r:embed="rId62"/>
        <a:stretch>
          <a:fillRect/>
        </a:stretch>
      </xdr:blipFill>
      <xdr:spPr>
        <a:xfrm rot="21333770">
          <a:off x="6879590" y="58193940"/>
          <a:ext cx="190500" cy="192405"/>
        </a:xfrm>
        <a:prstGeom prst="rect">
          <a:avLst/>
        </a:prstGeom>
      </xdr:spPr>
    </xdr:pic>
    <xdr:clientData/>
  </xdr:twoCellAnchor>
  <xdr:twoCellAnchor>
    <xdr:from>
      <xdr:col>17</xdr:col>
      <xdr:colOff>64399</xdr:colOff>
      <xdr:row>149</xdr:row>
      <xdr:rowOff>62085</xdr:rowOff>
    </xdr:from>
    <xdr:to>
      <xdr:col>17</xdr:col>
      <xdr:colOff>672044</xdr:colOff>
      <xdr:row>149</xdr:row>
      <xdr:rowOff>307730</xdr:rowOff>
    </xdr:to>
    <xdr:pic>
      <xdr:nvPicPr>
        <xdr:cNvPr id="455" name="图片 454"/>
        <xdr:cNvPicPr>
          <a:picLocks noChangeAspect="1" noChangeArrowheads="1"/>
        </xdr:cNvPicPr>
      </xdr:nvPicPr>
      <xdr:blipFill>
        <a:blip r:embed="rId63" cstate="print">
          <a:extLst>
            <a:ext uri="{28A0092B-C50C-407E-A947-70E740481C1C}">
              <a14:useLocalDpi xmlns:a14="http://schemas.microsoft.com/office/drawing/2010/main" val="0"/>
            </a:ext>
          </a:extLst>
        </a:blip>
        <a:srcRect/>
        <a:stretch>
          <a:fillRect/>
        </a:stretch>
      </xdr:blipFill>
      <xdr:spPr>
        <a:xfrm>
          <a:off x="6742430" y="56316245"/>
          <a:ext cx="56451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198976</xdr:colOff>
      <xdr:row>38</xdr:row>
      <xdr:rowOff>46757</xdr:rowOff>
    </xdr:from>
    <xdr:to>
      <xdr:col>17</xdr:col>
      <xdr:colOff>520211</xdr:colOff>
      <xdr:row>38</xdr:row>
      <xdr:rowOff>357634</xdr:rowOff>
    </xdr:to>
    <xdr:pic>
      <xdr:nvPicPr>
        <xdr:cNvPr id="440" name="图片 439"/>
        <xdr:cNvPicPr>
          <a:picLocks noChangeAspect="1"/>
        </xdr:cNvPicPr>
      </xdr:nvPicPr>
      <xdr:blipFill>
        <a:blip r:embed="rId36"/>
        <a:stretch>
          <a:fillRect/>
        </a:stretch>
      </xdr:blipFill>
      <xdr:spPr>
        <a:xfrm>
          <a:off x="6877050" y="14010005"/>
          <a:ext cx="321310" cy="311150"/>
        </a:xfrm>
        <a:prstGeom prst="rect">
          <a:avLst/>
        </a:prstGeom>
      </xdr:spPr>
    </xdr:pic>
    <xdr:clientData/>
  </xdr:twoCellAnchor>
  <xdr:twoCellAnchor>
    <xdr:from>
      <xdr:col>17</xdr:col>
      <xdr:colOff>69605</xdr:colOff>
      <xdr:row>148</xdr:row>
      <xdr:rowOff>35169</xdr:rowOff>
    </xdr:from>
    <xdr:to>
      <xdr:col>17</xdr:col>
      <xdr:colOff>442068</xdr:colOff>
      <xdr:row>148</xdr:row>
      <xdr:rowOff>351693</xdr:rowOff>
    </xdr:to>
    <xdr:pic>
      <xdr:nvPicPr>
        <xdr:cNvPr id="448" name="图片 447"/>
        <xdr:cNvPicPr>
          <a:picLocks noChangeAspect="1" noChangeArrowheads="1"/>
        </xdr:cNvPicPr>
      </xdr:nvPicPr>
      <xdr:blipFill>
        <a:blip r:embed="rId64" cstate="print">
          <a:extLst>
            <a:ext uri="{28A0092B-C50C-407E-A947-70E740481C1C}">
              <a14:useLocalDpi xmlns:a14="http://schemas.microsoft.com/office/drawing/2010/main" val="0"/>
            </a:ext>
          </a:extLst>
        </a:blip>
        <a:srcRect/>
        <a:stretch>
          <a:fillRect/>
        </a:stretch>
      </xdr:blipFill>
      <xdr:spPr>
        <a:xfrm>
          <a:off x="6747510" y="55908575"/>
          <a:ext cx="3727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28</xdr:row>
      <xdr:rowOff>48987</xdr:rowOff>
    </xdr:from>
    <xdr:to>
      <xdr:col>17</xdr:col>
      <xdr:colOff>432288</xdr:colOff>
      <xdr:row>28</xdr:row>
      <xdr:rowOff>347891</xdr:rowOff>
    </xdr:to>
    <xdr:pic>
      <xdr:nvPicPr>
        <xdr:cNvPr id="486" name="图片 485"/>
        <xdr:cNvPicPr>
          <a:picLocks noChangeAspect="1" noChangeArrowheads="1"/>
        </xdr:cNvPicPr>
      </xdr:nvPicPr>
      <xdr:blipFill>
        <a:blip r:embed="rId65" cstate="print">
          <a:extLst>
            <a:ext uri="{28A0092B-C50C-407E-A947-70E740481C1C}">
              <a14:useLocalDpi xmlns:a14="http://schemas.microsoft.com/office/drawing/2010/main" val="0"/>
            </a:ext>
          </a:extLst>
        </a:blip>
        <a:srcRect/>
        <a:stretch>
          <a:fillRect/>
        </a:stretch>
      </xdr:blipFill>
      <xdr:spPr>
        <a:xfrm>
          <a:off x="6819265" y="10202545"/>
          <a:ext cx="290830" cy="29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94335</xdr:colOff>
      <xdr:row>19</xdr:row>
      <xdr:rowOff>46709</xdr:rowOff>
    </xdr:from>
    <xdr:to>
      <xdr:col>17</xdr:col>
      <xdr:colOff>337038</xdr:colOff>
      <xdr:row>19</xdr:row>
      <xdr:rowOff>349781</xdr:rowOff>
    </xdr:to>
    <xdr:pic>
      <xdr:nvPicPr>
        <xdr:cNvPr id="442" name="图片 441"/>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a:off x="6772275" y="6771005"/>
          <a:ext cx="242570"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20</xdr:row>
      <xdr:rowOff>47625</xdr:rowOff>
    </xdr:from>
    <xdr:to>
      <xdr:col>17</xdr:col>
      <xdr:colOff>389282</xdr:colOff>
      <xdr:row>20</xdr:row>
      <xdr:rowOff>292553</xdr:rowOff>
    </xdr:to>
    <xdr:pic>
      <xdr:nvPicPr>
        <xdr:cNvPr id="484" name="图片 483"/>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flipH="1">
          <a:off x="6821170" y="7153275"/>
          <a:ext cx="246380"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131885</xdr:colOff>
      <xdr:row>27</xdr:row>
      <xdr:rowOff>36634</xdr:rowOff>
    </xdr:from>
    <xdr:to>
      <xdr:col>17</xdr:col>
      <xdr:colOff>426970</xdr:colOff>
      <xdr:row>27</xdr:row>
      <xdr:rowOff>337037</xdr:rowOff>
    </xdr:to>
    <xdr:pic>
      <xdr:nvPicPr>
        <xdr:cNvPr id="487" name="图片 486"/>
        <xdr:cNvPicPr>
          <a:picLocks noChangeAspect="1" noChangeArrowheads="1"/>
        </xdr:cNvPicPr>
      </xdr:nvPicPr>
      <xdr:blipFill>
        <a:blip r:embed="rId67" cstate="print">
          <a:extLst>
            <a:ext uri="{28A0092B-C50C-407E-A947-70E740481C1C}">
              <a14:useLocalDpi xmlns:a14="http://schemas.microsoft.com/office/drawing/2010/main" val="0"/>
            </a:ext>
          </a:extLst>
        </a:blip>
        <a:srcRect/>
        <a:stretch>
          <a:fillRect/>
        </a:stretch>
      </xdr:blipFill>
      <xdr:spPr>
        <a:xfrm>
          <a:off x="6809740" y="9808845"/>
          <a:ext cx="295275"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106045</xdr:colOff>
      <xdr:row>17</xdr:row>
      <xdr:rowOff>26035</xdr:rowOff>
    </xdr:from>
    <xdr:to>
      <xdr:col>17</xdr:col>
      <xdr:colOff>336277</xdr:colOff>
      <xdr:row>17</xdr:row>
      <xdr:rowOff>342081</xdr:rowOff>
    </xdr:to>
    <xdr:pic>
      <xdr:nvPicPr>
        <xdr:cNvPr id="488" name="图片 487"/>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a:off x="6784340" y="5988685"/>
          <a:ext cx="229870" cy="31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140805</xdr:colOff>
      <xdr:row>102</xdr:row>
      <xdr:rowOff>41413</xdr:rowOff>
    </xdr:from>
    <xdr:to>
      <xdr:col>17</xdr:col>
      <xdr:colOff>312357</xdr:colOff>
      <xdr:row>102</xdr:row>
      <xdr:rowOff>274433</xdr:rowOff>
    </xdr:to>
    <xdr:pic>
      <xdr:nvPicPr>
        <xdr:cNvPr id="498" name="图片 497"/>
        <xdr:cNvPicPr>
          <a:picLocks noChangeAspect="1" noChangeArrowheads="1"/>
        </xdr:cNvPicPr>
      </xdr:nvPicPr>
      <xdr:blipFill>
        <a:blip r:embed="rId69" cstate="print">
          <a:extLst>
            <a:ext uri="{28A0092B-C50C-407E-A947-70E740481C1C}">
              <a14:useLocalDpi xmlns:a14="http://schemas.microsoft.com/office/drawing/2010/main" val="0"/>
            </a:ext>
          </a:extLst>
        </a:blip>
        <a:srcRect/>
        <a:stretch>
          <a:fillRect/>
        </a:stretch>
      </xdr:blipFill>
      <xdr:spPr>
        <a:xfrm>
          <a:off x="6818630" y="38388925"/>
          <a:ext cx="171450" cy="233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107674</xdr:colOff>
      <xdr:row>106</xdr:row>
      <xdr:rowOff>57979</xdr:rowOff>
    </xdr:from>
    <xdr:to>
      <xdr:col>17</xdr:col>
      <xdr:colOff>423756</xdr:colOff>
      <xdr:row>106</xdr:row>
      <xdr:rowOff>223631</xdr:rowOff>
    </xdr:to>
    <xdr:pic>
      <xdr:nvPicPr>
        <xdr:cNvPr id="500" name="图片 499"/>
        <xdr:cNvPicPr>
          <a:picLocks noChangeAspect="1" noChangeArrowheads="1"/>
        </xdr:cNvPicPr>
      </xdr:nvPicPr>
      <xdr:blipFill>
        <a:blip r:embed="rId70" cstate="print">
          <a:extLst>
            <a:ext uri="{28A0092B-C50C-407E-A947-70E740481C1C}">
              <a14:useLocalDpi xmlns:a14="http://schemas.microsoft.com/office/drawing/2010/main" val="0"/>
            </a:ext>
          </a:extLst>
        </a:blip>
        <a:srcRect/>
        <a:stretch>
          <a:fillRect/>
        </a:stretch>
      </xdr:blipFill>
      <xdr:spPr>
        <a:xfrm>
          <a:off x="6785610" y="39929435"/>
          <a:ext cx="316230" cy="165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145360</xdr:colOff>
      <xdr:row>121</xdr:row>
      <xdr:rowOff>26920</xdr:rowOff>
    </xdr:from>
    <xdr:to>
      <xdr:col>17</xdr:col>
      <xdr:colOff>428625</xdr:colOff>
      <xdr:row>121</xdr:row>
      <xdr:rowOff>357394</xdr:rowOff>
    </xdr:to>
    <xdr:pic>
      <xdr:nvPicPr>
        <xdr:cNvPr id="501" name="图片 500"/>
        <xdr:cNvPicPr>
          <a:picLocks noChangeAspect="1" noChangeArrowheads="1"/>
        </xdr:cNvPicPr>
      </xdr:nvPicPr>
      <xdr:blipFill>
        <a:blip r:embed="rId69" cstate="print">
          <a:extLst>
            <a:ext uri="{28A0092B-C50C-407E-A947-70E740481C1C}">
              <a14:useLocalDpi xmlns:a14="http://schemas.microsoft.com/office/drawing/2010/main" val="0"/>
            </a:ext>
          </a:extLst>
        </a:blip>
        <a:srcRect/>
        <a:stretch>
          <a:fillRect/>
        </a:stretch>
      </xdr:blipFill>
      <xdr:spPr>
        <a:xfrm>
          <a:off x="6823075" y="45613320"/>
          <a:ext cx="283845"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126720</xdr:colOff>
      <xdr:row>109</xdr:row>
      <xdr:rowOff>35719</xdr:rowOff>
    </xdr:from>
    <xdr:to>
      <xdr:col>17</xdr:col>
      <xdr:colOff>367350</xdr:colOff>
      <xdr:row>109</xdr:row>
      <xdr:rowOff>285751</xdr:rowOff>
    </xdr:to>
    <xdr:pic>
      <xdr:nvPicPr>
        <xdr:cNvPr id="522" name="图片 521"/>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flipH="1">
          <a:off x="6804660" y="41050210"/>
          <a:ext cx="24066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105968</xdr:colOff>
      <xdr:row>110</xdr:row>
      <xdr:rowOff>29307</xdr:rowOff>
    </xdr:from>
    <xdr:to>
      <xdr:col>17</xdr:col>
      <xdr:colOff>351692</xdr:colOff>
      <xdr:row>110</xdr:row>
      <xdr:rowOff>290921</xdr:rowOff>
    </xdr:to>
    <xdr:pic>
      <xdr:nvPicPr>
        <xdr:cNvPr id="523" name="图片 522"/>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flipH="1">
          <a:off x="6783705" y="41424860"/>
          <a:ext cx="24574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141034</xdr:colOff>
      <xdr:row>24</xdr:row>
      <xdr:rowOff>62311</xdr:rowOff>
    </xdr:from>
    <xdr:to>
      <xdr:col>17</xdr:col>
      <xdr:colOff>381607</xdr:colOff>
      <xdr:row>24</xdr:row>
      <xdr:rowOff>344364</xdr:rowOff>
    </xdr:to>
    <xdr:pic>
      <xdr:nvPicPr>
        <xdr:cNvPr id="525" name="图片 524"/>
        <xdr:cNvPicPr>
          <a:picLocks noChangeAspect="1" noChangeArrowheads="1"/>
        </xdr:cNvPicPr>
      </xdr:nvPicPr>
      <xdr:blipFill>
        <a:blip r:embed="rId71" cstate="print">
          <a:extLst>
            <a:ext uri="{28A0092B-C50C-407E-A947-70E740481C1C}">
              <a14:useLocalDpi xmlns:a14="http://schemas.microsoft.com/office/drawing/2010/main" val="0"/>
            </a:ext>
          </a:extLst>
        </a:blip>
        <a:srcRect/>
        <a:stretch>
          <a:fillRect/>
        </a:stretch>
      </xdr:blipFill>
      <xdr:spPr>
        <a:xfrm>
          <a:off x="6819265" y="8691880"/>
          <a:ext cx="240030"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193675</xdr:colOff>
      <xdr:row>107</xdr:row>
      <xdr:rowOff>53975</xdr:rowOff>
    </xdr:from>
    <xdr:to>
      <xdr:col>17</xdr:col>
      <xdr:colOff>370840</xdr:colOff>
      <xdr:row>107</xdr:row>
      <xdr:rowOff>267970</xdr:rowOff>
    </xdr:to>
    <xdr:pic>
      <xdr:nvPicPr>
        <xdr:cNvPr id="16" name="图片 15"/>
        <xdr:cNvPicPr>
          <a:picLocks noChangeAspect="1"/>
        </xdr:cNvPicPr>
      </xdr:nvPicPr>
      <xdr:blipFill>
        <a:blip r:embed="rId72"/>
        <a:stretch>
          <a:fillRect/>
        </a:stretch>
      </xdr:blipFill>
      <xdr:spPr>
        <a:xfrm>
          <a:off x="6871970" y="40306625"/>
          <a:ext cx="177165" cy="213995"/>
        </a:xfrm>
        <a:prstGeom prst="rect">
          <a:avLst/>
        </a:prstGeom>
        <a:noFill/>
        <a:ln w="9525">
          <a:noFill/>
        </a:ln>
      </xdr:spPr>
    </xdr:pic>
    <xdr:clientData/>
  </xdr:twoCellAnchor>
  <xdr:twoCellAnchor>
    <xdr:from>
      <xdr:col>17</xdr:col>
      <xdr:colOff>125751</xdr:colOff>
      <xdr:row>64</xdr:row>
      <xdr:rowOff>46968</xdr:rowOff>
    </xdr:from>
    <xdr:to>
      <xdr:col>17</xdr:col>
      <xdr:colOff>354723</xdr:colOff>
      <xdr:row>64</xdr:row>
      <xdr:rowOff>323540</xdr:rowOff>
    </xdr:to>
    <xdr:pic>
      <xdr:nvPicPr>
        <xdr:cNvPr id="25" name="图片 24"/>
        <xdr:cNvPicPr>
          <a:picLocks noChangeAspect="1"/>
        </xdr:cNvPicPr>
      </xdr:nvPicPr>
      <xdr:blipFill>
        <a:blip r:embed="rId72"/>
        <a:stretch>
          <a:fillRect/>
        </a:stretch>
      </xdr:blipFill>
      <xdr:spPr>
        <a:xfrm>
          <a:off x="6804025" y="23916005"/>
          <a:ext cx="228600" cy="276860"/>
        </a:xfrm>
        <a:prstGeom prst="rect">
          <a:avLst/>
        </a:prstGeom>
        <a:noFill/>
        <a:ln w="9525">
          <a:noFill/>
        </a:ln>
      </xdr:spPr>
    </xdr:pic>
    <xdr:clientData/>
  </xdr:twoCellAnchor>
  <xdr:twoCellAnchor>
    <xdr:from>
      <xdr:col>17</xdr:col>
      <xdr:colOff>133350</xdr:colOff>
      <xdr:row>57</xdr:row>
      <xdr:rowOff>57150</xdr:rowOff>
    </xdr:from>
    <xdr:to>
      <xdr:col>17</xdr:col>
      <xdr:colOff>433552</xdr:colOff>
      <xdr:row>57</xdr:row>
      <xdr:rowOff>354546</xdr:rowOff>
    </xdr:to>
    <xdr:pic>
      <xdr:nvPicPr>
        <xdr:cNvPr id="502" name="图片 501"/>
        <xdr:cNvPicPr>
          <a:picLocks noChangeAspect="1"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6811645" y="21259800"/>
          <a:ext cx="29972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101819</xdr:colOff>
      <xdr:row>47</xdr:row>
      <xdr:rowOff>57807</xdr:rowOff>
    </xdr:from>
    <xdr:to>
      <xdr:col>17</xdr:col>
      <xdr:colOff>383809</xdr:colOff>
      <xdr:row>47</xdr:row>
      <xdr:rowOff>335017</xdr:rowOff>
    </xdr:to>
    <xdr:pic>
      <xdr:nvPicPr>
        <xdr:cNvPr id="494" name="图片 493"/>
        <xdr:cNvPicPr>
          <a:picLocks noChangeAspect="1"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6779895" y="17450435"/>
          <a:ext cx="28194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123825</xdr:colOff>
      <xdr:row>82</xdr:row>
      <xdr:rowOff>57150</xdr:rowOff>
    </xdr:from>
    <xdr:to>
      <xdr:col>17</xdr:col>
      <xdr:colOff>381000</xdr:colOff>
      <xdr:row>82</xdr:row>
      <xdr:rowOff>309966</xdr:rowOff>
    </xdr:to>
    <xdr:pic>
      <xdr:nvPicPr>
        <xdr:cNvPr id="323" name="图片 322"/>
        <xdr:cNvPicPr>
          <a:picLocks noChangeAspect="1"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6802120" y="30784800"/>
          <a:ext cx="257175" cy="252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133350</xdr:colOff>
      <xdr:row>104</xdr:row>
      <xdr:rowOff>76200</xdr:rowOff>
    </xdr:from>
    <xdr:to>
      <xdr:col>17</xdr:col>
      <xdr:colOff>409575</xdr:colOff>
      <xdr:row>104</xdr:row>
      <xdr:rowOff>347743</xdr:rowOff>
    </xdr:to>
    <xdr:pic>
      <xdr:nvPicPr>
        <xdr:cNvPr id="325" name="图片 324"/>
        <xdr:cNvPicPr>
          <a:picLocks noChangeAspect="1"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6811645" y="39185850"/>
          <a:ext cx="276225" cy="27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94335</xdr:colOff>
      <xdr:row>15</xdr:row>
      <xdr:rowOff>46709</xdr:rowOff>
    </xdr:from>
    <xdr:to>
      <xdr:col>17</xdr:col>
      <xdr:colOff>337038</xdr:colOff>
      <xdr:row>15</xdr:row>
      <xdr:rowOff>349781</xdr:rowOff>
    </xdr:to>
    <xdr:pic>
      <xdr:nvPicPr>
        <xdr:cNvPr id="76" name="图片 75"/>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a:off x="6772275" y="5247005"/>
          <a:ext cx="242570"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16</xdr:row>
      <xdr:rowOff>47625</xdr:rowOff>
    </xdr:from>
    <xdr:to>
      <xdr:col>17</xdr:col>
      <xdr:colOff>389282</xdr:colOff>
      <xdr:row>16</xdr:row>
      <xdr:rowOff>292553</xdr:rowOff>
    </xdr:to>
    <xdr:pic>
      <xdr:nvPicPr>
        <xdr:cNvPr id="78" name="图片 77"/>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flipH="1">
          <a:off x="6821170" y="5629275"/>
          <a:ext cx="246380"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106045</xdr:colOff>
      <xdr:row>13</xdr:row>
      <xdr:rowOff>26035</xdr:rowOff>
    </xdr:from>
    <xdr:to>
      <xdr:col>17</xdr:col>
      <xdr:colOff>336277</xdr:colOff>
      <xdr:row>13</xdr:row>
      <xdr:rowOff>342081</xdr:rowOff>
    </xdr:to>
    <xdr:pic>
      <xdr:nvPicPr>
        <xdr:cNvPr id="82" name="图片 81"/>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a:off x="6784340" y="4464685"/>
          <a:ext cx="229870" cy="31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122166</xdr:colOff>
      <xdr:row>150</xdr:row>
      <xdr:rowOff>36171</xdr:rowOff>
    </xdr:from>
    <xdr:to>
      <xdr:col>17</xdr:col>
      <xdr:colOff>455541</xdr:colOff>
      <xdr:row>150</xdr:row>
      <xdr:rowOff>241906</xdr:rowOff>
    </xdr:to>
    <xdr:pic>
      <xdr:nvPicPr>
        <xdr:cNvPr id="83" name="图片 82"/>
        <xdr:cNvPicPr>
          <a:picLocks noChangeAspect="1" noChangeArrowheads="1"/>
        </xdr:cNvPicPr>
      </xdr:nvPicPr>
      <xdr:blipFill>
        <a:blip r:embed="rId59" cstate="print">
          <a:extLst>
            <a:ext uri="{28A0092B-C50C-407E-A947-70E740481C1C}">
              <a14:useLocalDpi xmlns:a14="http://schemas.microsoft.com/office/drawing/2010/main" val="0"/>
            </a:ext>
          </a:extLst>
        </a:blip>
        <a:srcRect/>
        <a:stretch>
          <a:fillRect/>
        </a:stretch>
      </xdr:blipFill>
      <xdr:spPr>
        <a:xfrm>
          <a:off x="6800215" y="56671210"/>
          <a:ext cx="333375" cy="20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88243</xdr:colOff>
      <xdr:row>18</xdr:row>
      <xdr:rowOff>38865</xdr:rowOff>
    </xdr:from>
    <xdr:to>
      <xdr:col>17</xdr:col>
      <xdr:colOff>319073</xdr:colOff>
      <xdr:row>18</xdr:row>
      <xdr:rowOff>337038</xdr:rowOff>
    </xdr:to>
    <xdr:pic>
      <xdr:nvPicPr>
        <xdr:cNvPr id="8" name="图片 7"/>
        <xdr:cNvPicPr>
          <a:picLocks noChangeAspect="1" noChangeArrowheads="1"/>
        </xdr:cNvPicPr>
      </xdr:nvPicPr>
      <xdr:blipFill>
        <a:blip r:embed="rId75" cstate="print">
          <a:extLst>
            <a:ext uri="{28A0092B-C50C-407E-A947-70E740481C1C}">
              <a14:useLocalDpi xmlns:a14="http://schemas.microsoft.com/office/drawing/2010/main" val="0"/>
            </a:ext>
          </a:extLst>
        </a:blip>
        <a:srcRect/>
        <a:stretch>
          <a:fillRect/>
        </a:stretch>
      </xdr:blipFill>
      <xdr:spPr>
        <a:xfrm>
          <a:off x="6765925" y="6382385"/>
          <a:ext cx="231140" cy="297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196311</xdr:colOff>
      <xdr:row>23</xdr:row>
      <xdr:rowOff>61347</xdr:rowOff>
    </xdr:from>
    <xdr:to>
      <xdr:col>17</xdr:col>
      <xdr:colOff>450148</xdr:colOff>
      <xdr:row>23</xdr:row>
      <xdr:rowOff>337038</xdr:rowOff>
    </xdr:to>
    <xdr:pic>
      <xdr:nvPicPr>
        <xdr:cNvPr id="11" name="图片 10"/>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6874510" y="8309610"/>
          <a:ext cx="253365"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56067</xdr:colOff>
      <xdr:row>26</xdr:row>
      <xdr:rowOff>29307</xdr:rowOff>
    </xdr:from>
    <xdr:to>
      <xdr:col>17</xdr:col>
      <xdr:colOff>335246</xdr:colOff>
      <xdr:row>26</xdr:row>
      <xdr:rowOff>363160</xdr:rowOff>
    </xdr:to>
    <xdr:pic>
      <xdr:nvPicPr>
        <xdr:cNvPr id="14" name="图片 13"/>
        <xdr:cNvPicPr>
          <a:picLocks noChangeAspect="1" noChangeArrowheads="1"/>
        </xdr:cNvPicPr>
      </xdr:nvPicPr>
      <xdr:blipFill>
        <a:blip r:embed="rId76" cstate="print">
          <a:extLst>
            <a:ext uri="{28A0092B-C50C-407E-A947-70E740481C1C}">
              <a14:useLocalDpi xmlns:a14="http://schemas.microsoft.com/office/drawing/2010/main" val="0"/>
            </a:ext>
          </a:extLst>
        </a:blip>
        <a:srcRect/>
        <a:stretch>
          <a:fillRect/>
        </a:stretch>
      </xdr:blipFill>
      <xdr:spPr>
        <a:xfrm>
          <a:off x="6734175" y="9420860"/>
          <a:ext cx="2787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118504</xdr:colOff>
      <xdr:row>29</xdr:row>
      <xdr:rowOff>44791</xdr:rowOff>
    </xdr:from>
    <xdr:to>
      <xdr:col>17</xdr:col>
      <xdr:colOff>404834</xdr:colOff>
      <xdr:row>29</xdr:row>
      <xdr:rowOff>351692</xdr:rowOff>
    </xdr:to>
    <xdr:pic>
      <xdr:nvPicPr>
        <xdr:cNvPr id="15" name="图片 14"/>
        <xdr:cNvPicPr>
          <a:picLocks noChangeAspect="1" noChangeArrowheads="1"/>
        </xdr:cNvPicPr>
      </xdr:nvPicPr>
      <xdr:blipFill>
        <a:blip r:embed="rId77" cstate="print">
          <a:extLst>
            <a:ext uri="{28A0092B-C50C-407E-A947-70E740481C1C}">
              <a14:useLocalDpi xmlns:a14="http://schemas.microsoft.com/office/drawing/2010/main" val="0"/>
            </a:ext>
          </a:extLst>
        </a:blip>
        <a:srcRect/>
        <a:stretch>
          <a:fillRect/>
        </a:stretch>
      </xdr:blipFill>
      <xdr:spPr>
        <a:xfrm>
          <a:off x="6796405" y="10579100"/>
          <a:ext cx="286385" cy="30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213013</xdr:colOff>
      <xdr:row>35</xdr:row>
      <xdr:rowOff>50580</xdr:rowOff>
    </xdr:from>
    <xdr:to>
      <xdr:col>17</xdr:col>
      <xdr:colOff>414306</xdr:colOff>
      <xdr:row>35</xdr:row>
      <xdr:rowOff>265714</xdr:rowOff>
    </xdr:to>
    <xdr:pic>
      <xdr:nvPicPr>
        <xdr:cNvPr id="17" name="图片 1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891020" y="12870815"/>
          <a:ext cx="201295"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53310</xdr:colOff>
      <xdr:row>44</xdr:row>
      <xdr:rowOff>21982</xdr:rowOff>
    </xdr:from>
    <xdr:to>
      <xdr:col>17</xdr:col>
      <xdr:colOff>379626</xdr:colOff>
      <xdr:row>44</xdr:row>
      <xdr:rowOff>354724</xdr:rowOff>
    </xdr:to>
    <xdr:pic>
      <xdr:nvPicPr>
        <xdr:cNvPr id="18" name="图片 17"/>
        <xdr:cNvPicPr>
          <a:picLocks noChangeAspect="1" noChangeArrowheads="1"/>
        </xdr:cNvPicPr>
      </xdr:nvPicPr>
      <xdr:blipFill>
        <a:blip r:embed="rId53" cstate="print">
          <a:extLst>
            <a:ext uri="{28A0092B-C50C-407E-A947-70E740481C1C}">
              <a14:useLocalDpi xmlns:a14="http://schemas.microsoft.com/office/drawing/2010/main" val="0"/>
            </a:ext>
          </a:extLst>
        </a:blip>
        <a:srcRect/>
        <a:stretch>
          <a:fillRect/>
        </a:stretch>
      </xdr:blipFill>
      <xdr:spPr>
        <a:xfrm>
          <a:off x="6731000" y="16271240"/>
          <a:ext cx="326390" cy="33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124810</xdr:colOff>
      <xdr:row>46</xdr:row>
      <xdr:rowOff>19707</xdr:rowOff>
    </xdr:from>
    <xdr:to>
      <xdr:col>17</xdr:col>
      <xdr:colOff>446690</xdr:colOff>
      <xdr:row>46</xdr:row>
      <xdr:rowOff>353675</xdr:rowOff>
    </xdr:to>
    <xdr:pic>
      <xdr:nvPicPr>
        <xdr:cNvPr id="19" name="图片 18"/>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6802755" y="17031335"/>
          <a:ext cx="32194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82534</xdr:colOff>
      <xdr:row>50</xdr:row>
      <xdr:rowOff>32590</xdr:rowOff>
    </xdr:from>
    <xdr:to>
      <xdr:col>17</xdr:col>
      <xdr:colOff>437784</xdr:colOff>
      <xdr:row>50</xdr:row>
      <xdr:rowOff>315309</xdr:rowOff>
    </xdr:to>
    <xdr:pic>
      <xdr:nvPicPr>
        <xdr:cNvPr id="20" name="图片 19"/>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rot="5400000">
          <a:off x="6797040" y="18531840"/>
          <a:ext cx="282575" cy="35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213168</xdr:colOff>
      <xdr:row>63</xdr:row>
      <xdr:rowOff>32586</xdr:rowOff>
    </xdr:from>
    <xdr:to>
      <xdr:col>17</xdr:col>
      <xdr:colOff>433551</xdr:colOff>
      <xdr:row>63</xdr:row>
      <xdr:rowOff>348641</xdr:rowOff>
    </xdr:to>
    <xdr:pic>
      <xdr:nvPicPr>
        <xdr:cNvPr id="21" name="图片 20"/>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891020" y="23521035"/>
          <a:ext cx="2203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220078</xdr:colOff>
      <xdr:row>63</xdr:row>
      <xdr:rowOff>23562</xdr:rowOff>
    </xdr:from>
    <xdr:to>
      <xdr:col>17</xdr:col>
      <xdr:colOff>407276</xdr:colOff>
      <xdr:row>63</xdr:row>
      <xdr:rowOff>352552</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898005" y="23512145"/>
          <a:ext cx="187325" cy="328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123766</xdr:colOff>
      <xdr:row>77</xdr:row>
      <xdr:rowOff>43300</xdr:rowOff>
    </xdr:from>
    <xdr:to>
      <xdr:col>17</xdr:col>
      <xdr:colOff>500253</xdr:colOff>
      <xdr:row>77</xdr:row>
      <xdr:rowOff>322385</xdr:rowOff>
    </xdr:to>
    <xdr:pic>
      <xdr:nvPicPr>
        <xdr:cNvPr id="23" name="图片 22"/>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6801485" y="28865830"/>
          <a:ext cx="376555"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184830</xdr:colOff>
      <xdr:row>79</xdr:row>
      <xdr:rowOff>46553</xdr:rowOff>
    </xdr:from>
    <xdr:to>
      <xdr:col>17</xdr:col>
      <xdr:colOff>337860</xdr:colOff>
      <xdr:row>79</xdr:row>
      <xdr:rowOff>285410</xdr:rowOff>
    </xdr:to>
    <xdr:pic>
      <xdr:nvPicPr>
        <xdr:cNvPr id="24" name="图片 23"/>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63080" y="29631005"/>
          <a:ext cx="153035" cy="23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202242</xdr:colOff>
      <xdr:row>99</xdr:row>
      <xdr:rowOff>47238</xdr:rowOff>
    </xdr:from>
    <xdr:to>
      <xdr:col>17</xdr:col>
      <xdr:colOff>327416</xdr:colOff>
      <xdr:row>99</xdr:row>
      <xdr:rowOff>265697</xdr:rowOff>
    </xdr:to>
    <xdr:pic>
      <xdr:nvPicPr>
        <xdr:cNvPr id="26" name="图片 25"/>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880225" y="37251640"/>
          <a:ext cx="125095"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194204</xdr:colOff>
      <xdr:row>101</xdr:row>
      <xdr:rowOff>55146</xdr:rowOff>
    </xdr:from>
    <xdr:to>
      <xdr:col>17</xdr:col>
      <xdr:colOff>364642</xdr:colOff>
      <xdr:row>101</xdr:row>
      <xdr:rowOff>266157</xdr:rowOff>
    </xdr:to>
    <xdr:pic>
      <xdr:nvPicPr>
        <xdr:cNvPr id="27" name="图片 26"/>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71970" y="38021260"/>
          <a:ext cx="170815" cy="21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17</xdr:col>
      <xdr:colOff>34161</xdr:colOff>
      <xdr:row>179</xdr:row>
      <xdr:rowOff>73728</xdr:rowOff>
    </xdr:from>
    <xdr:to>
      <xdr:col>17</xdr:col>
      <xdr:colOff>644769</xdr:colOff>
      <xdr:row>179</xdr:row>
      <xdr:rowOff>293077</xdr:rowOff>
    </xdr:to>
    <xdr:pic>
      <xdr:nvPicPr>
        <xdr:cNvPr id="12" name="图片 1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11950" y="67758310"/>
          <a:ext cx="59499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58465</xdr:colOff>
      <xdr:row>182</xdr:row>
      <xdr:rowOff>115451</xdr:rowOff>
    </xdr:from>
    <xdr:to>
      <xdr:col>17</xdr:col>
      <xdr:colOff>505811</xdr:colOff>
      <xdr:row>182</xdr:row>
      <xdr:rowOff>268871</xdr:rowOff>
    </xdr:to>
    <xdr:pic>
      <xdr:nvPicPr>
        <xdr:cNvPr id="13" name="图片 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736715" y="68942585"/>
          <a:ext cx="447040" cy="15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97499</xdr:colOff>
      <xdr:row>188</xdr:row>
      <xdr:rowOff>73269</xdr:rowOff>
    </xdr:from>
    <xdr:to>
      <xdr:col>17</xdr:col>
      <xdr:colOff>561541</xdr:colOff>
      <xdr:row>188</xdr:row>
      <xdr:rowOff>293077</xdr:rowOff>
    </xdr:to>
    <xdr:pic>
      <xdr:nvPicPr>
        <xdr:cNvPr id="14" name="图片 1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775450" y="71186675"/>
          <a:ext cx="464185" cy="21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119933</xdr:colOff>
      <xdr:row>196</xdr:row>
      <xdr:rowOff>20439</xdr:rowOff>
    </xdr:from>
    <xdr:to>
      <xdr:col>17</xdr:col>
      <xdr:colOff>483576</xdr:colOff>
      <xdr:row>196</xdr:row>
      <xdr:rowOff>302062</xdr:rowOff>
    </xdr:to>
    <xdr:pic>
      <xdr:nvPicPr>
        <xdr:cNvPr id="15" name="图片 1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6797675" y="74181970"/>
          <a:ext cx="363855" cy="281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66674</xdr:colOff>
      <xdr:row>202</xdr:row>
      <xdr:rowOff>53578</xdr:rowOff>
    </xdr:from>
    <xdr:to>
      <xdr:col>17</xdr:col>
      <xdr:colOff>631021</xdr:colOff>
      <xdr:row>202</xdr:row>
      <xdr:rowOff>329712</xdr:rowOff>
    </xdr:to>
    <xdr:pic>
      <xdr:nvPicPr>
        <xdr:cNvPr id="16" name="图片 15"/>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744335" y="76500990"/>
          <a:ext cx="56261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74827</xdr:colOff>
      <xdr:row>205</xdr:row>
      <xdr:rowOff>32970</xdr:rowOff>
    </xdr:from>
    <xdr:to>
      <xdr:col>17</xdr:col>
      <xdr:colOff>654951</xdr:colOff>
      <xdr:row>205</xdr:row>
      <xdr:rowOff>359019</xdr:rowOff>
    </xdr:to>
    <xdr:pic>
      <xdr:nvPicPr>
        <xdr:cNvPr id="17" name="图片 16"/>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6752590" y="77623035"/>
          <a:ext cx="554355"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121293</xdr:colOff>
      <xdr:row>45</xdr:row>
      <xdr:rowOff>118483</xdr:rowOff>
    </xdr:from>
    <xdr:to>
      <xdr:col>17</xdr:col>
      <xdr:colOff>505192</xdr:colOff>
      <xdr:row>45</xdr:row>
      <xdr:rowOff>240711</xdr:rowOff>
    </xdr:to>
    <xdr:pic>
      <xdr:nvPicPr>
        <xdr:cNvPr id="18" name="图片 17"/>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799580" y="16748760"/>
          <a:ext cx="383540" cy="1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87832</xdr:colOff>
      <xdr:row>47</xdr:row>
      <xdr:rowOff>78651</xdr:rowOff>
    </xdr:from>
    <xdr:to>
      <xdr:col>17</xdr:col>
      <xdr:colOff>449782</xdr:colOff>
      <xdr:row>47</xdr:row>
      <xdr:rowOff>210135</xdr:rowOff>
    </xdr:to>
    <xdr:pic>
      <xdr:nvPicPr>
        <xdr:cNvPr id="19" name="图片 18"/>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6765925" y="17470755"/>
          <a:ext cx="361950" cy="13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69056</xdr:colOff>
      <xdr:row>48</xdr:row>
      <xdr:rowOff>53579</xdr:rowOff>
    </xdr:from>
    <xdr:to>
      <xdr:col>17</xdr:col>
      <xdr:colOff>478631</xdr:colOff>
      <xdr:row>48</xdr:row>
      <xdr:rowOff>269741</xdr:rowOff>
    </xdr:to>
    <xdr:pic>
      <xdr:nvPicPr>
        <xdr:cNvPr id="20" name="图片 19"/>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6746875" y="17826990"/>
          <a:ext cx="40957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164896</xdr:colOff>
      <xdr:row>54</xdr:row>
      <xdr:rowOff>40298</xdr:rowOff>
    </xdr:from>
    <xdr:to>
      <xdr:col>17</xdr:col>
      <xdr:colOff>461970</xdr:colOff>
      <xdr:row>54</xdr:row>
      <xdr:rowOff>359020</xdr:rowOff>
    </xdr:to>
    <xdr:pic>
      <xdr:nvPicPr>
        <xdr:cNvPr id="21" name="图片 20"/>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6842760" y="20099655"/>
          <a:ext cx="29718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64293</xdr:colOff>
      <xdr:row>55</xdr:row>
      <xdr:rowOff>64090</xdr:rowOff>
    </xdr:from>
    <xdr:to>
      <xdr:col>17</xdr:col>
      <xdr:colOff>454818</xdr:colOff>
      <xdr:row>55</xdr:row>
      <xdr:rowOff>227270</xdr:rowOff>
    </xdr:to>
    <xdr:pic>
      <xdr:nvPicPr>
        <xdr:cNvPr id="22" name="图片 21"/>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6742430" y="20504150"/>
          <a:ext cx="390525" cy="163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70246</xdr:colOff>
      <xdr:row>56</xdr:row>
      <xdr:rowOff>85726</xdr:rowOff>
    </xdr:from>
    <xdr:to>
      <xdr:col>17</xdr:col>
      <xdr:colOff>508396</xdr:colOff>
      <xdr:row>56</xdr:row>
      <xdr:rowOff>268316</xdr:rowOff>
    </xdr:to>
    <xdr:pic>
      <xdr:nvPicPr>
        <xdr:cNvPr id="23" name="图片 22"/>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6748145" y="20907375"/>
          <a:ext cx="438150" cy="18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83970</xdr:colOff>
      <xdr:row>59</xdr:row>
      <xdr:rowOff>28040</xdr:rowOff>
    </xdr:from>
    <xdr:to>
      <xdr:col>17</xdr:col>
      <xdr:colOff>420275</xdr:colOff>
      <xdr:row>59</xdr:row>
      <xdr:rowOff>341585</xdr:rowOff>
    </xdr:to>
    <xdr:pic>
      <xdr:nvPicPr>
        <xdr:cNvPr id="24" name="图片 23"/>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762115" y="21992590"/>
          <a:ext cx="335915" cy="313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145988</xdr:colOff>
      <xdr:row>61</xdr:row>
      <xdr:rowOff>74428</xdr:rowOff>
    </xdr:from>
    <xdr:to>
      <xdr:col>17</xdr:col>
      <xdr:colOff>417287</xdr:colOff>
      <xdr:row>61</xdr:row>
      <xdr:rowOff>197257</xdr:rowOff>
    </xdr:to>
    <xdr:pic>
      <xdr:nvPicPr>
        <xdr:cNvPr id="25" name="图片 24"/>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823710" y="22800945"/>
          <a:ext cx="271780" cy="1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160550</xdr:colOff>
      <xdr:row>62</xdr:row>
      <xdr:rowOff>96072</xdr:rowOff>
    </xdr:from>
    <xdr:to>
      <xdr:col>17</xdr:col>
      <xdr:colOff>482202</xdr:colOff>
      <xdr:row>62</xdr:row>
      <xdr:rowOff>210062</xdr:rowOff>
    </xdr:to>
    <xdr:pic>
      <xdr:nvPicPr>
        <xdr:cNvPr id="26" name="图片 25"/>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6838315" y="23203535"/>
          <a:ext cx="321945" cy="113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202609</xdr:colOff>
      <xdr:row>63</xdr:row>
      <xdr:rowOff>80779</xdr:rowOff>
    </xdr:from>
    <xdr:to>
      <xdr:col>17</xdr:col>
      <xdr:colOff>397664</xdr:colOff>
      <xdr:row>63</xdr:row>
      <xdr:rowOff>250468</xdr:rowOff>
    </xdr:to>
    <xdr:pic>
      <xdr:nvPicPr>
        <xdr:cNvPr id="27" name="图片 26"/>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880860" y="23569295"/>
          <a:ext cx="194945" cy="16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246337</xdr:colOff>
      <xdr:row>64</xdr:row>
      <xdr:rowOff>84968</xdr:rowOff>
    </xdr:from>
    <xdr:to>
      <xdr:col>17</xdr:col>
      <xdr:colOff>372569</xdr:colOff>
      <xdr:row>64</xdr:row>
      <xdr:rowOff>240841</xdr:rowOff>
    </xdr:to>
    <xdr:pic>
      <xdr:nvPicPr>
        <xdr:cNvPr id="28" name="图片 27"/>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6924040" y="23954105"/>
          <a:ext cx="126365" cy="156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51197</xdr:colOff>
      <xdr:row>70</xdr:row>
      <xdr:rowOff>41672</xdr:rowOff>
    </xdr:from>
    <xdr:to>
      <xdr:col>17</xdr:col>
      <xdr:colOff>508397</xdr:colOff>
      <xdr:row>70</xdr:row>
      <xdr:rowOff>257046</xdr:rowOff>
    </xdr:to>
    <xdr:pic>
      <xdr:nvPicPr>
        <xdr:cNvPr id="29" name="图片 28"/>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729095" y="26196925"/>
          <a:ext cx="45720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151667</xdr:colOff>
      <xdr:row>118</xdr:row>
      <xdr:rowOff>87923</xdr:rowOff>
    </xdr:from>
    <xdr:to>
      <xdr:col>17</xdr:col>
      <xdr:colOff>441030</xdr:colOff>
      <xdr:row>118</xdr:row>
      <xdr:rowOff>240888</xdr:rowOff>
    </xdr:to>
    <xdr:pic>
      <xdr:nvPicPr>
        <xdr:cNvPr id="30" name="图片 29"/>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6829425" y="44531280"/>
          <a:ext cx="289560" cy="153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20974</xdr:colOff>
      <xdr:row>129</xdr:row>
      <xdr:rowOff>77116</xdr:rowOff>
    </xdr:from>
    <xdr:to>
      <xdr:col>17</xdr:col>
      <xdr:colOff>653767</xdr:colOff>
      <xdr:row>129</xdr:row>
      <xdr:rowOff>263769</xdr:rowOff>
    </xdr:to>
    <xdr:pic>
      <xdr:nvPicPr>
        <xdr:cNvPr id="31" name="图片 30"/>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6699250" y="48711485"/>
          <a:ext cx="607695" cy="186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117094</xdr:colOff>
      <xdr:row>136</xdr:row>
      <xdr:rowOff>63103</xdr:rowOff>
    </xdr:from>
    <xdr:to>
      <xdr:col>17</xdr:col>
      <xdr:colOff>446942</xdr:colOff>
      <xdr:row>136</xdr:row>
      <xdr:rowOff>367208</xdr:rowOff>
    </xdr:to>
    <xdr:pic>
      <xdr:nvPicPr>
        <xdr:cNvPr id="32" name="图片 31"/>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6795135" y="51364515"/>
          <a:ext cx="329565" cy="304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146529</xdr:colOff>
      <xdr:row>137</xdr:row>
      <xdr:rowOff>55138</xdr:rowOff>
    </xdr:from>
    <xdr:to>
      <xdr:col>17</xdr:col>
      <xdr:colOff>472228</xdr:colOff>
      <xdr:row>137</xdr:row>
      <xdr:rowOff>261631</xdr:rowOff>
    </xdr:to>
    <xdr:pic>
      <xdr:nvPicPr>
        <xdr:cNvPr id="33" name="图片 32"/>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6824345" y="51737260"/>
          <a:ext cx="325755" cy="207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226798</xdr:colOff>
      <xdr:row>101</xdr:row>
      <xdr:rowOff>88581</xdr:rowOff>
    </xdr:from>
    <xdr:to>
      <xdr:col>17</xdr:col>
      <xdr:colOff>414668</xdr:colOff>
      <xdr:row>101</xdr:row>
      <xdr:rowOff>240652</xdr:rowOff>
    </xdr:to>
    <xdr:pic>
      <xdr:nvPicPr>
        <xdr:cNvPr id="34" name="图片 33"/>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6904990" y="38054915"/>
          <a:ext cx="187960" cy="151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163116</xdr:colOff>
      <xdr:row>80</xdr:row>
      <xdr:rowOff>75475</xdr:rowOff>
    </xdr:from>
    <xdr:to>
      <xdr:col>17</xdr:col>
      <xdr:colOff>495945</xdr:colOff>
      <xdr:row>80</xdr:row>
      <xdr:rowOff>256865</xdr:rowOff>
    </xdr:to>
    <xdr:pic>
      <xdr:nvPicPr>
        <xdr:cNvPr id="35" name="图片 34"/>
        <xdr:cNvPicPr>
          <a:picLocks noChangeAspect="1"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6840855" y="30040580"/>
          <a:ext cx="333375" cy="181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109904</xdr:colOff>
      <xdr:row>82</xdr:row>
      <xdr:rowOff>51288</xdr:rowOff>
    </xdr:from>
    <xdr:to>
      <xdr:col>17</xdr:col>
      <xdr:colOff>476250</xdr:colOff>
      <xdr:row>82</xdr:row>
      <xdr:rowOff>313951</xdr:rowOff>
    </xdr:to>
    <xdr:pic>
      <xdr:nvPicPr>
        <xdr:cNvPr id="36" name="图片 35"/>
        <xdr:cNvPicPr>
          <a:picLocks noChangeAspect="1" noChangeArrowheads="1"/>
        </xdr:cNvPicPr>
      </xdr:nvPicPr>
      <xdr:blipFill>
        <a:blip r:embed="rId23" cstate="print">
          <a:extLst>
            <a:ext uri="{28A0092B-C50C-407E-A947-70E740481C1C}">
              <a14:useLocalDpi xmlns:a14="http://schemas.microsoft.com/office/drawing/2010/main" val="0"/>
            </a:ext>
          </a:extLst>
        </a:blip>
        <a:srcRect l="37283" t="13170" r="20791" b="31375"/>
        <a:stretch>
          <a:fillRect/>
        </a:stretch>
      </xdr:blipFill>
      <xdr:spPr>
        <a:xfrm>
          <a:off x="6788150" y="30778450"/>
          <a:ext cx="366395"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79998</xdr:colOff>
      <xdr:row>85</xdr:row>
      <xdr:rowOff>71323</xdr:rowOff>
    </xdr:from>
    <xdr:to>
      <xdr:col>17</xdr:col>
      <xdr:colOff>578827</xdr:colOff>
      <xdr:row>85</xdr:row>
      <xdr:rowOff>300404</xdr:rowOff>
    </xdr:to>
    <xdr:pic>
      <xdr:nvPicPr>
        <xdr:cNvPr id="37" name="图片 36"/>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757670" y="31941770"/>
          <a:ext cx="499110" cy="22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55685</xdr:colOff>
      <xdr:row>92</xdr:row>
      <xdr:rowOff>46892</xdr:rowOff>
    </xdr:from>
    <xdr:to>
      <xdr:col>17</xdr:col>
      <xdr:colOff>565414</xdr:colOff>
      <xdr:row>92</xdr:row>
      <xdr:rowOff>329712</xdr:rowOff>
    </xdr:to>
    <xdr:pic>
      <xdr:nvPicPr>
        <xdr:cNvPr id="38" name="图片 37"/>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6733540" y="34584005"/>
          <a:ext cx="509905" cy="283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98916</xdr:colOff>
      <xdr:row>93</xdr:row>
      <xdr:rowOff>54221</xdr:rowOff>
    </xdr:from>
    <xdr:to>
      <xdr:col>17</xdr:col>
      <xdr:colOff>414132</xdr:colOff>
      <xdr:row>93</xdr:row>
      <xdr:rowOff>349453</xdr:rowOff>
    </xdr:to>
    <xdr:pic>
      <xdr:nvPicPr>
        <xdr:cNvPr id="39" name="图片 38"/>
        <xdr:cNvPicPr>
          <a:picLocks noChangeAspect="1" noChangeArrowheads="1"/>
        </xdr:cNvPicPr>
      </xdr:nvPicPr>
      <xdr:blipFill>
        <a:blip r:embed="rId26" cstate="print">
          <a:extLst>
            <a:ext uri="{28A0092B-C50C-407E-A947-70E740481C1C}">
              <a14:useLocalDpi xmlns:a14="http://schemas.microsoft.com/office/drawing/2010/main" val="0"/>
            </a:ext>
          </a:extLst>
        </a:blip>
        <a:srcRect/>
        <a:stretch>
          <a:fillRect/>
        </a:stretch>
      </xdr:blipFill>
      <xdr:spPr>
        <a:xfrm>
          <a:off x="6776720" y="34972625"/>
          <a:ext cx="31559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142783</xdr:colOff>
      <xdr:row>94</xdr:row>
      <xdr:rowOff>51816</xdr:rowOff>
    </xdr:from>
    <xdr:to>
      <xdr:col>17</xdr:col>
      <xdr:colOff>503473</xdr:colOff>
      <xdr:row>94</xdr:row>
      <xdr:rowOff>322385</xdr:rowOff>
    </xdr:to>
    <xdr:pic>
      <xdr:nvPicPr>
        <xdr:cNvPr id="40" name="图片 39"/>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6820535" y="35351085"/>
          <a:ext cx="360680"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78258</xdr:colOff>
      <xdr:row>140</xdr:row>
      <xdr:rowOff>53951</xdr:rowOff>
    </xdr:from>
    <xdr:to>
      <xdr:col>17</xdr:col>
      <xdr:colOff>427399</xdr:colOff>
      <xdr:row>140</xdr:row>
      <xdr:rowOff>293077</xdr:rowOff>
    </xdr:to>
    <xdr:pic>
      <xdr:nvPicPr>
        <xdr:cNvPr id="41" name="图片 40"/>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6756400" y="52878990"/>
          <a:ext cx="349250" cy="239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50677</xdr:colOff>
      <xdr:row>139</xdr:row>
      <xdr:rowOff>25972</xdr:rowOff>
    </xdr:from>
    <xdr:to>
      <xdr:col>17</xdr:col>
      <xdr:colOff>552098</xdr:colOff>
      <xdr:row>139</xdr:row>
      <xdr:rowOff>337039</xdr:rowOff>
    </xdr:to>
    <xdr:pic>
      <xdr:nvPicPr>
        <xdr:cNvPr id="42" name="图片 41"/>
        <xdr:cNvPicPr>
          <a:picLocks noChangeAspect="1"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6728460" y="52470050"/>
          <a:ext cx="5016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223095</xdr:colOff>
      <xdr:row>133</xdr:row>
      <xdr:rowOff>38325</xdr:rowOff>
    </xdr:from>
    <xdr:to>
      <xdr:col>17</xdr:col>
      <xdr:colOff>369255</xdr:colOff>
      <xdr:row>133</xdr:row>
      <xdr:rowOff>247204</xdr:rowOff>
    </xdr:to>
    <xdr:pic>
      <xdr:nvPicPr>
        <xdr:cNvPr id="43" name="图片 42"/>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901180" y="50196750"/>
          <a:ext cx="146050" cy="2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69711</xdr:colOff>
      <xdr:row>134</xdr:row>
      <xdr:rowOff>18811</xdr:rowOff>
    </xdr:from>
    <xdr:to>
      <xdr:col>17</xdr:col>
      <xdr:colOff>446942</xdr:colOff>
      <xdr:row>134</xdr:row>
      <xdr:rowOff>344305</xdr:rowOff>
    </xdr:to>
    <xdr:pic>
      <xdr:nvPicPr>
        <xdr:cNvPr id="44" name="图片 43"/>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6747510" y="50558065"/>
          <a:ext cx="377190" cy="32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70431</xdr:colOff>
      <xdr:row>96</xdr:row>
      <xdr:rowOff>29767</xdr:rowOff>
    </xdr:from>
    <xdr:to>
      <xdr:col>17</xdr:col>
      <xdr:colOff>525413</xdr:colOff>
      <xdr:row>96</xdr:row>
      <xdr:rowOff>351693</xdr:rowOff>
    </xdr:to>
    <xdr:pic>
      <xdr:nvPicPr>
        <xdr:cNvPr id="45" name="图片 44"/>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6748145" y="36090860"/>
          <a:ext cx="455295"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166539</xdr:colOff>
      <xdr:row>106</xdr:row>
      <xdr:rowOff>35443</xdr:rowOff>
    </xdr:from>
    <xdr:to>
      <xdr:col>17</xdr:col>
      <xdr:colOff>484294</xdr:colOff>
      <xdr:row>106</xdr:row>
      <xdr:rowOff>329712</xdr:rowOff>
    </xdr:to>
    <xdr:pic>
      <xdr:nvPicPr>
        <xdr:cNvPr id="46" name="图片 45"/>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844665" y="39906575"/>
          <a:ext cx="317500" cy="29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80595</xdr:colOff>
      <xdr:row>149</xdr:row>
      <xdr:rowOff>65942</xdr:rowOff>
    </xdr:from>
    <xdr:to>
      <xdr:col>17</xdr:col>
      <xdr:colOff>590263</xdr:colOff>
      <xdr:row>149</xdr:row>
      <xdr:rowOff>293077</xdr:rowOff>
    </xdr:to>
    <xdr:pic>
      <xdr:nvPicPr>
        <xdr:cNvPr id="47" name="图片 46"/>
        <xdr:cNvPicPr>
          <a:picLocks noChangeAspect="1" noChangeArrowheads="1"/>
        </xdr:cNvPicPr>
      </xdr:nvPicPr>
      <xdr:blipFill>
        <a:blip r:embed="rId33" cstate="print">
          <a:extLst>
            <a:ext uri="{28A0092B-C50C-407E-A947-70E740481C1C}">
              <a14:useLocalDpi xmlns:a14="http://schemas.microsoft.com/office/drawing/2010/main" val="0"/>
            </a:ext>
          </a:extLst>
        </a:blip>
        <a:srcRect l="19038" t="26158" r="17349" b="22527"/>
        <a:stretch>
          <a:fillRect/>
        </a:stretch>
      </xdr:blipFill>
      <xdr:spPr>
        <a:xfrm>
          <a:off x="6758305" y="56320055"/>
          <a:ext cx="509905" cy="227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122459</xdr:colOff>
      <xdr:row>88</xdr:row>
      <xdr:rowOff>47533</xdr:rowOff>
    </xdr:from>
    <xdr:to>
      <xdr:col>17</xdr:col>
      <xdr:colOff>517236</xdr:colOff>
      <xdr:row>88</xdr:row>
      <xdr:rowOff>323850</xdr:rowOff>
    </xdr:to>
    <xdr:pic>
      <xdr:nvPicPr>
        <xdr:cNvPr id="48" name="图片 47"/>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6800215" y="33060640"/>
          <a:ext cx="39497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149289</xdr:colOff>
      <xdr:row>91</xdr:row>
      <xdr:rowOff>36877</xdr:rowOff>
    </xdr:from>
    <xdr:to>
      <xdr:col>17</xdr:col>
      <xdr:colOff>495300</xdr:colOff>
      <xdr:row>91</xdr:row>
      <xdr:rowOff>342962</xdr:rowOff>
    </xdr:to>
    <xdr:pic>
      <xdr:nvPicPr>
        <xdr:cNvPr id="49" name="图片 48"/>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6827520" y="34193480"/>
          <a:ext cx="34607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155719</xdr:colOff>
      <xdr:row>90</xdr:row>
      <xdr:rowOff>25625</xdr:rowOff>
    </xdr:from>
    <xdr:to>
      <xdr:col>17</xdr:col>
      <xdr:colOff>432288</xdr:colOff>
      <xdr:row>90</xdr:row>
      <xdr:rowOff>355278</xdr:rowOff>
    </xdr:to>
    <xdr:pic>
      <xdr:nvPicPr>
        <xdr:cNvPr id="50" name="图片 49"/>
        <xdr:cNvPicPr>
          <a:picLocks noChangeAspect="1"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6833870" y="33801050"/>
          <a:ext cx="276225" cy="329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104201</xdr:colOff>
      <xdr:row>87</xdr:row>
      <xdr:rowOff>73819</xdr:rowOff>
    </xdr:from>
    <xdr:to>
      <xdr:col>17</xdr:col>
      <xdr:colOff>450829</xdr:colOff>
      <xdr:row>87</xdr:row>
      <xdr:rowOff>232983</xdr:rowOff>
    </xdr:to>
    <xdr:pic>
      <xdr:nvPicPr>
        <xdr:cNvPr id="51" name="图片 50"/>
        <xdr:cNvPicPr>
          <a:picLocks noChangeAspect="1" noChangeArrowheads="1"/>
        </xdr:cNvPicPr>
      </xdr:nvPicPr>
      <xdr:blipFill>
        <a:blip r:embed="rId36" cstate="print">
          <a:extLst>
            <a:ext uri="{28A0092B-C50C-407E-A947-70E740481C1C}">
              <a14:useLocalDpi xmlns:a14="http://schemas.microsoft.com/office/drawing/2010/main" val="0"/>
            </a:ext>
          </a:extLst>
        </a:blip>
        <a:srcRect/>
        <a:stretch>
          <a:fillRect/>
        </a:stretch>
      </xdr:blipFill>
      <xdr:spPr>
        <a:xfrm>
          <a:off x="6782435" y="32706310"/>
          <a:ext cx="346075" cy="15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154140</xdr:colOff>
      <xdr:row>144</xdr:row>
      <xdr:rowOff>49273</xdr:rowOff>
    </xdr:from>
    <xdr:to>
      <xdr:col>17</xdr:col>
      <xdr:colOff>562760</xdr:colOff>
      <xdr:row>144</xdr:row>
      <xdr:rowOff>337039</xdr:rowOff>
    </xdr:to>
    <xdr:pic>
      <xdr:nvPicPr>
        <xdr:cNvPr id="55" name="图片 54"/>
        <xdr:cNvPicPr>
          <a:picLocks noChangeAspect="1" noChangeArrowheads="1"/>
        </xdr:cNvPicPr>
      </xdr:nvPicPr>
      <xdr:blipFill>
        <a:blip r:embed="rId37" cstate="print">
          <a:extLst>
            <a:ext uri="{28A0092B-C50C-407E-A947-70E740481C1C}">
              <a14:useLocalDpi xmlns:a14="http://schemas.microsoft.com/office/drawing/2010/main" val="0"/>
            </a:ext>
          </a:extLst>
        </a:blip>
        <a:srcRect/>
        <a:stretch>
          <a:fillRect/>
        </a:stretch>
      </xdr:blipFill>
      <xdr:spPr>
        <a:xfrm>
          <a:off x="6831965" y="54398545"/>
          <a:ext cx="408940"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270328</xdr:colOff>
      <xdr:row>99</xdr:row>
      <xdr:rowOff>76570</xdr:rowOff>
    </xdr:from>
    <xdr:to>
      <xdr:col>17</xdr:col>
      <xdr:colOff>472966</xdr:colOff>
      <xdr:row>99</xdr:row>
      <xdr:rowOff>260741</xdr:rowOff>
    </xdr:to>
    <xdr:pic>
      <xdr:nvPicPr>
        <xdr:cNvPr id="56" name="图片 55"/>
        <xdr:cNvPicPr>
          <a:picLocks noChangeAspect="1"/>
        </xdr:cNvPicPr>
      </xdr:nvPicPr>
      <xdr:blipFill>
        <a:blip r:embed="rId38"/>
        <a:stretch>
          <a:fillRect/>
        </a:stretch>
      </xdr:blipFill>
      <xdr:spPr>
        <a:xfrm>
          <a:off x="6948170" y="37280850"/>
          <a:ext cx="202565" cy="184150"/>
        </a:xfrm>
        <a:prstGeom prst="rect">
          <a:avLst/>
        </a:prstGeom>
      </xdr:spPr>
    </xdr:pic>
    <xdr:clientData/>
  </xdr:twoCellAnchor>
  <xdr:twoCellAnchor>
    <xdr:from>
      <xdr:col>17</xdr:col>
      <xdr:colOff>173497</xdr:colOff>
      <xdr:row>161</xdr:row>
      <xdr:rowOff>41673</xdr:rowOff>
    </xdr:from>
    <xdr:to>
      <xdr:col>17</xdr:col>
      <xdr:colOff>434578</xdr:colOff>
      <xdr:row>161</xdr:row>
      <xdr:rowOff>253744</xdr:rowOff>
    </xdr:to>
    <xdr:pic>
      <xdr:nvPicPr>
        <xdr:cNvPr id="58" name="图片 57"/>
        <xdr:cNvPicPr>
          <a:picLocks noChangeAspect="1" noChangeArrowheads="1"/>
        </xdr:cNvPicPr>
      </xdr:nvPicPr>
      <xdr:blipFill>
        <a:blip r:embed="rId39" cstate="print">
          <a:extLst>
            <a:ext uri="{28A0092B-C50C-407E-A947-70E740481C1C}">
              <a14:useLocalDpi xmlns:a14="http://schemas.microsoft.com/office/drawing/2010/main" val="0"/>
            </a:ext>
          </a:extLst>
        </a:blip>
        <a:srcRect/>
        <a:stretch>
          <a:fillRect/>
        </a:stretch>
      </xdr:blipFill>
      <xdr:spPr>
        <a:xfrm>
          <a:off x="6851650" y="60867925"/>
          <a:ext cx="260985" cy="21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124239</xdr:colOff>
      <xdr:row>138</xdr:row>
      <xdr:rowOff>29459</xdr:rowOff>
    </xdr:from>
    <xdr:to>
      <xdr:col>17</xdr:col>
      <xdr:colOff>347996</xdr:colOff>
      <xdr:row>138</xdr:row>
      <xdr:rowOff>281253</xdr:rowOff>
    </xdr:to>
    <xdr:pic>
      <xdr:nvPicPr>
        <xdr:cNvPr id="59" name="图片 58"/>
        <xdr:cNvPicPr>
          <a:picLocks noChangeAspect="1" noChangeArrowheads="1"/>
        </xdr:cNvPicPr>
      </xdr:nvPicPr>
      <xdr:blipFill>
        <a:blip r:embed="rId40" cstate="print">
          <a:extLst>
            <a:ext uri="{28A0092B-C50C-407E-A947-70E740481C1C}">
              <a14:useLocalDpi xmlns:a14="http://schemas.microsoft.com/office/drawing/2010/main" val="0"/>
            </a:ext>
          </a:extLst>
        </a:blip>
        <a:srcRect/>
        <a:stretch>
          <a:fillRect/>
        </a:stretch>
      </xdr:blipFill>
      <xdr:spPr>
        <a:xfrm>
          <a:off x="6802120" y="52092860"/>
          <a:ext cx="224155"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151398</xdr:colOff>
      <xdr:row>8</xdr:row>
      <xdr:rowOff>72800</xdr:rowOff>
    </xdr:from>
    <xdr:to>
      <xdr:col>17</xdr:col>
      <xdr:colOff>449706</xdr:colOff>
      <xdr:row>8</xdr:row>
      <xdr:rowOff>255016</xdr:rowOff>
    </xdr:to>
    <xdr:pic>
      <xdr:nvPicPr>
        <xdr:cNvPr id="78" name="图片 77"/>
        <xdr:cNvPicPr>
          <a:picLocks noChangeAspect="1" noChangeArrowheads="1"/>
        </xdr:cNvPicPr>
      </xdr:nvPicPr>
      <xdr:blipFill>
        <a:blip r:embed="rId41" cstate="print">
          <a:extLst>
            <a:ext uri="{28A0092B-C50C-407E-A947-70E740481C1C}">
              <a14:useLocalDpi xmlns:a14="http://schemas.microsoft.com/office/drawing/2010/main" val="0"/>
            </a:ext>
          </a:extLst>
        </a:blip>
        <a:srcRect/>
        <a:stretch>
          <a:fillRect/>
        </a:stretch>
      </xdr:blipFill>
      <xdr:spPr>
        <a:xfrm>
          <a:off x="6829425" y="2606040"/>
          <a:ext cx="298450" cy="18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192312</xdr:colOff>
      <xdr:row>49</xdr:row>
      <xdr:rowOff>75009</xdr:rowOff>
    </xdr:from>
    <xdr:to>
      <xdr:col>17</xdr:col>
      <xdr:colOff>376273</xdr:colOff>
      <xdr:row>49</xdr:row>
      <xdr:rowOff>217884</xdr:rowOff>
    </xdr:to>
    <xdr:pic>
      <xdr:nvPicPr>
        <xdr:cNvPr id="79" name="图片 78"/>
        <xdr:cNvPicPr>
          <a:picLocks noChangeAspect="1"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6870065" y="18229580"/>
          <a:ext cx="1841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187662</xdr:colOff>
      <xdr:row>53</xdr:row>
      <xdr:rowOff>114300</xdr:rowOff>
    </xdr:from>
    <xdr:to>
      <xdr:col>17</xdr:col>
      <xdr:colOff>451045</xdr:colOff>
      <xdr:row>53</xdr:row>
      <xdr:rowOff>267114</xdr:rowOff>
    </xdr:to>
    <xdr:pic>
      <xdr:nvPicPr>
        <xdr:cNvPr id="80" name="图片 79"/>
        <xdr:cNvPicPr>
          <a:picLocks noChangeAspect="1" noChangeArrowheads="1"/>
        </xdr:cNvPicPr>
      </xdr:nvPicPr>
      <xdr:blipFill>
        <a:blip r:embed="rId43" cstate="print">
          <a:extLst>
            <a:ext uri="{28A0092B-C50C-407E-A947-70E740481C1C}">
              <a14:useLocalDpi xmlns:a14="http://schemas.microsoft.com/office/drawing/2010/main" val="0"/>
            </a:ext>
          </a:extLst>
        </a:blip>
        <a:srcRect/>
        <a:stretch>
          <a:fillRect/>
        </a:stretch>
      </xdr:blipFill>
      <xdr:spPr>
        <a:xfrm>
          <a:off x="6865620" y="19792950"/>
          <a:ext cx="2635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238857</xdr:colOff>
      <xdr:row>66</xdr:row>
      <xdr:rowOff>76201</xdr:rowOff>
    </xdr:from>
    <xdr:to>
      <xdr:col>17</xdr:col>
      <xdr:colOff>404864</xdr:colOff>
      <xdr:row>66</xdr:row>
      <xdr:rowOff>248066</xdr:rowOff>
    </xdr:to>
    <xdr:pic>
      <xdr:nvPicPr>
        <xdr:cNvPr id="81" name="图片 80"/>
        <xdr:cNvPicPr>
          <a:picLocks noChangeAspect="1" noChangeArrowheads="1"/>
        </xdr:cNvPicPr>
      </xdr:nvPicPr>
      <xdr:blipFill>
        <a:blip r:embed="rId44" cstate="print">
          <a:extLst>
            <a:ext uri="{28A0092B-C50C-407E-A947-70E740481C1C}">
              <a14:useLocalDpi xmlns:a14="http://schemas.microsoft.com/office/drawing/2010/main" val="0"/>
            </a:ext>
          </a:extLst>
        </a:blip>
        <a:srcRect/>
        <a:stretch>
          <a:fillRect/>
        </a:stretch>
      </xdr:blipFill>
      <xdr:spPr>
        <a:xfrm>
          <a:off x="6917055" y="24707850"/>
          <a:ext cx="16573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227661</xdr:colOff>
      <xdr:row>67</xdr:row>
      <xdr:rowOff>49142</xdr:rowOff>
    </xdr:from>
    <xdr:to>
      <xdr:col>17</xdr:col>
      <xdr:colOff>385050</xdr:colOff>
      <xdr:row>67</xdr:row>
      <xdr:rowOff>270014</xdr:rowOff>
    </xdr:to>
    <xdr:pic>
      <xdr:nvPicPr>
        <xdr:cNvPr id="82" name="图片 81"/>
        <xdr:cNvPicPr>
          <a:picLocks noChangeAspect="1"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6905625" y="25061545"/>
          <a:ext cx="157480" cy="22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35168</xdr:colOff>
      <xdr:row>105</xdr:row>
      <xdr:rowOff>18500</xdr:rowOff>
    </xdr:from>
    <xdr:to>
      <xdr:col>17</xdr:col>
      <xdr:colOff>627902</xdr:colOff>
      <xdr:row>105</xdr:row>
      <xdr:rowOff>322385</xdr:rowOff>
    </xdr:to>
    <xdr:pic>
      <xdr:nvPicPr>
        <xdr:cNvPr id="83" name="图片 82"/>
        <xdr:cNvPicPr>
          <a:picLocks noChangeAspect="1" noChangeArrowheads="1"/>
        </xdr:cNvPicPr>
      </xdr:nvPicPr>
      <xdr:blipFill>
        <a:blip r:embed="rId46" cstate="print">
          <a:extLst>
            <a:ext uri="{28A0092B-C50C-407E-A947-70E740481C1C}">
              <a14:useLocalDpi xmlns:a14="http://schemas.microsoft.com/office/drawing/2010/main" val="0"/>
            </a:ext>
          </a:extLst>
        </a:blip>
        <a:srcRect/>
        <a:stretch>
          <a:fillRect/>
        </a:stretch>
      </xdr:blipFill>
      <xdr:spPr>
        <a:xfrm>
          <a:off x="6713220" y="39509065"/>
          <a:ext cx="592455" cy="30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215412</xdr:colOff>
      <xdr:row>116</xdr:row>
      <xdr:rowOff>59899</xdr:rowOff>
    </xdr:from>
    <xdr:to>
      <xdr:col>17</xdr:col>
      <xdr:colOff>415437</xdr:colOff>
      <xdr:row>116</xdr:row>
      <xdr:rowOff>254265</xdr:rowOff>
    </xdr:to>
    <xdr:pic>
      <xdr:nvPicPr>
        <xdr:cNvPr id="84" name="图片 83"/>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6893560" y="43741340"/>
          <a:ext cx="200025" cy="194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167695</xdr:colOff>
      <xdr:row>127</xdr:row>
      <xdr:rowOff>26837</xdr:rowOff>
    </xdr:from>
    <xdr:to>
      <xdr:col>17</xdr:col>
      <xdr:colOff>454268</xdr:colOff>
      <xdr:row>127</xdr:row>
      <xdr:rowOff>332524</xdr:rowOff>
    </xdr:to>
    <xdr:pic>
      <xdr:nvPicPr>
        <xdr:cNvPr id="85" name="图片 84"/>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6845935" y="47899320"/>
          <a:ext cx="286385" cy="3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126206</xdr:colOff>
      <xdr:row>78</xdr:row>
      <xdr:rowOff>99461</xdr:rowOff>
    </xdr:from>
    <xdr:to>
      <xdr:col>17</xdr:col>
      <xdr:colOff>469107</xdr:colOff>
      <xdr:row>78</xdr:row>
      <xdr:rowOff>234482</xdr:rowOff>
    </xdr:to>
    <xdr:pic>
      <xdr:nvPicPr>
        <xdr:cNvPr id="86" name="图片 85"/>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6804025" y="29302710"/>
          <a:ext cx="342900" cy="13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176276</xdr:colOff>
      <xdr:row>79</xdr:row>
      <xdr:rowOff>81920</xdr:rowOff>
    </xdr:from>
    <xdr:to>
      <xdr:col>17</xdr:col>
      <xdr:colOff>438287</xdr:colOff>
      <xdr:row>79</xdr:row>
      <xdr:rowOff>263309</xdr:rowOff>
    </xdr:to>
    <xdr:pic>
      <xdr:nvPicPr>
        <xdr:cNvPr id="87" name="图片 86"/>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6854190" y="29666565"/>
          <a:ext cx="26225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214679</xdr:colOff>
      <xdr:row>132</xdr:row>
      <xdr:rowOff>29949</xdr:rowOff>
    </xdr:from>
    <xdr:to>
      <xdr:col>17</xdr:col>
      <xdr:colOff>388614</xdr:colOff>
      <xdr:row>132</xdr:row>
      <xdr:rowOff>270876</xdr:rowOff>
    </xdr:to>
    <xdr:pic>
      <xdr:nvPicPr>
        <xdr:cNvPr id="88" name="图片 87"/>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892925" y="49807495"/>
          <a:ext cx="173355" cy="240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188393</xdr:colOff>
      <xdr:row>131</xdr:row>
      <xdr:rowOff>66584</xdr:rowOff>
    </xdr:from>
    <xdr:to>
      <xdr:col>17</xdr:col>
      <xdr:colOff>388418</xdr:colOff>
      <xdr:row>131</xdr:row>
      <xdr:rowOff>240520</xdr:rowOff>
    </xdr:to>
    <xdr:pic>
      <xdr:nvPicPr>
        <xdr:cNvPr id="89" name="图片 88"/>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6866255" y="49462690"/>
          <a:ext cx="200025" cy="17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190864</xdr:colOff>
      <xdr:row>97</xdr:row>
      <xdr:rowOff>39477</xdr:rowOff>
    </xdr:from>
    <xdr:to>
      <xdr:col>17</xdr:col>
      <xdr:colOff>439615</xdr:colOff>
      <xdr:row>97</xdr:row>
      <xdr:rowOff>319683</xdr:rowOff>
    </xdr:to>
    <xdr:pic>
      <xdr:nvPicPr>
        <xdr:cNvPr id="90" name="图片 89"/>
        <xdr:cNvPicPr>
          <a:picLocks noChangeAspect="1" noChangeArrowheads="1"/>
        </xdr:cNvPicPr>
      </xdr:nvPicPr>
      <xdr:blipFill>
        <a:blip r:embed="rId53" cstate="print">
          <a:extLst>
            <a:ext uri="{28A0092B-C50C-407E-A947-70E740481C1C}">
              <a14:useLocalDpi xmlns:a14="http://schemas.microsoft.com/office/drawing/2010/main" val="0"/>
            </a:ext>
          </a:extLst>
        </a:blip>
        <a:srcRect b="13279"/>
        <a:stretch>
          <a:fillRect/>
        </a:stretch>
      </xdr:blipFill>
      <xdr:spPr>
        <a:xfrm>
          <a:off x="6868795" y="36482020"/>
          <a:ext cx="248920"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174015</xdr:colOff>
      <xdr:row>98</xdr:row>
      <xdr:rowOff>52021</xdr:rowOff>
    </xdr:from>
    <xdr:to>
      <xdr:col>17</xdr:col>
      <xdr:colOff>439615</xdr:colOff>
      <xdr:row>98</xdr:row>
      <xdr:rowOff>319112</xdr:rowOff>
    </xdr:to>
    <xdr:pic>
      <xdr:nvPicPr>
        <xdr:cNvPr id="91" name="图片 90"/>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852285" y="36875085"/>
          <a:ext cx="265430" cy="26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173648</xdr:colOff>
      <xdr:row>102</xdr:row>
      <xdr:rowOff>30040</xdr:rowOff>
    </xdr:from>
    <xdr:to>
      <xdr:col>17</xdr:col>
      <xdr:colOff>467742</xdr:colOff>
      <xdr:row>102</xdr:row>
      <xdr:rowOff>344365</xdr:rowOff>
    </xdr:to>
    <xdr:pic>
      <xdr:nvPicPr>
        <xdr:cNvPr id="92" name="图片 91"/>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6851650" y="38377495"/>
          <a:ext cx="29400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123824</xdr:colOff>
      <xdr:row>158</xdr:row>
      <xdr:rowOff>56418</xdr:rowOff>
    </xdr:from>
    <xdr:to>
      <xdr:col>17</xdr:col>
      <xdr:colOff>351691</xdr:colOff>
      <xdr:row>158</xdr:row>
      <xdr:rowOff>312906</xdr:rowOff>
    </xdr:to>
    <xdr:pic>
      <xdr:nvPicPr>
        <xdr:cNvPr id="93" name="图片 92"/>
        <xdr:cNvPicPr>
          <a:picLocks noChangeAspect="1" noChangeArrowheads="1"/>
        </xdr:cNvPicPr>
      </xdr:nvPicPr>
      <xdr:blipFill>
        <a:blip r:embed="rId56" cstate="print">
          <a:extLst>
            <a:ext uri="{28A0092B-C50C-407E-A947-70E740481C1C}">
              <a14:useLocalDpi xmlns:a14="http://schemas.microsoft.com/office/drawing/2010/main" val="0"/>
            </a:ext>
          </a:extLst>
        </a:blip>
        <a:srcRect/>
        <a:stretch>
          <a:fillRect/>
        </a:stretch>
      </xdr:blipFill>
      <xdr:spPr>
        <a:xfrm>
          <a:off x="6801485" y="59739530"/>
          <a:ext cx="227965" cy="25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124588</xdr:colOff>
      <xdr:row>167</xdr:row>
      <xdr:rowOff>78426</xdr:rowOff>
    </xdr:from>
    <xdr:to>
      <xdr:col>17</xdr:col>
      <xdr:colOff>464236</xdr:colOff>
      <xdr:row>167</xdr:row>
      <xdr:rowOff>313373</xdr:rowOff>
    </xdr:to>
    <xdr:pic>
      <xdr:nvPicPr>
        <xdr:cNvPr id="94" name="图片 93"/>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rot="21415556">
          <a:off x="6802755" y="63190755"/>
          <a:ext cx="339725"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82618</xdr:colOff>
      <xdr:row>177</xdr:row>
      <xdr:rowOff>78670</xdr:rowOff>
    </xdr:from>
    <xdr:to>
      <xdr:col>17</xdr:col>
      <xdr:colOff>564174</xdr:colOff>
      <xdr:row>177</xdr:row>
      <xdr:rowOff>329711</xdr:rowOff>
    </xdr:to>
    <xdr:pic>
      <xdr:nvPicPr>
        <xdr:cNvPr id="95" name="图片 94"/>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6760845" y="67000755"/>
          <a:ext cx="48133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151668</xdr:colOff>
      <xdr:row>198</xdr:row>
      <xdr:rowOff>46159</xdr:rowOff>
    </xdr:from>
    <xdr:to>
      <xdr:col>17</xdr:col>
      <xdr:colOff>496987</xdr:colOff>
      <xdr:row>198</xdr:row>
      <xdr:rowOff>307731</xdr:rowOff>
    </xdr:to>
    <xdr:pic>
      <xdr:nvPicPr>
        <xdr:cNvPr id="96" name="图片 95"/>
        <xdr:cNvPicPr>
          <a:picLocks noChangeAspect="1" noChangeArrowheads="1"/>
        </xdr:cNvPicPr>
      </xdr:nvPicPr>
      <xdr:blipFill>
        <a:blip r:embed="rId59" cstate="print">
          <a:extLst>
            <a:ext uri="{28A0092B-C50C-407E-A947-70E740481C1C}">
              <a14:useLocalDpi xmlns:a14="http://schemas.microsoft.com/office/drawing/2010/main" val="0"/>
            </a:ext>
          </a:extLst>
        </a:blip>
        <a:srcRect/>
        <a:stretch>
          <a:fillRect/>
        </a:stretch>
      </xdr:blipFill>
      <xdr:spPr>
        <a:xfrm>
          <a:off x="6829425" y="74969370"/>
          <a:ext cx="34544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27476</xdr:colOff>
      <xdr:row>206</xdr:row>
      <xdr:rowOff>44054</xdr:rowOff>
    </xdr:from>
    <xdr:to>
      <xdr:col>17</xdr:col>
      <xdr:colOff>395654</xdr:colOff>
      <xdr:row>206</xdr:row>
      <xdr:rowOff>352610</xdr:rowOff>
    </xdr:to>
    <xdr:pic>
      <xdr:nvPicPr>
        <xdr:cNvPr id="97" name="图片 96"/>
        <xdr:cNvPicPr>
          <a:picLocks noChangeAspect="1" noChangeArrowheads="1"/>
        </xdr:cNvPicPr>
      </xdr:nvPicPr>
      <xdr:blipFill>
        <a:blip r:embed="rId60" cstate="print">
          <a:extLst>
            <a:ext uri="{28A0092B-C50C-407E-A947-70E740481C1C}">
              <a14:useLocalDpi xmlns:a14="http://schemas.microsoft.com/office/drawing/2010/main" val="0"/>
            </a:ext>
          </a:extLst>
        </a:blip>
        <a:srcRect t="11824" b="13196"/>
        <a:stretch>
          <a:fillRect/>
        </a:stretch>
      </xdr:blipFill>
      <xdr:spPr>
        <a:xfrm>
          <a:off x="6705600" y="78015465"/>
          <a:ext cx="368300"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69303</xdr:colOff>
      <xdr:row>192</xdr:row>
      <xdr:rowOff>72587</xdr:rowOff>
    </xdr:from>
    <xdr:to>
      <xdr:col>17</xdr:col>
      <xdr:colOff>574128</xdr:colOff>
      <xdr:row>192</xdr:row>
      <xdr:rowOff>331873</xdr:rowOff>
    </xdr:to>
    <xdr:pic>
      <xdr:nvPicPr>
        <xdr:cNvPr id="98" name="图片 97"/>
        <xdr:cNvPicPr>
          <a:picLocks noChangeAspect="1" noChangeArrowheads="1"/>
        </xdr:cNvPicPr>
      </xdr:nvPicPr>
      <xdr:blipFill>
        <a:blip r:embed="rId61" cstate="print">
          <a:extLst>
            <a:ext uri="{28A0092B-C50C-407E-A947-70E740481C1C}">
              <a14:useLocalDpi xmlns:a14="http://schemas.microsoft.com/office/drawing/2010/main" val="0"/>
            </a:ext>
          </a:extLst>
        </a:blip>
        <a:srcRect/>
        <a:stretch>
          <a:fillRect/>
        </a:stretch>
      </xdr:blipFill>
      <xdr:spPr>
        <a:xfrm>
          <a:off x="6747510" y="72710040"/>
          <a:ext cx="504825"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68580</xdr:colOff>
      <xdr:row>207</xdr:row>
      <xdr:rowOff>80645</xdr:rowOff>
    </xdr:from>
    <xdr:to>
      <xdr:col>17</xdr:col>
      <xdr:colOff>556895</xdr:colOff>
      <xdr:row>207</xdr:row>
      <xdr:rowOff>328295</xdr:rowOff>
    </xdr:to>
    <xdr:pic>
      <xdr:nvPicPr>
        <xdr:cNvPr id="99" name="图片 98"/>
        <xdr:cNvPicPr>
          <a:picLocks noChangeAspect="1"/>
        </xdr:cNvPicPr>
      </xdr:nvPicPr>
      <xdr:blipFill>
        <a:blip r:embed="rId62" cstate="print"/>
        <a:stretch>
          <a:fillRect/>
        </a:stretch>
      </xdr:blipFill>
      <xdr:spPr>
        <a:xfrm>
          <a:off x="6746875" y="78433295"/>
          <a:ext cx="488315" cy="247650"/>
        </a:xfrm>
        <a:prstGeom prst="rect">
          <a:avLst/>
        </a:prstGeom>
        <a:noFill/>
        <a:ln w="9525">
          <a:noFill/>
        </a:ln>
      </xdr:spPr>
    </xdr:pic>
    <xdr:clientData/>
  </xdr:twoCellAnchor>
  <xdr:twoCellAnchor>
    <xdr:from>
      <xdr:col>17</xdr:col>
      <xdr:colOff>109075</xdr:colOff>
      <xdr:row>210</xdr:row>
      <xdr:rowOff>50780</xdr:rowOff>
    </xdr:from>
    <xdr:to>
      <xdr:col>17</xdr:col>
      <xdr:colOff>454268</xdr:colOff>
      <xdr:row>210</xdr:row>
      <xdr:rowOff>359324</xdr:rowOff>
    </xdr:to>
    <xdr:pic>
      <xdr:nvPicPr>
        <xdr:cNvPr id="100" name="图片 99"/>
        <xdr:cNvPicPr>
          <a:picLocks noChangeAspect="1" noChangeArrowheads="1"/>
        </xdr:cNvPicPr>
      </xdr:nvPicPr>
      <xdr:blipFill>
        <a:blip r:embed="rId63" cstate="print">
          <a:extLst>
            <a:ext uri="{28A0092B-C50C-407E-A947-70E740481C1C}">
              <a14:useLocalDpi xmlns:a14="http://schemas.microsoft.com/office/drawing/2010/main" val="0"/>
            </a:ext>
          </a:extLst>
        </a:blip>
        <a:srcRect/>
        <a:stretch>
          <a:fillRect/>
        </a:stretch>
      </xdr:blipFill>
      <xdr:spPr>
        <a:xfrm>
          <a:off x="6786880" y="79545815"/>
          <a:ext cx="345440"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209797</xdr:colOff>
      <xdr:row>68</xdr:row>
      <xdr:rowOff>105349</xdr:rowOff>
    </xdr:from>
    <xdr:to>
      <xdr:col>17</xdr:col>
      <xdr:colOff>438396</xdr:colOff>
      <xdr:row>68</xdr:row>
      <xdr:rowOff>275600</xdr:rowOff>
    </xdr:to>
    <xdr:pic>
      <xdr:nvPicPr>
        <xdr:cNvPr id="102" name="图片 101"/>
        <xdr:cNvPicPr>
          <a:picLocks noChangeAspect="1" noChangeArrowheads="1"/>
        </xdr:cNvPicPr>
      </xdr:nvPicPr>
      <xdr:blipFill>
        <a:blip r:embed="rId64" cstate="print">
          <a:extLst>
            <a:ext uri="{28A0092B-C50C-407E-A947-70E740481C1C}">
              <a14:useLocalDpi xmlns:a14="http://schemas.microsoft.com/office/drawing/2010/main" val="0"/>
            </a:ext>
          </a:extLst>
        </a:blip>
        <a:srcRect/>
        <a:stretch>
          <a:fillRect/>
        </a:stretch>
      </xdr:blipFill>
      <xdr:spPr>
        <a:xfrm>
          <a:off x="6887845" y="25498425"/>
          <a:ext cx="228600" cy="170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102792</xdr:colOff>
      <xdr:row>58</xdr:row>
      <xdr:rowOff>59826</xdr:rowOff>
    </xdr:from>
    <xdr:to>
      <xdr:col>17</xdr:col>
      <xdr:colOff>446397</xdr:colOff>
      <xdr:row>58</xdr:row>
      <xdr:rowOff>328448</xdr:rowOff>
    </xdr:to>
    <xdr:pic>
      <xdr:nvPicPr>
        <xdr:cNvPr id="105" name="图片 104"/>
        <xdr:cNvPicPr>
          <a:picLocks noChangeAspect="1" noChangeArrowheads="1"/>
        </xdr:cNvPicPr>
      </xdr:nvPicPr>
      <xdr:blipFill>
        <a:blip r:embed="rId65" cstate="print">
          <a:extLst>
            <a:ext uri="{28A0092B-C50C-407E-A947-70E740481C1C}">
              <a14:useLocalDpi xmlns:a14="http://schemas.microsoft.com/office/drawing/2010/main" val="0"/>
            </a:ext>
          </a:extLst>
        </a:blip>
        <a:srcRect/>
        <a:stretch>
          <a:fillRect/>
        </a:stretch>
      </xdr:blipFill>
      <xdr:spPr>
        <a:xfrm>
          <a:off x="6780530" y="21643340"/>
          <a:ext cx="343535"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44511</xdr:colOff>
      <xdr:row>201</xdr:row>
      <xdr:rowOff>29676</xdr:rowOff>
    </xdr:from>
    <xdr:to>
      <xdr:col>17</xdr:col>
      <xdr:colOff>659859</xdr:colOff>
      <xdr:row>201</xdr:row>
      <xdr:rowOff>300404</xdr:rowOff>
    </xdr:to>
    <xdr:pic>
      <xdr:nvPicPr>
        <xdr:cNvPr id="106" name="图片 105"/>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a:off x="6722745" y="76095860"/>
          <a:ext cx="584200" cy="27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99646</xdr:colOff>
      <xdr:row>197</xdr:row>
      <xdr:rowOff>32239</xdr:rowOff>
    </xdr:from>
    <xdr:to>
      <xdr:col>17</xdr:col>
      <xdr:colOff>611778</xdr:colOff>
      <xdr:row>197</xdr:row>
      <xdr:rowOff>366346</xdr:rowOff>
    </xdr:to>
    <xdr:pic>
      <xdr:nvPicPr>
        <xdr:cNvPr id="107" name="图片 106"/>
        <xdr:cNvPicPr>
          <a:picLocks noChangeAspect="1" noChangeArrowheads="1"/>
        </xdr:cNvPicPr>
      </xdr:nvPicPr>
      <xdr:blipFill>
        <a:blip r:embed="rId67" cstate="print">
          <a:extLst>
            <a:ext uri="{28A0092B-C50C-407E-A947-70E740481C1C}">
              <a14:useLocalDpi xmlns:a14="http://schemas.microsoft.com/office/drawing/2010/main" val="0"/>
            </a:ext>
          </a:extLst>
        </a:blip>
        <a:srcRect/>
        <a:stretch>
          <a:fillRect/>
        </a:stretch>
      </xdr:blipFill>
      <xdr:spPr>
        <a:xfrm>
          <a:off x="6777355" y="74574400"/>
          <a:ext cx="512445" cy="334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250581</xdr:colOff>
      <xdr:row>189</xdr:row>
      <xdr:rowOff>49823</xdr:rowOff>
    </xdr:from>
    <xdr:to>
      <xdr:col>17</xdr:col>
      <xdr:colOff>391575</xdr:colOff>
      <xdr:row>189</xdr:row>
      <xdr:rowOff>240323</xdr:rowOff>
    </xdr:to>
    <xdr:pic>
      <xdr:nvPicPr>
        <xdr:cNvPr id="108" name="图片 107"/>
        <xdr:cNvPicPr>
          <a:picLocks noChangeAspect="1" noChangeArrowheads="1"/>
        </xdr:cNvPicPr>
      </xdr:nvPicPr>
      <xdr:blipFill>
        <a:blip r:embed="rId59" cstate="print">
          <a:extLst>
            <a:ext uri="{28A0092B-C50C-407E-A947-70E740481C1C}">
              <a14:useLocalDpi xmlns:a14="http://schemas.microsoft.com/office/drawing/2010/main" val="0"/>
            </a:ext>
          </a:extLst>
        </a:blip>
        <a:srcRect/>
        <a:stretch>
          <a:fillRect/>
        </a:stretch>
      </xdr:blipFill>
      <xdr:spPr>
        <a:xfrm>
          <a:off x="6928485" y="71544180"/>
          <a:ext cx="14097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16565</xdr:colOff>
      <xdr:row>190</xdr:row>
      <xdr:rowOff>69692</xdr:rowOff>
    </xdr:from>
    <xdr:to>
      <xdr:col>17</xdr:col>
      <xdr:colOff>352425</xdr:colOff>
      <xdr:row>190</xdr:row>
      <xdr:rowOff>248093</xdr:rowOff>
    </xdr:to>
    <xdr:pic>
      <xdr:nvPicPr>
        <xdr:cNvPr id="109" name="图片 108"/>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a:off x="6694805" y="71944865"/>
          <a:ext cx="335915" cy="17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36257</xdr:colOff>
      <xdr:row>181</xdr:row>
      <xdr:rowOff>100480</xdr:rowOff>
    </xdr:from>
    <xdr:to>
      <xdr:col>17</xdr:col>
      <xdr:colOff>651472</xdr:colOff>
      <xdr:row>181</xdr:row>
      <xdr:rowOff>271097</xdr:rowOff>
    </xdr:to>
    <xdr:pic>
      <xdr:nvPicPr>
        <xdr:cNvPr id="110" name="图片 109"/>
        <xdr:cNvPicPr>
          <a:picLocks noChangeAspect="1" noChangeArrowheads="1"/>
        </xdr:cNvPicPr>
      </xdr:nvPicPr>
      <xdr:blipFill>
        <a:blip r:embed="rId69" cstate="print">
          <a:extLst>
            <a:ext uri="{28A0092B-C50C-407E-A947-70E740481C1C}">
              <a14:useLocalDpi xmlns:a14="http://schemas.microsoft.com/office/drawing/2010/main" val="0"/>
            </a:ext>
          </a:extLst>
        </a:blip>
        <a:srcRect/>
        <a:stretch>
          <a:fillRect/>
        </a:stretch>
      </xdr:blipFill>
      <xdr:spPr>
        <a:xfrm>
          <a:off x="6714490" y="68546980"/>
          <a:ext cx="592455" cy="17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200025</xdr:colOff>
      <xdr:row>182</xdr:row>
      <xdr:rowOff>0</xdr:rowOff>
    </xdr:from>
    <xdr:to>
      <xdr:col>17</xdr:col>
      <xdr:colOff>905427</xdr:colOff>
      <xdr:row>182</xdr:row>
      <xdr:rowOff>0</xdr:rowOff>
    </xdr:to>
    <xdr:pic>
      <xdr:nvPicPr>
        <xdr:cNvPr id="111" name="图片 110"/>
        <xdr:cNvPicPr>
          <a:picLocks noChangeAspect="1" noChangeArrowheads="1"/>
        </xdr:cNvPicPr>
      </xdr:nvPicPr>
      <xdr:blipFill>
        <a:blip r:embed="rId70" cstate="print">
          <a:extLst>
            <a:ext uri="{28A0092B-C50C-407E-A947-70E740481C1C}">
              <a14:useLocalDpi xmlns:a14="http://schemas.microsoft.com/office/drawing/2010/main" val="0"/>
            </a:ext>
          </a:extLst>
        </a:blip>
        <a:srcRect/>
        <a:stretch>
          <a:fillRect/>
        </a:stretch>
      </xdr:blipFill>
      <xdr:spPr>
        <a:xfrm>
          <a:off x="6878320" y="68827650"/>
          <a:ext cx="4286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39107</xdr:colOff>
      <xdr:row>203</xdr:row>
      <xdr:rowOff>29309</xdr:rowOff>
    </xdr:from>
    <xdr:to>
      <xdr:col>17</xdr:col>
      <xdr:colOff>593480</xdr:colOff>
      <xdr:row>203</xdr:row>
      <xdr:rowOff>360997</xdr:rowOff>
    </xdr:to>
    <xdr:pic>
      <xdr:nvPicPr>
        <xdr:cNvPr id="118" name="图片 117"/>
        <xdr:cNvPicPr>
          <a:picLocks noChangeAspect="1" noChangeArrowheads="1"/>
        </xdr:cNvPicPr>
      </xdr:nvPicPr>
      <xdr:blipFill>
        <a:blip r:embed="rId71" cstate="print">
          <a:extLst>
            <a:ext uri="{28A0092B-C50C-407E-A947-70E740481C1C}">
              <a14:useLocalDpi xmlns:a14="http://schemas.microsoft.com/office/drawing/2010/main" val="0"/>
            </a:ext>
          </a:extLst>
        </a:blip>
        <a:srcRect t="17530" b="19084"/>
        <a:stretch>
          <a:fillRect/>
        </a:stretch>
      </xdr:blipFill>
      <xdr:spPr>
        <a:xfrm>
          <a:off x="6717030" y="76857860"/>
          <a:ext cx="554355" cy="33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107615</xdr:colOff>
      <xdr:row>104</xdr:row>
      <xdr:rowOff>40571</xdr:rowOff>
    </xdr:from>
    <xdr:to>
      <xdr:col>17</xdr:col>
      <xdr:colOff>566308</xdr:colOff>
      <xdr:row>104</xdr:row>
      <xdr:rowOff>337038</xdr:rowOff>
    </xdr:to>
    <xdr:pic>
      <xdr:nvPicPr>
        <xdr:cNvPr id="119" name="图片 118"/>
        <xdr:cNvPicPr>
          <a:picLocks noChangeAspect="1" noChangeArrowheads="1"/>
        </xdr:cNvPicPr>
      </xdr:nvPicPr>
      <xdr:blipFill>
        <a:blip r:embed="rId72" cstate="print">
          <a:extLst>
            <a:ext uri="{28A0092B-C50C-407E-A947-70E740481C1C}">
              <a14:useLocalDpi xmlns:a14="http://schemas.microsoft.com/office/drawing/2010/main" val="0"/>
            </a:ext>
          </a:extLst>
        </a:blip>
        <a:srcRect/>
        <a:stretch>
          <a:fillRect/>
        </a:stretch>
      </xdr:blipFill>
      <xdr:spPr>
        <a:xfrm>
          <a:off x="6785610" y="39149655"/>
          <a:ext cx="458470" cy="29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89027</xdr:colOff>
      <xdr:row>113</xdr:row>
      <xdr:rowOff>54010</xdr:rowOff>
    </xdr:from>
    <xdr:to>
      <xdr:col>17</xdr:col>
      <xdr:colOff>582003</xdr:colOff>
      <xdr:row>113</xdr:row>
      <xdr:rowOff>329712</xdr:rowOff>
    </xdr:to>
    <xdr:pic>
      <xdr:nvPicPr>
        <xdr:cNvPr id="120" name="图片 119"/>
        <xdr:cNvPicPr>
          <a:picLocks noChangeAspect="1"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6767195" y="42592625"/>
          <a:ext cx="492760"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87923</xdr:colOff>
      <xdr:row>126</xdr:row>
      <xdr:rowOff>29308</xdr:rowOff>
    </xdr:from>
    <xdr:to>
      <xdr:col>17</xdr:col>
      <xdr:colOff>373673</xdr:colOff>
      <xdr:row>126</xdr:row>
      <xdr:rowOff>364626</xdr:rowOff>
    </xdr:to>
    <xdr:pic>
      <xdr:nvPicPr>
        <xdr:cNvPr id="121" name="Picture 36"/>
        <xdr:cNvPicPr>
          <a:picLocks noChangeAspect="1" noChangeArrowheads="1"/>
        </xdr:cNvPicPr>
      </xdr:nvPicPr>
      <xdr:blipFill>
        <a:blip r:embed="rId74" cstate="print"/>
        <a:srcRect l="31565" t="16499" r="20530" b="9744"/>
        <a:stretch>
          <a:fillRect/>
        </a:stretch>
      </xdr:blipFill>
      <xdr:spPr>
        <a:xfrm>
          <a:off x="6765925" y="47520860"/>
          <a:ext cx="285750" cy="335280"/>
        </a:xfrm>
        <a:prstGeom prst="rect">
          <a:avLst/>
        </a:prstGeom>
        <a:noFill/>
      </xdr:spPr>
    </xdr:pic>
    <xdr:clientData/>
  </xdr:twoCellAnchor>
  <xdr:twoCellAnchor>
    <xdr:from>
      <xdr:col>17</xdr:col>
      <xdr:colOff>74735</xdr:colOff>
      <xdr:row>27</xdr:row>
      <xdr:rowOff>56418</xdr:rowOff>
    </xdr:from>
    <xdr:to>
      <xdr:col>17</xdr:col>
      <xdr:colOff>617287</xdr:colOff>
      <xdr:row>27</xdr:row>
      <xdr:rowOff>263770</xdr:rowOff>
    </xdr:to>
    <xdr:pic>
      <xdr:nvPicPr>
        <xdr:cNvPr id="124" name="图片 123"/>
        <xdr:cNvPicPr>
          <a:picLocks noChangeAspect="1" noChangeArrowheads="1"/>
        </xdr:cNvPicPr>
      </xdr:nvPicPr>
      <xdr:blipFill>
        <a:blip r:embed="rId75" cstate="print">
          <a:extLst>
            <a:ext uri="{28A0092B-C50C-407E-A947-70E740481C1C}">
              <a14:useLocalDpi xmlns:a14="http://schemas.microsoft.com/office/drawing/2010/main" val="0"/>
            </a:ext>
          </a:extLst>
        </a:blip>
        <a:srcRect/>
        <a:stretch>
          <a:fillRect/>
        </a:stretch>
      </xdr:blipFill>
      <xdr:spPr>
        <a:xfrm>
          <a:off x="6752590" y="9828530"/>
          <a:ext cx="542925"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200426</xdr:colOff>
      <xdr:row>65</xdr:row>
      <xdr:rowOff>23995</xdr:rowOff>
    </xdr:from>
    <xdr:to>
      <xdr:col>17</xdr:col>
      <xdr:colOff>384686</xdr:colOff>
      <xdr:row>65</xdr:row>
      <xdr:rowOff>261037</xdr:rowOff>
    </xdr:to>
    <xdr:pic>
      <xdr:nvPicPr>
        <xdr:cNvPr id="125" name="图片 124"/>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878320" y="24274145"/>
          <a:ext cx="184150" cy="23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84443</xdr:colOff>
      <xdr:row>204</xdr:row>
      <xdr:rowOff>52205</xdr:rowOff>
    </xdr:from>
    <xdr:to>
      <xdr:col>17</xdr:col>
      <xdr:colOff>617308</xdr:colOff>
      <xdr:row>204</xdr:row>
      <xdr:rowOff>351693</xdr:rowOff>
    </xdr:to>
    <xdr:pic>
      <xdr:nvPicPr>
        <xdr:cNvPr id="126" name="图片 125"/>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6762115" y="77261720"/>
          <a:ext cx="533400" cy="299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105907</xdr:colOff>
      <xdr:row>209</xdr:row>
      <xdr:rowOff>54158</xdr:rowOff>
    </xdr:from>
    <xdr:to>
      <xdr:col>17</xdr:col>
      <xdr:colOff>417633</xdr:colOff>
      <xdr:row>209</xdr:row>
      <xdr:rowOff>347686</xdr:rowOff>
    </xdr:to>
    <xdr:pic>
      <xdr:nvPicPr>
        <xdr:cNvPr id="128" name="图片 127"/>
        <xdr:cNvPicPr>
          <a:picLocks noChangeAspect="1" noChangeArrowheads="1"/>
        </xdr:cNvPicPr>
      </xdr:nvPicPr>
      <xdr:blipFill>
        <a:blip r:embed="rId76" cstate="print">
          <a:extLst>
            <a:ext uri="{28A0092B-C50C-407E-A947-70E740481C1C}">
              <a14:useLocalDpi xmlns:a14="http://schemas.microsoft.com/office/drawing/2010/main" val="0"/>
            </a:ext>
          </a:extLst>
        </a:blip>
        <a:srcRect/>
        <a:stretch>
          <a:fillRect/>
        </a:stretch>
      </xdr:blipFill>
      <xdr:spPr>
        <a:xfrm flipH="1">
          <a:off x="6783705" y="79168625"/>
          <a:ext cx="311785"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150171</xdr:colOff>
      <xdr:row>122</xdr:row>
      <xdr:rowOff>71753</xdr:rowOff>
    </xdr:from>
    <xdr:to>
      <xdr:col>17</xdr:col>
      <xdr:colOff>547828</xdr:colOff>
      <xdr:row>122</xdr:row>
      <xdr:rowOff>300404</xdr:rowOff>
    </xdr:to>
    <xdr:pic>
      <xdr:nvPicPr>
        <xdr:cNvPr id="135" name="图片 134"/>
        <xdr:cNvPicPr>
          <a:picLocks noChangeAspect="1"/>
        </xdr:cNvPicPr>
      </xdr:nvPicPr>
      <xdr:blipFill>
        <a:blip r:embed="rId77"/>
        <a:stretch>
          <a:fillRect/>
        </a:stretch>
      </xdr:blipFill>
      <xdr:spPr>
        <a:xfrm>
          <a:off x="6828155" y="46038770"/>
          <a:ext cx="397510" cy="229235"/>
        </a:xfrm>
        <a:prstGeom prst="rect">
          <a:avLst/>
        </a:prstGeom>
      </xdr:spPr>
    </xdr:pic>
    <xdr:clientData/>
  </xdr:twoCellAnchor>
  <xdr:twoCellAnchor>
    <xdr:from>
      <xdr:col>17</xdr:col>
      <xdr:colOff>214038</xdr:colOff>
      <xdr:row>117</xdr:row>
      <xdr:rowOff>62647</xdr:rowOff>
    </xdr:from>
    <xdr:to>
      <xdr:col>17</xdr:col>
      <xdr:colOff>414063</xdr:colOff>
      <xdr:row>117</xdr:row>
      <xdr:rowOff>247488</xdr:rowOff>
    </xdr:to>
    <xdr:pic>
      <xdr:nvPicPr>
        <xdr:cNvPr id="161" name="图片 160"/>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6892290" y="44124880"/>
          <a:ext cx="200025"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183585</xdr:colOff>
      <xdr:row>185</xdr:row>
      <xdr:rowOff>50664</xdr:rowOff>
    </xdr:from>
    <xdr:to>
      <xdr:col>17</xdr:col>
      <xdr:colOff>440116</xdr:colOff>
      <xdr:row>185</xdr:row>
      <xdr:rowOff>329712</xdr:rowOff>
    </xdr:to>
    <xdr:pic>
      <xdr:nvPicPr>
        <xdr:cNvPr id="162" name="图片 16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6861810" y="70020815"/>
          <a:ext cx="256540"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45982</xdr:colOff>
      <xdr:row>191</xdr:row>
      <xdr:rowOff>89395</xdr:rowOff>
    </xdr:from>
    <xdr:to>
      <xdr:col>17</xdr:col>
      <xdr:colOff>492278</xdr:colOff>
      <xdr:row>191</xdr:row>
      <xdr:rowOff>205351</xdr:rowOff>
    </xdr:to>
    <xdr:pic>
      <xdr:nvPicPr>
        <xdr:cNvPr id="163" name="图片 1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flipH="1">
          <a:off x="6724015" y="72345550"/>
          <a:ext cx="446405" cy="11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35717</xdr:colOff>
      <xdr:row>180</xdr:row>
      <xdr:rowOff>42130</xdr:rowOff>
    </xdr:from>
    <xdr:to>
      <xdr:col>17</xdr:col>
      <xdr:colOff>606794</xdr:colOff>
      <xdr:row>180</xdr:row>
      <xdr:rowOff>322385</xdr:rowOff>
    </xdr:to>
    <xdr:pic>
      <xdr:nvPicPr>
        <xdr:cNvPr id="164" name="图片 163"/>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flipH="1">
          <a:off x="6713855" y="68107560"/>
          <a:ext cx="57086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46724</xdr:colOff>
      <xdr:row>178</xdr:row>
      <xdr:rowOff>30428</xdr:rowOff>
    </xdr:from>
    <xdr:to>
      <xdr:col>17</xdr:col>
      <xdr:colOff>535197</xdr:colOff>
      <xdr:row>178</xdr:row>
      <xdr:rowOff>300403</xdr:rowOff>
    </xdr:to>
    <xdr:pic>
      <xdr:nvPicPr>
        <xdr:cNvPr id="165" name="图片 164"/>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flipH="1">
          <a:off x="6724650" y="67333495"/>
          <a:ext cx="488315"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90471</xdr:colOff>
      <xdr:row>111</xdr:row>
      <xdr:rowOff>36509</xdr:rowOff>
    </xdr:from>
    <xdr:to>
      <xdr:col>17</xdr:col>
      <xdr:colOff>581291</xdr:colOff>
      <xdr:row>111</xdr:row>
      <xdr:rowOff>300405</xdr:rowOff>
    </xdr:to>
    <xdr:pic>
      <xdr:nvPicPr>
        <xdr:cNvPr id="174" name="图片 173"/>
        <xdr:cNvPicPr>
          <a:picLocks noChangeAspect="1" noChangeArrowheads="1"/>
        </xdr:cNvPicPr>
      </xdr:nvPicPr>
      <xdr:blipFill>
        <a:blip r:embed="rId78" cstate="print">
          <a:extLst>
            <a:ext uri="{28A0092B-C50C-407E-A947-70E740481C1C}">
              <a14:useLocalDpi xmlns:a14="http://schemas.microsoft.com/office/drawing/2010/main" val="0"/>
            </a:ext>
          </a:extLst>
        </a:blip>
        <a:srcRect/>
        <a:stretch>
          <a:fillRect/>
        </a:stretch>
      </xdr:blipFill>
      <xdr:spPr>
        <a:xfrm>
          <a:off x="6768465" y="41812845"/>
          <a:ext cx="490855"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194537</xdr:colOff>
      <xdr:row>51</xdr:row>
      <xdr:rowOff>69056</xdr:rowOff>
    </xdr:from>
    <xdr:to>
      <xdr:col>17</xdr:col>
      <xdr:colOff>448395</xdr:colOff>
      <xdr:row>51</xdr:row>
      <xdr:rowOff>212345</xdr:rowOff>
    </xdr:to>
    <xdr:pic>
      <xdr:nvPicPr>
        <xdr:cNvPr id="175" name="图片 174"/>
        <xdr:cNvPicPr>
          <a:picLocks noChangeAspect="1" noChangeArrowheads="1"/>
        </xdr:cNvPicPr>
      </xdr:nvPicPr>
      <xdr:blipFill>
        <a:blip r:embed="rId43" cstate="print">
          <a:extLst>
            <a:ext uri="{28A0092B-C50C-407E-A947-70E740481C1C}">
              <a14:useLocalDpi xmlns:a14="http://schemas.microsoft.com/office/drawing/2010/main" val="0"/>
            </a:ext>
          </a:extLst>
        </a:blip>
        <a:srcRect/>
        <a:stretch>
          <a:fillRect/>
        </a:stretch>
      </xdr:blipFill>
      <xdr:spPr>
        <a:xfrm>
          <a:off x="6872605" y="18985230"/>
          <a:ext cx="254000" cy="1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87922</xdr:colOff>
      <xdr:row>148</xdr:row>
      <xdr:rowOff>29309</xdr:rowOff>
    </xdr:from>
    <xdr:to>
      <xdr:col>17</xdr:col>
      <xdr:colOff>599891</xdr:colOff>
      <xdr:row>148</xdr:row>
      <xdr:rowOff>344367</xdr:rowOff>
    </xdr:to>
    <xdr:pic>
      <xdr:nvPicPr>
        <xdr:cNvPr id="176" name="图片 175"/>
        <xdr:cNvPicPr>
          <a:picLocks noChangeAspect="1" noChangeArrowheads="1"/>
        </xdr:cNvPicPr>
      </xdr:nvPicPr>
      <xdr:blipFill>
        <a:blip r:embed="rId79" cstate="print">
          <a:extLst>
            <a:ext uri="{28A0092B-C50C-407E-A947-70E740481C1C}">
              <a14:useLocalDpi xmlns:a14="http://schemas.microsoft.com/office/drawing/2010/main" val="0"/>
            </a:ext>
          </a:extLst>
        </a:blip>
        <a:srcRect l="11483" t="18341" r="843" b="20125"/>
        <a:stretch>
          <a:fillRect/>
        </a:stretch>
      </xdr:blipFill>
      <xdr:spPr>
        <a:xfrm>
          <a:off x="6765925" y="55902860"/>
          <a:ext cx="511810" cy="3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xdr:colOff>
      <xdr:row>52</xdr:row>
      <xdr:rowOff>47625</xdr:rowOff>
    </xdr:from>
    <xdr:to>
      <xdr:col>17</xdr:col>
      <xdr:colOff>433387</xdr:colOff>
      <xdr:row>52</xdr:row>
      <xdr:rowOff>207493</xdr:rowOff>
    </xdr:to>
    <xdr:pic>
      <xdr:nvPicPr>
        <xdr:cNvPr id="177" name="图片 176"/>
        <xdr:cNvPicPr>
          <a:picLocks noChangeAspect="1" noChangeArrowheads="1"/>
        </xdr:cNvPicPr>
      </xdr:nvPicPr>
      <xdr:blipFill>
        <a:blip r:embed="rId80" cstate="print">
          <a:extLst>
            <a:ext uri="{28A0092B-C50C-407E-A947-70E740481C1C}">
              <a14:useLocalDpi xmlns:a14="http://schemas.microsoft.com/office/drawing/2010/main" val="0"/>
            </a:ext>
          </a:extLst>
        </a:blip>
        <a:srcRect/>
        <a:stretch>
          <a:fillRect/>
        </a:stretch>
      </xdr:blipFill>
      <xdr:spPr>
        <a:xfrm>
          <a:off x="6825615" y="19345275"/>
          <a:ext cx="285750" cy="159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228368</xdr:colOff>
      <xdr:row>50</xdr:row>
      <xdr:rowOff>43781</xdr:rowOff>
    </xdr:from>
    <xdr:to>
      <xdr:col>17</xdr:col>
      <xdr:colOff>428393</xdr:colOff>
      <xdr:row>50</xdr:row>
      <xdr:rowOff>269774</xdr:rowOff>
    </xdr:to>
    <xdr:pic>
      <xdr:nvPicPr>
        <xdr:cNvPr id="187" name="图片 186"/>
        <xdr:cNvPicPr>
          <a:picLocks noChangeAspect="1" noChangeArrowheads="1"/>
        </xdr:cNvPicPr>
      </xdr:nvPicPr>
      <xdr:blipFill>
        <a:blip r:embed="rId81" cstate="print">
          <a:extLst>
            <a:ext uri="{28A0092B-C50C-407E-A947-70E740481C1C}">
              <a14:useLocalDpi xmlns:a14="http://schemas.microsoft.com/office/drawing/2010/main" val="0"/>
            </a:ext>
          </a:extLst>
        </a:blip>
        <a:srcRect/>
        <a:stretch>
          <a:fillRect/>
        </a:stretch>
      </xdr:blipFill>
      <xdr:spPr>
        <a:xfrm>
          <a:off x="6906260" y="18578830"/>
          <a:ext cx="200025" cy="22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188211</xdr:colOff>
      <xdr:row>42</xdr:row>
      <xdr:rowOff>58615</xdr:rowOff>
    </xdr:from>
    <xdr:to>
      <xdr:col>17</xdr:col>
      <xdr:colOff>458317</xdr:colOff>
      <xdr:row>42</xdr:row>
      <xdr:rowOff>239735</xdr:rowOff>
    </xdr:to>
    <xdr:pic>
      <xdr:nvPicPr>
        <xdr:cNvPr id="188" name="图片 187"/>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6866255" y="15546070"/>
          <a:ext cx="269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249443</xdr:colOff>
      <xdr:row>44</xdr:row>
      <xdr:rowOff>82659</xdr:rowOff>
    </xdr:from>
    <xdr:to>
      <xdr:col>17</xdr:col>
      <xdr:colOff>429661</xdr:colOff>
      <xdr:row>44</xdr:row>
      <xdr:rowOff>262854</xdr:rowOff>
    </xdr:to>
    <xdr:pic>
      <xdr:nvPicPr>
        <xdr:cNvPr id="189" name="图片 188"/>
        <xdr:cNvPicPr>
          <a:picLocks noChangeAspect="1" noChangeArrowheads="1"/>
        </xdr:cNvPicPr>
      </xdr:nvPicPr>
      <xdr:blipFill>
        <a:blip r:embed="rId83" cstate="print">
          <a:extLst>
            <a:ext uri="{28A0092B-C50C-407E-A947-70E740481C1C}">
              <a14:useLocalDpi xmlns:a14="http://schemas.microsoft.com/office/drawing/2010/main" val="0"/>
            </a:ext>
          </a:extLst>
        </a:blip>
        <a:srcRect/>
        <a:stretch>
          <a:fillRect/>
        </a:stretch>
      </xdr:blipFill>
      <xdr:spPr>
        <a:xfrm>
          <a:off x="6927215" y="16332200"/>
          <a:ext cx="180340" cy="17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201490</xdr:colOff>
      <xdr:row>43</xdr:row>
      <xdr:rowOff>92961</xdr:rowOff>
    </xdr:from>
    <xdr:to>
      <xdr:col>17</xdr:col>
      <xdr:colOff>423279</xdr:colOff>
      <xdr:row>43</xdr:row>
      <xdr:rowOff>254152</xdr:rowOff>
    </xdr:to>
    <xdr:pic>
      <xdr:nvPicPr>
        <xdr:cNvPr id="190" name="图片 189"/>
        <xdr:cNvPicPr>
          <a:picLocks noChangeAspect="1" noChangeArrowheads="1"/>
        </xdr:cNvPicPr>
      </xdr:nvPicPr>
      <xdr:blipFill>
        <a:blip r:embed="rId84" cstate="print">
          <a:extLst>
            <a:ext uri="{28A0092B-C50C-407E-A947-70E740481C1C}">
              <a14:useLocalDpi xmlns:a14="http://schemas.microsoft.com/office/drawing/2010/main" val="0"/>
            </a:ext>
          </a:extLst>
        </a:blip>
        <a:srcRect/>
        <a:stretch>
          <a:fillRect/>
        </a:stretch>
      </xdr:blipFill>
      <xdr:spPr>
        <a:xfrm>
          <a:off x="6879590" y="15961360"/>
          <a:ext cx="221615" cy="161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77876</xdr:colOff>
      <xdr:row>12</xdr:row>
      <xdr:rowOff>34936</xdr:rowOff>
    </xdr:from>
    <xdr:to>
      <xdr:col>17</xdr:col>
      <xdr:colOff>420414</xdr:colOff>
      <xdr:row>12</xdr:row>
      <xdr:rowOff>347310</xdr:rowOff>
    </xdr:to>
    <xdr:pic>
      <xdr:nvPicPr>
        <xdr:cNvPr id="197" name="图片 196"/>
        <xdr:cNvPicPr>
          <a:picLocks noChangeAspect="1" noChangeArrowheads="1"/>
        </xdr:cNvPicPr>
      </xdr:nvPicPr>
      <xdr:blipFill>
        <a:blip r:embed="rId85" cstate="print">
          <a:extLst>
            <a:ext uri="{28A0092B-C50C-407E-A947-70E740481C1C}">
              <a14:useLocalDpi xmlns:a14="http://schemas.microsoft.com/office/drawing/2010/main" val="0"/>
            </a:ext>
          </a:extLst>
        </a:blip>
        <a:srcRect/>
        <a:stretch>
          <a:fillRect/>
        </a:stretch>
      </xdr:blipFill>
      <xdr:spPr>
        <a:xfrm>
          <a:off x="6755765" y="4092575"/>
          <a:ext cx="342900" cy="311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89482</xdr:colOff>
      <xdr:row>30</xdr:row>
      <xdr:rowOff>65870</xdr:rowOff>
    </xdr:from>
    <xdr:to>
      <xdr:col>17</xdr:col>
      <xdr:colOff>661207</xdr:colOff>
      <xdr:row>30</xdr:row>
      <xdr:rowOff>329712</xdr:rowOff>
    </xdr:to>
    <xdr:pic>
      <xdr:nvPicPr>
        <xdr:cNvPr id="198" name="图片 197"/>
        <xdr:cNvPicPr>
          <a:picLocks noChangeAspect="1" noChangeArrowheads="1"/>
        </xdr:cNvPicPr>
      </xdr:nvPicPr>
      <xdr:blipFill>
        <a:blip r:embed="rId86" cstate="print">
          <a:extLst>
            <a:ext uri="{28A0092B-C50C-407E-A947-70E740481C1C}">
              <a14:useLocalDpi xmlns:a14="http://schemas.microsoft.com/office/drawing/2010/main" val="0"/>
            </a:ext>
          </a:extLst>
        </a:blip>
        <a:srcRect/>
        <a:stretch>
          <a:fillRect/>
        </a:stretch>
      </xdr:blipFill>
      <xdr:spPr>
        <a:xfrm>
          <a:off x="6767195" y="10981055"/>
          <a:ext cx="539750"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67712</xdr:colOff>
      <xdr:row>34</xdr:row>
      <xdr:rowOff>42951</xdr:rowOff>
    </xdr:from>
    <xdr:to>
      <xdr:col>17</xdr:col>
      <xdr:colOff>609716</xdr:colOff>
      <xdr:row>34</xdr:row>
      <xdr:rowOff>293077</xdr:rowOff>
    </xdr:to>
    <xdr:pic>
      <xdr:nvPicPr>
        <xdr:cNvPr id="199" name="图片 198"/>
        <xdr:cNvPicPr>
          <a:picLocks noChangeAspect="1" noChangeArrowheads="1"/>
        </xdr:cNvPicPr>
      </xdr:nvPicPr>
      <xdr:blipFill>
        <a:blip r:embed="rId87" cstate="print">
          <a:extLst>
            <a:ext uri="{28A0092B-C50C-407E-A947-70E740481C1C}">
              <a14:useLocalDpi xmlns:a14="http://schemas.microsoft.com/office/drawing/2010/main" val="0"/>
            </a:ext>
          </a:extLst>
        </a:blip>
        <a:srcRect/>
        <a:stretch>
          <a:fillRect/>
        </a:stretch>
      </xdr:blipFill>
      <xdr:spPr>
        <a:xfrm>
          <a:off x="6745605" y="12482195"/>
          <a:ext cx="542290"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49469</xdr:colOff>
      <xdr:row>36</xdr:row>
      <xdr:rowOff>46711</xdr:rowOff>
    </xdr:from>
    <xdr:to>
      <xdr:col>17</xdr:col>
      <xdr:colOff>612202</xdr:colOff>
      <xdr:row>36</xdr:row>
      <xdr:rowOff>307730</xdr:rowOff>
    </xdr:to>
    <xdr:pic>
      <xdr:nvPicPr>
        <xdr:cNvPr id="200" name="图片 199"/>
        <xdr:cNvPicPr>
          <a:picLocks noChangeAspect="1" noChangeArrowheads="1"/>
        </xdr:cNvPicPr>
      </xdr:nvPicPr>
      <xdr:blipFill>
        <a:blip r:embed="rId88" cstate="print">
          <a:extLst>
            <a:ext uri="{28A0092B-C50C-407E-A947-70E740481C1C}">
              <a14:useLocalDpi xmlns:a14="http://schemas.microsoft.com/office/drawing/2010/main" val="0"/>
            </a:ext>
          </a:extLst>
        </a:blip>
        <a:srcRect/>
        <a:stretch>
          <a:fillRect/>
        </a:stretch>
      </xdr:blipFill>
      <xdr:spPr>
        <a:xfrm>
          <a:off x="6727190" y="13248005"/>
          <a:ext cx="563245" cy="26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69776</xdr:colOff>
      <xdr:row>37</xdr:row>
      <xdr:rowOff>34987</xdr:rowOff>
    </xdr:from>
    <xdr:to>
      <xdr:col>17</xdr:col>
      <xdr:colOff>643246</xdr:colOff>
      <xdr:row>37</xdr:row>
      <xdr:rowOff>300404</xdr:rowOff>
    </xdr:to>
    <xdr:pic>
      <xdr:nvPicPr>
        <xdr:cNvPr id="201" name="图片 200"/>
        <xdr:cNvPicPr>
          <a:picLocks noChangeAspect="1" noChangeArrowheads="1"/>
        </xdr:cNvPicPr>
      </xdr:nvPicPr>
      <xdr:blipFill>
        <a:blip r:embed="rId89" cstate="print">
          <a:extLst>
            <a:ext uri="{28A0092B-C50C-407E-A947-70E740481C1C}">
              <a14:useLocalDpi xmlns:a14="http://schemas.microsoft.com/office/drawing/2010/main" val="0"/>
            </a:ext>
          </a:extLst>
        </a:blip>
        <a:srcRect/>
        <a:stretch>
          <a:fillRect/>
        </a:stretch>
      </xdr:blipFill>
      <xdr:spPr>
        <a:xfrm>
          <a:off x="6747510" y="13617575"/>
          <a:ext cx="559435" cy="265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92975</xdr:colOff>
      <xdr:row>31</xdr:row>
      <xdr:rowOff>25518</xdr:rowOff>
    </xdr:from>
    <xdr:to>
      <xdr:col>17</xdr:col>
      <xdr:colOff>483576</xdr:colOff>
      <xdr:row>31</xdr:row>
      <xdr:rowOff>359938</xdr:rowOff>
    </xdr:to>
    <xdr:pic>
      <xdr:nvPicPr>
        <xdr:cNvPr id="202" name="图片 201"/>
        <xdr:cNvPicPr>
          <a:picLocks noChangeAspect="1" noChangeArrowheads="1"/>
        </xdr:cNvPicPr>
      </xdr:nvPicPr>
      <xdr:blipFill>
        <a:blip r:embed="rId90" cstate="print">
          <a:extLst>
            <a:ext uri="{28A0092B-C50C-407E-A947-70E740481C1C}">
              <a14:useLocalDpi xmlns:a14="http://schemas.microsoft.com/office/drawing/2010/main" val="0"/>
            </a:ext>
          </a:extLst>
        </a:blip>
        <a:srcRect/>
        <a:stretch>
          <a:fillRect/>
        </a:stretch>
      </xdr:blipFill>
      <xdr:spPr>
        <a:xfrm>
          <a:off x="6771005" y="11322050"/>
          <a:ext cx="390525" cy="334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145780</xdr:colOff>
      <xdr:row>38</xdr:row>
      <xdr:rowOff>23862</xdr:rowOff>
    </xdr:from>
    <xdr:to>
      <xdr:col>17</xdr:col>
      <xdr:colOff>461595</xdr:colOff>
      <xdr:row>38</xdr:row>
      <xdr:rowOff>294252</xdr:rowOff>
    </xdr:to>
    <xdr:pic>
      <xdr:nvPicPr>
        <xdr:cNvPr id="203" name="图片 202"/>
        <xdr:cNvPicPr>
          <a:picLocks noChangeAspect="1" noChangeArrowheads="1"/>
        </xdr:cNvPicPr>
      </xdr:nvPicPr>
      <xdr:blipFill>
        <a:blip r:embed="rId91" cstate="print">
          <a:extLst>
            <a:ext uri="{28A0092B-C50C-407E-A947-70E740481C1C}">
              <a14:useLocalDpi xmlns:a14="http://schemas.microsoft.com/office/drawing/2010/main" val="0"/>
            </a:ext>
          </a:extLst>
        </a:blip>
        <a:srcRect/>
        <a:stretch>
          <a:fillRect/>
        </a:stretch>
      </xdr:blipFill>
      <xdr:spPr>
        <a:xfrm>
          <a:off x="6823710" y="13987145"/>
          <a:ext cx="315595"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112431</xdr:colOff>
      <xdr:row>15</xdr:row>
      <xdr:rowOff>54826</xdr:rowOff>
    </xdr:from>
    <xdr:to>
      <xdr:col>17</xdr:col>
      <xdr:colOff>588024</xdr:colOff>
      <xdr:row>15</xdr:row>
      <xdr:rowOff>329712</xdr:rowOff>
    </xdr:to>
    <xdr:pic>
      <xdr:nvPicPr>
        <xdr:cNvPr id="204" name="图片 203"/>
        <xdr:cNvPicPr>
          <a:picLocks noChangeAspect="1" noChangeArrowheads="1"/>
        </xdr:cNvPicPr>
      </xdr:nvPicPr>
      <xdr:blipFill>
        <a:blip r:embed="rId92" cstate="print">
          <a:extLst>
            <a:ext uri="{28A0092B-C50C-407E-A947-70E740481C1C}">
              <a14:useLocalDpi xmlns:a14="http://schemas.microsoft.com/office/drawing/2010/main" val="0"/>
            </a:ext>
          </a:extLst>
        </a:blip>
        <a:srcRect/>
        <a:stretch>
          <a:fillRect/>
        </a:stretch>
      </xdr:blipFill>
      <xdr:spPr>
        <a:xfrm>
          <a:off x="6790690" y="5255260"/>
          <a:ext cx="475615" cy="27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86660</xdr:colOff>
      <xdr:row>26</xdr:row>
      <xdr:rowOff>84719</xdr:rowOff>
    </xdr:from>
    <xdr:to>
      <xdr:col>17</xdr:col>
      <xdr:colOff>547947</xdr:colOff>
      <xdr:row>26</xdr:row>
      <xdr:rowOff>322385</xdr:rowOff>
    </xdr:to>
    <xdr:pic>
      <xdr:nvPicPr>
        <xdr:cNvPr id="205" name="图片 204"/>
        <xdr:cNvPicPr>
          <a:picLocks noChangeAspect="1" noChangeArrowheads="1"/>
        </xdr:cNvPicPr>
      </xdr:nvPicPr>
      <xdr:blipFill>
        <a:blip r:embed="rId93" cstate="print">
          <a:extLst>
            <a:ext uri="{28A0092B-C50C-407E-A947-70E740481C1C}">
              <a14:useLocalDpi xmlns:a14="http://schemas.microsoft.com/office/drawing/2010/main" val="0"/>
            </a:ext>
          </a:extLst>
        </a:blip>
        <a:srcRect/>
        <a:stretch>
          <a:fillRect/>
        </a:stretch>
      </xdr:blipFill>
      <xdr:spPr>
        <a:xfrm>
          <a:off x="6764655" y="9476105"/>
          <a:ext cx="461010" cy="23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63669</xdr:colOff>
      <xdr:row>35</xdr:row>
      <xdr:rowOff>25518</xdr:rowOff>
    </xdr:from>
    <xdr:to>
      <xdr:col>17</xdr:col>
      <xdr:colOff>439615</xdr:colOff>
      <xdr:row>35</xdr:row>
      <xdr:rowOff>347390</xdr:rowOff>
    </xdr:to>
    <xdr:pic>
      <xdr:nvPicPr>
        <xdr:cNvPr id="206" name="图片 205"/>
        <xdr:cNvPicPr>
          <a:picLocks noChangeAspect="1" noChangeArrowheads="1"/>
        </xdr:cNvPicPr>
      </xdr:nvPicPr>
      <xdr:blipFill>
        <a:blip r:embed="rId90" cstate="print">
          <a:extLst>
            <a:ext uri="{28A0092B-C50C-407E-A947-70E740481C1C}">
              <a14:useLocalDpi xmlns:a14="http://schemas.microsoft.com/office/drawing/2010/main" val="0"/>
            </a:ext>
          </a:extLst>
        </a:blip>
        <a:srcRect/>
        <a:stretch>
          <a:fillRect/>
        </a:stretch>
      </xdr:blipFill>
      <xdr:spPr>
        <a:xfrm>
          <a:off x="6741795" y="12846050"/>
          <a:ext cx="375920"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57978</xdr:colOff>
      <xdr:row>33</xdr:row>
      <xdr:rowOff>49696</xdr:rowOff>
    </xdr:from>
    <xdr:to>
      <xdr:col>17</xdr:col>
      <xdr:colOff>650214</xdr:colOff>
      <xdr:row>33</xdr:row>
      <xdr:rowOff>249116</xdr:rowOff>
    </xdr:to>
    <xdr:pic>
      <xdr:nvPicPr>
        <xdr:cNvPr id="207" name="图片 206"/>
        <xdr:cNvPicPr>
          <a:picLocks noChangeAspect="1" noChangeArrowheads="1"/>
        </xdr:cNvPicPr>
      </xdr:nvPicPr>
      <xdr:blipFill>
        <a:blip r:embed="rId94" cstate="print">
          <a:extLst>
            <a:ext uri="{28A0092B-C50C-407E-A947-70E740481C1C}">
              <a14:useLocalDpi xmlns:a14="http://schemas.microsoft.com/office/drawing/2010/main" val="0"/>
            </a:ext>
          </a:extLst>
        </a:blip>
        <a:srcRect/>
        <a:stretch>
          <a:fillRect/>
        </a:stretch>
      </xdr:blipFill>
      <xdr:spPr>
        <a:xfrm>
          <a:off x="6736080" y="12108180"/>
          <a:ext cx="570865" cy="19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86205</xdr:colOff>
      <xdr:row>40</xdr:row>
      <xdr:rowOff>29990</xdr:rowOff>
    </xdr:from>
    <xdr:to>
      <xdr:col>17</xdr:col>
      <xdr:colOff>409575</xdr:colOff>
      <xdr:row>40</xdr:row>
      <xdr:rowOff>360487</xdr:rowOff>
    </xdr:to>
    <xdr:pic>
      <xdr:nvPicPr>
        <xdr:cNvPr id="209" name="图片 208"/>
        <xdr:cNvPicPr>
          <a:picLocks noChangeAspect="1"/>
        </xdr:cNvPicPr>
      </xdr:nvPicPr>
      <xdr:blipFill>
        <a:blip r:embed="rId95"/>
        <a:stretch>
          <a:fillRect/>
        </a:stretch>
      </xdr:blipFill>
      <xdr:spPr>
        <a:xfrm>
          <a:off x="6764020" y="14755495"/>
          <a:ext cx="323850" cy="330200"/>
        </a:xfrm>
        <a:prstGeom prst="rect">
          <a:avLst/>
        </a:prstGeom>
      </xdr:spPr>
    </xdr:pic>
    <xdr:clientData/>
  </xdr:twoCellAnchor>
  <xdr:twoCellAnchor>
    <xdr:from>
      <xdr:col>17</xdr:col>
      <xdr:colOff>145381</xdr:colOff>
      <xdr:row>9</xdr:row>
      <xdr:rowOff>40106</xdr:rowOff>
    </xdr:from>
    <xdr:to>
      <xdr:col>17</xdr:col>
      <xdr:colOff>450180</xdr:colOff>
      <xdr:row>9</xdr:row>
      <xdr:rowOff>261050</xdr:rowOff>
    </xdr:to>
    <xdr:pic>
      <xdr:nvPicPr>
        <xdr:cNvPr id="210" name="图片 209"/>
        <xdr:cNvPicPr>
          <a:picLocks noChangeAspect="1" noChangeArrowheads="1"/>
        </xdr:cNvPicPr>
      </xdr:nvPicPr>
      <xdr:blipFill>
        <a:blip r:embed="rId41" cstate="print">
          <a:extLst>
            <a:ext uri="{28A0092B-C50C-407E-A947-70E740481C1C}">
              <a14:useLocalDpi xmlns:a14="http://schemas.microsoft.com/office/drawing/2010/main" val="0"/>
            </a:ext>
          </a:extLst>
        </a:blip>
        <a:srcRect/>
        <a:stretch>
          <a:fillRect/>
        </a:stretch>
      </xdr:blipFill>
      <xdr:spPr>
        <a:xfrm>
          <a:off x="6823075" y="2954655"/>
          <a:ext cx="304800" cy="22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95251</xdr:colOff>
      <xdr:row>29</xdr:row>
      <xdr:rowOff>36634</xdr:rowOff>
    </xdr:from>
    <xdr:to>
      <xdr:col>17</xdr:col>
      <xdr:colOff>547825</xdr:colOff>
      <xdr:row>29</xdr:row>
      <xdr:rowOff>278423</xdr:rowOff>
    </xdr:to>
    <xdr:pic>
      <xdr:nvPicPr>
        <xdr:cNvPr id="212" name="图片 211"/>
        <xdr:cNvPicPr>
          <a:picLocks noChangeAspect="1" noChangeArrowheads="1"/>
        </xdr:cNvPicPr>
      </xdr:nvPicPr>
      <xdr:blipFill>
        <a:blip r:embed="rId96" cstate="print">
          <a:extLst>
            <a:ext uri="{28A0092B-C50C-407E-A947-70E740481C1C}">
              <a14:useLocalDpi xmlns:a14="http://schemas.microsoft.com/office/drawing/2010/main" val="0"/>
            </a:ext>
          </a:extLst>
        </a:blip>
        <a:srcRect/>
        <a:stretch>
          <a:fillRect/>
        </a:stretch>
      </xdr:blipFill>
      <xdr:spPr>
        <a:xfrm>
          <a:off x="6773545" y="10570845"/>
          <a:ext cx="452120" cy="24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156730</xdr:colOff>
      <xdr:row>108</xdr:row>
      <xdr:rowOff>43324</xdr:rowOff>
    </xdr:from>
    <xdr:to>
      <xdr:col>17</xdr:col>
      <xdr:colOff>454267</xdr:colOff>
      <xdr:row>108</xdr:row>
      <xdr:rowOff>339722</xdr:rowOff>
    </xdr:to>
    <xdr:pic>
      <xdr:nvPicPr>
        <xdr:cNvPr id="218" name="图片 217"/>
        <xdr:cNvPicPr>
          <a:picLocks noChangeAspect="1" noChangeArrowheads="1"/>
        </xdr:cNvPicPr>
      </xdr:nvPicPr>
      <xdr:blipFill>
        <a:blip r:embed="rId97" cstate="print">
          <a:extLst>
            <a:ext uri="{28A0092B-C50C-407E-A947-70E740481C1C}">
              <a14:useLocalDpi xmlns:a14="http://schemas.microsoft.com/office/drawing/2010/main" val="0"/>
            </a:ext>
          </a:extLst>
        </a:blip>
        <a:srcRect/>
        <a:stretch>
          <a:fillRect/>
        </a:stretch>
      </xdr:blipFill>
      <xdr:spPr>
        <a:xfrm>
          <a:off x="6834505" y="40676830"/>
          <a:ext cx="297815" cy="29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41413</xdr:colOff>
      <xdr:row>71</xdr:row>
      <xdr:rowOff>57978</xdr:rowOff>
    </xdr:from>
    <xdr:to>
      <xdr:col>17</xdr:col>
      <xdr:colOff>468724</xdr:colOff>
      <xdr:row>71</xdr:row>
      <xdr:rowOff>266855</xdr:rowOff>
    </xdr:to>
    <xdr:pic>
      <xdr:nvPicPr>
        <xdr:cNvPr id="227" name="图片 226"/>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6719570" y="26594435"/>
          <a:ext cx="427355" cy="2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91637</xdr:colOff>
      <xdr:row>39</xdr:row>
      <xdr:rowOff>27919</xdr:rowOff>
    </xdr:from>
    <xdr:to>
      <xdr:col>17</xdr:col>
      <xdr:colOff>321879</xdr:colOff>
      <xdr:row>39</xdr:row>
      <xdr:rowOff>338334</xdr:rowOff>
    </xdr:to>
    <xdr:pic>
      <xdr:nvPicPr>
        <xdr:cNvPr id="228" name="图片 227"/>
        <xdr:cNvPicPr>
          <a:picLocks noChangeAspect="1" noChangeArrowheads="1"/>
        </xdr:cNvPicPr>
      </xdr:nvPicPr>
      <xdr:blipFill>
        <a:blip r:embed="rId99" cstate="print">
          <a:extLst>
            <a:ext uri="{28A0092B-C50C-407E-A947-70E740481C1C}">
              <a14:useLocalDpi xmlns:a14="http://schemas.microsoft.com/office/drawing/2010/main" val="0"/>
            </a:ext>
          </a:extLst>
        </a:blip>
        <a:srcRect/>
        <a:stretch>
          <a:fillRect/>
        </a:stretch>
      </xdr:blipFill>
      <xdr:spPr>
        <a:xfrm>
          <a:off x="6769735" y="14371955"/>
          <a:ext cx="229870" cy="310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121901</xdr:colOff>
      <xdr:row>152</xdr:row>
      <xdr:rowOff>59317</xdr:rowOff>
    </xdr:from>
    <xdr:to>
      <xdr:col>17</xdr:col>
      <xdr:colOff>385092</xdr:colOff>
      <xdr:row>152</xdr:row>
      <xdr:rowOff>345482</xdr:rowOff>
    </xdr:to>
    <xdr:pic>
      <xdr:nvPicPr>
        <xdr:cNvPr id="229" name="图片 30" descr="微信截图_20200918101345"/>
        <xdr:cNvPicPr>
          <a:picLocks noChangeAspect="1" noChangeArrowheads="1"/>
        </xdr:cNvPicPr>
      </xdr:nvPicPr>
      <xdr:blipFill>
        <a:blip r:embed="rId100" cstate="print">
          <a:extLst>
            <a:ext uri="{28A0092B-C50C-407E-A947-70E740481C1C}">
              <a14:useLocalDpi xmlns:a14="http://schemas.microsoft.com/office/drawing/2010/main" val="0"/>
            </a:ext>
          </a:extLst>
        </a:blip>
        <a:srcRect/>
        <a:stretch>
          <a:fillRect/>
        </a:stretch>
      </xdr:blipFill>
      <xdr:spPr>
        <a:xfrm>
          <a:off x="6799580" y="57456705"/>
          <a:ext cx="263525"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80596</xdr:colOff>
      <xdr:row>211</xdr:row>
      <xdr:rowOff>58616</xdr:rowOff>
    </xdr:from>
    <xdr:to>
      <xdr:col>17</xdr:col>
      <xdr:colOff>456792</xdr:colOff>
      <xdr:row>211</xdr:row>
      <xdr:rowOff>344366</xdr:rowOff>
    </xdr:to>
    <xdr:pic>
      <xdr:nvPicPr>
        <xdr:cNvPr id="230" name="图片 229"/>
        <xdr:cNvPicPr>
          <a:picLocks noChangeAspect="1" noChangeArrowheads="1"/>
        </xdr:cNvPicPr>
      </xdr:nvPicPr>
      <xdr:blipFill>
        <a:blip r:embed="rId101" cstate="print">
          <a:extLst>
            <a:ext uri="{28A0092B-C50C-407E-A947-70E740481C1C}">
              <a14:useLocalDpi xmlns:a14="http://schemas.microsoft.com/office/drawing/2010/main" val="0"/>
            </a:ext>
          </a:extLst>
        </a:blip>
        <a:srcRect/>
        <a:stretch>
          <a:fillRect/>
        </a:stretch>
      </xdr:blipFill>
      <xdr:spPr>
        <a:xfrm>
          <a:off x="6758305" y="79935070"/>
          <a:ext cx="37655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66261</xdr:colOff>
      <xdr:row>73</xdr:row>
      <xdr:rowOff>49696</xdr:rowOff>
    </xdr:from>
    <xdr:to>
      <xdr:col>17</xdr:col>
      <xdr:colOff>281683</xdr:colOff>
      <xdr:row>73</xdr:row>
      <xdr:rowOff>336071</xdr:rowOff>
    </xdr:to>
    <xdr:pic>
      <xdr:nvPicPr>
        <xdr:cNvPr id="231" name="图片 230"/>
        <xdr:cNvPicPr>
          <a:picLocks noChangeAspect="1" noChangeArrowheads="1"/>
        </xdr:cNvPicPr>
      </xdr:nvPicPr>
      <xdr:blipFill>
        <a:blip r:embed="rId102" cstate="print">
          <a:extLst>
            <a:ext uri="{28A0092B-C50C-407E-A947-70E740481C1C}">
              <a14:useLocalDpi xmlns:a14="http://schemas.microsoft.com/office/drawing/2010/main" val="0"/>
            </a:ext>
          </a:extLst>
        </a:blip>
        <a:srcRect/>
        <a:stretch>
          <a:fillRect/>
        </a:stretch>
      </xdr:blipFill>
      <xdr:spPr>
        <a:xfrm>
          <a:off x="6744335" y="27348180"/>
          <a:ext cx="215265" cy="28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139713</xdr:colOff>
      <xdr:row>124</xdr:row>
      <xdr:rowOff>45077</xdr:rowOff>
    </xdr:from>
    <xdr:to>
      <xdr:col>17</xdr:col>
      <xdr:colOff>395653</xdr:colOff>
      <xdr:row>124</xdr:row>
      <xdr:rowOff>340272</xdr:rowOff>
    </xdr:to>
    <xdr:pic>
      <xdr:nvPicPr>
        <xdr:cNvPr id="234" name="图片 233"/>
        <xdr:cNvPicPr>
          <a:picLocks noChangeAspect="1" noChangeArrowheads="1"/>
        </xdr:cNvPicPr>
      </xdr:nvPicPr>
      <xdr:blipFill>
        <a:blip r:embed="rId103" cstate="print">
          <a:extLst>
            <a:ext uri="{28A0092B-C50C-407E-A947-70E740481C1C}">
              <a14:useLocalDpi xmlns:a14="http://schemas.microsoft.com/office/drawing/2010/main" val="0"/>
            </a:ext>
          </a:extLst>
        </a:blip>
        <a:srcRect/>
        <a:stretch>
          <a:fillRect/>
        </a:stretch>
      </xdr:blipFill>
      <xdr:spPr>
        <a:xfrm>
          <a:off x="6817995" y="46774100"/>
          <a:ext cx="25590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131884</xdr:colOff>
      <xdr:row>123</xdr:row>
      <xdr:rowOff>29308</xdr:rowOff>
    </xdr:from>
    <xdr:to>
      <xdr:col>17</xdr:col>
      <xdr:colOff>432287</xdr:colOff>
      <xdr:row>123</xdr:row>
      <xdr:rowOff>335408</xdr:rowOff>
    </xdr:to>
    <xdr:pic>
      <xdr:nvPicPr>
        <xdr:cNvPr id="235" name="图片 234"/>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6809740" y="46377860"/>
          <a:ext cx="30035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80595</xdr:colOff>
      <xdr:row>125</xdr:row>
      <xdr:rowOff>43960</xdr:rowOff>
    </xdr:from>
    <xdr:to>
      <xdr:col>17</xdr:col>
      <xdr:colOff>322383</xdr:colOff>
      <xdr:row>125</xdr:row>
      <xdr:rowOff>349763</xdr:rowOff>
    </xdr:to>
    <xdr:pic>
      <xdr:nvPicPr>
        <xdr:cNvPr id="236" name="图片 235"/>
        <xdr:cNvPicPr>
          <a:picLocks noChangeAspect="1" noChangeArrowheads="1"/>
        </xdr:cNvPicPr>
      </xdr:nvPicPr>
      <xdr:blipFill>
        <a:blip r:embed="rId103" cstate="print">
          <a:extLst>
            <a:ext uri="{28A0092B-C50C-407E-A947-70E740481C1C}">
              <a14:useLocalDpi xmlns:a14="http://schemas.microsoft.com/office/drawing/2010/main" val="0"/>
            </a:ext>
          </a:extLst>
        </a:blip>
        <a:srcRect/>
        <a:stretch>
          <a:fillRect/>
        </a:stretch>
      </xdr:blipFill>
      <xdr:spPr>
        <a:xfrm flipH="1">
          <a:off x="6758305" y="47154465"/>
          <a:ext cx="241935" cy="3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41413</xdr:colOff>
      <xdr:row>70</xdr:row>
      <xdr:rowOff>57978</xdr:rowOff>
    </xdr:from>
    <xdr:to>
      <xdr:col>17</xdr:col>
      <xdr:colOff>468724</xdr:colOff>
      <xdr:row>70</xdr:row>
      <xdr:rowOff>266855</xdr:rowOff>
    </xdr:to>
    <xdr:pic>
      <xdr:nvPicPr>
        <xdr:cNvPr id="237" name="图片 236"/>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6719570" y="26213435"/>
          <a:ext cx="427355" cy="2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115001</xdr:colOff>
      <xdr:row>169</xdr:row>
      <xdr:rowOff>36952</xdr:rowOff>
    </xdr:from>
    <xdr:to>
      <xdr:col>17</xdr:col>
      <xdr:colOff>340504</xdr:colOff>
      <xdr:row>169</xdr:row>
      <xdr:rowOff>329711</xdr:rowOff>
    </xdr:to>
    <xdr:pic>
      <xdr:nvPicPr>
        <xdr:cNvPr id="238" name="图片 237"/>
        <xdr:cNvPicPr>
          <a:picLocks noChangeAspect="1" noChangeArrowheads="1"/>
        </xdr:cNvPicPr>
      </xdr:nvPicPr>
      <xdr:blipFill>
        <a:blip r:embed="rId105" cstate="print">
          <a:extLst>
            <a:ext uri="{28A0092B-C50C-407E-A947-70E740481C1C}">
              <a14:useLocalDpi xmlns:a14="http://schemas.microsoft.com/office/drawing/2010/main" val="0"/>
            </a:ext>
          </a:extLst>
        </a:blip>
        <a:srcRect/>
        <a:stretch>
          <a:fillRect/>
        </a:stretch>
      </xdr:blipFill>
      <xdr:spPr>
        <a:xfrm>
          <a:off x="6793230" y="63911480"/>
          <a:ext cx="225425"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38757</xdr:colOff>
      <xdr:row>193</xdr:row>
      <xdr:rowOff>82605</xdr:rowOff>
    </xdr:from>
    <xdr:to>
      <xdr:col>17</xdr:col>
      <xdr:colOff>538655</xdr:colOff>
      <xdr:row>193</xdr:row>
      <xdr:rowOff>254048</xdr:rowOff>
    </xdr:to>
    <xdr:pic>
      <xdr:nvPicPr>
        <xdr:cNvPr id="239" name="图片 238"/>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717030" y="73101200"/>
          <a:ext cx="49974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136624</xdr:colOff>
      <xdr:row>168</xdr:row>
      <xdr:rowOff>41711</xdr:rowOff>
    </xdr:from>
    <xdr:to>
      <xdr:col>17</xdr:col>
      <xdr:colOff>432288</xdr:colOff>
      <xdr:row>168</xdr:row>
      <xdr:rowOff>343892</xdr:rowOff>
    </xdr:to>
    <xdr:pic>
      <xdr:nvPicPr>
        <xdr:cNvPr id="240" name="图片 239"/>
        <xdr:cNvPicPr>
          <a:picLocks noChangeAspect="1"/>
        </xdr:cNvPicPr>
      </xdr:nvPicPr>
      <xdr:blipFill>
        <a:blip r:embed="rId95"/>
        <a:stretch>
          <a:fillRect/>
        </a:stretch>
      </xdr:blipFill>
      <xdr:spPr>
        <a:xfrm>
          <a:off x="6814820" y="63534925"/>
          <a:ext cx="295275" cy="302260"/>
        </a:xfrm>
        <a:prstGeom prst="rect">
          <a:avLst/>
        </a:prstGeom>
      </xdr:spPr>
    </xdr:pic>
    <xdr:clientData/>
  </xdr:twoCellAnchor>
  <xdr:twoCellAnchor>
    <xdr:from>
      <xdr:col>17</xdr:col>
      <xdr:colOff>149405</xdr:colOff>
      <xdr:row>187</xdr:row>
      <xdr:rowOff>34087</xdr:rowOff>
    </xdr:from>
    <xdr:to>
      <xdr:col>17</xdr:col>
      <xdr:colOff>417634</xdr:colOff>
      <xdr:row>187</xdr:row>
      <xdr:rowOff>343295</xdr:rowOff>
    </xdr:to>
    <xdr:pic>
      <xdr:nvPicPr>
        <xdr:cNvPr id="241" name="图片 240"/>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6827520" y="70766305"/>
          <a:ext cx="267970"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223630</xdr:colOff>
      <xdr:row>200</xdr:row>
      <xdr:rowOff>41412</xdr:rowOff>
    </xdr:from>
    <xdr:to>
      <xdr:col>17</xdr:col>
      <xdr:colOff>486433</xdr:colOff>
      <xdr:row>200</xdr:row>
      <xdr:rowOff>344365</xdr:rowOff>
    </xdr:to>
    <xdr:pic>
      <xdr:nvPicPr>
        <xdr:cNvPr id="242" name="图片 241"/>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6901815" y="75726925"/>
          <a:ext cx="262890"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187468</xdr:colOff>
      <xdr:row>186</xdr:row>
      <xdr:rowOff>50278</xdr:rowOff>
    </xdr:from>
    <xdr:to>
      <xdr:col>17</xdr:col>
      <xdr:colOff>439615</xdr:colOff>
      <xdr:row>186</xdr:row>
      <xdr:rowOff>342342</xdr:rowOff>
    </xdr:to>
    <xdr:pic>
      <xdr:nvPicPr>
        <xdr:cNvPr id="243" name="图片 242"/>
        <xdr:cNvPicPr>
          <a:picLocks noChangeAspect="1" noChangeArrowheads="1"/>
        </xdr:cNvPicPr>
      </xdr:nvPicPr>
      <xdr:blipFill>
        <a:blip r:embed="rId107" cstate="print">
          <a:extLst>
            <a:ext uri="{28A0092B-C50C-407E-A947-70E740481C1C}">
              <a14:useLocalDpi xmlns:a14="http://schemas.microsoft.com/office/drawing/2010/main" val="0"/>
            </a:ext>
          </a:extLst>
        </a:blip>
        <a:srcRect/>
        <a:stretch>
          <a:fillRect/>
        </a:stretch>
      </xdr:blipFill>
      <xdr:spPr>
        <a:xfrm>
          <a:off x="6865620" y="70401815"/>
          <a:ext cx="252095"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147547</xdr:colOff>
      <xdr:row>199</xdr:row>
      <xdr:rowOff>29815</xdr:rowOff>
    </xdr:from>
    <xdr:to>
      <xdr:col>17</xdr:col>
      <xdr:colOff>388327</xdr:colOff>
      <xdr:row>199</xdr:row>
      <xdr:rowOff>330787</xdr:rowOff>
    </xdr:to>
    <xdr:pic>
      <xdr:nvPicPr>
        <xdr:cNvPr id="244" name="图片 243"/>
        <xdr:cNvPicPr>
          <a:picLocks noChangeAspect="1" noChangeArrowheads="1"/>
        </xdr:cNvPicPr>
      </xdr:nvPicPr>
      <xdr:blipFill>
        <a:blip r:embed="rId107" cstate="print">
          <a:extLst>
            <a:ext uri="{28A0092B-C50C-407E-A947-70E740481C1C}">
              <a14:useLocalDpi xmlns:a14="http://schemas.microsoft.com/office/drawing/2010/main" val="0"/>
            </a:ext>
          </a:extLst>
        </a:blip>
        <a:srcRect/>
        <a:stretch>
          <a:fillRect/>
        </a:stretch>
      </xdr:blipFill>
      <xdr:spPr>
        <a:xfrm flipH="1">
          <a:off x="6825615" y="75333860"/>
          <a:ext cx="240665"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170793</xdr:colOff>
      <xdr:row>172</xdr:row>
      <xdr:rowOff>26276</xdr:rowOff>
    </xdr:from>
    <xdr:to>
      <xdr:col>17</xdr:col>
      <xdr:colOff>417634</xdr:colOff>
      <xdr:row>172</xdr:row>
      <xdr:rowOff>335315</xdr:rowOff>
    </xdr:to>
    <xdr:pic>
      <xdr:nvPicPr>
        <xdr:cNvPr id="245" name="图片 244"/>
        <xdr:cNvPicPr>
          <a:picLocks noChangeAspect="1" noChangeArrowheads="1"/>
        </xdr:cNvPicPr>
      </xdr:nvPicPr>
      <xdr:blipFill>
        <a:blip r:embed="rId108" cstate="print">
          <a:extLst>
            <a:ext uri="{28A0092B-C50C-407E-A947-70E740481C1C}">
              <a14:useLocalDpi xmlns:a14="http://schemas.microsoft.com/office/drawing/2010/main" val="0"/>
            </a:ext>
          </a:extLst>
        </a:blip>
        <a:srcRect/>
        <a:stretch>
          <a:fillRect/>
        </a:stretch>
      </xdr:blipFill>
      <xdr:spPr>
        <a:xfrm>
          <a:off x="6848475" y="65043685"/>
          <a:ext cx="247015"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243052</xdr:colOff>
      <xdr:row>100</xdr:row>
      <xdr:rowOff>72258</xdr:rowOff>
    </xdr:from>
    <xdr:to>
      <xdr:col>17</xdr:col>
      <xdr:colOff>445690</xdr:colOff>
      <xdr:row>100</xdr:row>
      <xdr:rowOff>256429</xdr:rowOff>
    </xdr:to>
    <xdr:pic>
      <xdr:nvPicPr>
        <xdr:cNvPr id="246" name="图片 245"/>
        <xdr:cNvPicPr>
          <a:picLocks noChangeAspect="1"/>
        </xdr:cNvPicPr>
      </xdr:nvPicPr>
      <xdr:blipFill>
        <a:blip r:embed="rId38"/>
        <a:stretch>
          <a:fillRect/>
        </a:stretch>
      </xdr:blipFill>
      <xdr:spPr>
        <a:xfrm>
          <a:off x="6920865" y="37657405"/>
          <a:ext cx="202565" cy="184150"/>
        </a:xfrm>
        <a:prstGeom prst="rect">
          <a:avLst/>
        </a:prstGeom>
      </xdr:spPr>
    </xdr:pic>
    <xdr:clientData/>
  </xdr:twoCellAnchor>
  <xdr:twoCellAnchor>
    <xdr:from>
      <xdr:col>17</xdr:col>
      <xdr:colOff>109904</xdr:colOff>
      <xdr:row>174</xdr:row>
      <xdr:rowOff>51288</xdr:rowOff>
    </xdr:from>
    <xdr:to>
      <xdr:col>17</xdr:col>
      <xdr:colOff>476250</xdr:colOff>
      <xdr:row>174</xdr:row>
      <xdr:rowOff>313951</xdr:rowOff>
    </xdr:to>
    <xdr:pic>
      <xdr:nvPicPr>
        <xdr:cNvPr id="247" name="图片 246"/>
        <xdr:cNvPicPr>
          <a:picLocks noChangeAspect="1" noChangeArrowheads="1"/>
        </xdr:cNvPicPr>
      </xdr:nvPicPr>
      <xdr:blipFill>
        <a:blip r:embed="rId23" cstate="print">
          <a:extLst>
            <a:ext uri="{28A0092B-C50C-407E-A947-70E740481C1C}">
              <a14:useLocalDpi xmlns:a14="http://schemas.microsoft.com/office/drawing/2010/main" val="0"/>
            </a:ext>
          </a:extLst>
        </a:blip>
        <a:srcRect l="37283" t="13170" r="20791" b="31375"/>
        <a:stretch>
          <a:fillRect/>
        </a:stretch>
      </xdr:blipFill>
      <xdr:spPr>
        <a:xfrm>
          <a:off x="6788150" y="65830450"/>
          <a:ext cx="366395"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156</xdr:row>
      <xdr:rowOff>57150</xdr:rowOff>
    </xdr:from>
    <xdr:to>
      <xdr:col>17</xdr:col>
      <xdr:colOff>628650</xdr:colOff>
      <xdr:row>156</xdr:row>
      <xdr:rowOff>257175</xdr:rowOff>
    </xdr:to>
    <xdr:pic>
      <xdr:nvPicPr>
        <xdr:cNvPr id="248" name="图片 2"/>
        <xdr:cNvPicPr>
          <a:picLocks noChangeAspect="1"/>
        </xdr:cNvPicPr>
      </xdr:nvPicPr>
      <xdr:blipFill>
        <a:blip r:embed="rId109" cstate="print">
          <a:extLst>
            <a:ext uri="{28A0092B-C50C-407E-A947-70E740481C1C}">
              <a14:useLocalDpi xmlns:a14="http://schemas.microsoft.com/office/drawing/2010/main" val="0"/>
            </a:ext>
          </a:extLst>
        </a:blip>
        <a:srcRect/>
        <a:stretch>
          <a:fillRect/>
        </a:stretch>
      </xdr:blipFill>
      <xdr:spPr>
        <a:xfrm>
          <a:off x="6706870" y="58978800"/>
          <a:ext cx="600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142</xdr:row>
      <xdr:rowOff>19051</xdr:rowOff>
    </xdr:from>
    <xdr:to>
      <xdr:col>17</xdr:col>
      <xdr:colOff>438150</xdr:colOff>
      <xdr:row>142</xdr:row>
      <xdr:rowOff>328089</xdr:rowOff>
    </xdr:to>
    <xdr:pic>
      <xdr:nvPicPr>
        <xdr:cNvPr id="249" name="图片 248"/>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6725920" y="53606700"/>
          <a:ext cx="390525"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143</xdr:row>
      <xdr:rowOff>19050</xdr:rowOff>
    </xdr:from>
    <xdr:to>
      <xdr:col>17</xdr:col>
      <xdr:colOff>459380</xdr:colOff>
      <xdr:row>143</xdr:row>
      <xdr:rowOff>352425</xdr:rowOff>
    </xdr:to>
    <xdr:pic>
      <xdr:nvPicPr>
        <xdr:cNvPr id="250" name="图片 249"/>
        <xdr:cNvPicPr>
          <a:picLocks noChangeAspect="1" noChangeArrowheads="1"/>
        </xdr:cNvPicPr>
      </xdr:nvPicPr>
      <xdr:blipFill>
        <a:blip r:embed="rId111" cstate="print">
          <a:extLst>
            <a:ext uri="{28A0092B-C50C-407E-A947-70E740481C1C}">
              <a14:useLocalDpi xmlns:a14="http://schemas.microsoft.com/office/drawing/2010/main" val="0"/>
            </a:ext>
          </a:extLst>
        </a:blip>
        <a:srcRect/>
        <a:stretch>
          <a:fillRect/>
        </a:stretch>
      </xdr:blipFill>
      <xdr:spPr>
        <a:xfrm>
          <a:off x="6716395" y="53987700"/>
          <a:ext cx="42100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200027</xdr:colOff>
      <xdr:row>150</xdr:row>
      <xdr:rowOff>101204</xdr:rowOff>
    </xdr:from>
    <xdr:to>
      <xdr:col>17</xdr:col>
      <xdr:colOff>419101</xdr:colOff>
      <xdr:row>150</xdr:row>
      <xdr:rowOff>323849</xdr:rowOff>
    </xdr:to>
    <xdr:pic>
      <xdr:nvPicPr>
        <xdr:cNvPr id="251" name="图片 250"/>
        <xdr:cNvPicPr>
          <a:picLocks noChangeAspect="1" noChangeArrowheads="1"/>
        </xdr:cNvPicPr>
      </xdr:nvPicPr>
      <xdr:blipFill>
        <a:blip r:embed="rId112" cstate="print">
          <a:extLst>
            <a:ext uri="{28A0092B-C50C-407E-A947-70E740481C1C}">
              <a14:useLocalDpi xmlns:a14="http://schemas.microsoft.com/office/drawing/2010/main" val="0"/>
            </a:ext>
          </a:extLst>
        </a:blip>
        <a:srcRect l="35918" t="19499" r="39048" b="28412"/>
        <a:stretch>
          <a:fillRect/>
        </a:stretch>
      </xdr:blipFill>
      <xdr:spPr>
        <a:xfrm>
          <a:off x="6878320" y="56736615"/>
          <a:ext cx="219075"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208</xdr:row>
      <xdr:rowOff>28575</xdr:rowOff>
    </xdr:from>
    <xdr:to>
      <xdr:col>17</xdr:col>
      <xdr:colOff>476250</xdr:colOff>
      <xdr:row>208</xdr:row>
      <xdr:rowOff>352425</xdr:rowOff>
    </xdr:to>
    <xdr:pic>
      <xdr:nvPicPr>
        <xdr:cNvPr id="252" name="图片 251"/>
        <xdr:cNvPicPr>
          <a:picLocks noChangeAspect="1" noChangeArrowheads="1"/>
        </xdr:cNvPicPr>
      </xdr:nvPicPr>
      <xdr:blipFill>
        <a:blip r:embed="rId113" cstate="print">
          <a:extLst>
            <a:ext uri="{28A0092B-C50C-407E-A947-70E740481C1C}">
              <a14:useLocalDpi xmlns:a14="http://schemas.microsoft.com/office/drawing/2010/main" val="0"/>
            </a:ext>
          </a:extLst>
        </a:blip>
        <a:srcRect/>
        <a:stretch>
          <a:fillRect/>
        </a:stretch>
      </xdr:blipFill>
      <xdr:spPr>
        <a:xfrm>
          <a:off x="6725920" y="78762225"/>
          <a:ext cx="4286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109</xdr:row>
      <xdr:rowOff>28575</xdr:rowOff>
    </xdr:from>
    <xdr:to>
      <xdr:col>17</xdr:col>
      <xdr:colOff>561975</xdr:colOff>
      <xdr:row>109</xdr:row>
      <xdr:rowOff>342448</xdr:rowOff>
    </xdr:to>
    <xdr:pic>
      <xdr:nvPicPr>
        <xdr:cNvPr id="253" name="图片 252"/>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6716395" y="41043225"/>
          <a:ext cx="523875"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60</xdr:row>
      <xdr:rowOff>85725</xdr:rowOff>
    </xdr:from>
    <xdr:to>
      <xdr:col>17</xdr:col>
      <xdr:colOff>390525</xdr:colOff>
      <xdr:row>60</xdr:row>
      <xdr:rowOff>319814</xdr:rowOff>
    </xdr:to>
    <xdr:pic>
      <xdr:nvPicPr>
        <xdr:cNvPr id="256" name="图片 255"/>
        <xdr:cNvPicPr>
          <a:picLocks noChangeAspect="1" noChangeArrowheads="1"/>
        </xdr:cNvPicPr>
      </xdr:nvPicPr>
      <xdr:blipFill>
        <a:blip r:embed="rId115" cstate="print">
          <a:extLst>
            <a:ext uri="{28A0092B-C50C-407E-A947-70E740481C1C}">
              <a14:useLocalDpi xmlns:a14="http://schemas.microsoft.com/office/drawing/2010/main" val="0"/>
            </a:ext>
          </a:extLst>
        </a:blip>
        <a:srcRect/>
        <a:stretch>
          <a:fillRect/>
        </a:stretch>
      </xdr:blipFill>
      <xdr:spPr>
        <a:xfrm>
          <a:off x="6830695" y="22431375"/>
          <a:ext cx="238125" cy="23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95250</xdr:colOff>
      <xdr:row>119</xdr:row>
      <xdr:rowOff>66675</xdr:rowOff>
    </xdr:from>
    <xdr:to>
      <xdr:col>17</xdr:col>
      <xdr:colOff>377240</xdr:colOff>
      <xdr:row>119</xdr:row>
      <xdr:rowOff>343885</xdr:rowOff>
    </xdr:to>
    <xdr:pic>
      <xdr:nvPicPr>
        <xdr:cNvPr id="257" name="图片 256"/>
        <xdr:cNvPicPr>
          <a:picLocks noChangeAspect="1" noChangeArrowheads="1"/>
        </xdr:cNvPicPr>
      </xdr:nvPicPr>
      <xdr:blipFill>
        <a:blip r:embed="rId115" cstate="print">
          <a:extLst>
            <a:ext uri="{28A0092B-C50C-407E-A947-70E740481C1C}">
              <a14:useLocalDpi xmlns:a14="http://schemas.microsoft.com/office/drawing/2010/main" val="0"/>
            </a:ext>
          </a:extLst>
        </a:blip>
        <a:srcRect/>
        <a:stretch>
          <a:fillRect/>
        </a:stretch>
      </xdr:blipFill>
      <xdr:spPr>
        <a:xfrm>
          <a:off x="6773545" y="44891325"/>
          <a:ext cx="28194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133350</xdr:colOff>
      <xdr:row>184</xdr:row>
      <xdr:rowOff>85725</xdr:rowOff>
    </xdr:from>
    <xdr:to>
      <xdr:col>17</xdr:col>
      <xdr:colOff>327135</xdr:colOff>
      <xdr:row>184</xdr:row>
      <xdr:rowOff>276225</xdr:rowOff>
    </xdr:to>
    <xdr:pic>
      <xdr:nvPicPr>
        <xdr:cNvPr id="258" name="图片 257"/>
        <xdr:cNvPicPr>
          <a:picLocks noChangeAspect="1" noChangeArrowheads="1"/>
        </xdr:cNvPicPr>
      </xdr:nvPicPr>
      <xdr:blipFill>
        <a:blip r:embed="rId115" cstate="print">
          <a:extLst>
            <a:ext uri="{28A0092B-C50C-407E-A947-70E740481C1C}">
              <a14:useLocalDpi xmlns:a14="http://schemas.microsoft.com/office/drawing/2010/main" val="0"/>
            </a:ext>
          </a:extLst>
        </a:blip>
        <a:srcRect/>
        <a:stretch>
          <a:fillRect/>
        </a:stretch>
      </xdr:blipFill>
      <xdr:spPr>
        <a:xfrm>
          <a:off x="6811645" y="69675375"/>
          <a:ext cx="193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133350</xdr:colOff>
      <xdr:row>195</xdr:row>
      <xdr:rowOff>85725</xdr:rowOff>
    </xdr:from>
    <xdr:to>
      <xdr:col>17</xdr:col>
      <xdr:colOff>327135</xdr:colOff>
      <xdr:row>195</xdr:row>
      <xdr:rowOff>276225</xdr:rowOff>
    </xdr:to>
    <xdr:pic>
      <xdr:nvPicPr>
        <xdr:cNvPr id="259" name="图片 258"/>
        <xdr:cNvPicPr>
          <a:picLocks noChangeAspect="1" noChangeArrowheads="1"/>
        </xdr:cNvPicPr>
      </xdr:nvPicPr>
      <xdr:blipFill>
        <a:blip r:embed="rId115" cstate="print">
          <a:extLst>
            <a:ext uri="{28A0092B-C50C-407E-A947-70E740481C1C}">
              <a14:useLocalDpi xmlns:a14="http://schemas.microsoft.com/office/drawing/2010/main" val="0"/>
            </a:ext>
          </a:extLst>
        </a:blip>
        <a:srcRect/>
        <a:stretch>
          <a:fillRect/>
        </a:stretch>
      </xdr:blipFill>
      <xdr:spPr>
        <a:xfrm>
          <a:off x="6811645" y="73866375"/>
          <a:ext cx="193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43963</xdr:colOff>
      <xdr:row>213</xdr:row>
      <xdr:rowOff>29308</xdr:rowOff>
    </xdr:from>
    <xdr:to>
      <xdr:col>17</xdr:col>
      <xdr:colOff>368021</xdr:colOff>
      <xdr:row>213</xdr:row>
      <xdr:rowOff>344365</xdr:rowOff>
    </xdr:to>
    <xdr:pic>
      <xdr:nvPicPr>
        <xdr:cNvPr id="260" name="图片 259"/>
        <xdr:cNvPicPr>
          <a:picLocks noChangeAspect="1"/>
        </xdr:cNvPicPr>
      </xdr:nvPicPr>
      <xdr:blipFill>
        <a:blip r:embed="rId116"/>
        <a:stretch>
          <a:fillRect/>
        </a:stretch>
      </xdr:blipFill>
      <xdr:spPr>
        <a:xfrm>
          <a:off x="6722110" y="80667860"/>
          <a:ext cx="323850" cy="314960"/>
        </a:xfrm>
        <a:prstGeom prst="rect">
          <a:avLst/>
        </a:prstGeom>
      </xdr:spPr>
    </xdr:pic>
    <xdr:clientData/>
  </xdr:twoCellAnchor>
  <xdr:twoCellAnchor>
    <xdr:from>
      <xdr:col>17</xdr:col>
      <xdr:colOff>86460</xdr:colOff>
      <xdr:row>215</xdr:row>
      <xdr:rowOff>29309</xdr:rowOff>
    </xdr:from>
    <xdr:to>
      <xdr:col>17</xdr:col>
      <xdr:colOff>402982</xdr:colOff>
      <xdr:row>215</xdr:row>
      <xdr:rowOff>337039</xdr:rowOff>
    </xdr:to>
    <xdr:pic>
      <xdr:nvPicPr>
        <xdr:cNvPr id="261" name="图片 260"/>
        <xdr:cNvPicPr>
          <a:picLocks noChangeAspect="1"/>
        </xdr:cNvPicPr>
      </xdr:nvPicPr>
      <xdr:blipFill>
        <a:blip r:embed="rId116"/>
        <a:stretch>
          <a:fillRect/>
        </a:stretch>
      </xdr:blipFill>
      <xdr:spPr>
        <a:xfrm flipH="1">
          <a:off x="6764655" y="81429860"/>
          <a:ext cx="316230" cy="307340"/>
        </a:xfrm>
        <a:prstGeom prst="rect">
          <a:avLst/>
        </a:prstGeom>
      </xdr:spPr>
    </xdr:pic>
    <xdr:clientData/>
  </xdr:twoCellAnchor>
  <xdr:twoCellAnchor>
    <xdr:from>
      <xdr:col>17</xdr:col>
      <xdr:colOff>73270</xdr:colOff>
      <xdr:row>216</xdr:row>
      <xdr:rowOff>25066</xdr:rowOff>
    </xdr:from>
    <xdr:to>
      <xdr:col>17</xdr:col>
      <xdr:colOff>381000</xdr:colOff>
      <xdr:row>216</xdr:row>
      <xdr:rowOff>339455</xdr:rowOff>
    </xdr:to>
    <xdr:pic>
      <xdr:nvPicPr>
        <xdr:cNvPr id="262" name="图片 261"/>
        <xdr:cNvPicPr>
          <a:picLocks noChangeAspect="1"/>
        </xdr:cNvPicPr>
      </xdr:nvPicPr>
      <xdr:blipFill>
        <a:blip r:embed="rId117"/>
        <a:srcRect t="7385" b="-1"/>
        <a:stretch>
          <a:fillRect/>
        </a:stretch>
      </xdr:blipFill>
      <xdr:spPr>
        <a:xfrm>
          <a:off x="6751320" y="81806415"/>
          <a:ext cx="307975" cy="314325"/>
        </a:xfrm>
        <a:prstGeom prst="rect">
          <a:avLst/>
        </a:prstGeom>
      </xdr:spPr>
    </xdr:pic>
    <xdr:clientData/>
  </xdr:twoCellAnchor>
  <xdr:twoCellAnchor>
    <xdr:from>
      <xdr:col>17</xdr:col>
      <xdr:colOff>109135</xdr:colOff>
      <xdr:row>217</xdr:row>
      <xdr:rowOff>39936</xdr:rowOff>
    </xdr:from>
    <xdr:to>
      <xdr:col>17</xdr:col>
      <xdr:colOff>417634</xdr:colOff>
      <xdr:row>217</xdr:row>
      <xdr:rowOff>320320</xdr:rowOff>
    </xdr:to>
    <xdr:pic>
      <xdr:nvPicPr>
        <xdr:cNvPr id="263" name="图片 262"/>
        <xdr:cNvPicPr>
          <a:picLocks noChangeAspect="1"/>
        </xdr:cNvPicPr>
      </xdr:nvPicPr>
      <xdr:blipFill>
        <a:blip r:embed="rId38"/>
        <a:stretch>
          <a:fillRect/>
        </a:stretch>
      </xdr:blipFill>
      <xdr:spPr>
        <a:xfrm>
          <a:off x="6786880" y="82202020"/>
          <a:ext cx="308610" cy="280670"/>
        </a:xfrm>
        <a:prstGeom prst="rect">
          <a:avLst/>
        </a:prstGeom>
      </xdr:spPr>
    </xdr:pic>
    <xdr:clientData/>
  </xdr:twoCellAnchor>
  <xdr:twoCellAnchor>
    <xdr:from>
      <xdr:col>17</xdr:col>
      <xdr:colOff>21981</xdr:colOff>
      <xdr:row>166</xdr:row>
      <xdr:rowOff>21980</xdr:rowOff>
    </xdr:from>
    <xdr:to>
      <xdr:col>17</xdr:col>
      <xdr:colOff>511115</xdr:colOff>
      <xdr:row>166</xdr:row>
      <xdr:rowOff>344364</xdr:rowOff>
    </xdr:to>
    <xdr:pic>
      <xdr:nvPicPr>
        <xdr:cNvPr id="264" name="图片 263"/>
        <xdr:cNvPicPr>
          <a:picLocks noChangeAspect="1"/>
        </xdr:cNvPicPr>
      </xdr:nvPicPr>
      <xdr:blipFill>
        <a:blip r:embed="rId118"/>
        <a:stretch>
          <a:fillRect/>
        </a:stretch>
      </xdr:blipFill>
      <xdr:spPr>
        <a:xfrm>
          <a:off x="6699885" y="62753240"/>
          <a:ext cx="488950" cy="322580"/>
        </a:xfrm>
        <a:prstGeom prst="rect">
          <a:avLst/>
        </a:prstGeom>
      </xdr:spPr>
    </xdr:pic>
    <xdr:clientData/>
  </xdr:twoCellAnchor>
  <xdr:twoCellAnchor>
    <xdr:from>
      <xdr:col>17</xdr:col>
      <xdr:colOff>77357</xdr:colOff>
      <xdr:row>146</xdr:row>
      <xdr:rowOff>37392</xdr:rowOff>
    </xdr:from>
    <xdr:to>
      <xdr:col>17</xdr:col>
      <xdr:colOff>463826</xdr:colOff>
      <xdr:row>146</xdr:row>
      <xdr:rowOff>363718</xdr:rowOff>
    </xdr:to>
    <xdr:pic>
      <xdr:nvPicPr>
        <xdr:cNvPr id="265" name="图片 264"/>
        <xdr:cNvPicPr>
          <a:picLocks noChangeAspect="1" noChangeArrowheads="1"/>
        </xdr:cNvPicPr>
      </xdr:nvPicPr>
      <xdr:blipFill>
        <a:blip r:embed="rId119" cstate="print">
          <a:extLst>
            <a:ext uri="{28A0092B-C50C-407E-A947-70E740481C1C}">
              <a14:useLocalDpi xmlns:a14="http://schemas.microsoft.com/office/drawing/2010/main" val="0"/>
            </a:ext>
          </a:extLst>
        </a:blip>
        <a:srcRect/>
        <a:stretch>
          <a:fillRect/>
        </a:stretch>
      </xdr:blipFill>
      <xdr:spPr>
        <a:xfrm flipH="1">
          <a:off x="6755130" y="55148480"/>
          <a:ext cx="386715"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33132</xdr:colOff>
      <xdr:row>145</xdr:row>
      <xdr:rowOff>24849</xdr:rowOff>
    </xdr:from>
    <xdr:to>
      <xdr:col>17</xdr:col>
      <xdr:colOff>463828</xdr:colOff>
      <xdr:row>145</xdr:row>
      <xdr:rowOff>346178</xdr:rowOff>
    </xdr:to>
    <xdr:pic>
      <xdr:nvPicPr>
        <xdr:cNvPr id="266" name="图片 265"/>
        <xdr:cNvPicPr>
          <a:picLocks noChangeAspect="1" noChangeArrowheads="1"/>
        </xdr:cNvPicPr>
      </xdr:nvPicPr>
      <xdr:blipFill>
        <a:blip r:embed="rId120" cstate="print">
          <a:extLst>
            <a:ext uri="{28A0092B-C50C-407E-A947-70E740481C1C}">
              <a14:useLocalDpi xmlns:a14="http://schemas.microsoft.com/office/drawing/2010/main" val="0"/>
            </a:ext>
          </a:extLst>
        </a:blip>
        <a:srcRect/>
        <a:stretch>
          <a:fillRect/>
        </a:stretch>
      </xdr:blipFill>
      <xdr:spPr>
        <a:xfrm>
          <a:off x="6711315" y="54755415"/>
          <a:ext cx="430530" cy="321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33132</xdr:colOff>
      <xdr:row>165</xdr:row>
      <xdr:rowOff>24849</xdr:rowOff>
    </xdr:from>
    <xdr:to>
      <xdr:col>17</xdr:col>
      <xdr:colOff>356154</xdr:colOff>
      <xdr:row>165</xdr:row>
      <xdr:rowOff>340433</xdr:rowOff>
    </xdr:to>
    <xdr:pic>
      <xdr:nvPicPr>
        <xdr:cNvPr id="267" name="图片 266"/>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6711315" y="62375415"/>
          <a:ext cx="322580" cy="31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49698</xdr:colOff>
      <xdr:row>157</xdr:row>
      <xdr:rowOff>24849</xdr:rowOff>
    </xdr:from>
    <xdr:to>
      <xdr:col>17</xdr:col>
      <xdr:colOff>414725</xdr:colOff>
      <xdr:row>157</xdr:row>
      <xdr:rowOff>347870</xdr:rowOff>
    </xdr:to>
    <xdr:pic>
      <xdr:nvPicPr>
        <xdr:cNvPr id="268" name="图片 267"/>
        <xdr:cNvPicPr>
          <a:picLocks noChangeAspect="1" noChangeArrowheads="1"/>
        </xdr:cNvPicPr>
      </xdr:nvPicPr>
      <xdr:blipFill>
        <a:blip r:embed="rId122" cstate="print">
          <a:extLst>
            <a:ext uri="{28A0092B-C50C-407E-A947-70E740481C1C}">
              <a14:useLocalDpi xmlns:a14="http://schemas.microsoft.com/office/drawing/2010/main" val="0"/>
            </a:ext>
          </a:extLst>
        </a:blip>
        <a:srcRect/>
        <a:stretch>
          <a:fillRect/>
        </a:stretch>
      </xdr:blipFill>
      <xdr:spPr>
        <a:xfrm>
          <a:off x="6727825" y="59327415"/>
          <a:ext cx="365125" cy="32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120650</xdr:colOff>
      <xdr:row>16</xdr:row>
      <xdr:rowOff>59055</xdr:rowOff>
    </xdr:from>
    <xdr:to>
      <xdr:col>17</xdr:col>
      <xdr:colOff>351790</xdr:colOff>
      <xdr:row>16</xdr:row>
      <xdr:rowOff>292735</xdr:rowOff>
    </xdr:to>
    <xdr:pic>
      <xdr:nvPicPr>
        <xdr:cNvPr id="283" name="图片 282"/>
        <xdr:cNvPicPr>
          <a:picLocks noChangeAspect="1" noChangeArrowheads="1"/>
        </xdr:cNvPicPr>
      </xdr:nvPicPr>
      <xdr:blipFill>
        <a:blip r:embed="rId123" cstate="print">
          <a:extLst>
            <a:ext uri="{28A0092B-C50C-407E-A947-70E740481C1C}">
              <a14:useLocalDpi xmlns:a14="http://schemas.microsoft.com/office/drawing/2010/main" val="0"/>
            </a:ext>
          </a:extLst>
        </a:blip>
        <a:srcRect/>
        <a:stretch>
          <a:fillRect/>
        </a:stretch>
      </xdr:blipFill>
      <xdr:spPr>
        <a:xfrm>
          <a:off x="6798945" y="5640705"/>
          <a:ext cx="231140" cy="23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160020</xdr:colOff>
      <xdr:row>17</xdr:row>
      <xdr:rowOff>58420</xdr:rowOff>
    </xdr:from>
    <xdr:to>
      <xdr:col>17</xdr:col>
      <xdr:colOff>351790</xdr:colOff>
      <xdr:row>17</xdr:row>
      <xdr:rowOff>205105</xdr:rowOff>
    </xdr:to>
    <xdr:pic>
      <xdr:nvPicPr>
        <xdr:cNvPr id="284" name="图片 283"/>
        <xdr:cNvPicPr>
          <a:picLocks noChangeAspect="1" noChangeArrowheads="1"/>
        </xdr:cNvPicPr>
      </xdr:nvPicPr>
      <xdr:blipFill>
        <a:blip r:embed="rId124" cstate="print">
          <a:extLst>
            <a:ext uri="{28A0092B-C50C-407E-A947-70E740481C1C}">
              <a14:useLocalDpi xmlns:a14="http://schemas.microsoft.com/office/drawing/2010/main" val="0"/>
            </a:ext>
          </a:extLst>
        </a:blip>
        <a:srcRect/>
        <a:stretch>
          <a:fillRect/>
        </a:stretch>
      </xdr:blipFill>
      <xdr:spPr>
        <a:xfrm>
          <a:off x="6838315" y="6021070"/>
          <a:ext cx="191770"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205740</xdr:colOff>
      <xdr:row>18</xdr:row>
      <xdr:rowOff>80010</xdr:rowOff>
    </xdr:from>
    <xdr:to>
      <xdr:col>17</xdr:col>
      <xdr:colOff>351790</xdr:colOff>
      <xdr:row>18</xdr:row>
      <xdr:rowOff>241300</xdr:rowOff>
    </xdr:to>
    <xdr:pic>
      <xdr:nvPicPr>
        <xdr:cNvPr id="285" name="图片 284"/>
        <xdr:cNvPicPr>
          <a:picLocks noChangeAspect="1" noChangeArrowheads="1"/>
        </xdr:cNvPicPr>
      </xdr:nvPicPr>
      <xdr:blipFill>
        <a:blip r:embed="rId125" cstate="print">
          <a:extLst>
            <a:ext uri="{28A0092B-C50C-407E-A947-70E740481C1C}">
              <a14:useLocalDpi xmlns:a14="http://schemas.microsoft.com/office/drawing/2010/main" val="0"/>
            </a:ext>
          </a:extLst>
        </a:blip>
        <a:srcRect/>
        <a:stretch>
          <a:fillRect/>
        </a:stretch>
      </xdr:blipFill>
      <xdr:spPr>
        <a:xfrm>
          <a:off x="6884035" y="6423660"/>
          <a:ext cx="146050" cy="161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180340</xdr:colOff>
      <xdr:row>19</xdr:row>
      <xdr:rowOff>81280</xdr:rowOff>
    </xdr:from>
    <xdr:to>
      <xdr:col>17</xdr:col>
      <xdr:colOff>351790</xdr:colOff>
      <xdr:row>19</xdr:row>
      <xdr:rowOff>266065</xdr:rowOff>
    </xdr:to>
    <xdr:pic>
      <xdr:nvPicPr>
        <xdr:cNvPr id="286" name="图片 285"/>
        <xdr:cNvPicPr>
          <a:picLocks noChangeAspect="1" noChangeArrowheads="1"/>
        </xdr:cNvPicPr>
      </xdr:nvPicPr>
      <xdr:blipFill>
        <a:blip r:embed="rId126" cstate="print">
          <a:extLst>
            <a:ext uri="{28A0092B-C50C-407E-A947-70E740481C1C}">
              <a14:useLocalDpi xmlns:a14="http://schemas.microsoft.com/office/drawing/2010/main" val="0"/>
            </a:ext>
          </a:extLst>
        </a:blip>
        <a:srcRect/>
        <a:stretch>
          <a:fillRect/>
        </a:stretch>
      </xdr:blipFill>
      <xdr:spPr>
        <a:xfrm>
          <a:off x="6858635" y="6805930"/>
          <a:ext cx="17145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167640</xdr:colOff>
      <xdr:row>20</xdr:row>
      <xdr:rowOff>75565</xdr:rowOff>
    </xdr:from>
    <xdr:to>
      <xdr:col>17</xdr:col>
      <xdr:colOff>351790</xdr:colOff>
      <xdr:row>20</xdr:row>
      <xdr:rowOff>260350</xdr:rowOff>
    </xdr:to>
    <xdr:pic>
      <xdr:nvPicPr>
        <xdr:cNvPr id="287" name="图片 286"/>
        <xdr:cNvPicPr>
          <a:picLocks noChangeAspect="1" noChangeArrowheads="1"/>
        </xdr:cNvPicPr>
      </xdr:nvPicPr>
      <xdr:blipFill>
        <a:blip r:embed="rId127" cstate="print">
          <a:extLst>
            <a:ext uri="{28A0092B-C50C-407E-A947-70E740481C1C}">
              <a14:useLocalDpi xmlns:a14="http://schemas.microsoft.com/office/drawing/2010/main" val="0"/>
            </a:ext>
          </a:extLst>
        </a:blip>
        <a:srcRect/>
        <a:stretch>
          <a:fillRect/>
        </a:stretch>
      </xdr:blipFill>
      <xdr:spPr>
        <a:xfrm>
          <a:off x="6845935" y="7181215"/>
          <a:ext cx="18415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189865</xdr:colOff>
      <xdr:row>21</xdr:row>
      <xdr:rowOff>78740</xdr:rowOff>
    </xdr:from>
    <xdr:to>
      <xdr:col>17</xdr:col>
      <xdr:colOff>351790</xdr:colOff>
      <xdr:row>21</xdr:row>
      <xdr:rowOff>303530</xdr:rowOff>
    </xdr:to>
    <xdr:pic>
      <xdr:nvPicPr>
        <xdr:cNvPr id="288" name="图片 287"/>
        <xdr:cNvPicPr>
          <a:picLocks noChangeAspect="1" noChangeArrowheads="1"/>
        </xdr:cNvPicPr>
      </xdr:nvPicPr>
      <xdr:blipFill>
        <a:blip r:embed="rId128" cstate="print">
          <a:extLst>
            <a:ext uri="{28A0092B-C50C-407E-A947-70E740481C1C}">
              <a14:useLocalDpi xmlns:a14="http://schemas.microsoft.com/office/drawing/2010/main" val="0"/>
            </a:ext>
          </a:extLst>
        </a:blip>
        <a:srcRect/>
        <a:stretch>
          <a:fillRect/>
        </a:stretch>
      </xdr:blipFill>
      <xdr:spPr>
        <a:xfrm>
          <a:off x="6868160" y="7565390"/>
          <a:ext cx="161925" cy="224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202565</xdr:colOff>
      <xdr:row>22</xdr:row>
      <xdr:rowOff>38735</xdr:rowOff>
    </xdr:from>
    <xdr:to>
      <xdr:col>17</xdr:col>
      <xdr:colOff>351790</xdr:colOff>
      <xdr:row>22</xdr:row>
      <xdr:rowOff>295275</xdr:rowOff>
    </xdr:to>
    <xdr:pic>
      <xdr:nvPicPr>
        <xdr:cNvPr id="289" name="图片 288"/>
        <xdr:cNvPicPr>
          <a:picLocks noChangeAspect="1" noChangeArrowheads="1"/>
        </xdr:cNvPicPr>
      </xdr:nvPicPr>
      <xdr:blipFill>
        <a:blip r:embed="rId129" cstate="print">
          <a:extLst>
            <a:ext uri="{28A0092B-C50C-407E-A947-70E740481C1C}">
              <a14:useLocalDpi xmlns:a14="http://schemas.microsoft.com/office/drawing/2010/main" val="0"/>
            </a:ext>
          </a:extLst>
        </a:blip>
        <a:srcRect/>
        <a:stretch>
          <a:fillRect/>
        </a:stretch>
      </xdr:blipFill>
      <xdr:spPr>
        <a:xfrm>
          <a:off x="6880860" y="7906385"/>
          <a:ext cx="149225" cy="25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186055</xdr:colOff>
      <xdr:row>23</xdr:row>
      <xdr:rowOff>41275</xdr:rowOff>
    </xdr:from>
    <xdr:to>
      <xdr:col>17</xdr:col>
      <xdr:colOff>351790</xdr:colOff>
      <xdr:row>23</xdr:row>
      <xdr:rowOff>277495</xdr:rowOff>
    </xdr:to>
    <xdr:pic>
      <xdr:nvPicPr>
        <xdr:cNvPr id="290" name="图片 289"/>
        <xdr:cNvPicPr>
          <a:picLocks noChangeAspect="1" noChangeArrowheads="1"/>
        </xdr:cNvPicPr>
      </xdr:nvPicPr>
      <xdr:blipFill>
        <a:blip r:embed="rId130" cstate="print">
          <a:extLst>
            <a:ext uri="{28A0092B-C50C-407E-A947-70E740481C1C}">
              <a14:useLocalDpi xmlns:a14="http://schemas.microsoft.com/office/drawing/2010/main" val="0"/>
            </a:ext>
          </a:extLst>
        </a:blip>
        <a:srcRect/>
        <a:stretch>
          <a:fillRect/>
        </a:stretch>
      </xdr:blipFill>
      <xdr:spPr>
        <a:xfrm>
          <a:off x="6864350" y="8289925"/>
          <a:ext cx="165735"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154940</xdr:colOff>
      <xdr:row>24</xdr:row>
      <xdr:rowOff>72390</xdr:rowOff>
    </xdr:from>
    <xdr:to>
      <xdr:col>17</xdr:col>
      <xdr:colOff>351790</xdr:colOff>
      <xdr:row>24</xdr:row>
      <xdr:rowOff>219075</xdr:rowOff>
    </xdr:to>
    <xdr:pic>
      <xdr:nvPicPr>
        <xdr:cNvPr id="291" name="图片 290"/>
        <xdr:cNvPicPr>
          <a:picLocks noChangeAspect="1" noChangeArrowheads="1"/>
        </xdr:cNvPicPr>
      </xdr:nvPicPr>
      <xdr:blipFill>
        <a:blip r:embed="rId131" cstate="print">
          <a:extLst>
            <a:ext uri="{28A0092B-C50C-407E-A947-70E740481C1C}">
              <a14:useLocalDpi xmlns:a14="http://schemas.microsoft.com/office/drawing/2010/main" val="0"/>
            </a:ext>
          </a:extLst>
        </a:blip>
        <a:srcRect/>
        <a:stretch>
          <a:fillRect/>
        </a:stretch>
      </xdr:blipFill>
      <xdr:spPr>
        <a:xfrm>
          <a:off x="6833235" y="8702040"/>
          <a:ext cx="196850"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107315</xdr:colOff>
      <xdr:row>25</xdr:row>
      <xdr:rowOff>77470</xdr:rowOff>
    </xdr:from>
    <xdr:to>
      <xdr:col>17</xdr:col>
      <xdr:colOff>351790</xdr:colOff>
      <xdr:row>25</xdr:row>
      <xdr:rowOff>253365</xdr:rowOff>
    </xdr:to>
    <xdr:pic>
      <xdr:nvPicPr>
        <xdr:cNvPr id="292" name="图片 291"/>
        <xdr:cNvPicPr>
          <a:picLocks noChangeAspect="1" noChangeArrowheads="1"/>
        </xdr:cNvPicPr>
      </xdr:nvPicPr>
      <xdr:blipFill>
        <a:blip r:embed="rId132" cstate="print">
          <a:extLst>
            <a:ext uri="{28A0092B-C50C-407E-A947-70E740481C1C}">
              <a14:useLocalDpi xmlns:a14="http://schemas.microsoft.com/office/drawing/2010/main" val="0"/>
            </a:ext>
          </a:extLst>
        </a:blip>
        <a:srcRect/>
        <a:stretch>
          <a:fillRect/>
        </a:stretch>
      </xdr:blipFill>
      <xdr:spPr>
        <a:xfrm>
          <a:off x="6785610" y="9088120"/>
          <a:ext cx="244475" cy="17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95251</xdr:colOff>
      <xdr:row>28</xdr:row>
      <xdr:rowOff>36634</xdr:rowOff>
    </xdr:from>
    <xdr:to>
      <xdr:col>17</xdr:col>
      <xdr:colOff>547825</xdr:colOff>
      <xdr:row>28</xdr:row>
      <xdr:rowOff>278423</xdr:rowOff>
    </xdr:to>
    <xdr:pic>
      <xdr:nvPicPr>
        <xdr:cNvPr id="293" name="图片 292"/>
        <xdr:cNvPicPr>
          <a:picLocks noChangeAspect="1" noChangeArrowheads="1"/>
        </xdr:cNvPicPr>
      </xdr:nvPicPr>
      <xdr:blipFill>
        <a:blip r:embed="rId96" cstate="print">
          <a:extLst>
            <a:ext uri="{28A0092B-C50C-407E-A947-70E740481C1C}">
              <a14:useLocalDpi xmlns:a14="http://schemas.microsoft.com/office/drawing/2010/main" val="0"/>
            </a:ext>
          </a:extLst>
        </a:blip>
        <a:srcRect/>
        <a:stretch>
          <a:fillRect/>
        </a:stretch>
      </xdr:blipFill>
      <xdr:spPr>
        <a:xfrm>
          <a:off x="6773545" y="10189845"/>
          <a:ext cx="452120" cy="24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57978</xdr:colOff>
      <xdr:row>32</xdr:row>
      <xdr:rowOff>49696</xdr:rowOff>
    </xdr:from>
    <xdr:to>
      <xdr:col>17</xdr:col>
      <xdr:colOff>650214</xdr:colOff>
      <xdr:row>32</xdr:row>
      <xdr:rowOff>249116</xdr:rowOff>
    </xdr:to>
    <xdr:pic>
      <xdr:nvPicPr>
        <xdr:cNvPr id="294" name="图片 293"/>
        <xdr:cNvPicPr>
          <a:picLocks noChangeAspect="1" noChangeArrowheads="1"/>
        </xdr:cNvPicPr>
      </xdr:nvPicPr>
      <xdr:blipFill>
        <a:blip r:embed="rId94" cstate="print">
          <a:extLst>
            <a:ext uri="{28A0092B-C50C-407E-A947-70E740481C1C}">
              <a14:useLocalDpi xmlns:a14="http://schemas.microsoft.com/office/drawing/2010/main" val="0"/>
            </a:ext>
          </a:extLst>
        </a:blip>
        <a:srcRect/>
        <a:stretch>
          <a:fillRect/>
        </a:stretch>
      </xdr:blipFill>
      <xdr:spPr>
        <a:xfrm>
          <a:off x="6736080" y="11727180"/>
          <a:ext cx="570865" cy="19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188211</xdr:colOff>
      <xdr:row>41</xdr:row>
      <xdr:rowOff>58615</xdr:rowOff>
    </xdr:from>
    <xdr:to>
      <xdr:col>17</xdr:col>
      <xdr:colOff>458317</xdr:colOff>
      <xdr:row>41</xdr:row>
      <xdr:rowOff>239735</xdr:rowOff>
    </xdr:to>
    <xdr:pic>
      <xdr:nvPicPr>
        <xdr:cNvPr id="295" name="图片 294"/>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6866255" y="15165070"/>
          <a:ext cx="269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51197</xdr:colOff>
      <xdr:row>69</xdr:row>
      <xdr:rowOff>41672</xdr:rowOff>
    </xdr:from>
    <xdr:to>
      <xdr:col>17</xdr:col>
      <xdr:colOff>508397</xdr:colOff>
      <xdr:row>69</xdr:row>
      <xdr:rowOff>257046</xdr:rowOff>
    </xdr:to>
    <xdr:pic>
      <xdr:nvPicPr>
        <xdr:cNvPr id="296" name="图片 295"/>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729095" y="25815925"/>
          <a:ext cx="45720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41413</xdr:colOff>
      <xdr:row>69</xdr:row>
      <xdr:rowOff>57978</xdr:rowOff>
    </xdr:from>
    <xdr:to>
      <xdr:col>17</xdr:col>
      <xdr:colOff>468724</xdr:colOff>
      <xdr:row>69</xdr:row>
      <xdr:rowOff>266855</xdr:rowOff>
    </xdr:to>
    <xdr:pic>
      <xdr:nvPicPr>
        <xdr:cNvPr id="297" name="图片 296"/>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6719570" y="25832435"/>
          <a:ext cx="427355" cy="2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79998</xdr:colOff>
      <xdr:row>83</xdr:row>
      <xdr:rowOff>71323</xdr:rowOff>
    </xdr:from>
    <xdr:to>
      <xdr:col>17</xdr:col>
      <xdr:colOff>578827</xdr:colOff>
      <xdr:row>83</xdr:row>
      <xdr:rowOff>300404</xdr:rowOff>
    </xdr:to>
    <xdr:pic>
      <xdr:nvPicPr>
        <xdr:cNvPr id="298" name="图片 297"/>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757670" y="31179770"/>
          <a:ext cx="499110" cy="22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70431</xdr:colOff>
      <xdr:row>95</xdr:row>
      <xdr:rowOff>29767</xdr:rowOff>
    </xdr:from>
    <xdr:to>
      <xdr:col>17</xdr:col>
      <xdr:colOff>525413</xdr:colOff>
      <xdr:row>95</xdr:row>
      <xdr:rowOff>351693</xdr:rowOff>
    </xdr:to>
    <xdr:pic>
      <xdr:nvPicPr>
        <xdr:cNvPr id="299" name="图片 298"/>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6748145" y="35709860"/>
          <a:ext cx="455295"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107615</xdr:colOff>
      <xdr:row>103</xdr:row>
      <xdr:rowOff>40571</xdr:rowOff>
    </xdr:from>
    <xdr:to>
      <xdr:col>17</xdr:col>
      <xdr:colOff>566308</xdr:colOff>
      <xdr:row>103</xdr:row>
      <xdr:rowOff>337038</xdr:rowOff>
    </xdr:to>
    <xdr:pic>
      <xdr:nvPicPr>
        <xdr:cNvPr id="300" name="图片 299"/>
        <xdr:cNvPicPr>
          <a:picLocks noChangeAspect="1" noChangeArrowheads="1"/>
        </xdr:cNvPicPr>
      </xdr:nvPicPr>
      <xdr:blipFill>
        <a:blip r:embed="rId72" cstate="print">
          <a:extLst>
            <a:ext uri="{28A0092B-C50C-407E-A947-70E740481C1C}">
              <a14:useLocalDpi xmlns:a14="http://schemas.microsoft.com/office/drawing/2010/main" val="0"/>
            </a:ext>
          </a:extLst>
        </a:blip>
        <a:srcRect/>
        <a:stretch>
          <a:fillRect/>
        </a:stretch>
      </xdr:blipFill>
      <xdr:spPr>
        <a:xfrm>
          <a:off x="6785610" y="38768655"/>
          <a:ext cx="458470" cy="29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156730</xdr:colOff>
      <xdr:row>107</xdr:row>
      <xdr:rowOff>43324</xdr:rowOff>
    </xdr:from>
    <xdr:to>
      <xdr:col>17</xdr:col>
      <xdr:colOff>454267</xdr:colOff>
      <xdr:row>107</xdr:row>
      <xdr:rowOff>339722</xdr:rowOff>
    </xdr:to>
    <xdr:pic>
      <xdr:nvPicPr>
        <xdr:cNvPr id="301" name="图片 300"/>
        <xdr:cNvPicPr>
          <a:picLocks noChangeAspect="1" noChangeArrowheads="1"/>
        </xdr:cNvPicPr>
      </xdr:nvPicPr>
      <xdr:blipFill>
        <a:blip r:embed="rId97" cstate="print">
          <a:extLst>
            <a:ext uri="{28A0092B-C50C-407E-A947-70E740481C1C}">
              <a14:useLocalDpi xmlns:a14="http://schemas.microsoft.com/office/drawing/2010/main" val="0"/>
            </a:ext>
          </a:extLst>
        </a:blip>
        <a:srcRect/>
        <a:stretch>
          <a:fillRect/>
        </a:stretch>
      </xdr:blipFill>
      <xdr:spPr>
        <a:xfrm>
          <a:off x="6834505" y="40295830"/>
          <a:ext cx="297815" cy="29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90471</xdr:colOff>
      <xdr:row>110</xdr:row>
      <xdr:rowOff>36509</xdr:rowOff>
    </xdr:from>
    <xdr:to>
      <xdr:col>17</xdr:col>
      <xdr:colOff>581291</xdr:colOff>
      <xdr:row>110</xdr:row>
      <xdr:rowOff>300405</xdr:rowOff>
    </xdr:to>
    <xdr:pic>
      <xdr:nvPicPr>
        <xdr:cNvPr id="302" name="图片 301"/>
        <xdr:cNvPicPr>
          <a:picLocks noChangeAspect="1" noChangeArrowheads="1"/>
        </xdr:cNvPicPr>
      </xdr:nvPicPr>
      <xdr:blipFill>
        <a:blip r:embed="rId78" cstate="print">
          <a:extLst>
            <a:ext uri="{28A0092B-C50C-407E-A947-70E740481C1C}">
              <a14:useLocalDpi xmlns:a14="http://schemas.microsoft.com/office/drawing/2010/main" val="0"/>
            </a:ext>
          </a:extLst>
        </a:blip>
        <a:srcRect/>
        <a:stretch>
          <a:fillRect/>
        </a:stretch>
      </xdr:blipFill>
      <xdr:spPr>
        <a:xfrm>
          <a:off x="6768465" y="41431845"/>
          <a:ext cx="490855"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89027</xdr:colOff>
      <xdr:row>112</xdr:row>
      <xdr:rowOff>54010</xdr:rowOff>
    </xdr:from>
    <xdr:to>
      <xdr:col>17</xdr:col>
      <xdr:colOff>582003</xdr:colOff>
      <xdr:row>112</xdr:row>
      <xdr:rowOff>329712</xdr:rowOff>
    </xdr:to>
    <xdr:pic>
      <xdr:nvPicPr>
        <xdr:cNvPr id="303" name="图片 302"/>
        <xdr:cNvPicPr>
          <a:picLocks noChangeAspect="1"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6767195" y="42211625"/>
          <a:ext cx="492760"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215412</xdr:colOff>
      <xdr:row>114</xdr:row>
      <xdr:rowOff>59899</xdr:rowOff>
    </xdr:from>
    <xdr:to>
      <xdr:col>17</xdr:col>
      <xdr:colOff>415437</xdr:colOff>
      <xdr:row>114</xdr:row>
      <xdr:rowOff>254265</xdr:rowOff>
    </xdr:to>
    <xdr:pic>
      <xdr:nvPicPr>
        <xdr:cNvPr id="304" name="图片 303"/>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6893560" y="42979340"/>
          <a:ext cx="200025" cy="194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214038</xdr:colOff>
      <xdr:row>115</xdr:row>
      <xdr:rowOff>62647</xdr:rowOff>
    </xdr:from>
    <xdr:to>
      <xdr:col>17</xdr:col>
      <xdr:colOff>414063</xdr:colOff>
      <xdr:row>115</xdr:row>
      <xdr:rowOff>247488</xdr:rowOff>
    </xdr:to>
    <xdr:pic>
      <xdr:nvPicPr>
        <xdr:cNvPr id="305" name="图片 304"/>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6892290" y="43362880"/>
          <a:ext cx="200025"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150171</xdr:colOff>
      <xdr:row>120</xdr:row>
      <xdr:rowOff>71753</xdr:rowOff>
    </xdr:from>
    <xdr:to>
      <xdr:col>17</xdr:col>
      <xdr:colOff>547828</xdr:colOff>
      <xdr:row>120</xdr:row>
      <xdr:rowOff>300404</xdr:rowOff>
    </xdr:to>
    <xdr:pic>
      <xdr:nvPicPr>
        <xdr:cNvPr id="306" name="图片 305"/>
        <xdr:cNvPicPr>
          <a:picLocks noChangeAspect="1"/>
        </xdr:cNvPicPr>
      </xdr:nvPicPr>
      <xdr:blipFill>
        <a:blip r:embed="rId77"/>
        <a:stretch>
          <a:fillRect/>
        </a:stretch>
      </xdr:blipFill>
      <xdr:spPr>
        <a:xfrm>
          <a:off x="6828155" y="45276770"/>
          <a:ext cx="397510" cy="229235"/>
        </a:xfrm>
        <a:prstGeom prst="rect">
          <a:avLst/>
        </a:prstGeom>
      </xdr:spPr>
    </xdr:pic>
    <xdr:clientData/>
  </xdr:twoCellAnchor>
  <xdr:twoCellAnchor>
    <xdr:from>
      <xdr:col>17</xdr:col>
      <xdr:colOff>131884</xdr:colOff>
      <xdr:row>121</xdr:row>
      <xdr:rowOff>29308</xdr:rowOff>
    </xdr:from>
    <xdr:to>
      <xdr:col>17</xdr:col>
      <xdr:colOff>432287</xdr:colOff>
      <xdr:row>121</xdr:row>
      <xdr:rowOff>335408</xdr:rowOff>
    </xdr:to>
    <xdr:pic>
      <xdr:nvPicPr>
        <xdr:cNvPr id="307" name="图片 306"/>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6809740" y="45615860"/>
          <a:ext cx="30035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20974</xdr:colOff>
      <xdr:row>128</xdr:row>
      <xdr:rowOff>77116</xdr:rowOff>
    </xdr:from>
    <xdr:to>
      <xdr:col>17</xdr:col>
      <xdr:colOff>653767</xdr:colOff>
      <xdr:row>128</xdr:row>
      <xdr:rowOff>263769</xdr:rowOff>
    </xdr:to>
    <xdr:pic>
      <xdr:nvPicPr>
        <xdr:cNvPr id="308" name="图片 307"/>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6699250" y="48330485"/>
          <a:ext cx="607695" cy="186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188393</xdr:colOff>
      <xdr:row>130</xdr:row>
      <xdr:rowOff>66584</xdr:rowOff>
    </xdr:from>
    <xdr:to>
      <xdr:col>17</xdr:col>
      <xdr:colOff>388418</xdr:colOff>
      <xdr:row>130</xdr:row>
      <xdr:rowOff>240520</xdr:rowOff>
    </xdr:to>
    <xdr:pic>
      <xdr:nvPicPr>
        <xdr:cNvPr id="309" name="图片 308"/>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6866255" y="49081690"/>
          <a:ext cx="200025" cy="17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117094</xdr:colOff>
      <xdr:row>135</xdr:row>
      <xdr:rowOff>63103</xdr:rowOff>
    </xdr:from>
    <xdr:to>
      <xdr:col>17</xdr:col>
      <xdr:colOff>446942</xdr:colOff>
      <xdr:row>135</xdr:row>
      <xdr:rowOff>367208</xdr:rowOff>
    </xdr:to>
    <xdr:pic>
      <xdr:nvPicPr>
        <xdr:cNvPr id="310" name="图片 309"/>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6795135" y="50983515"/>
          <a:ext cx="329565" cy="304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33132</xdr:colOff>
      <xdr:row>164</xdr:row>
      <xdr:rowOff>24849</xdr:rowOff>
    </xdr:from>
    <xdr:to>
      <xdr:col>17</xdr:col>
      <xdr:colOff>356154</xdr:colOff>
      <xdr:row>164</xdr:row>
      <xdr:rowOff>340433</xdr:rowOff>
    </xdr:to>
    <xdr:pic>
      <xdr:nvPicPr>
        <xdr:cNvPr id="311" name="图片 310"/>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6711315" y="61994415"/>
          <a:ext cx="322580" cy="31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82618</xdr:colOff>
      <xdr:row>175</xdr:row>
      <xdr:rowOff>78670</xdr:rowOff>
    </xdr:from>
    <xdr:to>
      <xdr:col>17</xdr:col>
      <xdr:colOff>564174</xdr:colOff>
      <xdr:row>175</xdr:row>
      <xdr:rowOff>329711</xdr:rowOff>
    </xdr:to>
    <xdr:pic>
      <xdr:nvPicPr>
        <xdr:cNvPr id="312" name="图片 311"/>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6760845" y="66238755"/>
          <a:ext cx="48133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46724</xdr:colOff>
      <xdr:row>176</xdr:row>
      <xdr:rowOff>30428</xdr:rowOff>
    </xdr:from>
    <xdr:to>
      <xdr:col>17</xdr:col>
      <xdr:colOff>535197</xdr:colOff>
      <xdr:row>176</xdr:row>
      <xdr:rowOff>300403</xdr:rowOff>
    </xdr:to>
    <xdr:pic>
      <xdr:nvPicPr>
        <xdr:cNvPr id="313" name="图片 312"/>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flipH="1">
          <a:off x="6724650" y="66571495"/>
          <a:ext cx="488315"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170793</xdr:colOff>
      <xdr:row>171</xdr:row>
      <xdr:rowOff>26276</xdr:rowOff>
    </xdr:from>
    <xdr:to>
      <xdr:col>17</xdr:col>
      <xdr:colOff>417634</xdr:colOff>
      <xdr:row>171</xdr:row>
      <xdr:rowOff>335315</xdr:rowOff>
    </xdr:to>
    <xdr:pic>
      <xdr:nvPicPr>
        <xdr:cNvPr id="314" name="图片 313"/>
        <xdr:cNvPicPr>
          <a:picLocks noChangeAspect="1" noChangeArrowheads="1"/>
        </xdr:cNvPicPr>
      </xdr:nvPicPr>
      <xdr:blipFill>
        <a:blip r:embed="rId108" cstate="print">
          <a:extLst>
            <a:ext uri="{28A0092B-C50C-407E-A947-70E740481C1C}">
              <a14:useLocalDpi xmlns:a14="http://schemas.microsoft.com/office/drawing/2010/main" val="0"/>
            </a:ext>
          </a:extLst>
        </a:blip>
        <a:srcRect/>
        <a:stretch>
          <a:fillRect/>
        </a:stretch>
      </xdr:blipFill>
      <xdr:spPr>
        <a:xfrm>
          <a:off x="6848475" y="64662685"/>
          <a:ext cx="247015"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43963</xdr:colOff>
      <xdr:row>212</xdr:row>
      <xdr:rowOff>29308</xdr:rowOff>
    </xdr:from>
    <xdr:to>
      <xdr:col>17</xdr:col>
      <xdr:colOff>368021</xdr:colOff>
      <xdr:row>212</xdr:row>
      <xdr:rowOff>344365</xdr:rowOff>
    </xdr:to>
    <xdr:pic>
      <xdr:nvPicPr>
        <xdr:cNvPr id="315" name="图片 314"/>
        <xdr:cNvPicPr>
          <a:picLocks noChangeAspect="1"/>
        </xdr:cNvPicPr>
      </xdr:nvPicPr>
      <xdr:blipFill>
        <a:blip r:embed="rId116"/>
        <a:stretch>
          <a:fillRect/>
        </a:stretch>
      </xdr:blipFill>
      <xdr:spPr>
        <a:xfrm>
          <a:off x="6722110" y="80286860"/>
          <a:ext cx="323850" cy="314960"/>
        </a:xfrm>
        <a:prstGeom prst="rect">
          <a:avLst/>
        </a:prstGeom>
      </xdr:spPr>
    </xdr:pic>
    <xdr:clientData/>
  </xdr:twoCellAnchor>
  <xdr:twoCellAnchor>
    <xdr:from>
      <xdr:col>17</xdr:col>
      <xdr:colOff>86460</xdr:colOff>
      <xdr:row>214</xdr:row>
      <xdr:rowOff>29309</xdr:rowOff>
    </xdr:from>
    <xdr:to>
      <xdr:col>17</xdr:col>
      <xdr:colOff>402982</xdr:colOff>
      <xdr:row>214</xdr:row>
      <xdr:rowOff>337039</xdr:rowOff>
    </xdr:to>
    <xdr:pic>
      <xdr:nvPicPr>
        <xdr:cNvPr id="316" name="图片 315"/>
        <xdr:cNvPicPr>
          <a:picLocks noChangeAspect="1"/>
        </xdr:cNvPicPr>
      </xdr:nvPicPr>
      <xdr:blipFill>
        <a:blip r:embed="rId116"/>
        <a:stretch>
          <a:fillRect/>
        </a:stretch>
      </xdr:blipFill>
      <xdr:spPr>
        <a:xfrm flipH="1">
          <a:off x="6764655" y="81048860"/>
          <a:ext cx="316230" cy="307340"/>
        </a:xfrm>
        <a:prstGeom prst="rect">
          <a:avLst/>
        </a:prstGeom>
      </xdr:spPr>
    </xdr:pic>
    <xdr:clientData/>
  </xdr:twoCellAnchor>
  <xdr:twoCellAnchor>
    <xdr:from>
      <xdr:col>17</xdr:col>
      <xdr:colOff>168798</xdr:colOff>
      <xdr:row>173</xdr:row>
      <xdr:rowOff>36171</xdr:rowOff>
    </xdr:from>
    <xdr:to>
      <xdr:col>17</xdr:col>
      <xdr:colOff>437739</xdr:colOff>
      <xdr:row>173</xdr:row>
      <xdr:rowOff>329295</xdr:rowOff>
    </xdr:to>
    <xdr:pic>
      <xdr:nvPicPr>
        <xdr:cNvPr id="2" name="图片 1"/>
        <xdr:cNvPicPr>
          <a:picLocks noChangeAspect="1" noChangeArrowheads="1"/>
        </xdr:cNvPicPr>
      </xdr:nvPicPr>
      <xdr:blipFill>
        <a:blip r:embed="rId133" cstate="print">
          <a:extLst>
            <a:ext uri="{28A0092B-C50C-407E-A947-70E740481C1C}">
              <a14:useLocalDpi xmlns:a14="http://schemas.microsoft.com/office/drawing/2010/main" val="0"/>
            </a:ext>
          </a:extLst>
        </a:blip>
        <a:srcRect/>
        <a:stretch>
          <a:fillRect/>
        </a:stretch>
      </xdr:blipFill>
      <xdr:spPr>
        <a:xfrm>
          <a:off x="6846570" y="65434210"/>
          <a:ext cx="269240"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147</xdr:row>
      <xdr:rowOff>57150</xdr:rowOff>
    </xdr:from>
    <xdr:to>
      <xdr:col>17</xdr:col>
      <xdr:colOff>666750</xdr:colOff>
      <xdr:row>147</xdr:row>
      <xdr:rowOff>352425</xdr:rowOff>
    </xdr:to>
    <xdr:pic>
      <xdr:nvPicPr>
        <xdr:cNvPr id="3" name="图片 1"/>
        <xdr:cNvPicPr>
          <a:picLocks noChangeAspect="1" noChangeArrowheads="1"/>
        </xdr:cNvPicPr>
      </xdr:nvPicPr>
      <xdr:blipFill>
        <a:blip r:embed="rId134" cstate="print">
          <a:extLst>
            <a:ext uri="{28A0092B-C50C-407E-A947-70E740481C1C}">
              <a14:useLocalDpi xmlns:a14="http://schemas.microsoft.com/office/drawing/2010/main" val="0"/>
            </a:ext>
          </a:extLst>
        </a:blip>
        <a:srcRect/>
        <a:stretch>
          <a:fillRect/>
        </a:stretch>
      </xdr:blipFill>
      <xdr:spPr>
        <a:xfrm>
          <a:off x="6725920" y="55549800"/>
          <a:ext cx="5810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153</xdr:row>
      <xdr:rowOff>47626</xdr:rowOff>
    </xdr:from>
    <xdr:to>
      <xdr:col>17</xdr:col>
      <xdr:colOff>413971</xdr:colOff>
      <xdr:row>153</xdr:row>
      <xdr:rowOff>333376</xdr:rowOff>
    </xdr:to>
    <xdr:pic>
      <xdr:nvPicPr>
        <xdr:cNvPr id="4" name="图片 47"/>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6725920" y="57826275"/>
          <a:ext cx="3657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154</xdr:row>
      <xdr:rowOff>47625</xdr:rowOff>
    </xdr:from>
    <xdr:to>
      <xdr:col>17</xdr:col>
      <xdr:colOff>571500</xdr:colOff>
      <xdr:row>154</xdr:row>
      <xdr:rowOff>323850</xdr:rowOff>
    </xdr:to>
    <xdr:pic>
      <xdr:nvPicPr>
        <xdr:cNvPr id="5" name="图片 1"/>
        <xdr:cNvPicPr>
          <a:picLocks noChangeAspect="1" noChangeArrowheads="1"/>
        </xdr:cNvPicPr>
      </xdr:nvPicPr>
      <xdr:blipFill>
        <a:blip r:embed="rId136" cstate="print">
          <a:extLst>
            <a:ext uri="{28A0092B-C50C-407E-A947-70E740481C1C}">
              <a14:useLocalDpi xmlns:a14="http://schemas.microsoft.com/office/drawing/2010/main" val="0"/>
            </a:ext>
          </a:extLst>
        </a:blip>
        <a:srcRect/>
        <a:stretch>
          <a:fillRect/>
        </a:stretch>
      </xdr:blipFill>
      <xdr:spPr>
        <a:xfrm>
          <a:off x="6725920" y="58207275"/>
          <a:ext cx="523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94423</xdr:colOff>
      <xdr:row>12</xdr:row>
      <xdr:rowOff>668408</xdr:rowOff>
    </xdr:from>
    <xdr:to>
      <xdr:col>6</xdr:col>
      <xdr:colOff>361950</xdr:colOff>
      <xdr:row>12</xdr:row>
      <xdr:rowOff>1095376</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782820" y="13717270"/>
          <a:ext cx="267970" cy="427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6</xdr:row>
      <xdr:rowOff>685801</xdr:rowOff>
    </xdr:from>
    <xdr:to>
      <xdr:col>6</xdr:col>
      <xdr:colOff>476250</xdr:colOff>
      <xdr:row>6</xdr:row>
      <xdr:rowOff>1305879</xdr:rowOff>
    </xdr:to>
    <xdr:pic>
      <xdr:nvPicPr>
        <xdr:cNvPr id="3" name="图片 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765040" y="6118860"/>
          <a:ext cx="400050" cy="583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142876</xdr:colOff>
      <xdr:row>10</xdr:row>
      <xdr:rowOff>609601</xdr:rowOff>
    </xdr:from>
    <xdr:to>
      <xdr:col>6</xdr:col>
      <xdr:colOff>419780</xdr:colOff>
      <xdr:row>10</xdr:row>
      <xdr:rowOff>962025</xdr:rowOff>
    </xdr:to>
    <xdr:pic>
      <xdr:nvPicPr>
        <xdr:cNvPr id="4" name="图片 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831715" y="11120120"/>
          <a:ext cx="27686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142875</xdr:colOff>
      <xdr:row>9</xdr:row>
      <xdr:rowOff>438151</xdr:rowOff>
    </xdr:from>
    <xdr:to>
      <xdr:col>6</xdr:col>
      <xdr:colOff>376742</xdr:colOff>
      <xdr:row>9</xdr:row>
      <xdr:rowOff>704851</xdr:rowOff>
    </xdr:to>
    <xdr:pic>
      <xdr:nvPicPr>
        <xdr:cNvPr id="5" name="图片 4"/>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831715" y="9679305"/>
          <a:ext cx="23368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142875</xdr:colOff>
      <xdr:row>16</xdr:row>
      <xdr:rowOff>38101</xdr:rowOff>
    </xdr:from>
    <xdr:to>
      <xdr:col>6</xdr:col>
      <xdr:colOff>481096</xdr:colOff>
      <xdr:row>16</xdr:row>
      <xdr:rowOff>457201</xdr:rowOff>
    </xdr:to>
    <xdr:pic>
      <xdr:nvPicPr>
        <xdr:cNvPr id="6" name="图片 5"/>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831715" y="18164810"/>
          <a:ext cx="33782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224937</xdr:colOff>
      <xdr:row>7</xdr:row>
      <xdr:rowOff>326781</xdr:rowOff>
    </xdr:from>
    <xdr:to>
      <xdr:col>6</xdr:col>
      <xdr:colOff>529736</xdr:colOff>
      <xdr:row>7</xdr:row>
      <xdr:rowOff>907806</xdr:rowOff>
    </xdr:to>
    <xdr:pic>
      <xdr:nvPicPr>
        <xdr:cNvPr id="7" name="图片 6"/>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913630" y="7028815"/>
          <a:ext cx="3048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85725</xdr:colOff>
      <xdr:row>17</xdr:row>
      <xdr:rowOff>57151</xdr:rowOff>
    </xdr:from>
    <xdr:to>
      <xdr:col>6</xdr:col>
      <xdr:colOff>437464</xdr:colOff>
      <xdr:row>17</xdr:row>
      <xdr:rowOff>533400</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4774565" y="19453225"/>
          <a:ext cx="35115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11</xdr:row>
      <xdr:rowOff>657226</xdr:rowOff>
    </xdr:from>
    <xdr:to>
      <xdr:col>6</xdr:col>
      <xdr:colOff>371475</xdr:colOff>
      <xdr:row>11</xdr:row>
      <xdr:rowOff>1066800</xdr:rowOff>
    </xdr:to>
    <xdr:pic>
      <xdr:nvPicPr>
        <xdr:cNvPr id="9" name="图片 8"/>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4793615" y="12437110"/>
          <a:ext cx="2667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164447</xdr:colOff>
      <xdr:row>18</xdr:row>
      <xdr:rowOff>85726</xdr:rowOff>
    </xdr:from>
    <xdr:to>
      <xdr:col>6</xdr:col>
      <xdr:colOff>409576</xdr:colOff>
      <xdr:row>18</xdr:row>
      <xdr:rowOff>323568</xdr:rowOff>
    </xdr:to>
    <xdr:pic>
      <xdr:nvPicPr>
        <xdr:cNvPr id="10" name="图片 9"/>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rot="5400000">
          <a:off x="4856480" y="20747355"/>
          <a:ext cx="238125" cy="245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195726</xdr:colOff>
      <xdr:row>2</xdr:row>
      <xdr:rowOff>516896</xdr:rowOff>
    </xdr:from>
    <xdr:to>
      <xdr:col>6</xdr:col>
      <xdr:colOff>528271</xdr:colOff>
      <xdr:row>2</xdr:row>
      <xdr:rowOff>852238</xdr:rowOff>
    </xdr:to>
    <xdr:pic>
      <xdr:nvPicPr>
        <xdr:cNvPr id="11" name="图片 10"/>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884420" y="872490"/>
          <a:ext cx="332105"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76201</xdr:colOff>
      <xdr:row>13</xdr:row>
      <xdr:rowOff>564470</xdr:rowOff>
    </xdr:from>
    <xdr:to>
      <xdr:col>6</xdr:col>
      <xdr:colOff>485775</xdr:colOff>
      <xdr:row>13</xdr:row>
      <xdr:rowOff>1011932</xdr:rowOff>
    </xdr:to>
    <xdr:pic>
      <xdr:nvPicPr>
        <xdr:cNvPr id="12" name="图片 11"/>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4765040" y="14882495"/>
          <a:ext cx="4095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14</xdr:row>
      <xdr:rowOff>660067</xdr:rowOff>
    </xdr:from>
    <xdr:to>
      <xdr:col>6</xdr:col>
      <xdr:colOff>387515</xdr:colOff>
      <xdr:row>14</xdr:row>
      <xdr:rowOff>1000125</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4841240" y="16247745"/>
          <a:ext cx="2349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20</xdr:row>
      <xdr:rowOff>66675</xdr:rowOff>
    </xdr:from>
    <xdr:to>
      <xdr:col>6</xdr:col>
      <xdr:colOff>476250</xdr:colOff>
      <xdr:row>20</xdr:row>
      <xdr:rowOff>476250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4812665" y="23270845"/>
          <a:ext cx="3524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114300</xdr:colOff>
      <xdr:row>19</xdr:row>
      <xdr:rowOff>85725</xdr:rowOff>
    </xdr:from>
    <xdr:to>
      <xdr:col>6</xdr:col>
      <xdr:colOff>470045</xdr:colOff>
      <xdr:row>19</xdr:row>
      <xdr:rowOff>542925</xdr:rowOff>
    </xdr:to>
    <xdr:pic>
      <xdr:nvPicPr>
        <xdr:cNvPr id="15" name="图片 14"/>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4803140" y="22020530"/>
          <a:ext cx="3556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23</xdr:row>
      <xdr:rowOff>476251</xdr:rowOff>
    </xdr:from>
    <xdr:to>
      <xdr:col>6</xdr:col>
      <xdr:colOff>526085</xdr:colOff>
      <xdr:row>23</xdr:row>
      <xdr:rowOff>971550</xdr:rowOff>
    </xdr:to>
    <xdr:pic>
      <xdr:nvPicPr>
        <xdr:cNvPr id="16" name="图片 15"/>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4812665" y="27488515"/>
          <a:ext cx="40195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22</xdr:row>
      <xdr:rowOff>742950</xdr:rowOff>
    </xdr:from>
    <xdr:to>
      <xdr:col>6</xdr:col>
      <xdr:colOff>491353</xdr:colOff>
      <xdr:row>22</xdr:row>
      <xdr:rowOff>1209675</xdr:rowOff>
    </xdr:to>
    <xdr:pic>
      <xdr:nvPicPr>
        <xdr:cNvPr id="17" name="图片 16"/>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4765040" y="26485850"/>
          <a:ext cx="41465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21</xdr:row>
      <xdr:rowOff>95250</xdr:rowOff>
    </xdr:from>
    <xdr:to>
      <xdr:col>6</xdr:col>
      <xdr:colOff>504825</xdr:colOff>
      <xdr:row>21</xdr:row>
      <xdr:rowOff>460635</xdr:rowOff>
    </xdr:to>
    <xdr:pic>
      <xdr:nvPicPr>
        <xdr:cNvPr id="18" name="图片 17"/>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4822190" y="24568785"/>
          <a:ext cx="371475"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2</xdr:row>
      <xdr:rowOff>0</xdr:rowOff>
    </xdr:from>
    <xdr:to>
      <xdr:col>6</xdr:col>
      <xdr:colOff>472150</xdr:colOff>
      <xdr:row>2</xdr:row>
      <xdr:rowOff>0</xdr:rowOff>
    </xdr:to>
    <xdr:pic>
      <xdr:nvPicPr>
        <xdr:cNvPr id="19" name="图片 18"/>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793615" y="355600"/>
          <a:ext cx="3670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75372</xdr:colOff>
      <xdr:row>11</xdr:row>
      <xdr:rowOff>0</xdr:rowOff>
    </xdr:from>
    <xdr:to>
      <xdr:col>6</xdr:col>
      <xdr:colOff>482876</xdr:colOff>
      <xdr:row>11</xdr:row>
      <xdr:rowOff>0</xdr:rowOff>
    </xdr:to>
    <xdr:pic>
      <xdr:nvPicPr>
        <xdr:cNvPr id="20" name="图片 19"/>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763770" y="11779885"/>
          <a:ext cx="40767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118027</xdr:colOff>
      <xdr:row>11</xdr:row>
      <xdr:rowOff>0</xdr:rowOff>
    </xdr:from>
    <xdr:to>
      <xdr:col>6</xdr:col>
      <xdr:colOff>475670</xdr:colOff>
      <xdr:row>11</xdr:row>
      <xdr:rowOff>0</xdr:rowOff>
    </xdr:to>
    <xdr:pic>
      <xdr:nvPicPr>
        <xdr:cNvPr id="21" name="图片 20"/>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806315" y="11779885"/>
          <a:ext cx="3581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115420</xdr:colOff>
      <xdr:row>3</xdr:row>
      <xdr:rowOff>691404</xdr:rowOff>
    </xdr:from>
    <xdr:to>
      <xdr:col>6</xdr:col>
      <xdr:colOff>390526</xdr:colOff>
      <xdr:row>3</xdr:row>
      <xdr:rowOff>1084084</xdr:rowOff>
    </xdr:to>
    <xdr:pic>
      <xdr:nvPicPr>
        <xdr:cNvPr id="22" name="图片 21"/>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803775" y="2315845"/>
          <a:ext cx="275590" cy="39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83483</xdr:colOff>
      <xdr:row>4</xdr:row>
      <xdr:rowOff>761438</xdr:rowOff>
    </xdr:from>
    <xdr:to>
      <xdr:col>6</xdr:col>
      <xdr:colOff>497586</xdr:colOff>
      <xdr:row>4</xdr:row>
      <xdr:rowOff>1295399</xdr:rowOff>
    </xdr:to>
    <xdr:pic>
      <xdr:nvPicPr>
        <xdr:cNvPr id="23" name="图片 22"/>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772025" y="3655695"/>
          <a:ext cx="41402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11</xdr:row>
      <xdr:rowOff>0</xdr:rowOff>
    </xdr:from>
    <xdr:to>
      <xdr:col>6</xdr:col>
      <xdr:colOff>528099</xdr:colOff>
      <xdr:row>11</xdr:row>
      <xdr:rowOff>0</xdr:rowOff>
    </xdr:to>
    <xdr:pic>
      <xdr:nvPicPr>
        <xdr:cNvPr id="24" name="图片 23"/>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793615" y="11779885"/>
          <a:ext cx="4229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68036</xdr:colOff>
      <xdr:row>15</xdr:row>
      <xdr:rowOff>598715</xdr:rowOff>
    </xdr:from>
    <xdr:to>
      <xdr:col>6</xdr:col>
      <xdr:colOff>470019</xdr:colOff>
      <xdr:row>15</xdr:row>
      <xdr:rowOff>993322</xdr:rowOff>
    </xdr:to>
    <xdr:pic>
      <xdr:nvPicPr>
        <xdr:cNvPr id="25" name="图片 24"/>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756785" y="17455515"/>
          <a:ext cx="401955" cy="394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5</xdr:row>
      <xdr:rowOff>857250</xdr:rowOff>
    </xdr:from>
    <xdr:to>
      <xdr:col>6</xdr:col>
      <xdr:colOff>448812</xdr:colOff>
      <xdr:row>5</xdr:row>
      <xdr:rowOff>1295400</xdr:rowOff>
    </xdr:to>
    <xdr:pic>
      <xdr:nvPicPr>
        <xdr:cNvPr id="26" name="图片 25"/>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812665" y="5020945"/>
          <a:ext cx="324485" cy="41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224937</xdr:colOff>
      <xdr:row>8</xdr:row>
      <xdr:rowOff>326781</xdr:rowOff>
    </xdr:from>
    <xdr:to>
      <xdr:col>6</xdr:col>
      <xdr:colOff>529736</xdr:colOff>
      <xdr:row>8</xdr:row>
      <xdr:rowOff>907806</xdr:rowOff>
    </xdr:to>
    <xdr:pic>
      <xdr:nvPicPr>
        <xdr:cNvPr id="27" name="图片 26"/>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913630" y="8298180"/>
          <a:ext cx="3048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feiq\AutoRecv%20Files\&#36158;&#27946;&#20840;(E0CB4EF841DE)(192.168.0.149)\2020-05-09%2010_21_22\H6&#39592;&#26550;-MBOM-A0-2020.03.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feiq\AutoRecv%20Files\&#36158;&#27946;&#20840;(E0CB4EF841DE)(192.168.0.149)\2020-05-09%2010_21_22\H6&#21103;&#39550;-MBOM-A0-2020.0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零件类型"/>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零件类型"/>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5"/>
  <sheetViews>
    <sheetView showGridLines="0" zoomScale="70" zoomScaleNormal="70" zoomScaleSheetLayoutView="85" topLeftCell="A249" workbookViewId="0">
      <selection activeCell="L260" sqref="L260"/>
    </sheetView>
  </sheetViews>
  <sheetFormatPr defaultColWidth="9" defaultRowHeight="16.5"/>
  <cols>
    <col min="1" max="1" width="5.12727272727273" style="289" customWidth="1"/>
    <col min="2" max="2" width="10.8727272727273" style="289" customWidth="1"/>
    <col min="3" max="3" width="5.12727272727273" style="289" customWidth="1"/>
    <col min="4" max="4" width="6.87272727272727" style="289" customWidth="1"/>
    <col min="5" max="5" width="15.2545454545455" style="289" customWidth="1"/>
    <col min="6" max="6" width="30.8727272727273" style="289" customWidth="1"/>
    <col min="7" max="7" width="23.3727272727273" style="290" customWidth="1"/>
    <col min="8" max="8" width="18.8727272727273" style="291" customWidth="1"/>
    <col min="9" max="9" width="21.8727272727273" style="291" customWidth="1"/>
    <col min="10" max="10" width="8.5" style="289" customWidth="1"/>
    <col min="11" max="11" width="0.127272727272727" style="289" customWidth="1"/>
    <col min="12" max="12" width="25.6272727272727" style="289" customWidth="1"/>
    <col min="13" max="13" width="10.8727272727273" style="289" customWidth="1"/>
    <col min="14" max="14" width="3.5" style="289" customWidth="1"/>
    <col min="15" max="15" width="6.37272727272727" style="289" customWidth="1"/>
    <col min="16" max="16" width="5" style="289" customWidth="1"/>
    <col min="17" max="17" width="5.87272727272727" style="289" customWidth="1"/>
    <col min="18" max="18" width="7.87272727272727" style="289" customWidth="1"/>
    <col min="19" max="19" width="6.12727272727273" style="289" customWidth="1"/>
    <col min="20" max="20" width="13.1272727272727" style="289" customWidth="1"/>
    <col min="21" max="21" width="21" style="289" customWidth="1"/>
    <col min="22" max="22" width="4.62727272727273" style="289" customWidth="1"/>
    <col min="23" max="23" width="8" style="289" customWidth="1"/>
    <col min="24" max="24" width="11.5" style="289" customWidth="1"/>
    <col min="25" max="25" width="11.6272727272727" style="289" customWidth="1"/>
    <col min="26" max="26" width="13.1272727272727" style="289" customWidth="1"/>
    <col min="27" max="27" width="10" style="289" customWidth="1"/>
    <col min="28" max="28" width="11.2545454545455" style="289" customWidth="1"/>
    <col min="29" max="16384" width="9" style="289"/>
  </cols>
  <sheetData>
    <row r="1" s="288" customFormat="1" customHeight="1" spans="1:29">
      <c r="A1" s="292"/>
      <c r="B1" s="292"/>
      <c r="C1" s="292"/>
      <c r="D1" s="292"/>
      <c r="E1" s="292"/>
      <c r="F1" s="292"/>
      <c r="G1" s="293"/>
      <c r="H1" s="293"/>
      <c r="I1" s="293"/>
      <c r="J1" s="293"/>
      <c r="K1" s="293"/>
      <c r="L1" s="293"/>
      <c r="M1" s="293"/>
      <c r="N1" s="293"/>
      <c r="O1" s="293"/>
      <c r="P1" s="293"/>
      <c r="Q1" s="293"/>
      <c r="R1" s="293"/>
      <c r="S1" s="293"/>
      <c r="T1" s="293"/>
      <c r="U1" s="293"/>
      <c r="V1" s="293"/>
      <c r="W1" s="293"/>
      <c r="X1" s="293"/>
      <c r="Y1" s="293"/>
      <c r="Z1" s="293"/>
      <c r="AA1" s="293"/>
      <c r="AB1" s="293"/>
      <c r="AC1" s="293"/>
    </row>
    <row r="2" s="288" customFormat="1" ht="30.75" customHeight="1" spans="1:29">
      <c r="A2" s="294"/>
      <c r="B2" s="294"/>
      <c r="C2" s="295"/>
      <c r="D2" s="295"/>
      <c r="E2" s="295"/>
      <c r="F2" s="295"/>
      <c r="G2" s="295"/>
      <c r="H2" s="295"/>
      <c r="I2" s="295"/>
      <c r="J2" s="295"/>
      <c r="K2" s="295"/>
      <c r="L2" s="295"/>
      <c r="M2" s="295"/>
      <c r="N2" s="295"/>
      <c r="O2" s="295"/>
      <c r="P2" s="295"/>
      <c r="Q2" s="295"/>
      <c r="R2" s="295"/>
      <c r="S2" s="295"/>
      <c r="T2" s="293"/>
      <c r="U2" s="293"/>
      <c r="V2" s="293"/>
      <c r="W2" s="293"/>
      <c r="X2" s="356" t="s">
        <v>0</v>
      </c>
      <c r="Y2" s="356"/>
      <c r="Z2" s="356"/>
      <c r="AA2" s="356"/>
      <c r="AB2" s="356"/>
      <c r="AC2" s="293"/>
    </row>
    <row r="3" s="288" customFormat="1" ht="34.5" customHeight="1" spans="1:28">
      <c r="A3" s="296" t="s">
        <v>1</v>
      </c>
      <c r="B3" s="296"/>
      <c r="C3" s="297"/>
      <c r="D3" s="297"/>
      <c r="E3" s="297"/>
      <c r="F3" s="298" t="s">
        <v>2</v>
      </c>
      <c r="G3" s="298"/>
      <c r="H3" s="298"/>
      <c r="I3" s="298"/>
      <c r="J3" s="298"/>
      <c r="K3" s="298"/>
      <c r="L3" s="298"/>
      <c r="M3" s="298"/>
      <c r="N3" s="298"/>
      <c r="O3" s="298"/>
      <c r="P3" s="298"/>
      <c r="Q3" s="298"/>
      <c r="R3" s="298"/>
      <c r="S3" s="298"/>
      <c r="X3" s="357"/>
      <c r="Y3" s="357"/>
      <c r="Z3" s="357"/>
      <c r="AA3" s="357"/>
      <c r="AB3" s="357"/>
    </row>
    <row r="4" s="288" customFormat="1" ht="28.5" customHeight="1" spans="1:29">
      <c r="A4" s="299" t="s">
        <v>3</v>
      </c>
      <c r="B4" s="300"/>
      <c r="C4" s="301" t="s">
        <v>4</v>
      </c>
      <c r="D4" s="302"/>
      <c r="E4" s="303"/>
      <c r="F4" s="304" t="s">
        <v>5</v>
      </c>
      <c r="G4" s="304"/>
      <c r="H4" s="304"/>
      <c r="I4" s="304"/>
      <c r="J4" s="304"/>
      <c r="K4" s="304"/>
      <c r="L4" s="304"/>
      <c r="M4" s="304"/>
      <c r="N4" s="304"/>
      <c r="O4" s="304"/>
      <c r="P4" s="304"/>
      <c r="Q4" s="304"/>
      <c r="R4" s="304"/>
      <c r="S4" s="304"/>
      <c r="T4" s="304"/>
      <c r="U4" s="358"/>
      <c r="V4" s="359" t="s">
        <v>6</v>
      </c>
      <c r="W4" s="360"/>
      <c r="X4" s="361" t="s">
        <v>7</v>
      </c>
      <c r="Y4" s="361" t="s">
        <v>8</v>
      </c>
      <c r="Z4" s="361" t="s">
        <v>9</v>
      </c>
      <c r="AA4" s="377" t="s">
        <v>10</v>
      </c>
      <c r="AB4" s="378" t="s">
        <v>11</v>
      </c>
      <c r="AC4" s="379"/>
    </row>
    <row r="5" s="288" customFormat="1" ht="36" customHeight="1" spans="1:29">
      <c r="A5" s="305"/>
      <c r="B5" s="306"/>
      <c r="C5" s="307"/>
      <c r="D5" s="308"/>
      <c r="E5" s="295"/>
      <c r="F5" s="309" t="s">
        <v>12</v>
      </c>
      <c r="G5" s="309"/>
      <c r="H5" s="309"/>
      <c r="I5" s="309"/>
      <c r="J5" s="309"/>
      <c r="K5" s="309"/>
      <c r="L5" s="309"/>
      <c r="M5" s="309"/>
      <c r="N5" s="309"/>
      <c r="O5" s="309"/>
      <c r="P5" s="309"/>
      <c r="Q5" s="309"/>
      <c r="R5" s="309"/>
      <c r="S5" s="309"/>
      <c r="V5" s="362"/>
      <c r="W5" s="363"/>
      <c r="X5" s="364"/>
      <c r="Y5" s="364"/>
      <c r="Z5" s="380"/>
      <c r="AA5" s="381"/>
      <c r="AB5" s="382"/>
      <c r="AC5" s="379"/>
    </row>
    <row r="6" ht="36.75" customHeight="1" spans="1:28">
      <c r="A6" s="310" t="s">
        <v>13</v>
      </c>
      <c r="B6" s="311"/>
      <c r="C6" s="311"/>
      <c r="D6" s="312" t="s">
        <v>14</v>
      </c>
      <c r="E6" s="313" t="s">
        <v>15</v>
      </c>
      <c r="F6" s="314"/>
      <c r="G6" s="314"/>
      <c r="H6" s="314"/>
      <c r="I6" s="347"/>
      <c r="J6" s="348" t="s">
        <v>16</v>
      </c>
      <c r="K6" s="348"/>
      <c r="L6" s="348"/>
      <c r="M6" s="348"/>
      <c r="N6" s="348"/>
      <c r="O6" s="313" t="s">
        <v>17</v>
      </c>
      <c r="P6" s="314"/>
      <c r="Q6" s="314"/>
      <c r="R6" s="314"/>
      <c r="S6" s="314"/>
      <c r="T6" s="314"/>
      <c r="U6" s="347"/>
      <c r="V6" s="348" t="s">
        <v>18</v>
      </c>
      <c r="W6" s="348"/>
      <c r="X6" s="365" t="s">
        <v>19</v>
      </c>
      <c r="Y6" s="383"/>
      <c r="Z6" s="384"/>
      <c r="AA6" s="365" t="s">
        <v>20</v>
      </c>
      <c r="AB6" s="385"/>
    </row>
    <row r="7" ht="20.5" spans="1:28">
      <c r="A7" s="315"/>
      <c r="B7" s="316"/>
      <c r="C7" s="317"/>
      <c r="D7" s="318">
        <v>1</v>
      </c>
      <c r="E7" s="319" t="s">
        <v>21</v>
      </c>
      <c r="F7" s="320"/>
      <c r="G7" s="320"/>
      <c r="H7" s="320"/>
      <c r="I7" s="349"/>
      <c r="J7" s="327" t="s">
        <v>22</v>
      </c>
      <c r="K7" s="327"/>
      <c r="L7" s="327"/>
      <c r="M7" s="327"/>
      <c r="N7" s="327"/>
      <c r="O7" s="350" t="s">
        <v>23</v>
      </c>
      <c r="P7" s="351"/>
      <c r="Q7" s="351"/>
      <c r="R7" s="351"/>
      <c r="S7" s="351"/>
      <c r="T7" s="351"/>
      <c r="U7" s="366"/>
      <c r="V7" s="319">
        <v>1</v>
      </c>
      <c r="W7" s="349"/>
      <c r="X7" s="367"/>
      <c r="Y7" s="386"/>
      <c r="Z7" s="387"/>
      <c r="AA7" s="331"/>
      <c r="AB7" s="388"/>
    </row>
    <row r="8" ht="20.5" spans="1:28">
      <c r="A8" s="321"/>
      <c r="B8" s="322"/>
      <c r="C8" s="323"/>
      <c r="D8" s="318">
        <v>2</v>
      </c>
      <c r="E8" s="319" t="s">
        <v>24</v>
      </c>
      <c r="F8" s="320"/>
      <c r="G8" s="320"/>
      <c r="H8" s="320"/>
      <c r="I8" s="349"/>
      <c r="J8" s="327" t="s">
        <v>22</v>
      </c>
      <c r="K8" s="327"/>
      <c r="L8" s="327"/>
      <c r="M8" s="327"/>
      <c r="N8" s="327"/>
      <c r="O8" s="350" t="s">
        <v>25</v>
      </c>
      <c r="P8" s="351"/>
      <c r="Q8" s="351"/>
      <c r="R8" s="351"/>
      <c r="S8" s="351"/>
      <c r="T8" s="351"/>
      <c r="U8" s="366"/>
      <c r="V8" s="319">
        <v>1</v>
      </c>
      <c r="W8" s="349"/>
      <c r="X8" s="367"/>
      <c r="Y8" s="386"/>
      <c r="Z8" s="387"/>
      <c r="AA8" s="331"/>
      <c r="AB8" s="388"/>
    </row>
    <row r="9" ht="20.5" spans="1:28">
      <c r="A9" s="321"/>
      <c r="B9" s="322"/>
      <c r="C9" s="323"/>
      <c r="D9" s="318">
        <v>3</v>
      </c>
      <c r="E9" s="319" t="s">
        <v>26</v>
      </c>
      <c r="F9" s="320"/>
      <c r="G9" s="320"/>
      <c r="H9" s="320"/>
      <c r="I9" s="349"/>
      <c r="J9" s="327" t="s">
        <v>27</v>
      </c>
      <c r="K9" s="327"/>
      <c r="L9" s="327"/>
      <c r="M9" s="327"/>
      <c r="N9" s="327"/>
      <c r="O9" s="350" t="s">
        <v>28</v>
      </c>
      <c r="P9" s="351"/>
      <c r="Q9" s="351"/>
      <c r="R9" s="351"/>
      <c r="S9" s="351"/>
      <c r="T9" s="351"/>
      <c r="U9" s="366"/>
      <c r="V9" s="319">
        <v>1</v>
      </c>
      <c r="W9" s="349"/>
      <c r="X9" s="367"/>
      <c r="Y9" s="386"/>
      <c r="Z9" s="387"/>
      <c r="AA9" s="331"/>
      <c r="AB9" s="388"/>
    </row>
    <row r="10" ht="20.5" spans="1:28">
      <c r="A10" s="321"/>
      <c r="B10" s="322"/>
      <c r="C10" s="323"/>
      <c r="D10" s="318">
        <v>4</v>
      </c>
      <c r="E10" s="319" t="s">
        <v>29</v>
      </c>
      <c r="F10" s="320"/>
      <c r="G10" s="320"/>
      <c r="H10" s="320"/>
      <c r="I10" s="349"/>
      <c r="J10" s="327" t="s">
        <v>30</v>
      </c>
      <c r="K10" s="327"/>
      <c r="L10" s="327"/>
      <c r="M10" s="327"/>
      <c r="N10" s="327"/>
      <c r="O10" s="350" t="s">
        <v>31</v>
      </c>
      <c r="P10" s="351"/>
      <c r="Q10" s="351"/>
      <c r="R10" s="351"/>
      <c r="S10" s="351"/>
      <c r="T10" s="351"/>
      <c r="U10" s="366"/>
      <c r="V10" s="319">
        <v>1</v>
      </c>
      <c r="W10" s="349"/>
      <c r="X10" s="367"/>
      <c r="Y10" s="386"/>
      <c r="Z10" s="387"/>
      <c r="AA10" s="331"/>
      <c r="AB10" s="388"/>
    </row>
    <row r="11" ht="24.95" customHeight="1" spans="1:28">
      <c r="A11" s="321"/>
      <c r="B11" s="322"/>
      <c r="C11" s="323"/>
      <c r="D11" s="318">
        <v>5</v>
      </c>
      <c r="E11" s="319" t="s">
        <v>32</v>
      </c>
      <c r="F11" s="320"/>
      <c r="G11" s="320"/>
      <c r="H11" s="320"/>
      <c r="I11" s="349"/>
      <c r="J11" s="327" t="s">
        <v>33</v>
      </c>
      <c r="K11" s="327"/>
      <c r="L11" s="327"/>
      <c r="M11" s="327"/>
      <c r="N11" s="327"/>
      <c r="O11" s="319" t="s">
        <v>34</v>
      </c>
      <c r="P11" s="320"/>
      <c r="Q11" s="320"/>
      <c r="R11" s="320"/>
      <c r="S11" s="320"/>
      <c r="T11" s="320"/>
      <c r="U11" s="349"/>
      <c r="V11" s="319">
        <v>1</v>
      </c>
      <c r="W11" s="349"/>
      <c r="X11" s="367"/>
      <c r="Y11" s="386"/>
      <c r="Z11" s="387"/>
      <c r="AA11" s="331"/>
      <c r="AB11" s="388"/>
    </row>
    <row r="12" ht="24.95" customHeight="1" spans="1:28">
      <c r="A12" s="321"/>
      <c r="B12" s="322"/>
      <c r="C12" s="323"/>
      <c r="D12" s="318">
        <v>6</v>
      </c>
      <c r="E12" s="319" t="s">
        <v>35</v>
      </c>
      <c r="F12" s="320"/>
      <c r="G12" s="320"/>
      <c r="H12" s="320"/>
      <c r="I12" s="349"/>
      <c r="J12" s="327"/>
      <c r="K12" s="327"/>
      <c r="L12" s="327"/>
      <c r="M12" s="327"/>
      <c r="N12" s="327"/>
      <c r="O12" s="319"/>
      <c r="P12" s="320"/>
      <c r="Q12" s="320"/>
      <c r="R12" s="320"/>
      <c r="S12" s="320"/>
      <c r="T12" s="320"/>
      <c r="U12" s="349"/>
      <c r="V12" s="319"/>
      <c r="W12" s="349"/>
      <c r="X12" s="367"/>
      <c r="Y12" s="386"/>
      <c r="Z12" s="387"/>
      <c r="AA12" s="331"/>
      <c r="AB12" s="388"/>
    </row>
    <row r="13" ht="24.95" customHeight="1" spans="1:28">
      <c r="A13" s="321"/>
      <c r="B13" s="322"/>
      <c r="C13" s="323"/>
      <c r="D13" s="318">
        <v>7</v>
      </c>
      <c r="E13" s="319"/>
      <c r="F13" s="320"/>
      <c r="G13" s="320"/>
      <c r="H13" s="320"/>
      <c r="I13" s="349"/>
      <c r="J13" s="319"/>
      <c r="K13" s="320"/>
      <c r="L13" s="320"/>
      <c r="M13" s="320"/>
      <c r="N13" s="349"/>
      <c r="O13" s="350"/>
      <c r="P13" s="351"/>
      <c r="Q13" s="351"/>
      <c r="R13" s="351"/>
      <c r="S13" s="351"/>
      <c r="T13" s="351"/>
      <c r="U13" s="366"/>
      <c r="V13" s="319"/>
      <c r="W13" s="349"/>
      <c r="X13" s="367"/>
      <c r="Y13" s="386"/>
      <c r="Z13" s="387"/>
      <c r="AA13" s="353"/>
      <c r="AB13" s="388"/>
    </row>
    <row r="14" ht="24.95" customHeight="1" spans="1:28">
      <c r="A14" s="324"/>
      <c r="B14" s="325"/>
      <c r="C14" s="326"/>
      <c r="D14" s="318">
        <v>8</v>
      </c>
      <c r="E14" s="327"/>
      <c r="F14" s="327"/>
      <c r="G14" s="327"/>
      <c r="H14" s="327"/>
      <c r="I14" s="327"/>
      <c r="J14" s="327"/>
      <c r="K14" s="327"/>
      <c r="L14" s="327"/>
      <c r="M14" s="327"/>
      <c r="N14" s="327"/>
      <c r="O14" s="352"/>
      <c r="P14" s="352"/>
      <c r="Q14" s="352"/>
      <c r="R14" s="352"/>
      <c r="S14" s="352"/>
      <c r="T14" s="352"/>
      <c r="U14" s="352"/>
      <c r="V14" s="327"/>
      <c r="W14" s="327"/>
      <c r="X14" s="368"/>
      <c r="Y14" s="368"/>
      <c r="Z14" s="368"/>
      <c r="AA14" s="353"/>
      <c r="AB14" s="388"/>
    </row>
    <row r="15" ht="29.25" customHeight="1" spans="1:28">
      <c r="A15" s="328" t="s">
        <v>36</v>
      </c>
      <c r="B15" s="328"/>
      <c r="C15" s="328"/>
      <c r="E15" s="329"/>
      <c r="F15" s="329"/>
      <c r="G15" s="329"/>
      <c r="H15" s="329"/>
      <c r="I15" s="329"/>
      <c r="J15" s="329"/>
      <c r="K15" s="329"/>
      <c r="L15" s="329"/>
      <c r="M15" s="329"/>
      <c r="N15" s="329"/>
      <c r="O15" s="329"/>
      <c r="P15" s="329"/>
      <c r="Q15" s="329"/>
      <c r="R15" s="329"/>
      <c r="S15" s="329"/>
      <c r="T15" s="329"/>
      <c r="U15" s="329"/>
      <c r="V15" s="329"/>
      <c r="W15" s="329"/>
      <c r="X15" s="329"/>
      <c r="Y15" s="329"/>
      <c r="Z15" s="329"/>
      <c r="AA15" s="389"/>
      <c r="AB15" s="390"/>
    </row>
    <row r="16" ht="18" customHeight="1" spans="1:28">
      <c r="A16" s="330" t="s">
        <v>37</v>
      </c>
      <c r="B16" s="331" t="s">
        <v>38</v>
      </c>
      <c r="C16" s="331"/>
      <c r="D16" s="331" t="s">
        <v>39</v>
      </c>
      <c r="E16" s="331" t="s">
        <v>40</v>
      </c>
      <c r="F16" s="331" t="s">
        <v>41</v>
      </c>
      <c r="G16" s="331" t="s">
        <v>42</v>
      </c>
      <c r="H16" s="331"/>
      <c r="I16" s="331"/>
      <c r="J16" s="331" t="s">
        <v>43</v>
      </c>
      <c r="K16" s="331"/>
      <c r="L16" s="331"/>
      <c r="M16" s="331" t="s">
        <v>44</v>
      </c>
      <c r="N16" s="331"/>
      <c r="O16" s="331"/>
      <c r="P16" s="353" t="s">
        <v>37</v>
      </c>
      <c r="Q16" s="331" t="s">
        <v>45</v>
      </c>
      <c r="R16" s="331"/>
      <c r="S16" s="331" t="s">
        <v>40</v>
      </c>
      <c r="T16" s="331"/>
      <c r="U16" s="331" t="s">
        <v>41</v>
      </c>
      <c r="V16" s="331" t="s">
        <v>42</v>
      </c>
      <c r="W16" s="331"/>
      <c r="X16" s="331"/>
      <c r="Y16" s="331" t="s">
        <v>43</v>
      </c>
      <c r="Z16" s="331"/>
      <c r="AA16" s="353" t="s">
        <v>44</v>
      </c>
      <c r="AB16" s="388"/>
    </row>
    <row r="17" ht="14.5" spans="1:28">
      <c r="A17" s="332">
        <f>ROW()-16</f>
        <v>1</v>
      </c>
      <c r="B17" s="332"/>
      <c r="C17" s="332"/>
      <c r="D17" s="332" t="s">
        <v>46</v>
      </c>
      <c r="E17" s="332" t="s">
        <v>47</v>
      </c>
      <c r="F17" s="332"/>
      <c r="G17" s="332"/>
      <c r="H17" s="332"/>
      <c r="I17" s="332"/>
      <c r="J17" s="332"/>
      <c r="K17" s="332"/>
      <c r="L17" s="332"/>
      <c r="M17" s="332"/>
      <c r="N17" s="332"/>
      <c r="O17" s="332"/>
      <c r="P17" s="354"/>
      <c r="Q17" s="369"/>
      <c r="R17" s="354"/>
      <c r="S17" s="369"/>
      <c r="T17" s="354"/>
      <c r="U17" s="332"/>
      <c r="V17" s="332"/>
      <c r="W17" s="332"/>
      <c r="X17" s="332"/>
      <c r="Y17" s="332"/>
      <c r="Z17" s="332"/>
      <c r="AA17" s="354"/>
      <c r="AB17" s="391"/>
    </row>
    <row r="18" ht="25.5" customHeight="1" spans="1:28">
      <c r="A18" s="332">
        <f t="shared" ref="A18:A81" si="0">ROW()-16</f>
        <v>2</v>
      </c>
      <c r="B18" s="333" t="s">
        <v>48</v>
      </c>
      <c r="C18" s="334"/>
      <c r="D18" s="335" t="s">
        <v>49</v>
      </c>
      <c r="E18" s="335" t="s">
        <v>50</v>
      </c>
      <c r="F18" s="335" t="s">
        <v>51</v>
      </c>
      <c r="G18" s="335" t="s">
        <v>52</v>
      </c>
      <c r="H18" s="335" t="s">
        <v>53</v>
      </c>
      <c r="I18" s="335" t="s">
        <v>54</v>
      </c>
      <c r="J18" s="335" t="s">
        <v>55</v>
      </c>
      <c r="K18" s="335"/>
      <c r="L18" s="335"/>
      <c r="M18" s="332" t="s">
        <v>56</v>
      </c>
      <c r="N18" s="332"/>
      <c r="O18" s="332"/>
      <c r="P18" s="354"/>
      <c r="Q18" s="370"/>
      <c r="R18" s="371"/>
      <c r="S18" s="369"/>
      <c r="T18" s="354"/>
      <c r="U18" s="332"/>
      <c r="V18" s="332"/>
      <c r="W18" s="332"/>
      <c r="X18" s="332"/>
      <c r="Y18" s="332"/>
      <c r="Z18" s="332"/>
      <c r="AA18" s="354"/>
      <c r="AB18" s="391"/>
    </row>
    <row r="19" ht="26.1" customHeight="1" spans="1:28">
      <c r="A19" s="332">
        <f t="shared" si="0"/>
        <v>3</v>
      </c>
      <c r="B19" s="333" t="s">
        <v>48</v>
      </c>
      <c r="C19" s="334"/>
      <c r="D19" s="335" t="s">
        <v>49</v>
      </c>
      <c r="E19" s="335" t="s">
        <v>57</v>
      </c>
      <c r="F19" s="335" t="s">
        <v>58</v>
      </c>
      <c r="G19" s="335" t="s">
        <v>52</v>
      </c>
      <c r="H19" s="335" t="s">
        <v>59</v>
      </c>
      <c r="I19" s="335" t="s">
        <v>60</v>
      </c>
      <c r="J19" s="335" t="s">
        <v>61</v>
      </c>
      <c r="K19" s="335"/>
      <c r="L19" s="335"/>
      <c r="M19" s="332" t="s">
        <v>56</v>
      </c>
      <c r="N19" s="332"/>
      <c r="O19" s="332"/>
      <c r="P19" s="354"/>
      <c r="Q19" s="370"/>
      <c r="R19" s="371"/>
      <c r="S19" s="369"/>
      <c r="T19" s="354"/>
      <c r="U19" s="332"/>
      <c r="V19" s="369"/>
      <c r="W19" s="372"/>
      <c r="X19" s="354"/>
      <c r="Y19" s="369"/>
      <c r="Z19" s="354"/>
      <c r="AA19" s="392"/>
      <c r="AB19" s="393"/>
    </row>
    <row r="20" ht="29" spans="1:28">
      <c r="A20" s="332">
        <f t="shared" si="0"/>
        <v>4</v>
      </c>
      <c r="B20" s="333" t="s">
        <v>48</v>
      </c>
      <c r="C20" s="334"/>
      <c r="D20" s="335" t="s">
        <v>49</v>
      </c>
      <c r="E20" s="335" t="s">
        <v>62</v>
      </c>
      <c r="F20" s="335" t="s">
        <v>63</v>
      </c>
      <c r="G20" s="335" t="s">
        <v>52</v>
      </c>
      <c r="H20" s="335" t="s">
        <v>64</v>
      </c>
      <c r="I20" s="335" t="s">
        <v>65</v>
      </c>
      <c r="J20" s="335" t="s">
        <v>55</v>
      </c>
      <c r="K20" s="335"/>
      <c r="L20" s="335"/>
      <c r="M20" s="332" t="s">
        <v>56</v>
      </c>
      <c r="N20" s="332"/>
      <c r="O20" s="332"/>
      <c r="P20" s="354"/>
      <c r="Q20" s="341"/>
      <c r="R20" s="341"/>
      <c r="S20" s="332"/>
      <c r="T20" s="332"/>
      <c r="U20" s="373"/>
      <c r="V20" s="332"/>
      <c r="W20" s="332"/>
      <c r="X20" s="332"/>
      <c r="Y20" s="369"/>
      <c r="Z20" s="354"/>
      <c r="AA20" s="369"/>
      <c r="AB20" s="394"/>
    </row>
    <row r="21" ht="26.1" customHeight="1" spans="1:28">
      <c r="A21" s="332">
        <f t="shared" si="0"/>
        <v>5</v>
      </c>
      <c r="B21" s="333" t="s">
        <v>48</v>
      </c>
      <c r="C21" s="334"/>
      <c r="D21" s="335" t="s">
        <v>49</v>
      </c>
      <c r="E21" s="335" t="s">
        <v>66</v>
      </c>
      <c r="F21" s="335" t="s">
        <v>67</v>
      </c>
      <c r="G21" s="335" t="s">
        <v>52</v>
      </c>
      <c r="H21" s="335" t="s">
        <v>68</v>
      </c>
      <c r="I21" s="335" t="s">
        <v>69</v>
      </c>
      <c r="J21" s="335" t="s">
        <v>61</v>
      </c>
      <c r="K21" s="335"/>
      <c r="L21" s="335"/>
      <c r="M21" s="332" t="s">
        <v>56</v>
      </c>
      <c r="N21" s="332"/>
      <c r="O21" s="332"/>
      <c r="P21" s="354"/>
      <c r="Q21" s="341"/>
      <c r="R21" s="341"/>
      <c r="S21" s="332"/>
      <c r="T21" s="332"/>
      <c r="U21" s="373"/>
      <c r="V21" s="332"/>
      <c r="W21" s="332"/>
      <c r="X21" s="332"/>
      <c r="Y21" s="369"/>
      <c r="Z21" s="354"/>
      <c r="AA21" s="369"/>
      <c r="AB21" s="394"/>
    </row>
    <row r="22" ht="26.1" customHeight="1" spans="1:28">
      <c r="A22" s="332">
        <f t="shared" si="0"/>
        <v>6</v>
      </c>
      <c r="B22" s="333" t="s">
        <v>48</v>
      </c>
      <c r="C22" s="334"/>
      <c r="D22" s="335" t="s">
        <v>49</v>
      </c>
      <c r="E22" s="335" t="s">
        <v>70</v>
      </c>
      <c r="F22" s="335" t="s">
        <v>71</v>
      </c>
      <c r="G22" s="335" t="s">
        <v>52</v>
      </c>
      <c r="H22" s="335" t="s">
        <v>72</v>
      </c>
      <c r="I22" s="335" t="s">
        <v>73</v>
      </c>
      <c r="J22" s="335" t="s">
        <v>61</v>
      </c>
      <c r="K22" s="335"/>
      <c r="L22" s="335"/>
      <c r="M22" s="332" t="s">
        <v>56</v>
      </c>
      <c r="N22" s="332"/>
      <c r="O22" s="332"/>
      <c r="P22" s="354"/>
      <c r="Q22" s="341"/>
      <c r="R22" s="341"/>
      <c r="S22" s="332"/>
      <c r="T22" s="332"/>
      <c r="U22" s="373"/>
      <c r="V22" s="332"/>
      <c r="W22" s="332"/>
      <c r="X22" s="332"/>
      <c r="Y22" s="369"/>
      <c r="Z22" s="354"/>
      <c r="AA22" s="369"/>
      <c r="AB22" s="394"/>
    </row>
    <row r="23" ht="26.1" customHeight="1" spans="1:28">
      <c r="A23" s="332">
        <f t="shared" si="0"/>
        <v>7</v>
      </c>
      <c r="B23" s="333" t="s">
        <v>48</v>
      </c>
      <c r="C23" s="334"/>
      <c r="D23" s="335" t="s">
        <v>49</v>
      </c>
      <c r="E23" s="335" t="s">
        <v>74</v>
      </c>
      <c r="F23" s="335" t="s">
        <v>75</v>
      </c>
      <c r="G23" s="335" t="s">
        <v>52</v>
      </c>
      <c r="H23" s="335" t="s">
        <v>72</v>
      </c>
      <c r="I23" s="335" t="s">
        <v>73</v>
      </c>
      <c r="J23" s="335" t="s">
        <v>61</v>
      </c>
      <c r="K23" s="335"/>
      <c r="L23" s="335"/>
      <c r="M23" s="332" t="s">
        <v>56</v>
      </c>
      <c r="N23" s="332"/>
      <c r="O23" s="332"/>
      <c r="P23" s="354"/>
      <c r="Q23" s="341"/>
      <c r="R23" s="341"/>
      <c r="S23" s="332"/>
      <c r="T23" s="332"/>
      <c r="U23" s="373"/>
      <c r="V23" s="332"/>
      <c r="W23" s="332"/>
      <c r="X23" s="332"/>
      <c r="Y23" s="369"/>
      <c r="Z23" s="354"/>
      <c r="AA23" s="369"/>
      <c r="AB23" s="394"/>
    </row>
    <row r="24" ht="26.1" customHeight="1" spans="1:28">
      <c r="A24" s="332">
        <f t="shared" si="0"/>
        <v>8</v>
      </c>
      <c r="B24" s="333" t="s">
        <v>48</v>
      </c>
      <c r="C24" s="334"/>
      <c r="D24" s="335" t="s">
        <v>49</v>
      </c>
      <c r="E24" s="335" t="s">
        <v>76</v>
      </c>
      <c r="F24" s="335" t="s">
        <v>77</v>
      </c>
      <c r="G24" s="335" t="s">
        <v>52</v>
      </c>
      <c r="H24" s="335" t="s">
        <v>72</v>
      </c>
      <c r="I24" s="335" t="s">
        <v>73</v>
      </c>
      <c r="J24" s="335" t="s">
        <v>61</v>
      </c>
      <c r="K24" s="335"/>
      <c r="L24" s="335"/>
      <c r="M24" s="332" t="s">
        <v>56</v>
      </c>
      <c r="N24" s="332"/>
      <c r="O24" s="332"/>
      <c r="P24" s="354"/>
      <c r="Q24" s="341"/>
      <c r="R24" s="341"/>
      <c r="S24" s="332"/>
      <c r="T24" s="332"/>
      <c r="U24" s="373"/>
      <c r="V24" s="332"/>
      <c r="W24" s="332"/>
      <c r="X24" s="332"/>
      <c r="Y24" s="369"/>
      <c r="Z24" s="354"/>
      <c r="AA24" s="369"/>
      <c r="AB24" s="394"/>
    </row>
    <row r="25" ht="27.75" customHeight="1" spans="1:28">
      <c r="A25" s="332">
        <f t="shared" si="0"/>
        <v>9</v>
      </c>
      <c r="B25" s="333" t="s">
        <v>48</v>
      </c>
      <c r="C25" s="334"/>
      <c r="D25" s="335" t="s">
        <v>49</v>
      </c>
      <c r="E25" s="335" t="s">
        <v>78</v>
      </c>
      <c r="F25" s="335" t="s">
        <v>79</v>
      </c>
      <c r="G25" s="335" t="s">
        <v>52</v>
      </c>
      <c r="H25" s="335" t="s">
        <v>72</v>
      </c>
      <c r="I25" s="335" t="s">
        <v>73</v>
      </c>
      <c r="J25" s="335" t="s">
        <v>55</v>
      </c>
      <c r="K25" s="335"/>
      <c r="L25" s="335"/>
      <c r="M25" s="332" t="s">
        <v>56</v>
      </c>
      <c r="N25" s="332"/>
      <c r="O25" s="332"/>
      <c r="P25" s="354"/>
      <c r="Q25" s="341"/>
      <c r="R25" s="341"/>
      <c r="S25" s="332"/>
      <c r="T25" s="332"/>
      <c r="U25" s="373"/>
      <c r="V25" s="332"/>
      <c r="W25" s="332"/>
      <c r="X25" s="332"/>
      <c r="Y25" s="369"/>
      <c r="Z25" s="354"/>
      <c r="AA25" s="369"/>
      <c r="AB25" s="394"/>
    </row>
    <row r="26" ht="26.1" customHeight="1" spans="1:28">
      <c r="A26" s="332">
        <f t="shared" si="0"/>
        <v>10</v>
      </c>
      <c r="B26" s="333" t="s">
        <v>48</v>
      </c>
      <c r="C26" s="334"/>
      <c r="D26" s="335" t="s">
        <v>49</v>
      </c>
      <c r="E26" s="335" t="s">
        <v>80</v>
      </c>
      <c r="F26" s="335" t="s">
        <v>81</v>
      </c>
      <c r="G26" s="335" t="s">
        <v>52</v>
      </c>
      <c r="H26" s="335" t="s">
        <v>72</v>
      </c>
      <c r="I26" s="335" t="s">
        <v>73</v>
      </c>
      <c r="J26" s="335" t="s">
        <v>55</v>
      </c>
      <c r="K26" s="335"/>
      <c r="L26" s="335"/>
      <c r="M26" s="332" t="s">
        <v>56</v>
      </c>
      <c r="N26" s="332"/>
      <c r="O26" s="332"/>
      <c r="P26" s="354"/>
      <c r="Q26" s="341"/>
      <c r="R26" s="341"/>
      <c r="S26" s="332"/>
      <c r="T26" s="332"/>
      <c r="U26" s="373"/>
      <c r="V26" s="332"/>
      <c r="W26" s="332"/>
      <c r="X26" s="332"/>
      <c r="Y26" s="369"/>
      <c r="Z26" s="354"/>
      <c r="AA26" s="369"/>
      <c r="AB26" s="394"/>
    </row>
    <row r="27" ht="26.1" customHeight="1" spans="1:28">
      <c r="A27" s="332">
        <f t="shared" si="0"/>
        <v>11</v>
      </c>
      <c r="B27" s="333" t="s">
        <v>48</v>
      </c>
      <c r="C27" s="334"/>
      <c r="D27" s="335" t="s">
        <v>49</v>
      </c>
      <c r="E27" s="335" t="s">
        <v>82</v>
      </c>
      <c r="F27" s="335" t="s">
        <v>83</v>
      </c>
      <c r="G27" s="335" t="s">
        <v>52</v>
      </c>
      <c r="H27" s="335" t="s">
        <v>72</v>
      </c>
      <c r="I27" s="335" t="s">
        <v>73</v>
      </c>
      <c r="J27" s="335" t="s">
        <v>55</v>
      </c>
      <c r="K27" s="335"/>
      <c r="L27" s="335"/>
      <c r="M27" s="332" t="s">
        <v>56</v>
      </c>
      <c r="N27" s="332"/>
      <c r="O27" s="332"/>
      <c r="P27" s="354"/>
      <c r="Q27" s="341"/>
      <c r="R27" s="341"/>
      <c r="S27" s="332"/>
      <c r="T27" s="332"/>
      <c r="U27" s="373"/>
      <c r="V27" s="332"/>
      <c r="W27" s="332"/>
      <c r="X27" s="332"/>
      <c r="Y27" s="369"/>
      <c r="Z27" s="354"/>
      <c r="AA27" s="369"/>
      <c r="AB27" s="394"/>
    </row>
    <row r="28" ht="26.1" customHeight="1" spans="1:28">
      <c r="A28" s="332">
        <f t="shared" si="0"/>
        <v>12</v>
      </c>
      <c r="B28" s="333" t="s">
        <v>48</v>
      </c>
      <c r="C28" s="334"/>
      <c r="D28" s="335" t="s">
        <v>49</v>
      </c>
      <c r="E28" s="335" t="s">
        <v>84</v>
      </c>
      <c r="F28" s="335" t="s">
        <v>85</v>
      </c>
      <c r="G28" s="335" t="s">
        <v>52</v>
      </c>
      <c r="H28" s="335" t="s">
        <v>72</v>
      </c>
      <c r="I28" s="335" t="s">
        <v>73</v>
      </c>
      <c r="J28" s="335" t="s">
        <v>55</v>
      </c>
      <c r="K28" s="335"/>
      <c r="L28" s="335"/>
      <c r="M28" s="332" t="s">
        <v>56</v>
      </c>
      <c r="N28" s="332"/>
      <c r="O28" s="332"/>
      <c r="P28" s="354"/>
      <c r="Q28" s="341"/>
      <c r="R28" s="341"/>
      <c r="S28" s="332"/>
      <c r="T28" s="332"/>
      <c r="U28" s="374"/>
      <c r="V28" s="332"/>
      <c r="W28" s="332"/>
      <c r="X28" s="332"/>
      <c r="Y28" s="369"/>
      <c r="Z28" s="354"/>
      <c r="AA28" s="369"/>
      <c r="AB28" s="394"/>
    </row>
    <row r="29" ht="26.1" customHeight="1" spans="1:28">
      <c r="A29" s="332">
        <f t="shared" si="0"/>
        <v>13</v>
      </c>
      <c r="B29" s="333" t="s">
        <v>48</v>
      </c>
      <c r="C29" s="334"/>
      <c r="D29" s="335" t="s">
        <v>49</v>
      </c>
      <c r="E29" s="335" t="s">
        <v>86</v>
      </c>
      <c r="F29" s="335" t="s">
        <v>87</v>
      </c>
      <c r="G29" s="335" t="s">
        <v>52</v>
      </c>
      <c r="H29" s="335" t="s">
        <v>72</v>
      </c>
      <c r="I29" s="335" t="s">
        <v>73</v>
      </c>
      <c r="J29" s="335" t="s">
        <v>55</v>
      </c>
      <c r="K29" s="335"/>
      <c r="L29" s="335"/>
      <c r="M29" s="332" t="s">
        <v>56</v>
      </c>
      <c r="N29" s="332"/>
      <c r="O29" s="332"/>
      <c r="P29" s="354"/>
      <c r="Q29" s="341"/>
      <c r="R29" s="341"/>
      <c r="S29" s="332"/>
      <c r="T29" s="332"/>
      <c r="U29" s="373"/>
      <c r="V29" s="332"/>
      <c r="W29" s="332"/>
      <c r="X29" s="332"/>
      <c r="Y29" s="369"/>
      <c r="Z29" s="354"/>
      <c r="AA29" s="369"/>
      <c r="AB29" s="394"/>
    </row>
    <row r="30" ht="26.1" customHeight="1" spans="1:28">
      <c r="A30" s="332">
        <f t="shared" si="0"/>
        <v>14</v>
      </c>
      <c r="B30" s="333" t="s">
        <v>48</v>
      </c>
      <c r="C30" s="334"/>
      <c r="D30" s="335" t="s">
        <v>49</v>
      </c>
      <c r="E30" s="335" t="s">
        <v>88</v>
      </c>
      <c r="F30" s="335" t="s">
        <v>89</v>
      </c>
      <c r="G30" s="335" t="s">
        <v>52</v>
      </c>
      <c r="H30" s="335" t="s">
        <v>72</v>
      </c>
      <c r="I30" s="335" t="s">
        <v>73</v>
      </c>
      <c r="J30" s="335" t="s">
        <v>55</v>
      </c>
      <c r="K30" s="335"/>
      <c r="L30" s="335"/>
      <c r="M30" s="332" t="s">
        <v>56</v>
      </c>
      <c r="N30" s="332"/>
      <c r="O30" s="332"/>
      <c r="P30" s="354"/>
      <c r="Q30" s="341"/>
      <c r="R30" s="341"/>
      <c r="S30" s="332"/>
      <c r="T30" s="332"/>
      <c r="U30" s="374"/>
      <c r="V30" s="332"/>
      <c r="W30" s="332"/>
      <c r="X30" s="332"/>
      <c r="Y30" s="369"/>
      <c r="Z30" s="354"/>
      <c r="AA30" s="369"/>
      <c r="AB30" s="394"/>
    </row>
    <row r="31" ht="26.1" customHeight="1" spans="1:28">
      <c r="A31" s="332">
        <f t="shared" si="0"/>
        <v>15</v>
      </c>
      <c r="B31" s="333" t="s">
        <v>48</v>
      </c>
      <c r="C31" s="334"/>
      <c r="D31" s="335" t="s">
        <v>49</v>
      </c>
      <c r="E31" s="335" t="s">
        <v>90</v>
      </c>
      <c r="F31" s="335" t="s">
        <v>91</v>
      </c>
      <c r="G31" s="335" t="s">
        <v>52</v>
      </c>
      <c r="H31" s="335" t="s">
        <v>72</v>
      </c>
      <c r="I31" s="335" t="s">
        <v>73</v>
      </c>
      <c r="J31" s="335" t="s">
        <v>55</v>
      </c>
      <c r="K31" s="335"/>
      <c r="L31" s="335"/>
      <c r="M31" s="332" t="s">
        <v>56</v>
      </c>
      <c r="N31" s="332"/>
      <c r="O31" s="332"/>
      <c r="P31" s="354"/>
      <c r="Q31" s="341"/>
      <c r="R31" s="341"/>
      <c r="S31" s="332"/>
      <c r="T31" s="332"/>
      <c r="U31" s="373"/>
      <c r="V31" s="332"/>
      <c r="W31" s="332"/>
      <c r="X31" s="332"/>
      <c r="Y31" s="369"/>
      <c r="Z31" s="354"/>
      <c r="AA31" s="369"/>
      <c r="AB31" s="394"/>
    </row>
    <row r="32" ht="26.1" customHeight="1" spans="1:28">
      <c r="A32" s="332">
        <f t="shared" si="0"/>
        <v>16</v>
      </c>
      <c r="B32" s="333" t="s">
        <v>48</v>
      </c>
      <c r="C32" s="334"/>
      <c r="D32" s="335" t="s">
        <v>49</v>
      </c>
      <c r="E32" s="335" t="s">
        <v>92</v>
      </c>
      <c r="F32" s="335" t="s">
        <v>93</v>
      </c>
      <c r="G32" s="335" t="s">
        <v>52</v>
      </c>
      <c r="H32" s="335" t="s">
        <v>94</v>
      </c>
      <c r="I32" s="335" t="s">
        <v>95</v>
      </c>
      <c r="J32" s="335" t="s">
        <v>55</v>
      </c>
      <c r="K32" s="335"/>
      <c r="L32" s="335"/>
      <c r="M32" s="332" t="s">
        <v>56</v>
      </c>
      <c r="N32" s="332"/>
      <c r="O32" s="332"/>
      <c r="P32" s="354"/>
      <c r="Q32" s="341"/>
      <c r="R32" s="341"/>
      <c r="S32" s="332"/>
      <c r="T32" s="332"/>
      <c r="U32" s="374"/>
      <c r="V32" s="332"/>
      <c r="W32" s="332"/>
      <c r="X32" s="332"/>
      <c r="Y32" s="369"/>
      <c r="Z32" s="354"/>
      <c r="AA32" s="369"/>
      <c r="AB32" s="394"/>
    </row>
    <row r="33" ht="26.1" customHeight="1" spans="1:28">
      <c r="A33" s="332">
        <f t="shared" si="0"/>
        <v>17</v>
      </c>
      <c r="B33" s="333" t="s">
        <v>48</v>
      </c>
      <c r="C33" s="334"/>
      <c r="D33" s="335" t="s">
        <v>49</v>
      </c>
      <c r="E33" s="335" t="s">
        <v>96</v>
      </c>
      <c r="F33" s="336" t="s">
        <v>97</v>
      </c>
      <c r="G33" s="335" t="s">
        <v>52</v>
      </c>
      <c r="H33" s="337" t="s">
        <v>98</v>
      </c>
      <c r="I33" s="337" t="s">
        <v>99</v>
      </c>
      <c r="J33" s="335" t="s">
        <v>55</v>
      </c>
      <c r="K33" s="335"/>
      <c r="L33" s="335"/>
      <c r="M33" s="332" t="s">
        <v>56</v>
      </c>
      <c r="N33" s="332"/>
      <c r="O33" s="332"/>
      <c r="P33" s="354"/>
      <c r="Q33" s="341"/>
      <c r="R33" s="341"/>
      <c r="S33" s="332"/>
      <c r="T33" s="332"/>
      <c r="U33" s="373"/>
      <c r="V33" s="332"/>
      <c r="W33" s="332"/>
      <c r="X33" s="332"/>
      <c r="Y33" s="369"/>
      <c r="Z33" s="354"/>
      <c r="AA33" s="369"/>
      <c r="AB33" s="394"/>
    </row>
    <row r="34" ht="26.1" customHeight="1" spans="1:28">
      <c r="A34" s="332">
        <f t="shared" si="0"/>
        <v>18</v>
      </c>
      <c r="B34" s="333" t="s">
        <v>48</v>
      </c>
      <c r="C34" s="334"/>
      <c r="D34" s="335" t="s">
        <v>49</v>
      </c>
      <c r="E34" s="335" t="s">
        <v>100</v>
      </c>
      <c r="F34" s="336" t="s">
        <v>101</v>
      </c>
      <c r="G34" s="335" t="s">
        <v>52</v>
      </c>
      <c r="H34" s="337" t="s">
        <v>98</v>
      </c>
      <c r="I34" s="337" t="s">
        <v>99</v>
      </c>
      <c r="J34" s="335" t="s">
        <v>55</v>
      </c>
      <c r="K34" s="335"/>
      <c r="L34" s="335"/>
      <c r="M34" s="332" t="s">
        <v>56</v>
      </c>
      <c r="N34" s="332"/>
      <c r="O34" s="332"/>
      <c r="P34" s="354"/>
      <c r="Q34" s="341"/>
      <c r="R34" s="341"/>
      <c r="S34" s="332"/>
      <c r="T34" s="332"/>
      <c r="U34" s="373"/>
      <c r="V34" s="332"/>
      <c r="W34" s="332"/>
      <c r="X34" s="332"/>
      <c r="Y34" s="369"/>
      <c r="Z34" s="354"/>
      <c r="AA34" s="369"/>
      <c r="AB34" s="394"/>
    </row>
    <row r="35" ht="26.1" customHeight="1" spans="1:28">
      <c r="A35" s="332">
        <f t="shared" si="0"/>
        <v>19</v>
      </c>
      <c r="B35" s="333" t="s">
        <v>48</v>
      </c>
      <c r="C35" s="334"/>
      <c r="D35" s="335" t="s">
        <v>49</v>
      </c>
      <c r="E35" s="335" t="s">
        <v>102</v>
      </c>
      <c r="F35" s="338" t="s">
        <v>103</v>
      </c>
      <c r="G35" s="335" t="s">
        <v>52</v>
      </c>
      <c r="H35" s="337" t="s">
        <v>104</v>
      </c>
      <c r="I35" s="335" t="s">
        <v>105</v>
      </c>
      <c r="J35" s="335" t="s">
        <v>55</v>
      </c>
      <c r="K35" s="335"/>
      <c r="L35" s="335"/>
      <c r="M35" s="332" t="s">
        <v>56</v>
      </c>
      <c r="N35" s="332"/>
      <c r="O35" s="332"/>
      <c r="P35" s="355"/>
      <c r="Q35" s="375"/>
      <c r="R35" s="375"/>
      <c r="S35" s="355"/>
      <c r="T35" s="355"/>
      <c r="U35" s="376"/>
      <c r="V35" s="355"/>
      <c r="W35" s="355"/>
      <c r="X35" s="355"/>
      <c r="Y35" s="355"/>
      <c r="Z35" s="355"/>
      <c r="AA35" s="355"/>
      <c r="AB35" s="355"/>
    </row>
    <row r="36" ht="26.1" customHeight="1" spans="1:28">
      <c r="A36" s="332">
        <f t="shared" si="0"/>
        <v>20</v>
      </c>
      <c r="B36" s="333" t="s">
        <v>48</v>
      </c>
      <c r="C36" s="334"/>
      <c r="D36" s="335" t="s">
        <v>49</v>
      </c>
      <c r="E36" s="335" t="s">
        <v>106</v>
      </c>
      <c r="F36" s="335" t="s">
        <v>107</v>
      </c>
      <c r="G36" s="335" t="s">
        <v>52</v>
      </c>
      <c r="H36" s="335" t="s">
        <v>108</v>
      </c>
      <c r="I36" s="335" t="s">
        <v>109</v>
      </c>
      <c r="J36" s="335" t="s">
        <v>110</v>
      </c>
      <c r="K36" s="335"/>
      <c r="L36" s="335"/>
      <c r="M36" s="332" t="s">
        <v>56</v>
      </c>
      <c r="N36" s="332"/>
      <c r="O36" s="332"/>
      <c r="P36" s="355"/>
      <c r="Q36" s="375"/>
      <c r="R36" s="375"/>
      <c r="S36" s="355"/>
      <c r="T36" s="355"/>
      <c r="U36" s="376"/>
      <c r="V36" s="355"/>
      <c r="W36" s="355"/>
      <c r="X36" s="355"/>
      <c r="Y36" s="355"/>
      <c r="Z36" s="355"/>
      <c r="AA36" s="355"/>
      <c r="AB36" s="355"/>
    </row>
    <row r="37" ht="26.1" customHeight="1" spans="1:28">
      <c r="A37" s="332">
        <f t="shared" si="0"/>
        <v>21</v>
      </c>
      <c r="B37" s="333" t="s">
        <v>48</v>
      </c>
      <c r="C37" s="334"/>
      <c r="D37" s="335" t="s">
        <v>49</v>
      </c>
      <c r="E37" s="335" t="s">
        <v>111</v>
      </c>
      <c r="F37" s="339" t="s">
        <v>112</v>
      </c>
      <c r="G37" s="335" t="s">
        <v>52</v>
      </c>
      <c r="H37" s="335" t="s">
        <v>113</v>
      </c>
      <c r="I37" s="335" t="s">
        <v>114</v>
      </c>
      <c r="J37" s="335" t="s">
        <v>55</v>
      </c>
      <c r="K37" s="335"/>
      <c r="L37" s="335"/>
      <c r="M37" s="332" t="s">
        <v>56</v>
      </c>
      <c r="N37" s="332"/>
      <c r="O37" s="332"/>
      <c r="P37" s="355"/>
      <c r="Q37" s="375"/>
      <c r="R37" s="375"/>
      <c r="S37" s="355"/>
      <c r="T37" s="355"/>
      <c r="U37" s="376"/>
      <c r="V37" s="355"/>
      <c r="W37" s="355"/>
      <c r="X37" s="355"/>
      <c r="Y37" s="355"/>
      <c r="Z37" s="355"/>
      <c r="AA37" s="355"/>
      <c r="AB37" s="355"/>
    </row>
    <row r="38" ht="26.1" customHeight="1" spans="1:28">
      <c r="A38" s="332">
        <f t="shared" si="0"/>
        <v>22</v>
      </c>
      <c r="B38" s="333" t="s">
        <v>48</v>
      </c>
      <c r="C38" s="334"/>
      <c r="D38" s="335" t="s">
        <v>49</v>
      </c>
      <c r="E38" s="335" t="s">
        <v>115</v>
      </c>
      <c r="F38" s="339" t="s">
        <v>116</v>
      </c>
      <c r="G38" s="335" t="s">
        <v>52</v>
      </c>
      <c r="H38" s="335" t="s">
        <v>113</v>
      </c>
      <c r="I38" s="335" t="s">
        <v>114</v>
      </c>
      <c r="J38" s="335" t="s">
        <v>55</v>
      </c>
      <c r="K38" s="335"/>
      <c r="L38" s="335"/>
      <c r="M38" s="332" t="s">
        <v>56</v>
      </c>
      <c r="N38" s="332"/>
      <c r="O38" s="332"/>
      <c r="P38" s="355"/>
      <c r="Q38" s="375"/>
      <c r="R38" s="375"/>
      <c r="S38" s="355"/>
      <c r="T38" s="355"/>
      <c r="U38" s="376"/>
      <c r="V38" s="355"/>
      <c r="W38" s="355"/>
      <c r="X38" s="355"/>
      <c r="Y38" s="355"/>
      <c r="Z38" s="355"/>
      <c r="AA38" s="355"/>
      <c r="AB38" s="355"/>
    </row>
    <row r="39" ht="81" customHeight="1" spans="1:28">
      <c r="A39" s="332">
        <f t="shared" si="0"/>
        <v>23</v>
      </c>
      <c r="B39" s="333" t="s">
        <v>48</v>
      </c>
      <c r="C39" s="334"/>
      <c r="D39" s="335" t="s">
        <v>49</v>
      </c>
      <c r="E39" s="339" t="s">
        <v>117</v>
      </c>
      <c r="F39" s="339" t="s">
        <v>118</v>
      </c>
      <c r="G39" s="335" t="s">
        <v>119</v>
      </c>
      <c r="H39" s="340" t="s">
        <v>120</v>
      </c>
      <c r="I39" s="340" t="s">
        <v>121</v>
      </c>
      <c r="J39" s="335" t="s">
        <v>122</v>
      </c>
      <c r="K39" s="335"/>
      <c r="L39" s="335"/>
      <c r="M39" s="332" t="s">
        <v>56</v>
      </c>
      <c r="N39" s="332"/>
      <c r="O39" s="332"/>
      <c r="P39" s="355"/>
      <c r="Q39" s="375"/>
      <c r="R39" s="375"/>
      <c r="S39" s="355"/>
      <c r="T39" s="355"/>
      <c r="U39" s="376"/>
      <c r="V39" s="355"/>
      <c r="W39" s="355"/>
      <c r="X39" s="355"/>
      <c r="Y39" s="355"/>
      <c r="Z39" s="355"/>
      <c r="AA39" s="355"/>
      <c r="AB39" s="355"/>
    </row>
    <row r="40" ht="26.1" customHeight="1" spans="1:28">
      <c r="A40" s="332">
        <f t="shared" si="0"/>
        <v>24</v>
      </c>
      <c r="B40" s="333" t="s">
        <v>48</v>
      </c>
      <c r="C40" s="334"/>
      <c r="D40" s="335" t="s">
        <v>49</v>
      </c>
      <c r="E40" s="339" t="s">
        <v>123</v>
      </c>
      <c r="F40" s="339" t="s">
        <v>124</v>
      </c>
      <c r="G40" s="335" t="s">
        <v>125</v>
      </c>
      <c r="H40" s="340" t="s">
        <v>126</v>
      </c>
      <c r="I40" s="340" t="s">
        <v>123</v>
      </c>
      <c r="J40" s="335" t="s">
        <v>127</v>
      </c>
      <c r="K40" s="335"/>
      <c r="L40" s="335"/>
      <c r="M40" s="332" t="s">
        <v>56</v>
      </c>
      <c r="N40" s="332"/>
      <c r="O40" s="332"/>
      <c r="P40" s="355"/>
      <c r="Q40" s="375"/>
      <c r="R40" s="375"/>
      <c r="S40" s="355"/>
      <c r="T40" s="355"/>
      <c r="U40" s="376"/>
      <c r="V40" s="355"/>
      <c r="W40" s="355"/>
      <c r="X40" s="355"/>
      <c r="Y40" s="355"/>
      <c r="Z40" s="355"/>
      <c r="AA40" s="355"/>
      <c r="AB40" s="355"/>
    </row>
    <row r="41" ht="43.5" spans="1:28">
      <c r="A41" s="332">
        <f t="shared" si="0"/>
        <v>25</v>
      </c>
      <c r="B41" s="333" t="s">
        <v>48</v>
      </c>
      <c r="C41" s="334"/>
      <c r="D41" s="335" t="s">
        <v>49</v>
      </c>
      <c r="E41" s="339" t="s">
        <v>128</v>
      </c>
      <c r="F41" s="339" t="s">
        <v>129</v>
      </c>
      <c r="G41" s="335" t="s">
        <v>130</v>
      </c>
      <c r="H41" s="340" t="s">
        <v>131</v>
      </c>
      <c r="I41" s="340" t="s">
        <v>132</v>
      </c>
      <c r="J41" s="335" t="s">
        <v>127</v>
      </c>
      <c r="K41" s="335"/>
      <c r="L41" s="335"/>
      <c r="M41" s="332" t="s">
        <v>56</v>
      </c>
      <c r="N41" s="332"/>
      <c r="O41" s="332"/>
      <c r="P41" s="355"/>
      <c r="Q41" s="375"/>
      <c r="R41" s="375"/>
      <c r="S41" s="355"/>
      <c r="T41" s="355"/>
      <c r="U41" s="376"/>
      <c r="V41" s="355"/>
      <c r="W41" s="355"/>
      <c r="X41" s="355"/>
      <c r="Y41" s="355"/>
      <c r="Z41" s="355"/>
      <c r="AA41" s="355"/>
      <c r="AB41" s="355"/>
    </row>
    <row r="42" ht="29" spans="1:28">
      <c r="A42" s="332">
        <f t="shared" si="0"/>
        <v>26</v>
      </c>
      <c r="B42" s="333" t="s">
        <v>133</v>
      </c>
      <c r="C42" s="334"/>
      <c r="D42" s="335" t="s">
        <v>134</v>
      </c>
      <c r="E42" s="339" t="s">
        <v>135</v>
      </c>
      <c r="F42" s="338" t="s">
        <v>136</v>
      </c>
      <c r="G42" s="340" t="s">
        <v>137</v>
      </c>
      <c r="H42" s="340" t="s">
        <v>138</v>
      </c>
      <c r="I42" s="340" t="s">
        <v>139</v>
      </c>
      <c r="J42" s="335" t="s">
        <v>55</v>
      </c>
      <c r="K42" s="335"/>
      <c r="L42" s="335"/>
      <c r="M42" s="332" t="s">
        <v>140</v>
      </c>
      <c r="N42" s="332"/>
      <c r="O42" s="332"/>
      <c r="P42" s="355"/>
      <c r="Q42" s="375"/>
      <c r="R42" s="375"/>
      <c r="S42" s="355"/>
      <c r="T42" s="355"/>
      <c r="U42" s="376"/>
      <c r="V42" s="355"/>
      <c r="W42" s="355"/>
      <c r="X42" s="355"/>
      <c r="Y42" s="355"/>
      <c r="Z42" s="355"/>
      <c r="AA42" s="355"/>
      <c r="AB42" s="355"/>
    </row>
    <row r="43" ht="29" spans="1:28">
      <c r="A43" s="332">
        <f t="shared" si="0"/>
        <v>27</v>
      </c>
      <c r="B43" s="341"/>
      <c r="C43" s="341"/>
      <c r="D43" s="335" t="s">
        <v>134</v>
      </c>
      <c r="E43" s="339" t="s">
        <v>141</v>
      </c>
      <c r="F43" s="338" t="s">
        <v>142</v>
      </c>
      <c r="G43" s="340" t="s">
        <v>137</v>
      </c>
      <c r="H43" s="340" t="s">
        <v>138</v>
      </c>
      <c r="I43" s="340" t="s">
        <v>143</v>
      </c>
      <c r="J43" s="335" t="s">
        <v>55</v>
      </c>
      <c r="K43" s="335"/>
      <c r="L43" s="335"/>
      <c r="M43" s="332" t="s">
        <v>140</v>
      </c>
      <c r="N43" s="332"/>
      <c r="O43" s="332"/>
      <c r="P43" s="355"/>
      <c r="Q43" s="375"/>
      <c r="R43" s="375"/>
      <c r="S43" s="355"/>
      <c r="T43" s="355"/>
      <c r="U43" s="376"/>
      <c r="V43" s="355"/>
      <c r="W43" s="355"/>
      <c r="X43" s="355"/>
      <c r="Y43" s="355"/>
      <c r="Z43" s="355"/>
      <c r="AA43" s="355"/>
      <c r="AB43" s="355"/>
    </row>
    <row r="44" ht="29" spans="1:28">
      <c r="A44" s="332">
        <f t="shared" si="0"/>
        <v>28</v>
      </c>
      <c r="B44" s="341"/>
      <c r="C44" s="341"/>
      <c r="D44" s="335" t="s">
        <v>134</v>
      </c>
      <c r="E44" s="335" t="s">
        <v>144</v>
      </c>
      <c r="F44" s="335" t="s">
        <v>145</v>
      </c>
      <c r="G44" s="340" t="s">
        <v>137</v>
      </c>
      <c r="H44" s="340" t="s">
        <v>138</v>
      </c>
      <c r="I44" s="340" t="s">
        <v>146</v>
      </c>
      <c r="J44" s="335" t="s">
        <v>55</v>
      </c>
      <c r="K44" s="335"/>
      <c r="L44" s="335"/>
      <c r="M44" s="332" t="s">
        <v>140</v>
      </c>
      <c r="N44" s="332"/>
      <c r="O44" s="332"/>
      <c r="P44" s="355"/>
      <c r="Q44" s="375"/>
      <c r="R44" s="375"/>
      <c r="S44" s="355"/>
      <c r="T44" s="355"/>
      <c r="U44" s="376"/>
      <c r="V44" s="355"/>
      <c r="W44" s="355"/>
      <c r="X44" s="355"/>
      <c r="Y44" s="355"/>
      <c r="Z44" s="355"/>
      <c r="AA44" s="355"/>
      <c r="AB44" s="355"/>
    </row>
    <row r="45" ht="29" spans="1:28">
      <c r="A45" s="332">
        <f t="shared" si="0"/>
        <v>29</v>
      </c>
      <c r="B45" s="341"/>
      <c r="C45" s="341"/>
      <c r="D45" s="335" t="s">
        <v>134</v>
      </c>
      <c r="E45" s="335" t="s">
        <v>147</v>
      </c>
      <c r="F45" s="335" t="s">
        <v>148</v>
      </c>
      <c r="G45" s="340" t="s">
        <v>137</v>
      </c>
      <c r="H45" s="340" t="s">
        <v>138</v>
      </c>
      <c r="I45" s="340" t="s">
        <v>149</v>
      </c>
      <c r="J45" s="335" t="s">
        <v>55</v>
      </c>
      <c r="K45" s="335"/>
      <c r="L45" s="335"/>
      <c r="M45" s="332" t="s">
        <v>140</v>
      </c>
      <c r="N45" s="332"/>
      <c r="O45" s="332"/>
      <c r="P45" s="355"/>
      <c r="Q45" s="375"/>
      <c r="R45" s="375"/>
      <c r="S45" s="355"/>
      <c r="T45" s="355"/>
      <c r="U45" s="376"/>
      <c r="V45" s="355"/>
      <c r="W45" s="355"/>
      <c r="X45" s="355"/>
      <c r="Y45" s="355"/>
      <c r="Z45" s="355"/>
      <c r="AA45" s="355"/>
      <c r="AB45" s="355"/>
    </row>
    <row r="46" ht="29" spans="1:28">
      <c r="A46" s="332">
        <f t="shared" si="0"/>
        <v>30</v>
      </c>
      <c r="B46" s="341"/>
      <c r="C46" s="341"/>
      <c r="D46" s="335" t="s">
        <v>134</v>
      </c>
      <c r="E46" s="339" t="s">
        <v>150</v>
      </c>
      <c r="F46" s="338" t="s">
        <v>151</v>
      </c>
      <c r="G46" s="340" t="s">
        <v>137</v>
      </c>
      <c r="H46" s="340" t="s">
        <v>138</v>
      </c>
      <c r="I46" s="340" t="s">
        <v>152</v>
      </c>
      <c r="J46" s="335" t="s">
        <v>55</v>
      </c>
      <c r="K46" s="335"/>
      <c r="L46" s="335"/>
      <c r="M46" s="332" t="s">
        <v>140</v>
      </c>
      <c r="N46" s="332"/>
      <c r="O46" s="332"/>
      <c r="P46" s="355"/>
      <c r="Q46" s="375"/>
      <c r="R46" s="375"/>
      <c r="S46" s="355"/>
      <c r="T46" s="355"/>
      <c r="U46" s="376"/>
      <c r="V46" s="355"/>
      <c r="W46" s="355"/>
      <c r="X46" s="355"/>
      <c r="Y46" s="355"/>
      <c r="Z46" s="355"/>
      <c r="AA46" s="355"/>
      <c r="AB46" s="355"/>
    </row>
    <row r="47" ht="29" spans="1:28">
      <c r="A47" s="332">
        <f t="shared" si="0"/>
        <v>31</v>
      </c>
      <c r="B47" s="341"/>
      <c r="C47" s="341"/>
      <c r="D47" s="335" t="s">
        <v>134</v>
      </c>
      <c r="E47" s="339" t="s">
        <v>153</v>
      </c>
      <c r="F47" s="338" t="s">
        <v>154</v>
      </c>
      <c r="G47" s="340" t="s">
        <v>137</v>
      </c>
      <c r="H47" s="340" t="s">
        <v>138</v>
      </c>
      <c r="I47" s="340" t="s">
        <v>155</v>
      </c>
      <c r="J47" s="335" t="s">
        <v>55</v>
      </c>
      <c r="K47" s="335"/>
      <c r="L47" s="335"/>
      <c r="M47" s="332" t="s">
        <v>140</v>
      </c>
      <c r="N47" s="332"/>
      <c r="O47" s="332"/>
      <c r="P47" s="355"/>
      <c r="Q47" s="375"/>
      <c r="R47" s="375"/>
      <c r="S47" s="355"/>
      <c r="T47" s="355"/>
      <c r="U47" s="376"/>
      <c r="V47" s="355"/>
      <c r="W47" s="355"/>
      <c r="X47" s="355"/>
      <c r="Y47" s="355"/>
      <c r="Z47" s="355"/>
      <c r="AA47" s="355"/>
      <c r="AB47" s="355"/>
    </row>
    <row r="48" ht="29" spans="1:28">
      <c r="A48" s="332">
        <f t="shared" si="0"/>
        <v>32</v>
      </c>
      <c r="B48" s="341"/>
      <c r="C48" s="341"/>
      <c r="D48" s="335" t="s">
        <v>134</v>
      </c>
      <c r="E48" s="335" t="s">
        <v>156</v>
      </c>
      <c r="F48" s="335" t="s">
        <v>157</v>
      </c>
      <c r="G48" s="340" t="s">
        <v>137</v>
      </c>
      <c r="H48" s="340" t="s">
        <v>138</v>
      </c>
      <c r="I48" s="340" t="s">
        <v>158</v>
      </c>
      <c r="J48" s="335" t="s">
        <v>55</v>
      </c>
      <c r="K48" s="335"/>
      <c r="L48" s="335"/>
      <c r="M48" s="332" t="s">
        <v>140</v>
      </c>
      <c r="N48" s="332"/>
      <c r="O48" s="332"/>
      <c r="P48" s="355"/>
      <c r="Q48" s="375"/>
      <c r="R48" s="375"/>
      <c r="S48" s="355"/>
      <c r="T48" s="355"/>
      <c r="U48" s="376"/>
      <c r="V48" s="355"/>
      <c r="W48" s="355"/>
      <c r="X48" s="355"/>
      <c r="Y48" s="355"/>
      <c r="Z48" s="355"/>
      <c r="AA48" s="355"/>
      <c r="AB48" s="355"/>
    </row>
    <row r="49" ht="29" spans="1:28">
      <c r="A49" s="332">
        <f t="shared" si="0"/>
        <v>33</v>
      </c>
      <c r="B49" s="341"/>
      <c r="C49" s="341"/>
      <c r="D49" s="335" t="s">
        <v>134</v>
      </c>
      <c r="E49" s="335" t="s">
        <v>159</v>
      </c>
      <c r="F49" s="335" t="s">
        <v>160</v>
      </c>
      <c r="G49" s="340" t="s">
        <v>137</v>
      </c>
      <c r="H49" s="340" t="s">
        <v>138</v>
      </c>
      <c r="I49" s="340" t="s">
        <v>161</v>
      </c>
      <c r="J49" s="335" t="s">
        <v>55</v>
      </c>
      <c r="K49" s="335"/>
      <c r="L49" s="335"/>
      <c r="M49" s="332" t="s">
        <v>140</v>
      </c>
      <c r="N49" s="332"/>
      <c r="O49" s="332"/>
      <c r="P49" s="355"/>
      <c r="Q49" s="375"/>
      <c r="R49" s="375"/>
      <c r="S49" s="355"/>
      <c r="T49" s="355"/>
      <c r="U49" s="376"/>
      <c r="V49" s="355"/>
      <c r="W49" s="355"/>
      <c r="X49" s="355"/>
      <c r="Y49" s="355"/>
      <c r="Z49" s="355"/>
      <c r="AA49" s="355"/>
      <c r="AB49" s="355"/>
    </row>
    <row r="50" ht="29" spans="1:28">
      <c r="A50" s="332">
        <f t="shared" si="0"/>
        <v>34</v>
      </c>
      <c r="B50" s="341"/>
      <c r="C50" s="341"/>
      <c r="D50" s="335" t="s">
        <v>134</v>
      </c>
      <c r="E50" s="339" t="s">
        <v>162</v>
      </c>
      <c r="F50" s="338" t="s">
        <v>163</v>
      </c>
      <c r="G50" s="340" t="s">
        <v>137</v>
      </c>
      <c r="H50" s="340" t="s">
        <v>138</v>
      </c>
      <c r="I50" s="340" t="s">
        <v>164</v>
      </c>
      <c r="J50" s="335" t="s">
        <v>55</v>
      </c>
      <c r="K50" s="335"/>
      <c r="L50" s="335"/>
      <c r="M50" s="332" t="s">
        <v>140</v>
      </c>
      <c r="N50" s="332"/>
      <c r="O50" s="332"/>
      <c r="P50" s="355"/>
      <c r="Q50" s="375"/>
      <c r="R50" s="375"/>
      <c r="S50" s="355"/>
      <c r="T50" s="355"/>
      <c r="U50" s="376"/>
      <c r="V50" s="355"/>
      <c r="W50" s="355"/>
      <c r="X50" s="355"/>
      <c r="Y50" s="355"/>
      <c r="Z50" s="355"/>
      <c r="AA50" s="355"/>
      <c r="AB50" s="355"/>
    </row>
    <row r="51" ht="29" spans="1:28">
      <c r="A51" s="332">
        <f t="shared" si="0"/>
        <v>35</v>
      </c>
      <c r="B51" s="341"/>
      <c r="C51" s="341"/>
      <c r="D51" s="335" t="s">
        <v>134</v>
      </c>
      <c r="E51" s="339" t="s">
        <v>165</v>
      </c>
      <c r="F51" s="338" t="s">
        <v>166</v>
      </c>
      <c r="G51" s="340" t="s">
        <v>137</v>
      </c>
      <c r="H51" s="340" t="s">
        <v>138</v>
      </c>
      <c r="I51" s="340" t="s">
        <v>167</v>
      </c>
      <c r="J51" s="335" t="s">
        <v>55</v>
      </c>
      <c r="K51" s="335"/>
      <c r="L51" s="335"/>
      <c r="M51" s="332" t="s">
        <v>140</v>
      </c>
      <c r="N51" s="332"/>
      <c r="O51" s="332"/>
      <c r="P51" s="355"/>
      <c r="Q51" s="375"/>
      <c r="R51" s="375"/>
      <c r="S51" s="355"/>
      <c r="T51" s="355"/>
      <c r="U51" s="376"/>
      <c r="V51" s="355"/>
      <c r="W51" s="355"/>
      <c r="X51" s="355"/>
      <c r="Y51" s="355"/>
      <c r="Z51" s="355"/>
      <c r="AA51" s="355"/>
      <c r="AB51" s="355"/>
    </row>
    <row r="52" ht="29" spans="1:28">
      <c r="A52" s="332">
        <f t="shared" si="0"/>
        <v>36</v>
      </c>
      <c r="B52" s="341"/>
      <c r="C52" s="341"/>
      <c r="D52" s="335" t="s">
        <v>134</v>
      </c>
      <c r="E52" s="339" t="s">
        <v>168</v>
      </c>
      <c r="F52" s="338" t="s">
        <v>169</v>
      </c>
      <c r="G52" s="340" t="s">
        <v>137</v>
      </c>
      <c r="H52" s="340" t="s">
        <v>138</v>
      </c>
      <c r="I52" s="340" t="s">
        <v>170</v>
      </c>
      <c r="J52" s="335" t="s">
        <v>55</v>
      </c>
      <c r="K52" s="335"/>
      <c r="L52" s="335"/>
      <c r="M52" s="332" t="s">
        <v>140</v>
      </c>
      <c r="N52" s="332"/>
      <c r="O52" s="332"/>
      <c r="P52" s="355"/>
      <c r="Q52" s="375"/>
      <c r="R52" s="375"/>
      <c r="S52" s="355"/>
      <c r="T52" s="355"/>
      <c r="U52" s="376"/>
      <c r="V52" s="355"/>
      <c r="W52" s="355"/>
      <c r="X52" s="355"/>
      <c r="Y52" s="355"/>
      <c r="Z52" s="355"/>
      <c r="AA52" s="355"/>
      <c r="AB52" s="355"/>
    </row>
    <row r="53" ht="29" spans="1:28">
      <c r="A53" s="332">
        <f t="shared" si="0"/>
        <v>37</v>
      </c>
      <c r="B53" s="341"/>
      <c r="C53" s="341"/>
      <c r="D53" s="335" t="s">
        <v>134</v>
      </c>
      <c r="E53" s="339" t="s">
        <v>171</v>
      </c>
      <c r="F53" s="338" t="s">
        <v>172</v>
      </c>
      <c r="G53" s="340" t="s">
        <v>137</v>
      </c>
      <c r="H53" s="340" t="s">
        <v>138</v>
      </c>
      <c r="I53" s="340" t="s">
        <v>173</v>
      </c>
      <c r="J53" s="335" t="s">
        <v>55</v>
      </c>
      <c r="K53" s="335"/>
      <c r="L53" s="335"/>
      <c r="M53" s="332" t="s">
        <v>140</v>
      </c>
      <c r="N53" s="332"/>
      <c r="O53" s="332"/>
      <c r="P53" s="355"/>
      <c r="Q53" s="375"/>
      <c r="R53" s="375"/>
      <c r="S53" s="355"/>
      <c r="T53" s="355"/>
      <c r="U53" s="376"/>
      <c r="V53" s="355"/>
      <c r="W53" s="355"/>
      <c r="X53" s="355"/>
      <c r="Y53" s="355"/>
      <c r="Z53" s="355"/>
      <c r="AA53" s="355"/>
      <c r="AB53" s="355"/>
    </row>
    <row r="54" ht="29" spans="1:28">
      <c r="A54" s="332">
        <f t="shared" si="0"/>
        <v>38</v>
      </c>
      <c r="B54" s="341"/>
      <c r="C54" s="341"/>
      <c r="D54" s="335" t="s">
        <v>134</v>
      </c>
      <c r="E54" s="339" t="s">
        <v>174</v>
      </c>
      <c r="F54" s="338" t="s">
        <v>175</v>
      </c>
      <c r="G54" s="340" t="s">
        <v>137</v>
      </c>
      <c r="H54" s="340" t="s">
        <v>138</v>
      </c>
      <c r="I54" s="340" t="s">
        <v>176</v>
      </c>
      <c r="J54" s="335" t="s">
        <v>55</v>
      </c>
      <c r="K54" s="335"/>
      <c r="L54" s="335"/>
      <c r="M54" s="332" t="s">
        <v>140</v>
      </c>
      <c r="N54" s="332"/>
      <c r="O54" s="332"/>
      <c r="P54" s="355"/>
      <c r="Q54" s="375"/>
      <c r="R54" s="375"/>
      <c r="S54" s="355"/>
      <c r="T54" s="355"/>
      <c r="U54" s="376"/>
      <c r="V54" s="355"/>
      <c r="W54" s="355"/>
      <c r="X54" s="355"/>
      <c r="Y54" s="355"/>
      <c r="Z54" s="355"/>
      <c r="AA54" s="355"/>
      <c r="AB54" s="355"/>
    </row>
    <row r="55" ht="14.5" spans="1:28">
      <c r="A55" s="332">
        <f t="shared" si="0"/>
        <v>39</v>
      </c>
      <c r="B55" s="341" t="s">
        <v>177</v>
      </c>
      <c r="C55" s="341"/>
      <c r="D55" s="335" t="s">
        <v>178</v>
      </c>
      <c r="E55" s="335" t="s">
        <v>179</v>
      </c>
      <c r="F55" s="342" t="s">
        <v>180</v>
      </c>
      <c r="G55" s="340" t="s">
        <v>130</v>
      </c>
      <c r="H55" s="340" t="s">
        <v>181</v>
      </c>
      <c r="I55" s="340" t="s">
        <v>179</v>
      </c>
      <c r="J55" s="332" t="s">
        <v>182</v>
      </c>
      <c r="K55" s="332"/>
      <c r="L55" s="332"/>
      <c r="M55" s="332" t="s">
        <v>183</v>
      </c>
      <c r="N55" s="332"/>
      <c r="O55" s="332"/>
      <c r="P55" s="355"/>
      <c r="Q55" s="375"/>
      <c r="R55" s="375"/>
      <c r="S55" s="355"/>
      <c r="T55" s="355"/>
      <c r="U55" s="376"/>
      <c r="V55" s="355"/>
      <c r="W55" s="355"/>
      <c r="X55" s="355"/>
      <c r="Y55" s="355"/>
      <c r="Z55" s="355"/>
      <c r="AA55" s="355"/>
      <c r="AB55" s="355"/>
    </row>
    <row r="56" ht="26.1" customHeight="1" spans="1:28">
      <c r="A56" s="332">
        <f t="shared" si="0"/>
        <v>40</v>
      </c>
      <c r="B56" s="341" t="s">
        <v>184</v>
      </c>
      <c r="C56" s="341"/>
      <c r="D56" s="335" t="s">
        <v>185</v>
      </c>
      <c r="E56" s="339" t="s">
        <v>186</v>
      </c>
      <c r="F56" s="343" t="s">
        <v>187</v>
      </c>
      <c r="G56" s="340" t="s">
        <v>130</v>
      </c>
      <c r="H56" s="340"/>
      <c r="I56" s="340"/>
      <c r="J56" s="332" t="s">
        <v>188</v>
      </c>
      <c r="K56" s="332"/>
      <c r="L56" s="332"/>
      <c r="M56" s="332" t="s">
        <v>189</v>
      </c>
      <c r="N56" s="332"/>
      <c r="O56" s="332"/>
      <c r="P56" s="355"/>
      <c r="Q56" s="375"/>
      <c r="R56" s="375"/>
      <c r="S56" s="355"/>
      <c r="T56" s="355"/>
      <c r="U56" s="376"/>
      <c r="V56" s="355"/>
      <c r="W56" s="355"/>
      <c r="X56" s="355"/>
      <c r="Y56" s="355"/>
      <c r="Z56" s="355"/>
      <c r="AA56" s="355"/>
      <c r="AB56" s="355"/>
    </row>
    <row r="57" ht="14.5" spans="1:28">
      <c r="A57" s="332">
        <f t="shared" si="0"/>
        <v>41</v>
      </c>
      <c r="B57" s="341" t="s">
        <v>184</v>
      </c>
      <c r="C57" s="341"/>
      <c r="D57" s="335" t="s">
        <v>185</v>
      </c>
      <c r="E57" s="344" t="s">
        <v>190</v>
      </c>
      <c r="F57" s="343" t="s">
        <v>191</v>
      </c>
      <c r="G57" s="340" t="s">
        <v>130</v>
      </c>
      <c r="H57" s="340"/>
      <c r="I57" s="340"/>
      <c r="J57" s="332" t="s">
        <v>188</v>
      </c>
      <c r="K57" s="332"/>
      <c r="L57" s="332"/>
      <c r="M57" s="332" t="s">
        <v>189</v>
      </c>
      <c r="N57" s="332"/>
      <c r="O57" s="332"/>
      <c r="P57" s="355"/>
      <c r="Q57" s="375"/>
      <c r="R57" s="375"/>
      <c r="S57" s="355"/>
      <c r="T57" s="355"/>
      <c r="U57" s="376"/>
      <c r="V57" s="355"/>
      <c r="W57" s="355"/>
      <c r="X57" s="355"/>
      <c r="Y57" s="355"/>
      <c r="Z57" s="355"/>
      <c r="AA57" s="355"/>
      <c r="AB57" s="355"/>
    </row>
    <row r="58" ht="26.1" customHeight="1" spans="1:28">
      <c r="A58" s="332">
        <f t="shared" si="0"/>
        <v>42</v>
      </c>
      <c r="B58" s="341" t="s">
        <v>184</v>
      </c>
      <c r="C58" s="341"/>
      <c r="D58" s="335" t="s">
        <v>185</v>
      </c>
      <c r="E58" s="345" t="s">
        <v>192</v>
      </c>
      <c r="F58" s="346" t="s">
        <v>193</v>
      </c>
      <c r="G58" s="340" t="s">
        <v>194</v>
      </c>
      <c r="H58" s="340" t="s">
        <v>195</v>
      </c>
      <c r="I58" s="340" t="s">
        <v>196</v>
      </c>
      <c r="J58" s="332" t="s">
        <v>197</v>
      </c>
      <c r="K58" s="332"/>
      <c r="L58" s="332"/>
      <c r="M58" s="332" t="s">
        <v>189</v>
      </c>
      <c r="N58" s="332"/>
      <c r="O58" s="332"/>
      <c r="P58" s="355"/>
      <c r="Q58" s="375"/>
      <c r="R58" s="375"/>
      <c r="S58" s="355"/>
      <c r="T58" s="355"/>
      <c r="U58" s="376"/>
      <c r="V58" s="355"/>
      <c r="W58" s="355"/>
      <c r="X58" s="355"/>
      <c r="Y58" s="355"/>
      <c r="Z58" s="355"/>
      <c r="AA58" s="355"/>
      <c r="AB58" s="355"/>
    </row>
    <row r="59" ht="26.1" customHeight="1" spans="1:28">
      <c r="A59" s="332">
        <f t="shared" si="0"/>
        <v>43</v>
      </c>
      <c r="B59" s="341" t="s">
        <v>184</v>
      </c>
      <c r="C59" s="341"/>
      <c r="D59" s="335" t="s">
        <v>185</v>
      </c>
      <c r="E59" s="344" t="s">
        <v>198</v>
      </c>
      <c r="F59" s="335" t="s">
        <v>199</v>
      </c>
      <c r="G59" s="340" t="s">
        <v>200</v>
      </c>
      <c r="H59" s="340" t="s">
        <v>201</v>
      </c>
      <c r="I59" s="340" t="s">
        <v>202</v>
      </c>
      <c r="J59" s="332" t="s">
        <v>203</v>
      </c>
      <c r="K59" s="332"/>
      <c r="L59" s="332"/>
      <c r="M59" s="332" t="s">
        <v>189</v>
      </c>
      <c r="N59" s="332"/>
      <c r="O59" s="332"/>
      <c r="P59" s="355"/>
      <c r="Q59" s="375"/>
      <c r="R59" s="375"/>
      <c r="S59" s="355"/>
      <c r="T59" s="355"/>
      <c r="U59" s="376"/>
      <c r="V59" s="355"/>
      <c r="W59" s="355"/>
      <c r="X59" s="355"/>
      <c r="Y59" s="355"/>
      <c r="Z59" s="355"/>
      <c r="AA59" s="355"/>
      <c r="AB59" s="355"/>
    </row>
    <row r="60" ht="26.1" customHeight="1" spans="1:28">
      <c r="A60" s="332">
        <f t="shared" si="0"/>
        <v>44</v>
      </c>
      <c r="B60" s="341" t="s">
        <v>184</v>
      </c>
      <c r="C60" s="341"/>
      <c r="D60" s="335" t="s">
        <v>185</v>
      </c>
      <c r="E60" s="344" t="s">
        <v>204</v>
      </c>
      <c r="F60" s="335" t="s">
        <v>205</v>
      </c>
      <c r="G60" s="340" t="s">
        <v>200</v>
      </c>
      <c r="H60" s="340" t="s">
        <v>201</v>
      </c>
      <c r="I60" s="340" t="s">
        <v>202</v>
      </c>
      <c r="J60" s="332" t="s">
        <v>203</v>
      </c>
      <c r="K60" s="332"/>
      <c r="L60" s="332"/>
      <c r="M60" s="332" t="s">
        <v>189</v>
      </c>
      <c r="N60" s="332"/>
      <c r="O60" s="332"/>
      <c r="P60" s="355"/>
      <c r="Q60" s="375"/>
      <c r="R60" s="375"/>
      <c r="S60" s="355"/>
      <c r="T60" s="355"/>
      <c r="U60" s="376"/>
      <c r="V60" s="355"/>
      <c r="W60" s="355"/>
      <c r="X60" s="355"/>
      <c r="Y60" s="355"/>
      <c r="Z60" s="355"/>
      <c r="AA60" s="355"/>
      <c r="AB60" s="355"/>
    </row>
    <row r="61" ht="26.1" customHeight="1" spans="1:28">
      <c r="A61" s="332">
        <f t="shared" si="0"/>
        <v>45</v>
      </c>
      <c r="B61" s="341" t="s">
        <v>184</v>
      </c>
      <c r="C61" s="341"/>
      <c r="D61" s="335" t="s">
        <v>185</v>
      </c>
      <c r="E61" s="344" t="s">
        <v>206</v>
      </c>
      <c r="F61" s="335" t="s">
        <v>207</v>
      </c>
      <c r="G61" s="340" t="s">
        <v>200</v>
      </c>
      <c r="H61" s="340" t="s">
        <v>201</v>
      </c>
      <c r="I61" s="340" t="s">
        <v>202</v>
      </c>
      <c r="J61" s="332" t="s">
        <v>203</v>
      </c>
      <c r="K61" s="332"/>
      <c r="L61" s="332"/>
      <c r="M61" s="332" t="s">
        <v>189</v>
      </c>
      <c r="N61" s="332"/>
      <c r="O61" s="332"/>
      <c r="P61" s="355"/>
      <c r="Q61" s="375"/>
      <c r="R61" s="375"/>
      <c r="S61" s="355"/>
      <c r="T61" s="355"/>
      <c r="U61" s="376"/>
      <c r="V61" s="355"/>
      <c r="W61" s="355"/>
      <c r="X61" s="355"/>
      <c r="Y61" s="355"/>
      <c r="Z61" s="355"/>
      <c r="AA61" s="355"/>
      <c r="AB61" s="355"/>
    </row>
    <row r="62" ht="26.1" customHeight="1" spans="1:28">
      <c r="A62" s="332">
        <f t="shared" si="0"/>
        <v>46</v>
      </c>
      <c r="B62" s="341" t="s">
        <v>184</v>
      </c>
      <c r="C62" s="341"/>
      <c r="D62" s="335" t="s">
        <v>185</v>
      </c>
      <c r="E62" s="344" t="s">
        <v>208</v>
      </c>
      <c r="F62" s="335" t="s">
        <v>209</v>
      </c>
      <c r="G62" s="340" t="s">
        <v>200</v>
      </c>
      <c r="H62" s="340" t="s">
        <v>201</v>
      </c>
      <c r="I62" s="340" t="s">
        <v>202</v>
      </c>
      <c r="J62" s="332" t="s">
        <v>203</v>
      </c>
      <c r="K62" s="332"/>
      <c r="L62" s="332"/>
      <c r="M62" s="332" t="s">
        <v>189</v>
      </c>
      <c r="N62" s="332"/>
      <c r="O62" s="332"/>
      <c r="P62" s="355"/>
      <c r="Q62" s="375"/>
      <c r="R62" s="375"/>
      <c r="S62" s="355"/>
      <c r="T62" s="355"/>
      <c r="U62" s="376"/>
      <c r="V62" s="355"/>
      <c r="W62" s="355"/>
      <c r="X62" s="355"/>
      <c r="Y62" s="355"/>
      <c r="Z62" s="355"/>
      <c r="AA62" s="355"/>
      <c r="AB62" s="355"/>
    </row>
    <row r="63" ht="26.1" customHeight="1" spans="1:28">
      <c r="A63" s="332">
        <f t="shared" si="0"/>
        <v>47</v>
      </c>
      <c r="B63" s="341" t="s">
        <v>184</v>
      </c>
      <c r="C63" s="341"/>
      <c r="D63" s="335" t="s">
        <v>185</v>
      </c>
      <c r="E63" s="344" t="s">
        <v>210</v>
      </c>
      <c r="F63" s="335" t="s">
        <v>211</v>
      </c>
      <c r="G63" s="340" t="s">
        <v>200</v>
      </c>
      <c r="H63" s="340" t="s">
        <v>201</v>
      </c>
      <c r="I63" s="340" t="s">
        <v>202</v>
      </c>
      <c r="J63" s="332" t="s">
        <v>203</v>
      </c>
      <c r="K63" s="332"/>
      <c r="L63" s="332"/>
      <c r="M63" s="332" t="s">
        <v>189</v>
      </c>
      <c r="N63" s="332"/>
      <c r="O63" s="332"/>
      <c r="P63" s="355"/>
      <c r="Q63" s="375"/>
      <c r="R63" s="375"/>
      <c r="S63" s="355"/>
      <c r="T63" s="355"/>
      <c r="U63" s="376"/>
      <c r="V63" s="355"/>
      <c r="W63" s="355"/>
      <c r="X63" s="355"/>
      <c r="Y63" s="355"/>
      <c r="Z63" s="355"/>
      <c r="AA63" s="355"/>
      <c r="AB63" s="355"/>
    </row>
    <row r="64" ht="26.1" customHeight="1" spans="1:28">
      <c r="A64" s="332">
        <f t="shared" si="0"/>
        <v>48</v>
      </c>
      <c r="B64" s="341" t="s">
        <v>184</v>
      </c>
      <c r="C64" s="341"/>
      <c r="D64" s="335" t="s">
        <v>185</v>
      </c>
      <c r="E64" s="344" t="s">
        <v>212</v>
      </c>
      <c r="F64" s="335" t="s">
        <v>213</v>
      </c>
      <c r="G64" s="340" t="s">
        <v>200</v>
      </c>
      <c r="H64" s="340" t="s">
        <v>201</v>
      </c>
      <c r="I64" s="340" t="s">
        <v>202</v>
      </c>
      <c r="J64" s="332" t="s">
        <v>203</v>
      </c>
      <c r="K64" s="332"/>
      <c r="L64" s="332"/>
      <c r="M64" s="332" t="s">
        <v>189</v>
      </c>
      <c r="N64" s="332"/>
      <c r="O64" s="332"/>
      <c r="P64" s="355"/>
      <c r="Q64" s="375"/>
      <c r="R64" s="375"/>
      <c r="S64" s="355"/>
      <c r="T64" s="355"/>
      <c r="U64" s="376"/>
      <c r="V64" s="355"/>
      <c r="W64" s="355"/>
      <c r="X64" s="355"/>
      <c r="Y64" s="355"/>
      <c r="Z64" s="355"/>
      <c r="AA64" s="355"/>
      <c r="AB64" s="355"/>
    </row>
    <row r="65" ht="26.1" customHeight="1" spans="1:28">
      <c r="A65" s="332">
        <f t="shared" si="0"/>
        <v>49</v>
      </c>
      <c r="B65" s="341" t="s">
        <v>184</v>
      </c>
      <c r="C65" s="341"/>
      <c r="D65" s="335" t="s">
        <v>185</v>
      </c>
      <c r="E65" s="344" t="s">
        <v>214</v>
      </c>
      <c r="F65" s="335" t="s">
        <v>215</v>
      </c>
      <c r="G65" s="340" t="s">
        <v>200</v>
      </c>
      <c r="H65" s="340" t="s">
        <v>201</v>
      </c>
      <c r="I65" s="340" t="s">
        <v>202</v>
      </c>
      <c r="J65" s="332" t="s">
        <v>203</v>
      </c>
      <c r="K65" s="332"/>
      <c r="L65" s="332"/>
      <c r="M65" s="332" t="s">
        <v>189</v>
      </c>
      <c r="N65" s="332"/>
      <c r="O65" s="332"/>
      <c r="P65" s="355"/>
      <c r="Q65" s="375"/>
      <c r="R65" s="375"/>
      <c r="S65" s="355"/>
      <c r="T65" s="355"/>
      <c r="U65" s="376"/>
      <c r="V65" s="355"/>
      <c r="W65" s="355"/>
      <c r="X65" s="355"/>
      <c r="Y65" s="355"/>
      <c r="Z65" s="355"/>
      <c r="AA65" s="355"/>
      <c r="AB65" s="355"/>
    </row>
    <row r="66" ht="26.1" customHeight="1" spans="1:28">
      <c r="A66" s="332">
        <f t="shared" si="0"/>
        <v>50</v>
      </c>
      <c r="B66" s="341" t="s">
        <v>184</v>
      </c>
      <c r="C66" s="341"/>
      <c r="D66" s="335" t="s">
        <v>185</v>
      </c>
      <c r="E66" s="344" t="s">
        <v>216</v>
      </c>
      <c r="F66" s="335" t="s">
        <v>217</v>
      </c>
      <c r="G66" s="340" t="s">
        <v>200</v>
      </c>
      <c r="H66" s="340" t="s">
        <v>201</v>
      </c>
      <c r="I66" s="340" t="s">
        <v>202</v>
      </c>
      <c r="J66" s="332" t="s">
        <v>203</v>
      </c>
      <c r="K66" s="332"/>
      <c r="L66" s="332"/>
      <c r="M66" s="332" t="s">
        <v>189</v>
      </c>
      <c r="N66" s="332"/>
      <c r="O66" s="332"/>
      <c r="P66" s="355"/>
      <c r="Q66" s="375"/>
      <c r="R66" s="375"/>
      <c r="S66" s="355"/>
      <c r="T66" s="355"/>
      <c r="U66" s="376"/>
      <c r="V66" s="355"/>
      <c r="W66" s="355"/>
      <c r="X66" s="355"/>
      <c r="Y66" s="355"/>
      <c r="Z66" s="355"/>
      <c r="AA66" s="355"/>
      <c r="AB66" s="355"/>
    </row>
    <row r="67" ht="26.1" customHeight="1" spans="1:28">
      <c r="A67" s="332">
        <f t="shared" si="0"/>
        <v>51</v>
      </c>
      <c r="B67" s="341" t="s">
        <v>184</v>
      </c>
      <c r="C67" s="341"/>
      <c r="D67" s="335" t="s">
        <v>185</v>
      </c>
      <c r="E67" s="344" t="s">
        <v>218</v>
      </c>
      <c r="F67" s="335" t="s">
        <v>219</v>
      </c>
      <c r="G67" s="340" t="s">
        <v>200</v>
      </c>
      <c r="H67" s="340" t="s">
        <v>201</v>
      </c>
      <c r="I67" s="340" t="s">
        <v>202</v>
      </c>
      <c r="J67" s="332" t="s">
        <v>203</v>
      </c>
      <c r="K67" s="332"/>
      <c r="L67" s="332"/>
      <c r="M67" s="332" t="s">
        <v>189</v>
      </c>
      <c r="N67" s="332"/>
      <c r="O67" s="332"/>
      <c r="P67" s="355"/>
      <c r="Q67" s="375"/>
      <c r="R67" s="375"/>
      <c r="S67" s="355"/>
      <c r="T67" s="355"/>
      <c r="U67" s="376"/>
      <c r="V67" s="355"/>
      <c r="W67" s="355"/>
      <c r="X67" s="355"/>
      <c r="Y67" s="355"/>
      <c r="Z67" s="355"/>
      <c r="AA67" s="355"/>
      <c r="AB67" s="355"/>
    </row>
    <row r="68" ht="26.1" customHeight="1" spans="1:28">
      <c r="A68" s="332">
        <f t="shared" si="0"/>
        <v>52</v>
      </c>
      <c r="B68" s="341" t="s">
        <v>184</v>
      </c>
      <c r="C68" s="341"/>
      <c r="D68" s="335" t="s">
        <v>185</v>
      </c>
      <c r="E68" s="344" t="s">
        <v>220</v>
      </c>
      <c r="F68" s="335" t="s">
        <v>221</v>
      </c>
      <c r="G68" s="340" t="s">
        <v>200</v>
      </c>
      <c r="H68" s="340" t="s">
        <v>201</v>
      </c>
      <c r="I68" s="340" t="s">
        <v>202</v>
      </c>
      <c r="J68" s="332" t="s">
        <v>203</v>
      </c>
      <c r="K68" s="332"/>
      <c r="L68" s="332"/>
      <c r="M68" s="332" t="s">
        <v>189</v>
      </c>
      <c r="N68" s="332"/>
      <c r="O68" s="332"/>
      <c r="P68" s="355"/>
      <c r="Q68" s="375"/>
      <c r="R68" s="375"/>
      <c r="S68" s="355"/>
      <c r="T68" s="355"/>
      <c r="U68" s="376"/>
      <c r="V68" s="355"/>
      <c r="W68" s="355"/>
      <c r="X68" s="355"/>
      <c r="Y68" s="355"/>
      <c r="Z68" s="355"/>
      <c r="AA68" s="355"/>
      <c r="AB68" s="355"/>
    </row>
    <row r="69" ht="26.1" customHeight="1" spans="1:28">
      <c r="A69" s="332">
        <f t="shared" si="0"/>
        <v>53</v>
      </c>
      <c r="B69" s="341" t="s">
        <v>184</v>
      </c>
      <c r="C69" s="341"/>
      <c r="D69" s="335" t="s">
        <v>185</v>
      </c>
      <c r="E69" s="344" t="s">
        <v>222</v>
      </c>
      <c r="F69" s="335" t="s">
        <v>223</v>
      </c>
      <c r="G69" s="340" t="s">
        <v>200</v>
      </c>
      <c r="H69" s="340" t="s">
        <v>201</v>
      </c>
      <c r="I69" s="340" t="s">
        <v>202</v>
      </c>
      <c r="J69" s="332" t="s">
        <v>203</v>
      </c>
      <c r="K69" s="332"/>
      <c r="L69" s="332"/>
      <c r="M69" s="332" t="s">
        <v>189</v>
      </c>
      <c r="N69" s="332"/>
      <c r="O69" s="332"/>
      <c r="P69" s="355"/>
      <c r="Q69" s="375"/>
      <c r="R69" s="375"/>
      <c r="S69" s="355"/>
      <c r="T69" s="355"/>
      <c r="U69" s="376"/>
      <c r="V69" s="355"/>
      <c r="W69" s="355"/>
      <c r="X69" s="355"/>
      <c r="Y69" s="355"/>
      <c r="Z69" s="355"/>
      <c r="AA69" s="355"/>
      <c r="AB69" s="355"/>
    </row>
    <row r="70" ht="26.1" customHeight="1" spans="1:28">
      <c r="A70" s="332">
        <f t="shared" si="0"/>
        <v>54</v>
      </c>
      <c r="B70" s="341" t="s">
        <v>184</v>
      </c>
      <c r="C70" s="341"/>
      <c r="D70" s="335" t="s">
        <v>185</v>
      </c>
      <c r="E70" s="344" t="s">
        <v>224</v>
      </c>
      <c r="F70" s="335" t="s">
        <v>225</v>
      </c>
      <c r="G70" s="340" t="s">
        <v>200</v>
      </c>
      <c r="H70" s="340" t="s">
        <v>201</v>
      </c>
      <c r="I70" s="340" t="s">
        <v>202</v>
      </c>
      <c r="J70" s="332" t="s">
        <v>203</v>
      </c>
      <c r="K70" s="332"/>
      <c r="L70" s="332"/>
      <c r="M70" s="332" t="s">
        <v>189</v>
      </c>
      <c r="N70" s="332"/>
      <c r="O70" s="332"/>
      <c r="P70" s="355"/>
      <c r="Q70" s="375"/>
      <c r="R70" s="375"/>
      <c r="S70" s="355"/>
      <c r="T70" s="355"/>
      <c r="U70" s="376"/>
      <c r="V70" s="355"/>
      <c r="W70" s="355"/>
      <c r="X70" s="355"/>
      <c r="Y70" s="355"/>
      <c r="Z70" s="355"/>
      <c r="AA70" s="355"/>
      <c r="AB70" s="355"/>
    </row>
    <row r="71" ht="26.1" customHeight="1" spans="1:28">
      <c r="A71" s="332">
        <f t="shared" si="0"/>
        <v>55</v>
      </c>
      <c r="B71" s="341" t="s">
        <v>184</v>
      </c>
      <c r="C71" s="341"/>
      <c r="D71" s="335" t="s">
        <v>185</v>
      </c>
      <c r="E71" s="344" t="s">
        <v>226</v>
      </c>
      <c r="F71" s="335" t="s">
        <v>227</v>
      </c>
      <c r="G71" s="340" t="s">
        <v>200</v>
      </c>
      <c r="H71" s="340" t="s">
        <v>201</v>
      </c>
      <c r="I71" s="340" t="s">
        <v>202</v>
      </c>
      <c r="J71" s="332" t="s">
        <v>203</v>
      </c>
      <c r="K71" s="332"/>
      <c r="L71" s="332"/>
      <c r="M71" s="332" t="s">
        <v>189</v>
      </c>
      <c r="N71" s="332"/>
      <c r="O71" s="332"/>
      <c r="P71" s="355"/>
      <c r="Q71" s="375"/>
      <c r="R71" s="375"/>
      <c r="S71" s="355"/>
      <c r="T71" s="355"/>
      <c r="U71" s="376"/>
      <c r="V71" s="355"/>
      <c r="W71" s="355"/>
      <c r="X71" s="355"/>
      <c r="Y71" s="355"/>
      <c r="Z71" s="355"/>
      <c r="AA71" s="355"/>
      <c r="AB71" s="355"/>
    </row>
    <row r="72" ht="26.1" customHeight="1" spans="1:28">
      <c r="A72" s="332">
        <f t="shared" si="0"/>
        <v>56</v>
      </c>
      <c r="B72" s="341" t="s">
        <v>184</v>
      </c>
      <c r="C72" s="341"/>
      <c r="D72" s="335" t="s">
        <v>185</v>
      </c>
      <c r="E72" s="344" t="s">
        <v>228</v>
      </c>
      <c r="F72" s="335" t="s">
        <v>229</v>
      </c>
      <c r="G72" s="340" t="s">
        <v>200</v>
      </c>
      <c r="H72" s="340" t="s">
        <v>201</v>
      </c>
      <c r="I72" s="340" t="s">
        <v>202</v>
      </c>
      <c r="J72" s="332" t="s">
        <v>203</v>
      </c>
      <c r="K72" s="332"/>
      <c r="L72" s="332"/>
      <c r="M72" s="332" t="s">
        <v>189</v>
      </c>
      <c r="N72" s="332"/>
      <c r="O72" s="332"/>
      <c r="P72" s="355"/>
      <c r="Q72" s="375"/>
      <c r="R72" s="375"/>
      <c r="S72" s="355"/>
      <c r="T72" s="355"/>
      <c r="U72" s="376"/>
      <c r="V72" s="355"/>
      <c r="W72" s="355"/>
      <c r="X72" s="355"/>
      <c r="Y72" s="355"/>
      <c r="Z72" s="355"/>
      <c r="AA72" s="355"/>
      <c r="AB72" s="355"/>
    </row>
    <row r="73" ht="26.1" customHeight="1" spans="1:28">
      <c r="A73" s="332">
        <f t="shared" si="0"/>
        <v>57</v>
      </c>
      <c r="B73" s="341" t="s">
        <v>184</v>
      </c>
      <c r="C73" s="341"/>
      <c r="D73" s="335" t="s">
        <v>185</v>
      </c>
      <c r="E73" s="344" t="s">
        <v>230</v>
      </c>
      <c r="F73" s="335" t="s">
        <v>231</v>
      </c>
      <c r="G73" s="340" t="s">
        <v>200</v>
      </c>
      <c r="H73" s="340" t="s">
        <v>201</v>
      </c>
      <c r="I73" s="340" t="s">
        <v>202</v>
      </c>
      <c r="J73" s="332" t="s">
        <v>203</v>
      </c>
      <c r="K73" s="332"/>
      <c r="L73" s="332"/>
      <c r="M73" s="332" t="s">
        <v>189</v>
      </c>
      <c r="N73" s="332"/>
      <c r="O73" s="332"/>
      <c r="P73" s="355"/>
      <c r="Q73" s="375"/>
      <c r="R73" s="375"/>
      <c r="S73" s="355"/>
      <c r="T73" s="355"/>
      <c r="U73" s="376"/>
      <c r="V73" s="355"/>
      <c r="W73" s="355"/>
      <c r="X73" s="355"/>
      <c r="Y73" s="355"/>
      <c r="Z73" s="355"/>
      <c r="AA73" s="355"/>
      <c r="AB73" s="355"/>
    </row>
    <row r="74" ht="26.1" customHeight="1" spans="1:28">
      <c r="A74" s="332">
        <f t="shared" si="0"/>
        <v>58</v>
      </c>
      <c r="B74" s="341" t="s">
        <v>184</v>
      </c>
      <c r="C74" s="341"/>
      <c r="D74" s="335" t="s">
        <v>185</v>
      </c>
      <c r="E74" s="344" t="s">
        <v>232</v>
      </c>
      <c r="F74" s="335" t="s">
        <v>233</v>
      </c>
      <c r="G74" s="340" t="s">
        <v>200</v>
      </c>
      <c r="H74" s="340" t="s">
        <v>201</v>
      </c>
      <c r="I74" s="340" t="s">
        <v>202</v>
      </c>
      <c r="J74" s="332" t="s">
        <v>203</v>
      </c>
      <c r="K74" s="332"/>
      <c r="L74" s="332"/>
      <c r="M74" s="332" t="s">
        <v>189</v>
      </c>
      <c r="N74" s="332"/>
      <c r="O74" s="332"/>
      <c r="P74" s="355"/>
      <c r="Q74" s="375"/>
      <c r="R74" s="375"/>
      <c r="S74" s="355"/>
      <c r="T74" s="355"/>
      <c r="U74" s="376"/>
      <c r="V74" s="355"/>
      <c r="W74" s="355"/>
      <c r="X74" s="355"/>
      <c r="Y74" s="355"/>
      <c r="Z74" s="355"/>
      <c r="AA74" s="355"/>
      <c r="AB74" s="355"/>
    </row>
    <row r="75" ht="26.1" customHeight="1" spans="1:28">
      <c r="A75" s="332">
        <f t="shared" si="0"/>
        <v>59</v>
      </c>
      <c r="B75" s="341" t="s">
        <v>184</v>
      </c>
      <c r="C75" s="341"/>
      <c r="D75" s="335" t="s">
        <v>185</v>
      </c>
      <c r="E75" s="344" t="s">
        <v>234</v>
      </c>
      <c r="F75" s="335" t="s">
        <v>235</v>
      </c>
      <c r="G75" s="340" t="s">
        <v>200</v>
      </c>
      <c r="H75" s="340" t="s">
        <v>201</v>
      </c>
      <c r="I75" s="340" t="s">
        <v>202</v>
      </c>
      <c r="J75" s="332" t="s">
        <v>203</v>
      </c>
      <c r="K75" s="332"/>
      <c r="L75" s="332"/>
      <c r="M75" s="332" t="s">
        <v>189</v>
      </c>
      <c r="N75" s="332"/>
      <c r="O75" s="332"/>
      <c r="P75" s="355"/>
      <c r="Q75" s="375"/>
      <c r="R75" s="375"/>
      <c r="S75" s="355"/>
      <c r="T75" s="355"/>
      <c r="U75" s="376"/>
      <c r="V75" s="355"/>
      <c r="W75" s="355"/>
      <c r="X75" s="355"/>
      <c r="Y75" s="355"/>
      <c r="Z75" s="355"/>
      <c r="AA75" s="355"/>
      <c r="AB75" s="355"/>
    </row>
    <row r="76" ht="26.1" customHeight="1" spans="1:28">
      <c r="A76" s="332">
        <f t="shared" si="0"/>
        <v>60</v>
      </c>
      <c r="B76" s="341" t="s">
        <v>184</v>
      </c>
      <c r="C76" s="341"/>
      <c r="D76" s="335" t="s">
        <v>185</v>
      </c>
      <c r="E76" s="344" t="s">
        <v>236</v>
      </c>
      <c r="F76" s="335" t="s">
        <v>237</v>
      </c>
      <c r="G76" s="340" t="s">
        <v>200</v>
      </c>
      <c r="H76" s="340" t="s">
        <v>201</v>
      </c>
      <c r="I76" s="340" t="s">
        <v>202</v>
      </c>
      <c r="J76" s="332" t="s">
        <v>203</v>
      </c>
      <c r="K76" s="332"/>
      <c r="L76" s="332"/>
      <c r="M76" s="332" t="s">
        <v>189</v>
      </c>
      <c r="N76" s="332"/>
      <c r="O76" s="332"/>
      <c r="P76" s="355"/>
      <c r="Q76" s="375"/>
      <c r="R76" s="375"/>
      <c r="S76" s="355"/>
      <c r="T76" s="355"/>
      <c r="U76" s="376"/>
      <c r="V76" s="355"/>
      <c r="W76" s="355"/>
      <c r="X76" s="355"/>
      <c r="Y76" s="355"/>
      <c r="Z76" s="355"/>
      <c r="AA76" s="355"/>
      <c r="AB76" s="355"/>
    </row>
    <row r="77" ht="26.1" customHeight="1" spans="1:28">
      <c r="A77" s="332">
        <f t="shared" si="0"/>
        <v>61</v>
      </c>
      <c r="B77" s="341" t="s">
        <v>184</v>
      </c>
      <c r="C77" s="341"/>
      <c r="D77" s="335" t="s">
        <v>185</v>
      </c>
      <c r="E77" s="344" t="s">
        <v>238</v>
      </c>
      <c r="F77" s="335" t="s">
        <v>239</v>
      </c>
      <c r="G77" s="340" t="s">
        <v>200</v>
      </c>
      <c r="H77" s="340" t="s">
        <v>201</v>
      </c>
      <c r="I77" s="340" t="s">
        <v>202</v>
      </c>
      <c r="J77" s="332" t="s">
        <v>203</v>
      </c>
      <c r="K77" s="332"/>
      <c r="L77" s="332"/>
      <c r="M77" s="332" t="s">
        <v>189</v>
      </c>
      <c r="N77" s="332"/>
      <c r="O77" s="332"/>
      <c r="P77" s="355"/>
      <c r="Q77" s="375"/>
      <c r="R77" s="375"/>
      <c r="S77" s="355"/>
      <c r="T77" s="355"/>
      <c r="U77" s="376"/>
      <c r="V77" s="355"/>
      <c r="W77" s="355"/>
      <c r="X77" s="355"/>
      <c r="Y77" s="355"/>
      <c r="Z77" s="355"/>
      <c r="AA77" s="355"/>
      <c r="AB77" s="355"/>
    </row>
    <row r="78" ht="26.1" customHeight="1" spans="1:28">
      <c r="A78" s="332">
        <f t="shared" si="0"/>
        <v>62</v>
      </c>
      <c r="B78" s="341" t="s">
        <v>184</v>
      </c>
      <c r="C78" s="341"/>
      <c r="D78" s="335" t="s">
        <v>185</v>
      </c>
      <c r="E78" s="344" t="s">
        <v>240</v>
      </c>
      <c r="F78" s="335" t="s">
        <v>241</v>
      </c>
      <c r="G78" s="340" t="s">
        <v>200</v>
      </c>
      <c r="H78" s="340" t="s">
        <v>201</v>
      </c>
      <c r="I78" s="340" t="s">
        <v>202</v>
      </c>
      <c r="J78" s="332" t="s">
        <v>203</v>
      </c>
      <c r="K78" s="332"/>
      <c r="L78" s="332"/>
      <c r="M78" s="332" t="s">
        <v>189</v>
      </c>
      <c r="N78" s="332"/>
      <c r="O78" s="332"/>
      <c r="P78" s="355"/>
      <c r="Q78" s="375"/>
      <c r="R78" s="375"/>
      <c r="S78" s="355"/>
      <c r="T78" s="355"/>
      <c r="U78" s="376"/>
      <c r="V78" s="355"/>
      <c r="W78" s="355"/>
      <c r="X78" s="355"/>
      <c r="Y78" s="355"/>
      <c r="Z78" s="355"/>
      <c r="AA78" s="355"/>
      <c r="AB78" s="355"/>
    </row>
    <row r="79" ht="26.1" customHeight="1" spans="1:28">
      <c r="A79" s="332">
        <f t="shared" si="0"/>
        <v>63</v>
      </c>
      <c r="B79" s="341" t="s">
        <v>184</v>
      </c>
      <c r="C79" s="341"/>
      <c r="D79" s="335" t="s">
        <v>185</v>
      </c>
      <c r="E79" s="344" t="s">
        <v>242</v>
      </c>
      <c r="F79" s="338" t="s">
        <v>243</v>
      </c>
      <c r="G79" s="340" t="s">
        <v>200</v>
      </c>
      <c r="H79" s="340" t="s">
        <v>201</v>
      </c>
      <c r="I79" s="340" t="s">
        <v>202</v>
      </c>
      <c r="J79" s="332" t="s">
        <v>203</v>
      </c>
      <c r="K79" s="332"/>
      <c r="L79" s="332"/>
      <c r="M79" s="332" t="s">
        <v>189</v>
      </c>
      <c r="N79" s="332"/>
      <c r="O79" s="332"/>
      <c r="P79" s="355"/>
      <c r="Q79" s="375"/>
      <c r="R79" s="375"/>
      <c r="S79" s="355"/>
      <c r="T79" s="355"/>
      <c r="U79" s="376"/>
      <c r="V79" s="355"/>
      <c r="W79" s="355"/>
      <c r="X79" s="355"/>
      <c r="Y79" s="355"/>
      <c r="Z79" s="355"/>
      <c r="AA79" s="355"/>
      <c r="AB79" s="355"/>
    </row>
    <row r="80" ht="29" spans="1:28">
      <c r="A80" s="332">
        <f t="shared" si="0"/>
        <v>64</v>
      </c>
      <c r="B80" s="341" t="s">
        <v>184</v>
      </c>
      <c r="C80" s="341"/>
      <c r="D80" s="335" t="s">
        <v>244</v>
      </c>
      <c r="E80" s="395" t="s">
        <v>245</v>
      </c>
      <c r="F80" s="332" t="s">
        <v>246</v>
      </c>
      <c r="G80" s="340" t="s">
        <v>247</v>
      </c>
      <c r="H80" s="340" t="s">
        <v>248</v>
      </c>
      <c r="I80" s="340" t="s">
        <v>249</v>
      </c>
      <c r="J80" s="332" t="s">
        <v>188</v>
      </c>
      <c r="K80" s="332"/>
      <c r="L80" s="332"/>
      <c r="M80" s="332" t="s">
        <v>250</v>
      </c>
      <c r="N80" s="332"/>
      <c r="O80" s="332"/>
      <c r="P80" s="355"/>
      <c r="Q80" s="375"/>
      <c r="R80" s="375"/>
      <c r="S80" s="355"/>
      <c r="T80" s="355"/>
      <c r="U80" s="376"/>
      <c r="V80" s="355"/>
      <c r="W80" s="355"/>
      <c r="X80" s="355"/>
      <c r="Y80" s="355"/>
      <c r="Z80" s="355"/>
      <c r="AA80" s="355"/>
      <c r="AB80" s="355"/>
    </row>
    <row r="81" ht="43.5" spans="1:28">
      <c r="A81" s="332">
        <f t="shared" si="0"/>
        <v>65</v>
      </c>
      <c r="B81" s="341" t="s">
        <v>184</v>
      </c>
      <c r="C81" s="341"/>
      <c r="D81" s="335" t="s">
        <v>244</v>
      </c>
      <c r="E81" s="332" t="s">
        <v>251</v>
      </c>
      <c r="F81" s="332" t="s">
        <v>252</v>
      </c>
      <c r="G81" s="340" t="s">
        <v>130</v>
      </c>
      <c r="H81" s="340" t="s">
        <v>253</v>
      </c>
      <c r="I81" s="340" t="s">
        <v>254</v>
      </c>
      <c r="J81" s="332" t="s">
        <v>188</v>
      </c>
      <c r="K81" s="332"/>
      <c r="L81" s="332"/>
      <c r="M81" s="332" t="s">
        <v>250</v>
      </c>
      <c r="N81" s="332"/>
      <c r="O81" s="332"/>
      <c r="P81" s="355"/>
      <c r="Q81" s="375"/>
      <c r="R81" s="375"/>
      <c r="S81" s="355"/>
      <c r="T81" s="355"/>
      <c r="U81" s="376"/>
      <c r="V81" s="355"/>
      <c r="W81" s="355"/>
      <c r="X81" s="355"/>
      <c r="Y81" s="355"/>
      <c r="Z81" s="355"/>
      <c r="AA81" s="355"/>
      <c r="AB81" s="355"/>
    </row>
    <row r="82" ht="14.5" spans="1:28">
      <c r="A82" s="332">
        <f t="shared" ref="A82:A145" si="1">ROW()-16</f>
        <v>66</v>
      </c>
      <c r="B82" s="341" t="s">
        <v>184</v>
      </c>
      <c r="C82" s="341"/>
      <c r="D82" s="335" t="s">
        <v>244</v>
      </c>
      <c r="E82" s="395" t="s">
        <v>255</v>
      </c>
      <c r="F82" s="346" t="s">
        <v>256</v>
      </c>
      <c r="G82" s="340" t="s">
        <v>200</v>
      </c>
      <c r="H82" s="340" t="s">
        <v>201</v>
      </c>
      <c r="I82" s="340" t="s">
        <v>202</v>
      </c>
      <c r="J82" s="332" t="s">
        <v>203</v>
      </c>
      <c r="K82" s="332"/>
      <c r="L82" s="332"/>
      <c r="M82" s="332" t="s">
        <v>250</v>
      </c>
      <c r="N82" s="332"/>
      <c r="O82" s="332"/>
      <c r="P82" s="398"/>
      <c r="Q82" s="398"/>
      <c r="R82" s="398"/>
      <c r="S82" s="398"/>
      <c r="T82" s="398"/>
      <c r="U82" s="398"/>
      <c r="V82" s="398"/>
      <c r="W82" s="398"/>
      <c r="X82" s="398"/>
      <c r="Y82" s="398"/>
      <c r="Z82" s="398"/>
      <c r="AA82" s="398"/>
      <c r="AB82" s="398"/>
    </row>
    <row r="83" ht="14.5" spans="1:28">
      <c r="A83" s="332">
        <f t="shared" si="1"/>
        <v>67</v>
      </c>
      <c r="B83" s="341" t="s">
        <v>184</v>
      </c>
      <c r="C83" s="341"/>
      <c r="D83" s="335" t="s">
        <v>244</v>
      </c>
      <c r="E83" s="395" t="s">
        <v>257</v>
      </c>
      <c r="F83" s="346" t="s">
        <v>258</v>
      </c>
      <c r="G83" s="340" t="s">
        <v>200</v>
      </c>
      <c r="H83" s="340" t="s">
        <v>201</v>
      </c>
      <c r="I83" s="340" t="s">
        <v>202</v>
      </c>
      <c r="J83" s="332" t="s">
        <v>203</v>
      </c>
      <c r="K83" s="332"/>
      <c r="L83" s="332"/>
      <c r="M83" s="332" t="s">
        <v>250</v>
      </c>
      <c r="N83" s="332"/>
      <c r="O83" s="332"/>
      <c r="P83" s="398"/>
      <c r="Q83" s="398"/>
      <c r="R83" s="398"/>
      <c r="S83" s="398"/>
      <c r="T83" s="398"/>
      <c r="U83" s="398"/>
      <c r="V83" s="398"/>
      <c r="W83" s="398"/>
      <c r="X83" s="398"/>
      <c r="Y83" s="398"/>
      <c r="Z83" s="398"/>
      <c r="AA83" s="398"/>
      <c r="AB83" s="398"/>
    </row>
    <row r="84" ht="14.5" spans="1:28">
      <c r="A84" s="332">
        <f t="shared" si="1"/>
        <v>68</v>
      </c>
      <c r="B84" s="341" t="s">
        <v>184</v>
      </c>
      <c r="C84" s="341"/>
      <c r="D84" s="335" t="s">
        <v>244</v>
      </c>
      <c r="E84" s="395">
        <v>5100022</v>
      </c>
      <c r="F84" s="346" t="s">
        <v>259</v>
      </c>
      <c r="G84" s="340" t="s">
        <v>200</v>
      </c>
      <c r="H84" s="340" t="s">
        <v>201</v>
      </c>
      <c r="I84" s="340" t="s">
        <v>202</v>
      </c>
      <c r="J84" s="332" t="s">
        <v>203</v>
      </c>
      <c r="K84" s="332"/>
      <c r="L84" s="332"/>
      <c r="M84" s="332" t="s">
        <v>250</v>
      </c>
      <c r="N84" s="332"/>
      <c r="O84" s="332"/>
      <c r="P84" s="398"/>
      <c r="Q84" s="398"/>
      <c r="R84" s="398"/>
      <c r="S84" s="398"/>
      <c r="T84" s="398"/>
      <c r="U84" s="398"/>
      <c r="V84" s="398"/>
      <c r="W84" s="398"/>
      <c r="X84" s="398"/>
      <c r="Y84" s="398"/>
      <c r="Z84" s="398"/>
      <c r="AA84" s="398"/>
      <c r="AB84" s="398"/>
    </row>
    <row r="85" ht="14.5" spans="1:28">
      <c r="A85" s="332">
        <f t="shared" si="1"/>
        <v>69</v>
      </c>
      <c r="B85" s="341" t="s">
        <v>184</v>
      </c>
      <c r="C85" s="341"/>
      <c r="D85" s="335" t="s">
        <v>244</v>
      </c>
      <c r="E85" s="395">
        <v>5100018</v>
      </c>
      <c r="F85" s="346" t="s">
        <v>260</v>
      </c>
      <c r="G85" s="340" t="s">
        <v>200</v>
      </c>
      <c r="H85" s="340" t="s">
        <v>201</v>
      </c>
      <c r="I85" s="340" t="s">
        <v>202</v>
      </c>
      <c r="J85" s="332" t="s">
        <v>203</v>
      </c>
      <c r="K85" s="332"/>
      <c r="L85" s="332"/>
      <c r="M85" s="332" t="s">
        <v>250</v>
      </c>
      <c r="N85" s="332"/>
      <c r="O85" s="332"/>
      <c r="P85" s="398"/>
      <c r="Q85" s="398"/>
      <c r="R85" s="398"/>
      <c r="S85" s="398"/>
      <c r="T85" s="398"/>
      <c r="U85" s="398"/>
      <c r="V85" s="398"/>
      <c r="W85" s="398"/>
      <c r="X85" s="398"/>
      <c r="Y85" s="398"/>
      <c r="Z85" s="398"/>
      <c r="AA85" s="398"/>
      <c r="AB85" s="398"/>
    </row>
    <row r="86" ht="14.5" spans="1:28">
      <c r="A86" s="332">
        <f t="shared" si="1"/>
        <v>70</v>
      </c>
      <c r="B86" s="341" t="s">
        <v>184</v>
      </c>
      <c r="C86" s="341"/>
      <c r="D86" s="335" t="s">
        <v>244</v>
      </c>
      <c r="E86" s="395" t="s">
        <v>261</v>
      </c>
      <c r="F86" s="346" t="s">
        <v>262</v>
      </c>
      <c r="G86" s="340" t="s">
        <v>200</v>
      </c>
      <c r="H86" s="340" t="s">
        <v>201</v>
      </c>
      <c r="I86" s="340" t="s">
        <v>202</v>
      </c>
      <c r="J86" s="332" t="s">
        <v>203</v>
      </c>
      <c r="K86" s="332"/>
      <c r="L86" s="332"/>
      <c r="M86" s="332" t="s">
        <v>250</v>
      </c>
      <c r="N86" s="332"/>
      <c r="O86" s="332"/>
      <c r="P86" s="398"/>
      <c r="Q86" s="398"/>
      <c r="R86" s="398"/>
      <c r="S86" s="398"/>
      <c r="T86" s="398"/>
      <c r="U86" s="398"/>
      <c r="V86" s="398"/>
      <c r="W86" s="398"/>
      <c r="X86" s="398"/>
      <c r="Y86" s="398"/>
      <c r="Z86" s="398"/>
      <c r="AA86" s="398"/>
      <c r="AB86" s="398"/>
    </row>
    <row r="87" ht="14.5" spans="1:28">
      <c r="A87" s="332">
        <f t="shared" si="1"/>
        <v>71</v>
      </c>
      <c r="B87" s="341" t="s">
        <v>184</v>
      </c>
      <c r="C87" s="341"/>
      <c r="D87" s="335" t="s">
        <v>244</v>
      </c>
      <c r="E87" s="395" t="s">
        <v>263</v>
      </c>
      <c r="F87" s="346" t="s">
        <v>264</v>
      </c>
      <c r="G87" s="340" t="s">
        <v>200</v>
      </c>
      <c r="H87" s="340" t="s">
        <v>201</v>
      </c>
      <c r="I87" s="340" t="s">
        <v>202</v>
      </c>
      <c r="J87" s="332" t="s">
        <v>203</v>
      </c>
      <c r="K87" s="332"/>
      <c r="L87" s="332"/>
      <c r="M87" s="332" t="s">
        <v>250</v>
      </c>
      <c r="N87" s="332"/>
      <c r="O87" s="332"/>
      <c r="P87" s="398"/>
      <c r="Q87" s="398"/>
      <c r="R87" s="398"/>
      <c r="S87" s="398"/>
      <c r="T87" s="398"/>
      <c r="U87" s="398"/>
      <c r="V87" s="398"/>
      <c r="W87" s="398"/>
      <c r="X87" s="398"/>
      <c r="Y87" s="398"/>
      <c r="Z87" s="398"/>
      <c r="AA87" s="398"/>
      <c r="AB87" s="398"/>
    </row>
    <row r="88" ht="14.5" spans="1:28">
      <c r="A88" s="332">
        <f t="shared" si="1"/>
        <v>72</v>
      </c>
      <c r="B88" s="341" t="s">
        <v>184</v>
      </c>
      <c r="C88" s="341"/>
      <c r="D88" s="335" t="s">
        <v>244</v>
      </c>
      <c r="E88" s="395" t="s">
        <v>265</v>
      </c>
      <c r="F88" s="338" t="s">
        <v>266</v>
      </c>
      <c r="G88" s="340" t="s">
        <v>200</v>
      </c>
      <c r="H88" s="340" t="s">
        <v>201</v>
      </c>
      <c r="I88" s="340" t="s">
        <v>202</v>
      </c>
      <c r="J88" s="332" t="s">
        <v>203</v>
      </c>
      <c r="K88" s="332"/>
      <c r="L88" s="332"/>
      <c r="M88" s="332" t="s">
        <v>250</v>
      </c>
      <c r="N88" s="332"/>
      <c r="O88" s="332"/>
      <c r="P88" s="398"/>
      <c r="Q88" s="398"/>
      <c r="R88" s="398"/>
      <c r="S88" s="398"/>
      <c r="T88" s="398"/>
      <c r="U88" s="398"/>
      <c r="V88" s="398"/>
      <c r="W88" s="398"/>
      <c r="X88" s="398"/>
      <c r="Y88" s="398"/>
      <c r="Z88" s="398"/>
      <c r="AA88" s="398"/>
      <c r="AB88" s="398"/>
    </row>
    <row r="89" ht="39.75" customHeight="1" spans="1:28">
      <c r="A89" s="332">
        <f t="shared" si="1"/>
        <v>73</v>
      </c>
      <c r="B89" s="341" t="s">
        <v>267</v>
      </c>
      <c r="C89" s="341"/>
      <c r="D89" s="335" t="s">
        <v>268</v>
      </c>
      <c r="E89" s="395" t="s">
        <v>269</v>
      </c>
      <c r="F89" s="338" t="s">
        <v>270</v>
      </c>
      <c r="G89" s="395" t="s">
        <v>271</v>
      </c>
      <c r="H89" s="340" t="s">
        <v>272</v>
      </c>
      <c r="I89" s="340" t="s">
        <v>273</v>
      </c>
      <c r="J89" s="340" t="s">
        <v>274</v>
      </c>
      <c r="K89" s="340"/>
      <c r="L89" s="340"/>
      <c r="M89" s="332" t="s">
        <v>275</v>
      </c>
      <c r="N89" s="332"/>
      <c r="O89" s="332"/>
      <c r="P89" s="398"/>
      <c r="Q89" s="398"/>
      <c r="R89" s="398"/>
      <c r="S89" s="398"/>
      <c r="T89" s="398"/>
      <c r="U89" s="398"/>
      <c r="V89" s="398"/>
      <c r="W89" s="398"/>
      <c r="X89" s="398"/>
      <c r="Y89" s="398"/>
      <c r="Z89" s="398"/>
      <c r="AA89" s="398"/>
      <c r="AB89" s="398"/>
    </row>
    <row r="90" ht="14.5" spans="1:28">
      <c r="A90" s="332">
        <f t="shared" si="1"/>
        <v>74</v>
      </c>
      <c r="B90" s="341" t="s">
        <v>267</v>
      </c>
      <c r="C90" s="341"/>
      <c r="D90" s="335" t="s">
        <v>268</v>
      </c>
      <c r="E90" s="395" t="s">
        <v>276</v>
      </c>
      <c r="F90" s="338" t="s">
        <v>277</v>
      </c>
      <c r="G90" s="395"/>
      <c r="H90" s="340"/>
      <c r="I90" s="340"/>
      <c r="J90" s="340"/>
      <c r="K90" s="340"/>
      <c r="L90" s="340"/>
      <c r="M90" s="332"/>
      <c r="N90" s="332"/>
      <c r="O90" s="332"/>
      <c r="P90" s="398"/>
      <c r="Q90" s="398"/>
      <c r="R90" s="398"/>
      <c r="S90" s="398"/>
      <c r="T90" s="398"/>
      <c r="U90" s="398"/>
      <c r="V90" s="398"/>
      <c r="W90" s="398"/>
      <c r="X90" s="398"/>
      <c r="Y90" s="398"/>
      <c r="Z90" s="398"/>
      <c r="AA90" s="398"/>
      <c r="AB90" s="398"/>
    </row>
    <row r="91" ht="14.5" spans="1:28">
      <c r="A91" s="332">
        <f t="shared" si="1"/>
        <v>75</v>
      </c>
      <c r="B91" s="341" t="s">
        <v>267</v>
      </c>
      <c r="C91" s="341"/>
      <c r="D91" s="335" t="s">
        <v>268</v>
      </c>
      <c r="E91" s="395" t="s">
        <v>278</v>
      </c>
      <c r="F91" s="338" t="s">
        <v>279</v>
      </c>
      <c r="G91" s="395"/>
      <c r="H91" s="340"/>
      <c r="I91" s="340"/>
      <c r="J91" s="340"/>
      <c r="K91" s="340"/>
      <c r="L91" s="340"/>
      <c r="M91" s="332"/>
      <c r="N91" s="332"/>
      <c r="O91" s="332"/>
      <c r="P91" s="398"/>
      <c r="Q91" s="398"/>
      <c r="R91" s="398"/>
      <c r="S91" s="398"/>
      <c r="T91" s="398"/>
      <c r="U91" s="398"/>
      <c r="V91" s="398"/>
      <c r="W91" s="398"/>
      <c r="X91" s="398"/>
      <c r="Y91" s="398"/>
      <c r="Z91" s="398"/>
      <c r="AA91" s="398"/>
      <c r="AB91" s="398"/>
    </row>
    <row r="92" ht="14.5" spans="1:28">
      <c r="A92" s="332">
        <f t="shared" si="1"/>
        <v>76</v>
      </c>
      <c r="B92" s="341" t="s">
        <v>267</v>
      </c>
      <c r="C92" s="341"/>
      <c r="D92" s="335" t="s">
        <v>268</v>
      </c>
      <c r="E92" s="395" t="s">
        <v>280</v>
      </c>
      <c r="F92" s="338" t="s">
        <v>281</v>
      </c>
      <c r="G92" s="395"/>
      <c r="H92" s="340"/>
      <c r="I92" s="340"/>
      <c r="J92" s="340"/>
      <c r="K92" s="340"/>
      <c r="L92" s="340"/>
      <c r="M92" s="332"/>
      <c r="N92" s="332"/>
      <c r="O92" s="332"/>
      <c r="P92" s="398"/>
      <c r="Q92" s="398"/>
      <c r="R92" s="398"/>
      <c r="S92" s="398"/>
      <c r="T92" s="398"/>
      <c r="U92" s="398"/>
      <c r="V92" s="398"/>
      <c r="W92" s="398"/>
      <c r="X92" s="398"/>
      <c r="Y92" s="398"/>
      <c r="Z92" s="398"/>
      <c r="AA92" s="398"/>
      <c r="AB92" s="398"/>
    </row>
    <row r="93" ht="14.5" spans="1:28">
      <c r="A93" s="332">
        <f t="shared" si="1"/>
        <v>77</v>
      </c>
      <c r="B93" s="341" t="s">
        <v>267</v>
      </c>
      <c r="C93" s="341"/>
      <c r="D93" s="335" t="s">
        <v>268</v>
      </c>
      <c r="E93" s="395" t="s">
        <v>282</v>
      </c>
      <c r="F93" s="338" t="s">
        <v>283</v>
      </c>
      <c r="G93" s="395"/>
      <c r="H93" s="340"/>
      <c r="I93" s="340"/>
      <c r="J93" s="340"/>
      <c r="K93" s="340"/>
      <c r="L93" s="340"/>
      <c r="M93" s="332"/>
      <c r="N93" s="332"/>
      <c r="O93" s="332"/>
      <c r="P93" s="398"/>
      <c r="Q93" s="398"/>
      <c r="R93" s="398"/>
      <c r="S93" s="398"/>
      <c r="T93" s="398"/>
      <c r="U93" s="398"/>
      <c r="V93" s="398"/>
      <c r="W93" s="398"/>
      <c r="X93" s="398"/>
      <c r="Y93" s="398"/>
      <c r="Z93" s="398"/>
      <c r="AA93" s="398"/>
      <c r="AB93" s="398"/>
    </row>
    <row r="94" ht="14.5" spans="1:28">
      <c r="A94" s="332">
        <f t="shared" si="1"/>
        <v>78</v>
      </c>
      <c r="B94" s="341" t="s">
        <v>267</v>
      </c>
      <c r="C94" s="341"/>
      <c r="D94" s="335" t="s">
        <v>268</v>
      </c>
      <c r="E94" s="395" t="s">
        <v>284</v>
      </c>
      <c r="F94" s="338" t="s">
        <v>285</v>
      </c>
      <c r="G94" s="395"/>
      <c r="H94" s="340"/>
      <c r="I94" s="340"/>
      <c r="J94" s="340"/>
      <c r="K94" s="340"/>
      <c r="L94" s="340"/>
      <c r="M94" s="332"/>
      <c r="N94" s="332"/>
      <c r="O94" s="332"/>
      <c r="P94" s="398"/>
      <c r="Q94" s="398"/>
      <c r="R94" s="398"/>
      <c r="S94" s="398"/>
      <c r="T94" s="398"/>
      <c r="U94" s="398"/>
      <c r="V94" s="398"/>
      <c r="W94" s="398"/>
      <c r="X94" s="398"/>
      <c r="Y94" s="398"/>
      <c r="Z94" s="398"/>
      <c r="AA94" s="398"/>
      <c r="AB94" s="398"/>
    </row>
    <row r="95" ht="14.5" spans="1:28">
      <c r="A95" s="332">
        <f t="shared" si="1"/>
        <v>79</v>
      </c>
      <c r="B95" s="341" t="s">
        <v>267</v>
      </c>
      <c r="C95" s="341"/>
      <c r="D95" s="335" t="s">
        <v>268</v>
      </c>
      <c r="E95" s="395" t="s">
        <v>286</v>
      </c>
      <c r="F95" s="338" t="s">
        <v>287</v>
      </c>
      <c r="G95" s="395"/>
      <c r="H95" s="340"/>
      <c r="I95" s="340"/>
      <c r="J95" s="340"/>
      <c r="K95" s="340"/>
      <c r="L95" s="340"/>
      <c r="M95" s="332"/>
      <c r="N95" s="332"/>
      <c r="O95" s="332"/>
      <c r="P95" s="398"/>
      <c r="Q95" s="398"/>
      <c r="R95" s="398"/>
      <c r="S95" s="398"/>
      <c r="T95" s="398"/>
      <c r="U95" s="398"/>
      <c r="V95" s="398"/>
      <c r="W95" s="398"/>
      <c r="X95" s="398"/>
      <c r="Y95" s="398"/>
      <c r="Z95" s="398"/>
      <c r="AA95" s="398"/>
      <c r="AB95" s="398"/>
    </row>
    <row r="96" ht="14.5" spans="1:28">
      <c r="A96" s="332">
        <f t="shared" si="1"/>
        <v>80</v>
      </c>
      <c r="B96" s="341" t="s">
        <v>267</v>
      </c>
      <c r="C96" s="341"/>
      <c r="D96" s="335" t="s">
        <v>268</v>
      </c>
      <c r="E96" s="395" t="s">
        <v>288</v>
      </c>
      <c r="F96" s="338" t="s">
        <v>289</v>
      </c>
      <c r="G96" s="395"/>
      <c r="H96" s="340"/>
      <c r="I96" s="340"/>
      <c r="J96" s="340"/>
      <c r="K96" s="340"/>
      <c r="L96" s="340"/>
      <c r="M96" s="332"/>
      <c r="N96" s="332"/>
      <c r="O96" s="332"/>
      <c r="P96" s="398"/>
      <c r="Q96" s="398"/>
      <c r="R96" s="398"/>
      <c r="S96" s="398"/>
      <c r="T96" s="398"/>
      <c r="U96" s="398"/>
      <c r="V96" s="398"/>
      <c r="W96" s="398"/>
      <c r="X96" s="398"/>
      <c r="Y96" s="398"/>
      <c r="Z96" s="398"/>
      <c r="AA96" s="398"/>
      <c r="AB96" s="398"/>
    </row>
    <row r="97" ht="29" spans="1:28">
      <c r="A97" s="332">
        <f t="shared" si="1"/>
        <v>81</v>
      </c>
      <c r="B97" s="341" t="s">
        <v>267</v>
      </c>
      <c r="C97" s="341"/>
      <c r="D97" s="335" t="s">
        <v>290</v>
      </c>
      <c r="E97" s="395" t="s">
        <v>291</v>
      </c>
      <c r="F97" s="338" t="s">
        <v>292</v>
      </c>
      <c r="G97" s="340" t="s">
        <v>247</v>
      </c>
      <c r="H97" s="340" t="s">
        <v>293</v>
      </c>
      <c r="I97" s="340" t="s">
        <v>294</v>
      </c>
      <c r="J97" s="332" t="s">
        <v>295</v>
      </c>
      <c r="K97" s="332"/>
      <c r="L97" s="332"/>
      <c r="M97" s="332" t="s">
        <v>296</v>
      </c>
      <c r="N97" s="332"/>
      <c r="O97" s="332"/>
      <c r="P97" s="398"/>
      <c r="Q97" s="398"/>
      <c r="R97" s="398"/>
      <c r="S97" s="398"/>
      <c r="T97" s="398"/>
      <c r="U97" s="398"/>
      <c r="V97" s="398"/>
      <c r="W97" s="398"/>
      <c r="X97" s="398"/>
      <c r="Y97" s="398"/>
      <c r="Z97" s="398"/>
      <c r="AA97" s="398"/>
      <c r="AB97" s="398"/>
    </row>
    <row r="98" ht="14.5" spans="1:28">
      <c r="A98" s="332">
        <f t="shared" si="1"/>
        <v>82</v>
      </c>
      <c r="B98" s="341" t="s">
        <v>267</v>
      </c>
      <c r="C98" s="341"/>
      <c r="D98" s="335" t="s">
        <v>290</v>
      </c>
      <c r="E98" s="395" t="s">
        <v>291</v>
      </c>
      <c r="F98" s="338" t="s">
        <v>292</v>
      </c>
      <c r="G98" s="340" t="s">
        <v>297</v>
      </c>
      <c r="H98" s="340" t="s">
        <v>298</v>
      </c>
      <c r="I98" s="340" t="s">
        <v>299</v>
      </c>
      <c r="J98" s="332" t="s">
        <v>300</v>
      </c>
      <c r="K98" s="332"/>
      <c r="L98" s="332"/>
      <c r="M98" s="332" t="s">
        <v>296</v>
      </c>
      <c r="N98" s="332"/>
      <c r="O98" s="332"/>
      <c r="P98" s="398"/>
      <c r="Q98" s="398"/>
      <c r="R98" s="398"/>
      <c r="S98" s="398"/>
      <c r="T98" s="398"/>
      <c r="U98" s="398"/>
      <c r="V98" s="398"/>
      <c r="W98" s="398"/>
      <c r="X98" s="398"/>
      <c r="Y98" s="398"/>
      <c r="Z98" s="398"/>
      <c r="AA98" s="398"/>
      <c r="AB98" s="398"/>
    </row>
    <row r="99" ht="14.5" spans="1:28">
      <c r="A99" s="332">
        <f t="shared" si="1"/>
        <v>83</v>
      </c>
      <c r="B99" s="341" t="s">
        <v>267</v>
      </c>
      <c r="C99" s="341"/>
      <c r="D99" s="335" t="s">
        <v>290</v>
      </c>
      <c r="E99" s="395" t="s">
        <v>291</v>
      </c>
      <c r="F99" s="338" t="s">
        <v>292</v>
      </c>
      <c r="G99" s="340" t="s">
        <v>301</v>
      </c>
      <c r="H99" s="340" t="s">
        <v>302</v>
      </c>
      <c r="I99" s="340" t="s">
        <v>303</v>
      </c>
      <c r="J99" s="332" t="s">
        <v>304</v>
      </c>
      <c r="K99" s="332"/>
      <c r="L99" s="332"/>
      <c r="M99" s="332" t="s">
        <v>296</v>
      </c>
      <c r="N99" s="332"/>
      <c r="O99" s="332"/>
      <c r="P99" s="398"/>
      <c r="Q99" s="398"/>
      <c r="R99" s="398"/>
      <c r="S99" s="398"/>
      <c r="T99" s="398"/>
      <c r="U99" s="398"/>
      <c r="V99" s="398"/>
      <c r="W99" s="398"/>
      <c r="X99" s="398"/>
      <c r="Y99" s="398"/>
      <c r="Z99" s="398"/>
      <c r="AA99" s="398"/>
      <c r="AB99" s="398"/>
    </row>
    <row r="100" ht="14.5" spans="1:28">
      <c r="A100" s="332">
        <f t="shared" si="1"/>
        <v>84</v>
      </c>
      <c r="B100" s="341" t="s">
        <v>267</v>
      </c>
      <c r="C100" s="341"/>
      <c r="D100" s="335" t="s">
        <v>290</v>
      </c>
      <c r="E100" s="395" t="s">
        <v>269</v>
      </c>
      <c r="F100" s="338" t="s">
        <v>270</v>
      </c>
      <c r="G100" s="340" t="s">
        <v>297</v>
      </c>
      <c r="H100" s="340" t="s">
        <v>298</v>
      </c>
      <c r="I100" s="340" t="s">
        <v>299</v>
      </c>
      <c r="J100" s="332" t="s">
        <v>300</v>
      </c>
      <c r="K100" s="332"/>
      <c r="L100" s="332"/>
      <c r="M100" s="332" t="s">
        <v>296</v>
      </c>
      <c r="N100" s="332"/>
      <c r="O100" s="332"/>
      <c r="P100" s="398"/>
      <c r="Q100" s="398"/>
      <c r="R100" s="398"/>
      <c r="S100" s="398"/>
      <c r="T100" s="398"/>
      <c r="U100" s="398"/>
      <c r="V100" s="398"/>
      <c r="W100" s="398"/>
      <c r="X100" s="398"/>
      <c r="Y100" s="398"/>
      <c r="Z100" s="398"/>
      <c r="AA100" s="398"/>
      <c r="AB100" s="398"/>
    </row>
    <row r="101" ht="14.5" spans="1:28">
      <c r="A101" s="332">
        <f t="shared" si="1"/>
        <v>85</v>
      </c>
      <c r="B101" s="341" t="s">
        <v>267</v>
      </c>
      <c r="C101" s="341"/>
      <c r="D101" s="335" t="s">
        <v>290</v>
      </c>
      <c r="E101" s="395" t="s">
        <v>276</v>
      </c>
      <c r="F101" s="338" t="s">
        <v>277</v>
      </c>
      <c r="G101" s="340" t="s">
        <v>297</v>
      </c>
      <c r="H101" s="340" t="s">
        <v>298</v>
      </c>
      <c r="I101" s="340" t="s">
        <v>299</v>
      </c>
      <c r="J101" s="332" t="s">
        <v>300</v>
      </c>
      <c r="K101" s="332"/>
      <c r="L101" s="332"/>
      <c r="M101" s="332" t="s">
        <v>296</v>
      </c>
      <c r="N101" s="332"/>
      <c r="O101" s="332"/>
      <c r="P101" s="398"/>
      <c r="Q101" s="398"/>
      <c r="R101" s="398"/>
      <c r="S101" s="398"/>
      <c r="T101" s="398"/>
      <c r="U101" s="398"/>
      <c r="V101" s="398"/>
      <c r="W101" s="398"/>
      <c r="X101" s="398"/>
      <c r="Y101" s="398"/>
      <c r="Z101" s="398"/>
      <c r="AA101" s="398"/>
      <c r="AB101" s="398"/>
    </row>
    <row r="102" ht="14.5" spans="1:28">
      <c r="A102" s="332">
        <f t="shared" si="1"/>
        <v>86</v>
      </c>
      <c r="B102" s="341" t="s">
        <v>267</v>
      </c>
      <c r="C102" s="341"/>
      <c r="D102" s="335" t="s">
        <v>290</v>
      </c>
      <c r="E102" s="335" t="s">
        <v>305</v>
      </c>
      <c r="F102" s="338" t="s">
        <v>306</v>
      </c>
      <c r="G102" s="340" t="s">
        <v>297</v>
      </c>
      <c r="H102" s="340" t="s">
        <v>298</v>
      </c>
      <c r="I102" s="340" t="s">
        <v>299</v>
      </c>
      <c r="J102" s="332" t="s">
        <v>300</v>
      </c>
      <c r="K102" s="332"/>
      <c r="L102" s="332"/>
      <c r="M102" s="332" t="s">
        <v>296</v>
      </c>
      <c r="N102" s="332"/>
      <c r="O102" s="332"/>
      <c r="P102" s="398"/>
      <c r="Q102" s="398"/>
      <c r="R102" s="398"/>
      <c r="S102" s="398"/>
      <c r="T102" s="398"/>
      <c r="U102" s="398"/>
      <c r="V102" s="398"/>
      <c r="W102" s="398"/>
      <c r="X102" s="398"/>
      <c r="Y102" s="398"/>
      <c r="Z102" s="398"/>
      <c r="AA102" s="398"/>
      <c r="AB102" s="398"/>
    </row>
    <row r="103" ht="14.5" spans="1:28">
      <c r="A103" s="332">
        <f t="shared" si="1"/>
        <v>87</v>
      </c>
      <c r="B103" s="341" t="s">
        <v>267</v>
      </c>
      <c r="C103" s="341"/>
      <c r="D103" s="335" t="s">
        <v>290</v>
      </c>
      <c r="E103" s="395" t="s">
        <v>278</v>
      </c>
      <c r="F103" s="338" t="s">
        <v>279</v>
      </c>
      <c r="G103" s="340" t="s">
        <v>297</v>
      </c>
      <c r="H103" s="340" t="s">
        <v>298</v>
      </c>
      <c r="I103" s="340" t="s">
        <v>299</v>
      </c>
      <c r="J103" s="332" t="s">
        <v>300</v>
      </c>
      <c r="K103" s="332"/>
      <c r="L103" s="332"/>
      <c r="M103" s="332" t="s">
        <v>296</v>
      </c>
      <c r="N103" s="332"/>
      <c r="O103" s="332"/>
      <c r="P103" s="398"/>
      <c r="Q103" s="398"/>
      <c r="R103" s="398"/>
      <c r="S103" s="398"/>
      <c r="T103" s="398"/>
      <c r="U103" s="398"/>
      <c r="V103" s="398"/>
      <c r="W103" s="398"/>
      <c r="X103" s="398"/>
      <c r="Y103" s="398"/>
      <c r="Z103" s="398"/>
      <c r="AA103" s="398"/>
      <c r="AB103" s="398"/>
    </row>
    <row r="104" ht="14.5" spans="1:28">
      <c r="A104" s="332">
        <f t="shared" si="1"/>
        <v>88</v>
      </c>
      <c r="B104" s="341" t="s">
        <v>267</v>
      </c>
      <c r="C104" s="341"/>
      <c r="D104" s="335" t="s">
        <v>290</v>
      </c>
      <c r="E104" s="395" t="s">
        <v>280</v>
      </c>
      <c r="F104" s="338" t="s">
        <v>281</v>
      </c>
      <c r="G104" s="340" t="s">
        <v>297</v>
      </c>
      <c r="H104" s="340" t="s">
        <v>298</v>
      </c>
      <c r="I104" s="340" t="s">
        <v>299</v>
      </c>
      <c r="J104" s="332" t="s">
        <v>300</v>
      </c>
      <c r="K104" s="332"/>
      <c r="L104" s="332"/>
      <c r="M104" s="332" t="s">
        <v>296</v>
      </c>
      <c r="N104" s="332"/>
      <c r="O104" s="332"/>
      <c r="P104" s="398"/>
      <c r="Q104" s="398"/>
      <c r="R104" s="398"/>
      <c r="S104" s="398"/>
      <c r="T104" s="398"/>
      <c r="U104" s="398"/>
      <c r="V104" s="398"/>
      <c r="W104" s="398"/>
      <c r="X104" s="398"/>
      <c r="Y104" s="398"/>
      <c r="Z104" s="398"/>
      <c r="AA104" s="398"/>
      <c r="AB104" s="398"/>
    </row>
    <row r="105" ht="14.5" spans="1:28">
      <c r="A105" s="332">
        <f t="shared" si="1"/>
        <v>89</v>
      </c>
      <c r="B105" s="341" t="s">
        <v>267</v>
      </c>
      <c r="C105" s="341"/>
      <c r="D105" s="335" t="s">
        <v>290</v>
      </c>
      <c r="E105" s="395" t="s">
        <v>282</v>
      </c>
      <c r="F105" s="338" t="s">
        <v>283</v>
      </c>
      <c r="G105" s="340" t="s">
        <v>297</v>
      </c>
      <c r="H105" s="340" t="s">
        <v>298</v>
      </c>
      <c r="I105" s="340" t="s">
        <v>299</v>
      </c>
      <c r="J105" s="332" t="s">
        <v>300</v>
      </c>
      <c r="K105" s="332"/>
      <c r="L105" s="332"/>
      <c r="M105" s="332" t="s">
        <v>296</v>
      </c>
      <c r="N105" s="332"/>
      <c r="O105" s="332"/>
      <c r="P105" s="398"/>
      <c r="Q105" s="398"/>
      <c r="R105" s="398"/>
      <c r="S105" s="398"/>
      <c r="T105" s="398"/>
      <c r="U105" s="398"/>
      <c r="V105" s="398"/>
      <c r="W105" s="398"/>
      <c r="X105" s="398"/>
      <c r="Y105" s="398"/>
      <c r="Z105" s="398"/>
      <c r="AA105" s="398"/>
      <c r="AB105" s="398"/>
    </row>
    <row r="106" ht="14.5" spans="1:28">
      <c r="A106" s="332">
        <f t="shared" si="1"/>
        <v>90</v>
      </c>
      <c r="B106" s="341" t="s">
        <v>267</v>
      </c>
      <c r="C106" s="341"/>
      <c r="D106" s="335" t="s">
        <v>290</v>
      </c>
      <c r="E106" s="395" t="s">
        <v>284</v>
      </c>
      <c r="F106" s="338" t="s">
        <v>285</v>
      </c>
      <c r="G106" s="340" t="s">
        <v>297</v>
      </c>
      <c r="H106" s="340" t="s">
        <v>298</v>
      </c>
      <c r="I106" s="340" t="s">
        <v>299</v>
      </c>
      <c r="J106" s="332" t="s">
        <v>300</v>
      </c>
      <c r="K106" s="332"/>
      <c r="L106" s="332"/>
      <c r="M106" s="332" t="s">
        <v>296</v>
      </c>
      <c r="N106" s="332"/>
      <c r="O106" s="332"/>
      <c r="P106" s="398"/>
      <c r="Q106" s="398"/>
      <c r="R106" s="398"/>
      <c r="S106" s="398"/>
      <c r="T106" s="398"/>
      <c r="U106" s="398"/>
      <c r="V106" s="398"/>
      <c r="W106" s="398"/>
      <c r="X106" s="398"/>
      <c r="Y106" s="398"/>
      <c r="Z106" s="398"/>
      <c r="AA106" s="398"/>
      <c r="AB106" s="398"/>
    </row>
    <row r="107" ht="14.5" spans="1:28">
      <c r="A107" s="332">
        <f t="shared" si="1"/>
        <v>91</v>
      </c>
      <c r="B107" s="341" t="s">
        <v>267</v>
      </c>
      <c r="C107" s="341"/>
      <c r="D107" s="335" t="s">
        <v>290</v>
      </c>
      <c r="E107" s="395" t="s">
        <v>284</v>
      </c>
      <c r="F107" s="338" t="s">
        <v>285</v>
      </c>
      <c r="G107" s="340" t="s">
        <v>301</v>
      </c>
      <c r="H107" s="340" t="s">
        <v>307</v>
      </c>
      <c r="I107" s="340" t="s">
        <v>308</v>
      </c>
      <c r="J107" s="332" t="s">
        <v>304</v>
      </c>
      <c r="K107" s="332"/>
      <c r="L107" s="332"/>
      <c r="M107" s="332" t="s">
        <v>296</v>
      </c>
      <c r="N107" s="332"/>
      <c r="O107" s="332"/>
      <c r="P107" s="398"/>
      <c r="Q107" s="398"/>
      <c r="R107" s="398"/>
      <c r="S107" s="398"/>
      <c r="T107" s="398"/>
      <c r="U107" s="398"/>
      <c r="V107" s="398"/>
      <c r="W107" s="398"/>
      <c r="X107" s="398"/>
      <c r="Y107" s="398"/>
      <c r="Z107" s="398"/>
      <c r="AA107" s="398"/>
      <c r="AB107" s="398"/>
    </row>
    <row r="108" ht="14.5" spans="1:28">
      <c r="A108" s="332">
        <f t="shared" si="1"/>
        <v>92</v>
      </c>
      <c r="B108" s="341" t="s">
        <v>267</v>
      </c>
      <c r="C108" s="341"/>
      <c r="D108" s="335" t="s">
        <v>290</v>
      </c>
      <c r="E108" s="395" t="s">
        <v>286</v>
      </c>
      <c r="F108" s="338" t="s">
        <v>287</v>
      </c>
      <c r="G108" s="340" t="s">
        <v>297</v>
      </c>
      <c r="H108" s="340" t="s">
        <v>298</v>
      </c>
      <c r="I108" s="340" t="s">
        <v>299</v>
      </c>
      <c r="J108" s="332" t="s">
        <v>300</v>
      </c>
      <c r="K108" s="332"/>
      <c r="L108" s="332"/>
      <c r="M108" s="332" t="s">
        <v>296</v>
      </c>
      <c r="N108" s="332"/>
      <c r="O108" s="332"/>
      <c r="P108" s="398"/>
      <c r="Q108" s="398"/>
      <c r="R108" s="398"/>
      <c r="S108" s="398"/>
      <c r="T108" s="398"/>
      <c r="U108" s="398"/>
      <c r="V108" s="398"/>
      <c r="W108" s="398"/>
      <c r="X108" s="398"/>
      <c r="Y108" s="398"/>
      <c r="Z108" s="398"/>
      <c r="AA108" s="398"/>
      <c r="AB108" s="398"/>
    </row>
    <row r="109" ht="14.5" spans="1:28">
      <c r="A109" s="332">
        <f t="shared" si="1"/>
        <v>93</v>
      </c>
      <c r="B109" s="341" t="s">
        <v>267</v>
      </c>
      <c r="C109" s="341"/>
      <c r="D109" s="335" t="s">
        <v>290</v>
      </c>
      <c r="E109" s="395" t="s">
        <v>288</v>
      </c>
      <c r="F109" s="338" t="s">
        <v>289</v>
      </c>
      <c r="G109" s="340" t="s">
        <v>297</v>
      </c>
      <c r="H109" s="340" t="s">
        <v>298</v>
      </c>
      <c r="I109" s="340" t="s">
        <v>299</v>
      </c>
      <c r="J109" s="332" t="s">
        <v>300</v>
      </c>
      <c r="K109" s="332"/>
      <c r="L109" s="332"/>
      <c r="M109" s="332" t="s">
        <v>296</v>
      </c>
      <c r="N109" s="332"/>
      <c r="O109" s="332"/>
      <c r="P109" s="398"/>
      <c r="Q109" s="398"/>
      <c r="R109" s="398"/>
      <c r="S109" s="398"/>
      <c r="T109" s="398"/>
      <c r="U109" s="398"/>
      <c r="V109" s="398"/>
      <c r="W109" s="398"/>
      <c r="X109" s="398"/>
      <c r="Y109" s="398"/>
      <c r="Z109" s="398"/>
      <c r="AA109" s="398"/>
      <c r="AB109" s="398"/>
    </row>
    <row r="110" ht="19.5" customHeight="1" spans="1:28">
      <c r="A110" s="332">
        <f t="shared" si="1"/>
        <v>94</v>
      </c>
      <c r="B110" s="341" t="s">
        <v>309</v>
      </c>
      <c r="C110" s="341"/>
      <c r="D110" s="335" t="s">
        <v>310</v>
      </c>
      <c r="E110" s="395" t="s">
        <v>311</v>
      </c>
      <c r="F110" s="338" t="s">
        <v>312</v>
      </c>
      <c r="G110" s="340" t="s">
        <v>200</v>
      </c>
      <c r="H110" s="340" t="s">
        <v>313</v>
      </c>
      <c r="I110" s="340" t="s">
        <v>314</v>
      </c>
      <c r="J110" s="340" t="s">
        <v>315</v>
      </c>
      <c r="K110" s="340"/>
      <c r="L110" s="340"/>
      <c r="M110" s="332" t="s">
        <v>316</v>
      </c>
      <c r="N110" s="332"/>
      <c r="O110" s="332"/>
      <c r="P110" s="398"/>
      <c r="Q110" s="398"/>
      <c r="R110" s="398"/>
      <c r="S110" s="398"/>
      <c r="T110" s="398"/>
      <c r="U110" s="398"/>
      <c r="V110" s="398"/>
      <c r="W110" s="398"/>
      <c r="X110" s="398"/>
      <c r="Y110" s="398"/>
      <c r="Z110" s="398"/>
      <c r="AA110" s="398"/>
      <c r="AB110" s="398"/>
    </row>
    <row r="111" ht="14.5" spans="1:28">
      <c r="A111" s="332">
        <f t="shared" si="1"/>
        <v>95</v>
      </c>
      <c r="B111" s="341" t="s">
        <v>309</v>
      </c>
      <c r="C111" s="341"/>
      <c r="D111" s="335" t="s">
        <v>310</v>
      </c>
      <c r="E111" s="395" t="s">
        <v>317</v>
      </c>
      <c r="F111" s="338" t="s">
        <v>318</v>
      </c>
      <c r="G111" s="340" t="s">
        <v>200</v>
      </c>
      <c r="H111" s="340"/>
      <c r="I111" s="340"/>
      <c r="J111" s="340"/>
      <c r="K111" s="340"/>
      <c r="L111" s="340"/>
      <c r="M111" s="332" t="s">
        <v>316</v>
      </c>
      <c r="N111" s="332"/>
      <c r="O111" s="332"/>
      <c r="P111" s="398"/>
      <c r="Q111" s="398"/>
      <c r="R111" s="398"/>
      <c r="S111" s="398"/>
      <c r="T111" s="398"/>
      <c r="U111" s="398"/>
      <c r="V111" s="398"/>
      <c r="W111" s="398"/>
      <c r="X111" s="398"/>
      <c r="Y111" s="398"/>
      <c r="Z111" s="398"/>
      <c r="AA111" s="398"/>
      <c r="AB111" s="398"/>
    </row>
    <row r="112" ht="14.5" spans="1:28">
      <c r="A112" s="332">
        <f t="shared" si="1"/>
        <v>96</v>
      </c>
      <c r="B112" s="341" t="s">
        <v>309</v>
      </c>
      <c r="C112" s="341"/>
      <c r="D112" s="335" t="s">
        <v>310</v>
      </c>
      <c r="E112" s="395" t="s">
        <v>319</v>
      </c>
      <c r="F112" s="338" t="s">
        <v>320</v>
      </c>
      <c r="G112" s="340" t="s">
        <v>200</v>
      </c>
      <c r="H112" s="340"/>
      <c r="I112" s="340"/>
      <c r="J112" s="340"/>
      <c r="K112" s="340"/>
      <c r="L112" s="340"/>
      <c r="M112" s="332" t="s">
        <v>316</v>
      </c>
      <c r="N112" s="332"/>
      <c r="O112" s="332"/>
      <c r="P112" s="398"/>
      <c r="Q112" s="398"/>
      <c r="R112" s="398"/>
      <c r="S112" s="398"/>
      <c r="T112" s="398"/>
      <c r="U112" s="398"/>
      <c r="V112" s="398"/>
      <c r="W112" s="398"/>
      <c r="X112" s="398"/>
      <c r="Y112" s="398"/>
      <c r="Z112" s="398"/>
      <c r="AA112" s="398"/>
      <c r="AB112" s="398"/>
    </row>
    <row r="113" ht="14.5" spans="1:28">
      <c r="A113" s="332">
        <f t="shared" si="1"/>
        <v>97</v>
      </c>
      <c r="B113" s="341" t="s">
        <v>309</v>
      </c>
      <c r="C113" s="341"/>
      <c r="D113" s="335" t="s">
        <v>310</v>
      </c>
      <c r="E113" s="395" t="s">
        <v>321</v>
      </c>
      <c r="F113" s="338" t="s">
        <v>322</v>
      </c>
      <c r="G113" s="340" t="s">
        <v>200</v>
      </c>
      <c r="H113" s="340"/>
      <c r="I113" s="340"/>
      <c r="J113" s="340"/>
      <c r="K113" s="340"/>
      <c r="L113" s="340"/>
      <c r="M113" s="332" t="s">
        <v>316</v>
      </c>
      <c r="N113" s="332"/>
      <c r="O113" s="332"/>
      <c r="P113" s="398"/>
      <c r="Q113" s="398"/>
      <c r="R113" s="398"/>
      <c r="S113" s="398"/>
      <c r="T113" s="398"/>
      <c r="U113" s="398"/>
      <c r="V113" s="398"/>
      <c r="W113" s="398"/>
      <c r="X113" s="398"/>
      <c r="Y113" s="398"/>
      <c r="Z113" s="398"/>
      <c r="AA113" s="398"/>
      <c r="AB113" s="398"/>
    </row>
    <row r="114" ht="14.5" spans="1:28">
      <c r="A114" s="332">
        <f t="shared" si="1"/>
        <v>98</v>
      </c>
      <c r="B114" s="341" t="s">
        <v>309</v>
      </c>
      <c r="C114" s="341"/>
      <c r="D114" s="335" t="s">
        <v>310</v>
      </c>
      <c r="E114" s="395" t="s">
        <v>323</v>
      </c>
      <c r="F114" s="338" t="s">
        <v>324</v>
      </c>
      <c r="G114" s="340" t="s">
        <v>200</v>
      </c>
      <c r="H114" s="340"/>
      <c r="I114" s="340"/>
      <c r="J114" s="340"/>
      <c r="K114" s="340"/>
      <c r="L114" s="340"/>
      <c r="M114" s="332" t="s">
        <v>316</v>
      </c>
      <c r="N114" s="332"/>
      <c r="O114" s="332"/>
      <c r="P114" s="398"/>
      <c r="Q114" s="398"/>
      <c r="R114" s="398"/>
      <c r="S114" s="398"/>
      <c r="T114" s="398"/>
      <c r="U114" s="398"/>
      <c r="V114" s="398"/>
      <c r="W114" s="398"/>
      <c r="X114" s="398"/>
      <c r="Y114" s="398"/>
      <c r="Z114" s="398"/>
      <c r="AA114" s="398"/>
      <c r="AB114" s="398"/>
    </row>
    <row r="115" ht="14.5" spans="1:28">
      <c r="A115" s="332">
        <f t="shared" si="1"/>
        <v>99</v>
      </c>
      <c r="B115" s="341" t="s">
        <v>325</v>
      </c>
      <c r="C115" s="341"/>
      <c r="D115" s="335" t="s">
        <v>326</v>
      </c>
      <c r="E115" s="395" t="s">
        <v>327</v>
      </c>
      <c r="F115" s="338" t="s">
        <v>328</v>
      </c>
      <c r="G115" s="340" t="s">
        <v>301</v>
      </c>
      <c r="H115" s="340" t="s">
        <v>329</v>
      </c>
      <c r="I115" s="340" t="s">
        <v>330</v>
      </c>
      <c r="J115" s="340" t="s">
        <v>331</v>
      </c>
      <c r="K115" s="340"/>
      <c r="L115" s="340"/>
      <c r="M115" s="332" t="s">
        <v>332</v>
      </c>
      <c r="N115" s="332"/>
      <c r="O115" s="332"/>
      <c r="P115" s="398"/>
      <c r="Q115" s="398"/>
      <c r="R115" s="398"/>
      <c r="S115" s="398"/>
      <c r="T115" s="398"/>
      <c r="U115" s="398"/>
      <c r="V115" s="398"/>
      <c r="W115" s="398"/>
      <c r="X115" s="398"/>
      <c r="Y115" s="398"/>
      <c r="Z115" s="398"/>
      <c r="AA115" s="398"/>
      <c r="AB115" s="398"/>
    </row>
    <row r="116" ht="14.5" spans="1:28">
      <c r="A116" s="332">
        <f t="shared" si="1"/>
        <v>100</v>
      </c>
      <c r="B116" s="341" t="s">
        <v>325</v>
      </c>
      <c r="C116" s="341"/>
      <c r="D116" s="335" t="s">
        <v>326</v>
      </c>
      <c r="E116" s="339" t="s">
        <v>333</v>
      </c>
      <c r="F116" s="338" t="s">
        <v>334</v>
      </c>
      <c r="G116" s="340" t="s">
        <v>335</v>
      </c>
      <c r="H116" s="396" t="s">
        <v>336</v>
      </c>
      <c r="I116" s="396" t="s">
        <v>337</v>
      </c>
      <c r="J116" s="340"/>
      <c r="K116" s="340"/>
      <c r="L116" s="340"/>
      <c r="M116" s="332" t="s">
        <v>332</v>
      </c>
      <c r="N116" s="332"/>
      <c r="O116" s="332"/>
      <c r="P116" s="398"/>
      <c r="Q116" s="398"/>
      <c r="R116" s="398"/>
      <c r="S116" s="398"/>
      <c r="T116" s="398"/>
      <c r="U116" s="398"/>
      <c r="V116" s="398"/>
      <c r="W116" s="398"/>
      <c r="X116" s="398"/>
      <c r="Y116" s="398"/>
      <c r="Z116" s="398"/>
      <c r="AA116" s="398"/>
      <c r="AB116" s="398"/>
    </row>
    <row r="117" ht="14.5" spans="1:28">
      <c r="A117" s="332">
        <f t="shared" si="1"/>
        <v>101</v>
      </c>
      <c r="B117" s="341" t="s">
        <v>325</v>
      </c>
      <c r="C117" s="341"/>
      <c r="D117" s="335" t="s">
        <v>326</v>
      </c>
      <c r="E117" s="339" t="s">
        <v>338</v>
      </c>
      <c r="F117" s="338" t="s">
        <v>339</v>
      </c>
      <c r="G117" s="340" t="s">
        <v>335</v>
      </c>
      <c r="H117" s="396" t="s">
        <v>336</v>
      </c>
      <c r="I117" s="396" t="s">
        <v>337</v>
      </c>
      <c r="J117" s="340"/>
      <c r="K117" s="340"/>
      <c r="L117" s="340"/>
      <c r="M117" s="332" t="s">
        <v>332</v>
      </c>
      <c r="N117" s="332"/>
      <c r="O117" s="332"/>
      <c r="P117" s="398"/>
      <c r="Q117" s="398"/>
      <c r="R117" s="398"/>
      <c r="S117" s="398"/>
      <c r="T117" s="398"/>
      <c r="U117" s="398"/>
      <c r="V117" s="398"/>
      <c r="W117" s="398"/>
      <c r="X117" s="398"/>
      <c r="Y117" s="398"/>
      <c r="Z117" s="398"/>
      <c r="AA117" s="398"/>
      <c r="AB117" s="398"/>
    </row>
    <row r="118" ht="14.5" spans="1:28">
      <c r="A118" s="332">
        <f t="shared" si="1"/>
        <v>102</v>
      </c>
      <c r="B118" s="341" t="s">
        <v>325</v>
      </c>
      <c r="C118" s="341"/>
      <c r="D118" s="335" t="s">
        <v>326</v>
      </c>
      <c r="E118" s="339" t="s">
        <v>340</v>
      </c>
      <c r="F118" s="338" t="s">
        <v>341</v>
      </c>
      <c r="G118" s="340" t="s">
        <v>335</v>
      </c>
      <c r="H118" s="396" t="s">
        <v>336</v>
      </c>
      <c r="I118" s="396" t="s">
        <v>337</v>
      </c>
      <c r="J118" s="340"/>
      <c r="K118" s="340"/>
      <c r="L118" s="340"/>
      <c r="M118" s="332" t="s">
        <v>332</v>
      </c>
      <c r="N118" s="332"/>
      <c r="O118" s="332"/>
      <c r="P118" s="398"/>
      <c r="Q118" s="398"/>
      <c r="R118" s="398"/>
      <c r="S118" s="398"/>
      <c r="T118" s="398"/>
      <c r="U118" s="398"/>
      <c r="V118" s="398"/>
      <c r="W118" s="398"/>
      <c r="X118" s="398"/>
      <c r="Y118" s="398"/>
      <c r="Z118" s="398"/>
      <c r="AA118" s="398"/>
      <c r="AB118" s="398"/>
    </row>
    <row r="119" ht="14.5" spans="1:28">
      <c r="A119" s="332">
        <f t="shared" si="1"/>
        <v>103</v>
      </c>
      <c r="B119" s="341" t="s">
        <v>325</v>
      </c>
      <c r="C119" s="341"/>
      <c r="D119" s="335" t="s">
        <v>326</v>
      </c>
      <c r="E119" s="339" t="s">
        <v>342</v>
      </c>
      <c r="F119" s="338" t="s">
        <v>343</v>
      </c>
      <c r="G119" s="340" t="s">
        <v>335</v>
      </c>
      <c r="H119" s="396" t="s">
        <v>336</v>
      </c>
      <c r="I119" s="396" t="s">
        <v>337</v>
      </c>
      <c r="J119" s="340"/>
      <c r="K119" s="340"/>
      <c r="L119" s="340"/>
      <c r="M119" s="332" t="s">
        <v>332</v>
      </c>
      <c r="N119" s="332"/>
      <c r="O119" s="332"/>
      <c r="P119" s="398"/>
      <c r="Q119" s="398"/>
      <c r="R119" s="398"/>
      <c r="S119" s="398"/>
      <c r="T119" s="398"/>
      <c r="U119" s="398"/>
      <c r="V119" s="398"/>
      <c r="W119" s="398"/>
      <c r="X119" s="398"/>
      <c r="Y119" s="398"/>
      <c r="Z119" s="398"/>
      <c r="AA119" s="398"/>
      <c r="AB119" s="398"/>
    </row>
    <row r="120" ht="17.25" customHeight="1" spans="1:28">
      <c r="A120" s="332">
        <f t="shared" si="1"/>
        <v>104</v>
      </c>
      <c r="B120" s="341" t="s">
        <v>344</v>
      </c>
      <c r="C120" s="341"/>
      <c r="D120" s="335" t="s">
        <v>345</v>
      </c>
      <c r="E120" s="339" t="s">
        <v>346</v>
      </c>
      <c r="F120" s="338" t="s">
        <v>347</v>
      </c>
      <c r="G120" s="340" t="s">
        <v>335</v>
      </c>
      <c r="H120" s="396" t="s">
        <v>348</v>
      </c>
      <c r="I120" s="396" t="s">
        <v>349</v>
      </c>
      <c r="J120" s="340" t="s">
        <v>350</v>
      </c>
      <c r="K120" s="340"/>
      <c r="L120" s="340"/>
      <c r="M120" s="332" t="s">
        <v>351</v>
      </c>
      <c r="N120" s="332"/>
      <c r="O120" s="332"/>
      <c r="P120" s="398"/>
      <c r="Q120" s="398"/>
      <c r="R120" s="398"/>
      <c r="S120" s="398"/>
      <c r="T120" s="398"/>
      <c r="U120" s="398"/>
      <c r="V120" s="398"/>
      <c r="W120" s="398"/>
      <c r="X120" s="398"/>
      <c r="Y120" s="398"/>
      <c r="Z120" s="398"/>
      <c r="AA120" s="398"/>
      <c r="AB120" s="398"/>
    </row>
    <row r="121" ht="14.5" spans="1:28">
      <c r="A121" s="332">
        <f t="shared" si="1"/>
        <v>105</v>
      </c>
      <c r="B121" s="341" t="s">
        <v>344</v>
      </c>
      <c r="C121" s="341"/>
      <c r="D121" s="335" t="s">
        <v>345</v>
      </c>
      <c r="E121" s="339" t="s">
        <v>352</v>
      </c>
      <c r="F121" s="338" t="s">
        <v>353</v>
      </c>
      <c r="G121" s="340" t="s">
        <v>335</v>
      </c>
      <c r="H121" s="396" t="s">
        <v>348</v>
      </c>
      <c r="I121" s="396" t="s">
        <v>349</v>
      </c>
      <c r="J121" s="340"/>
      <c r="K121" s="340"/>
      <c r="L121" s="340"/>
      <c r="M121" s="332" t="s">
        <v>351</v>
      </c>
      <c r="N121" s="332"/>
      <c r="O121" s="332"/>
      <c r="P121" s="398"/>
      <c r="Q121" s="398"/>
      <c r="R121" s="398"/>
      <c r="S121" s="398"/>
      <c r="T121" s="398"/>
      <c r="U121" s="398"/>
      <c r="V121" s="398"/>
      <c r="W121" s="398"/>
      <c r="X121" s="398"/>
      <c r="Y121" s="398"/>
      <c r="Z121" s="398"/>
      <c r="AA121" s="398"/>
      <c r="AB121" s="398"/>
    </row>
    <row r="122" ht="34.5" customHeight="1" spans="1:28">
      <c r="A122" s="332">
        <f t="shared" si="1"/>
        <v>106</v>
      </c>
      <c r="B122" s="341" t="s">
        <v>344</v>
      </c>
      <c r="C122" s="341"/>
      <c r="D122" s="335" t="s">
        <v>345</v>
      </c>
      <c r="E122" s="339" t="s">
        <v>354</v>
      </c>
      <c r="F122" s="338" t="s">
        <v>355</v>
      </c>
      <c r="G122" s="340" t="s">
        <v>335</v>
      </c>
      <c r="H122" s="396" t="s">
        <v>356</v>
      </c>
      <c r="I122" s="396" t="s">
        <v>357</v>
      </c>
      <c r="J122" s="340"/>
      <c r="K122" s="340"/>
      <c r="L122" s="340"/>
      <c r="M122" s="332" t="s">
        <v>351</v>
      </c>
      <c r="N122" s="332"/>
      <c r="O122" s="332"/>
      <c r="P122" s="398"/>
      <c r="Q122" s="398"/>
      <c r="R122" s="398"/>
      <c r="S122" s="398"/>
      <c r="T122" s="398"/>
      <c r="U122" s="398"/>
      <c r="V122" s="398"/>
      <c r="W122" s="398"/>
      <c r="X122" s="398"/>
      <c r="Y122" s="398"/>
      <c r="Z122" s="398"/>
      <c r="AA122" s="398"/>
      <c r="AB122" s="398"/>
    </row>
    <row r="123" ht="36.75" customHeight="1" spans="1:28">
      <c r="A123" s="332">
        <f t="shared" si="1"/>
        <v>107</v>
      </c>
      <c r="B123" s="341" t="s">
        <v>344</v>
      </c>
      <c r="C123" s="341"/>
      <c r="D123" s="335" t="s">
        <v>345</v>
      </c>
      <c r="E123" s="339" t="s">
        <v>358</v>
      </c>
      <c r="F123" s="338" t="s">
        <v>359</v>
      </c>
      <c r="G123" s="340" t="s">
        <v>200</v>
      </c>
      <c r="H123" s="340"/>
      <c r="I123" s="340" t="s">
        <v>360</v>
      </c>
      <c r="J123" s="340"/>
      <c r="K123" s="340"/>
      <c r="L123" s="340"/>
      <c r="M123" s="332" t="s">
        <v>351</v>
      </c>
      <c r="N123" s="332"/>
      <c r="O123" s="332"/>
      <c r="P123" s="398"/>
      <c r="Q123" s="398"/>
      <c r="R123" s="398"/>
      <c r="S123" s="398"/>
      <c r="T123" s="398"/>
      <c r="U123" s="398"/>
      <c r="V123" s="398"/>
      <c r="W123" s="398"/>
      <c r="X123" s="398"/>
      <c r="Y123" s="398"/>
      <c r="Z123" s="398"/>
      <c r="AA123" s="398"/>
      <c r="AB123" s="398"/>
    </row>
    <row r="124" ht="14.5" spans="1:28">
      <c r="A124" s="332">
        <f t="shared" si="1"/>
        <v>108</v>
      </c>
      <c r="B124" s="341" t="s">
        <v>344</v>
      </c>
      <c r="C124" s="341"/>
      <c r="D124" s="335" t="s">
        <v>345</v>
      </c>
      <c r="E124" s="339" t="s">
        <v>165</v>
      </c>
      <c r="F124" s="338" t="s">
        <v>166</v>
      </c>
      <c r="G124" s="397" t="s">
        <v>335</v>
      </c>
      <c r="H124" s="396" t="s">
        <v>361</v>
      </c>
      <c r="I124" s="396" t="s">
        <v>362</v>
      </c>
      <c r="J124" s="340"/>
      <c r="K124" s="340"/>
      <c r="L124" s="340"/>
      <c r="M124" s="332" t="s">
        <v>351</v>
      </c>
      <c r="N124" s="332"/>
      <c r="O124" s="332"/>
      <c r="P124" s="398"/>
      <c r="Q124" s="398"/>
      <c r="R124" s="398"/>
      <c r="S124" s="398"/>
      <c r="T124" s="398"/>
      <c r="U124" s="398"/>
      <c r="V124" s="398"/>
      <c r="W124" s="398"/>
      <c r="X124" s="398"/>
      <c r="Y124" s="398"/>
      <c r="Z124" s="398"/>
      <c r="AA124" s="398"/>
      <c r="AB124" s="398"/>
    </row>
    <row r="125" ht="14.5" spans="1:28">
      <c r="A125" s="332">
        <f t="shared" si="1"/>
        <v>109</v>
      </c>
      <c r="B125" s="341" t="s">
        <v>344</v>
      </c>
      <c r="C125" s="341"/>
      <c r="D125" s="335" t="s">
        <v>345</v>
      </c>
      <c r="E125" s="339" t="s">
        <v>174</v>
      </c>
      <c r="F125" s="338" t="s">
        <v>175</v>
      </c>
      <c r="G125" s="397" t="s">
        <v>335</v>
      </c>
      <c r="H125" s="396" t="s">
        <v>361</v>
      </c>
      <c r="I125" s="396" t="s">
        <v>362</v>
      </c>
      <c r="J125" s="340"/>
      <c r="K125" s="340"/>
      <c r="L125" s="340"/>
      <c r="M125" s="332" t="s">
        <v>351</v>
      </c>
      <c r="N125" s="332"/>
      <c r="O125" s="332"/>
      <c r="P125" s="398"/>
      <c r="Q125" s="398"/>
      <c r="R125" s="398"/>
      <c r="S125" s="398"/>
      <c r="T125" s="398"/>
      <c r="U125" s="398"/>
      <c r="V125" s="398"/>
      <c r="W125" s="398"/>
      <c r="X125" s="398"/>
      <c r="Y125" s="398"/>
      <c r="Z125" s="398"/>
      <c r="AA125" s="398"/>
      <c r="AB125" s="398"/>
    </row>
    <row r="126" ht="14.5" spans="1:28">
      <c r="A126" s="332">
        <f t="shared" si="1"/>
        <v>110</v>
      </c>
      <c r="B126" s="341" t="s">
        <v>344</v>
      </c>
      <c r="C126" s="341"/>
      <c r="D126" s="335" t="s">
        <v>345</v>
      </c>
      <c r="E126" s="339" t="s">
        <v>327</v>
      </c>
      <c r="F126" s="338" t="s">
        <v>328</v>
      </c>
      <c r="G126" s="340" t="s">
        <v>200</v>
      </c>
      <c r="H126" s="340"/>
      <c r="I126" s="340"/>
      <c r="J126" s="340"/>
      <c r="K126" s="340"/>
      <c r="L126" s="340"/>
      <c r="M126" s="332" t="s">
        <v>351</v>
      </c>
      <c r="N126" s="332"/>
      <c r="O126" s="332"/>
      <c r="P126" s="398"/>
      <c r="Q126" s="398"/>
      <c r="R126" s="398"/>
      <c r="S126" s="398"/>
      <c r="T126" s="398"/>
      <c r="U126" s="398"/>
      <c r="V126" s="398"/>
      <c r="W126" s="398"/>
      <c r="X126" s="398"/>
      <c r="Y126" s="398"/>
      <c r="Z126" s="398"/>
      <c r="AA126" s="398"/>
      <c r="AB126" s="398"/>
    </row>
    <row r="127" ht="14.5" spans="1:28">
      <c r="A127" s="332">
        <f t="shared" si="1"/>
        <v>111</v>
      </c>
      <c r="B127" s="341" t="s">
        <v>344</v>
      </c>
      <c r="C127" s="341"/>
      <c r="D127" s="335" t="s">
        <v>345</v>
      </c>
      <c r="E127" s="339" t="s">
        <v>333</v>
      </c>
      <c r="F127" s="338" t="s">
        <v>334</v>
      </c>
      <c r="G127" s="397" t="s">
        <v>335</v>
      </c>
      <c r="H127" s="396" t="s">
        <v>361</v>
      </c>
      <c r="I127" s="396" t="s">
        <v>362</v>
      </c>
      <c r="J127" s="340"/>
      <c r="K127" s="340"/>
      <c r="L127" s="340"/>
      <c r="M127" s="332" t="s">
        <v>351</v>
      </c>
      <c r="N127" s="332"/>
      <c r="O127" s="332"/>
      <c r="P127" s="398"/>
      <c r="Q127" s="398"/>
      <c r="R127" s="398"/>
      <c r="S127" s="398"/>
      <c r="T127" s="398"/>
      <c r="U127" s="398"/>
      <c r="V127" s="398"/>
      <c r="W127" s="398"/>
      <c r="X127" s="398"/>
      <c r="Y127" s="398"/>
      <c r="Z127" s="398"/>
      <c r="AA127" s="398"/>
      <c r="AB127" s="398"/>
    </row>
    <row r="128" ht="14.5" spans="1:28">
      <c r="A128" s="332">
        <f t="shared" si="1"/>
        <v>112</v>
      </c>
      <c r="B128" s="341" t="s">
        <v>344</v>
      </c>
      <c r="C128" s="341"/>
      <c r="D128" s="335" t="s">
        <v>345</v>
      </c>
      <c r="E128" s="339" t="s">
        <v>338</v>
      </c>
      <c r="F128" s="338" t="s">
        <v>339</v>
      </c>
      <c r="G128" s="397" t="s">
        <v>335</v>
      </c>
      <c r="H128" s="396" t="s">
        <v>361</v>
      </c>
      <c r="I128" s="396" t="s">
        <v>362</v>
      </c>
      <c r="J128" s="340"/>
      <c r="K128" s="340"/>
      <c r="L128" s="340"/>
      <c r="M128" s="332" t="s">
        <v>351</v>
      </c>
      <c r="N128" s="332"/>
      <c r="O128" s="332"/>
      <c r="P128" s="398"/>
      <c r="Q128" s="398"/>
      <c r="R128" s="398"/>
      <c r="S128" s="398"/>
      <c r="T128" s="398"/>
      <c r="U128" s="398"/>
      <c r="V128" s="398"/>
      <c r="W128" s="398"/>
      <c r="X128" s="398"/>
      <c r="Y128" s="398"/>
      <c r="Z128" s="398"/>
      <c r="AA128" s="398"/>
      <c r="AB128" s="398"/>
    </row>
    <row r="129" ht="14.5" spans="1:28">
      <c r="A129" s="332">
        <f t="shared" si="1"/>
        <v>113</v>
      </c>
      <c r="B129" s="341" t="s">
        <v>344</v>
      </c>
      <c r="C129" s="341"/>
      <c r="D129" s="335" t="s">
        <v>345</v>
      </c>
      <c r="E129" s="339" t="s">
        <v>363</v>
      </c>
      <c r="F129" s="338" t="s">
        <v>364</v>
      </c>
      <c r="G129" s="397" t="s">
        <v>335</v>
      </c>
      <c r="H129" s="396" t="s">
        <v>348</v>
      </c>
      <c r="I129" s="396" t="s">
        <v>349</v>
      </c>
      <c r="J129" s="340"/>
      <c r="K129" s="340"/>
      <c r="L129" s="340"/>
      <c r="M129" s="332" t="s">
        <v>351</v>
      </c>
      <c r="N129" s="332"/>
      <c r="O129" s="332"/>
      <c r="P129" s="398"/>
      <c r="Q129" s="398"/>
      <c r="R129" s="398"/>
      <c r="S129" s="398"/>
      <c r="T129" s="398"/>
      <c r="U129" s="398"/>
      <c r="V129" s="398"/>
      <c r="W129" s="398"/>
      <c r="X129" s="398"/>
      <c r="Y129" s="398"/>
      <c r="Z129" s="398"/>
      <c r="AA129" s="398"/>
      <c r="AB129" s="398"/>
    </row>
    <row r="130" ht="14.5" spans="1:28">
      <c r="A130" s="332">
        <f t="shared" si="1"/>
        <v>114</v>
      </c>
      <c r="B130" s="341" t="s">
        <v>344</v>
      </c>
      <c r="C130" s="341"/>
      <c r="D130" s="335" t="s">
        <v>345</v>
      </c>
      <c r="E130" s="339" t="s">
        <v>365</v>
      </c>
      <c r="F130" s="338" t="s">
        <v>366</v>
      </c>
      <c r="G130" s="397" t="s">
        <v>335</v>
      </c>
      <c r="H130" s="396" t="s">
        <v>348</v>
      </c>
      <c r="I130" s="396" t="s">
        <v>349</v>
      </c>
      <c r="J130" s="340"/>
      <c r="K130" s="340"/>
      <c r="L130" s="340"/>
      <c r="M130" s="332" t="s">
        <v>351</v>
      </c>
      <c r="N130" s="332"/>
      <c r="O130" s="332"/>
      <c r="P130" s="398"/>
      <c r="Q130" s="398"/>
      <c r="R130" s="398"/>
      <c r="S130" s="398"/>
      <c r="T130" s="398"/>
      <c r="U130" s="398"/>
      <c r="V130" s="398"/>
      <c r="W130" s="398"/>
      <c r="X130" s="398"/>
      <c r="Y130" s="398"/>
      <c r="Z130" s="398"/>
      <c r="AA130" s="398"/>
      <c r="AB130" s="398"/>
    </row>
    <row r="131" ht="17.25" customHeight="1" spans="1:28">
      <c r="A131" s="332">
        <f t="shared" si="1"/>
        <v>115</v>
      </c>
      <c r="B131" s="341" t="s">
        <v>344</v>
      </c>
      <c r="C131" s="341"/>
      <c r="D131" s="335" t="s">
        <v>345</v>
      </c>
      <c r="E131" s="395" t="s">
        <v>367</v>
      </c>
      <c r="F131" s="338" t="s">
        <v>368</v>
      </c>
      <c r="G131" s="340" t="s">
        <v>369</v>
      </c>
      <c r="H131" s="340">
        <v>0.007</v>
      </c>
      <c r="I131" s="340"/>
      <c r="J131" s="340"/>
      <c r="K131" s="340"/>
      <c r="L131" s="340"/>
      <c r="M131" s="332" t="s">
        <v>351</v>
      </c>
      <c r="N131" s="332"/>
      <c r="O131" s="332"/>
      <c r="P131" s="398"/>
      <c r="Q131" s="398"/>
      <c r="R131" s="398"/>
      <c r="S131" s="398"/>
      <c r="T131" s="398"/>
      <c r="U131" s="398"/>
      <c r="V131" s="398"/>
      <c r="W131" s="398"/>
      <c r="X131" s="398"/>
      <c r="Y131" s="398"/>
      <c r="Z131" s="398"/>
      <c r="AA131" s="398"/>
      <c r="AB131" s="398"/>
    </row>
    <row r="132" ht="17.25" customHeight="1" spans="1:28">
      <c r="A132" s="332">
        <f t="shared" si="1"/>
        <v>116</v>
      </c>
      <c r="B132" s="341" t="s">
        <v>344</v>
      </c>
      <c r="C132" s="341"/>
      <c r="D132" s="335" t="s">
        <v>345</v>
      </c>
      <c r="E132" s="339" t="s">
        <v>111</v>
      </c>
      <c r="F132" s="338" t="s">
        <v>112</v>
      </c>
      <c r="G132" s="397" t="s">
        <v>335</v>
      </c>
      <c r="H132" s="396" t="s">
        <v>348</v>
      </c>
      <c r="I132" s="396" t="s">
        <v>349</v>
      </c>
      <c r="J132" s="340"/>
      <c r="K132" s="340"/>
      <c r="L132" s="340"/>
      <c r="M132" s="332" t="s">
        <v>351</v>
      </c>
      <c r="N132" s="332"/>
      <c r="O132" s="332"/>
      <c r="P132" s="398"/>
      <c r="Q132" s="398"/>
      <c r="R132" s="398"/>
      <c r="S132" s="398"/>
      <c r="T132" s="398"/>
      <c r="U132" s="398"/>
      <c r="V132" s="398"/>
      <c r="W132" s="398"/>
      <c r="X132" s="398"/>
      <c r="Y132" s="398"/>
      <c r="Z132" s="398"/>
      <c r="AA132" s="398"/>
      <c r="AB132" s="398"/>
    </row>
    <row r="133" ht="29" spans="1:28">
      <c r="A133" s="332">
        <f t="shared" si="1"/>
        <v>117</v>
      </c>
      <c r="B133" s="341"/>
      <c r="C133" s="341"/>
      <c r="D133" s="335" t="s">
        <v>345</v>
      </c>
      <c r="E133" s="339" t="s">
        <v>370</v>
      </c>
      <c r="F133" s="338" t="s">
        <v>371</v>
      </c>
      <c r="G133" s="340" t="s">
        <v>372</v>
      </c>
      <c r="H133" s="340" t="s">
        <v>373</v>
      </c>
      <c r="I133" s="340" t="s">
        <v>374</v>
      </c>
      <c r="J133" s="340"/>
      <c r="K133" s="340"/>
      <c r="L133" s="340"/>
      <c r="M133" s="332" t="s">
        <v>351</v>
      </c>
      <c r="N133" s="332"/>
      <c r="O133" s="332"/>
      <c r="P133" s="398"/>
      <c r="Q133" s="398"/>
      <c r="R133" s="398"/>
      <c r="S133" s="398"/>
      <c r="T133" s="398"/>
      <c r="U133" s="398"/>
      <c r="V133" s="398"/>
      <c r="W133" s="398"/>
      <c r="X133" s="398"/>
      <c r="Y133" s="398"/>
      <c r="Z133" s="398"/>
      <c r="AA133" s="398"/>
      <c r="AB133" s="398"/>
    </row>
    <row r="134" ht="14.5" spans="1:28">
      <c r="A134" s="332">
        <f t="shared" si="1"/>
        <v>118</v>
      </c>
      <c r="B134" s="341" t="s">
        <v>344</v>
      </c>
      <c r="C134" s="341"/>
      <c r="D134" s="335" t="s">
        <v>345</v>
      </c>
      <c r="E134" s="339" t="s">
        <v>375</v>
      </c>
      <c r="F134" s="338" t="s">
        <v>376</v>
      </c>
      <c r="G134" s="340" t="s">
        <v>377</v>
      </c>
      <c r="H134" s="340" t="s">
        <v>378</v>
      </c>
      <c r="I134" s="340" t="s">
        <v>379</v>
      </c>
      <c r="J134" s="340"/>
      <c r="K134" s="340"/>
      <c r="L134" s="340"/>
      <c r="M134" s="332" t="s">
        <v>351</v>
      </c>
      <c r="N134" s="332"/>
      <c r="O134" s="332"/>
      <c r="P134" s="398"/>
      <c r="Q134" s="398"/>
      <c r="R134" s="398"/>
      <c r="S134" s="398"/>
      <c r="T134" s="398"/>
      <c r="U134" s="398"/>
      <c r="V134" s="398"/>
      <c r="W134" s="398"/>
      <c r="X134" s="398"/>
      <c r="Y134" s="398"/>
      <c r="Z134" s="398"/>
      <c r="AA134" s="398"/>
      <c r="AB134" s="398"/>
    </row>
    <row r="135" ht="14.5" spans="1:28">
      <c r="A135" s="332">
        <f t="shared" si="1"/>
        <v>119</v>
      </c>
      <c r="B135" s="341" t="s">
        <v>344</v>
      </c>
      <c r="C135" s="341"/>
      <c r="D135" s="335" t="s">
        <v>345</v>
      </c>
      <c r="E135" s="339" t="s">
        <v>380</v>
      </c>
      <c r="F135" s="338" t="s">
        <v>381</v>
      </c>
      <c r="G135" s="340" t="s">
        <v>200</v>
      </c>
      <c r="H135" s="340" t="s">
        <v>382</v>
      </c>
      <c r="I135" s="340" t="s">
        <v>383</v>
      </c>
      <c r="J135" s="340"/>
      <c r="K135" s="340"/>
      <c r="L135" s="340"/>
      <c r="M135" s="332" t="s">
        <v>351</v>
      </c>
      <c r="N135" s="332"/>
      <c r="O135" s="332"/>
      <c r="P135" s="398"/>
      <c r="Q135" s="398"/>
      <c r="R135" s="398"/>
      <c r="S135" s="398"/>
      <c r="T135" s="398"/>
      <c r="U135" s="398"/>
      <c r="V135" s="398"/>
      <c r="W135" s="398"/>
      <c r="X135" s="398"/>
      <c r="Y135" s="398"/>
      <c r="Z135" s="398"/>
      <c r="AA135" s="398"/>
      <c r="AB135" s="398"/>
    </row>
    <row r="136" ht="14.5" spans="1:28">
      <c r="A136" s="332">
        <f t="shared" si="1"/>
        <v>120</v>
      </c>
      <c r="B136" s="341" t="s">
        <v>344</v>
      </c>
      <c r="C136" s="341"/>
      <c r="D136" s="335" t="s">
        <v>345</v>
      </c>
      <c r="E136" s="339" t="s">
        <v>384</v>
      </c>
      <c r="F136" s="338" t="s">
        <v>385</v>
      </c>
      <c r="G136" s="340" t="s">
        <v>200</v>
      </c>
      <c r="H136" s="340"/>
      <c r="I136" s="340"/>
      <c r="J136" s="340"/>
      <c r="K136" s="340"/>
      <c r="L136" s="340"/>
      <c r="M136" s="332" t="s">
        <v>351</v>
      </c>
      <c r="N136" s="332"/>
      <c r="O136" s="332"/>
      <c r="P136" s="398"/>
      <c r="Q136" s="398"/>
      <c r="R136" s="398"/>
      <c r="S136" s="398"/>
      <c r="T136" s="398"/>
      <c r="U136" s="398"/>
      <c r="V136" s="398"/>
      <c r="W136" s="398"/>
      <c r="X136" s="398"/>
      <c r="Y136" s="398"/>
      <c r="Z136" s="398"/>
      <c r="AA136" s="398"/>
      <c r="AB136" s="398"/>
    </row>
    <row r="137" ht="14.5" spans="1:28">
      <c r="A137" s="332">
        <f t="shared" si="1"/>
        <v>121</v>
      </c>
      <c r="B137" s="341" t="s">
        <v>344</v>
      </c>
      <c r="C137" s="341"/>
      <c r="D137" s="335" t="s">
        <v>345</v>
      </c>
      <c r="E137" s="339" t="s">
        <v>386</v>
      </c>
      <c r="F137" s="338" t="s">
        <v>387</v>
      </c>
      <c r="G137" s="340" t="s">
        <v>200</v>
      </c>
      <c r="H137" s="340"/>
      <c r="I137" s="340"/>
      <c r="J137" s="340"/>
      <c r="K137" s="340"/>
      <c r="L137" s="340"/>
      <c r="M137" s="332" t="s">
        <v>351</v>
      </c>
      <c r="N137" s="332"/>
      <c r="O137" s="332"/>
      <c r="P137" s="398"/>
      <c r="Q137" s="398"/>
      <c r="R137" s="398"/>
      <c r="S137" s="398"/>
      <c r="T137" s="398"/>
      <c r="U137" s="398"/>
      <c r="V137" s="398"/>
      <c r="W137" s="398"/>
      <c r="X137" s="398"/>
      <c r="Y137" s="398"/>
      <c r="Z137" s="398"/>
      <c r="AA137" s="398"/>
      <c r="AB137" s="398"/>
    </row>
    <row r="138" ht="14.5" spans="1:28">
      <c r="A138" s="332">
        <f t="shared" si="1"/>
        <v>122</v>
      </c>
      <c r="B138" s="341" t="s">
        <v>344</v>
      </c>
      <c r="C138" s="341"/>
      <c r="D138" s="335" t="s">
        <v>345</v>
      </c>
      <c r="E138" s="339" t="s">
        <v>388</v>
      </c>
      <c r="F138" s="338" t="s">
        <v>389</v>
      </c>
      <c r="G138" s="340" t="s">
        <v>200</v>
      </c>
      <c r="H138" s="340"/>
      <c r="I138" s="340"/>
      <c r="J138" s="340"/>
      <c r="K138" s="340"/>
      <c r="L138" s="340"/>
      <c r="M138" s="332" t="s">
        <v>351</v>
      </c>
      <c r="N138" s="332"/>
      <c r="O138" s="332"/>
      <c r="P138" s="398"/>
      <c r="Q138" s="398"/>
      <c r="R138" s="398"/>
      <c r="S138" s="398"/>
      <c r="T138" s="398"/>
      <c r="U138" s="398"/>
      <c r="V138" s="398"/>
      <c r="W138" s="398"/>
      <c r="X138" s="398"/>
      <c r="Y138" s="398"/>
      <c r="Z138" s="398"/>
      <c r="AA138" s="398"/>
      <c r="AB138" s="398"/>
    </row>
    <row r="139" ht="14.5" spans="1:28">
      <c r="A139" s="332">
        <f t="shared" si="1"/>
        <v>123</v>
      </c>
      <c r="B139" s="341" t="s">
        <v>344</v>
      </c>
      <c r="C139" s="341"/>
      <c r="D139" s="335" t="s">
        <v>345</v>
      </c>
      <c r="E139" s="339" t="s">
        <v>390</v>
      </c>
      <c r="F139" s="338" t="s">
        <v>391</v>
      </c>
      <c r="G139" s="340" t="s">
        <v>200</v>
      </c>
      <c r="H139" s="340"/>
      <c r="I139" s="340"/>
      <c r="J139" s="340"/>
      <c r="K139" s="340"/>
      <c r="L139" s="340"/>
      <c r="M139" s="332" t="s">
        <v>351</v>
      </c>
      <c r="N139" s="332"/>
      <c r="O139" s="332"/>
      <c r="P139" s="398"/>
      <c r="Q139" s="398"/>
      <c r="R139" s="398"/>
      <c r="S139" s="398"/>
      <c r="T139" s="398"/>
      <c r="U139" s="398"/>
      <c r="V139" s="398"/>
      <c r="W139" s="398"/>
      <c r="X139" s="398"/>
      <c r="Y139" s="398"/>
      <c r="Z139" s="398"/>
      <c r="AA139" s="398"/>
      <c r="AB139" s="398"/>
    </row>
    <row r="140" ht="29" spans="1:28">
      <c r="A140" s="332">
        <f t="shared" si="1"/>
        <v>124</v>
      </c>
      <c r="B140" s="341" t="s">
        <v>344</v>
      </c>
      <c r="C140" s="341"/>
      <c r="D140" s="335" t="s">
        <v>345</v>
      </c>
      <c r="E140" s="339" t="s">
        <v>392</v>
      </c>
      <c r="F140" s="338" t="s">
        <v>391</v>
      </c>
      <c r="G140" s="340" t="s">
        <v>393</v>
      </c>
      <c r="H140" s="340" t="s">
        <v>394</v>
      </c>
      <c r="I140" s="340" t="s">
        <v>395</v>
      </c>
      <c r="J140" s="340"/>
      <c r="K140" s="340"/>
      <c r="L140" s="340"/>
      <c r="M140" s="332" t="s">
        <v>351</v>
      </c>
      <c r="N140" s="332"/>
      <c r="O140" s="332"/>
      <c r="P140" s="398"/>
      <c r="Q140" s="398"/>
      <c r="R140" s="398"/>
      <c r="S140" s="398"/>
      <c r="T140" s="398"/>
      <c r="U140" s="398"/>
      <c r="V140" s="398"/>
      <c r="W140" s="398"/>
      <c r="X140" s="398"/>
      <c r="Y140" s="398"/>
      <c r="Z140" s="398"/>
      <c r="AA140" s="398"/>
      <c r="AB140" s="398"/>
    </row>
    <row r="141" ht="14.5" spans="1:28">
      <c r="A141" s="332">
        <f t="shared" si="1"/>
        <v>125</v>
      </c>
      <c r="B141" s="341" t="s">
        <v>344</v>
      </c>
      <c r="C141" s="341"/>
      <c r="D141" s="335" t="s">
        <v>345</v>
      </c>
      <c r="E141" s="339" t="s">
        <v>396</v>
      </c>
      <c r="F141" s="335" t="s">
        <v>397</v>
      </c>
      <c r="G141" s="340" t="s">
        <v>398</v>
      </c>
      <c r="H141" s="340" t="s">
        <v>399</v>
      </c>
      <c r="I141" s="340" t="s">
        <v>400</v>
      </c>
      <c r="J141" s="340"/>
      <c r="K141" s="340"/>
      <c r="L141" s="340"/>
      <c r="M141" s="332" t="s">
        <v>351</v>
      </c>
      <c r="N141" s="332"/>
      <c r="O141" s="332"/>
      <c r="P141" s="398"/>
      <c r="Q141" s="398"/>
      <c r="R141" s="398"/>
      <c r="S141" s="398"/>
      <c r="T141" s="398"/>
      <c r="U141" s="398"/>
      <c r="V141" s="398"/>
      <c r="W141" s="398"/>
      <c r="X141" s="398"/>
      <c r="Y141" s="398"/>
      <c r="Z141" s="398"/>
      <c r="AA141" s="398"/>
      <c r="AB141" s="398"/>
    </row>
    <row r="142" ht="14.5" spans="1:28">
      <c r="A142" s="332">
        <f t="shared" si="1"/>
        <v>126</v>
      </c>
      <c r="B142" s="341" t="s">
        <v>344</v>
      </c>
      <c r="C142" s="341"/>
      <c r="D142" s="335" t="s">
        <v>345</v>
      </c>
      <c r="E142" s="339" t="s">
        <v>286</v>
      </c>
      <c r="F142" s="338" t="s">
        <v>287</v>
      </c>
      <c r="G142" s="340" t="s">
        <v>401</v>
      </c>
      <c r="H142" s="340" t="s">
        <v>399</v>
      </c>
      <c r="I142" s="340" t="s">
        <v>400</v>
      </c>
      <c r="J142" s="340"/>
      <c r="K142" s="340"/>
      <c r="L142" s="340"/>
      <c r="M142" s="332" t="s">
        <v>351</v>
      </c>
      <c r="N142" s="332"/>
      <c r="O142" s="332"/>
      <c r="P142" s="398"/>
      <c r="Q142" s="398"/>
      <c r="R142" s="398"/>
      <c r="S142" s="398"/>
      <c r="T142" s="398"/>
      <c r="U142" s="398"/>
      <c r="V142" s="398"/>
      <c r="W142" s="398"/>
      <c r="X142" s="398"/>
      <c r="Y142" s="398"/>
      <c r="Z142" s="398"/>
      <c r="AA142" s="398"/>
      <c r="AB142" s="398"/>
    </row>
    <row r="143" ht="14.5" spans="1:28">
      <c r="A143" s="332">
        <f t="shared" si="1"/>
        <v>127</v>
      </c>
      <c r="B143" s="341" t="s">
        <v>344</v>
      </c>
      <c r="C143" s="341"/>
      <c r="D143" s="335" t="s">
        <v>345</v>
      </c>
      <c r="E143" s="339" t="s">
        <v>402</v>
      </c>
      <c r="F143" s="335" t="s">
        <v>397</v>
      </c>
      <c r="G143" s="340" t="s">
        <v>369</v>
      </c>
      <c r="H143" s="340"/>
      <c r="I143" s="340" t="s">
        <v>403</v>
      </c>
      <c r="J143" s="340"/>
      <c r="K143" s="340"/>
      <c r="L143" s="340"/>
      <c r="M143" s="332" t="s">
        <v>351</v>
      </c>
      <c r="N143" s="332"/>
      <c r="O143" s="332"/>
      <c r="P143" s="398"/>
      <c r="Q143" s="398"/>
      <c r="R143" s="398"/>
      <c r="S143" s="398"/>
      <c r="T143" s="398"/>
      <c r="U143" s="398"/>
      <c r="V143" s="398"/>
      <c r="W143" s="398"/>
      <c r="X143" s="398"/>
      <c r="Y143" s="398"/>
      <c r="Z143" s="398"/>
      <c r="AA143" s="398"/>
      <c r="AB143" s="398"/>
    </row>
    <row r="144" ht="29" spans="1:28">
      <c r="A144" s="332">
        <f t="shared" si="1"/>
        <v>128</v>
      </c>
      <c r="B144" s="341" t="s">
        <v>344</v>
      </c>
      <c r="C144" s="341"/>
      <c r="D144" s="335" t="s">
        <v>345</v>
      </c>
      <c r="E144" s="339" t="s">
        <v>396</v>
      </c>
      <c r="F144" s="335" t="s">
        <v>397</v>
      </c>
      <c r="G144" s="340" t="s">
        <v>404</v>
      </c>
      <c r="H144" s="340" t="s">
        <v>405</v>
      </c>
      <c r="I144" s="340" t="s">
        <v>400</v>
      </c>
      <c r="J144" s="340"/>
      <c r="K144" s="340"/>
      <c r="L144" s="340"/>
      <c r="M144" s="332" t="s">
        <v>351</v>
      </c>
      <c r="N144" s="332"/>
      <c r="O144" s="332"/>
      <c r="P144" s="398"/>
      <c r="Q144" s="398"/>
      <c r="R144" s="398"/>
      <c r="S144" s="398"/>
      <c r="T144" s="398"/>
      <c r="U144" s="398"/>
      <c r="V144" s="398"/>
      <c r="W144" s="398"/>
      <c r="X144" s="398"/>
      <c r="Y144" s="398"/>
      <c r="Z144" s="398"/>
      <c r="AA144" s="398"/>
      <c r="AB144" s="398"/>
    </row>
    <row r="145" ht="14.5" spans="1:28">
      <c r="A145" s="332">
        <f t="shared" si="1"/>
        <v>129</v>
      </c>
      <c r="B145" s="341" t="s">
        <v>406</v>
      </c>
      <c r="C145" s="341"/>
      <c r="D145" s="335" t="s">
        <v>407</v>
      </c>
      <c r="E145" s="339" t="s">
        <v>408</v>
      </c>
      <c r="F145" s="338" t="s">
        <v>409</v>
      </c>
      <c r="G145" s="340" t="s">
        <v>410</v>
      </c>
      <c r="H145" s="337" t="s">
        <v>411</v>
      </c>
      <c r="I145" s="337" t="s">
        <v>411</v>
      </c>
      <c r="J145" s="340" t="s">
        <v>412</v>
      </c>
      <c r="K145" s="340"/>
      <c r="L145" s="340"/>
      <c r="M145" s="332" t="s">
        <v>413</v>
      </c>
      <c r="N145" s="332"/>
      <c r="O145" s="332"/>
      <c r="P145" s="398"/>
      <c r="Q145" s="398"/>
      <c r="R145" s="398"/>
      <c r="S145" s="398"/>
      <c r="T145" s="398"/>
      <c r="U145" s="398"/>
      <c r="V145" s="398"/>
      <c r="W145" s="398"/>
      <c r="X145" s="398"/>
      <c r="Y145" s="398"/>
      <c r="Z145" s="398"/>
      <c r="AA145" s="398"/>
      <c r="AB145" s="398"/>
    </row>
    <row r="146" ht="14.5" spans="1:28">
      <c r="A146" s="332">
        <f t="shared" ref="A146:A215" si="2">ROW()-16</f>
        <v>130</v>
      </c>
      <c r="B146" s="341" t="s">
        <v>406</v>
      </c>
      <c r="C146" s="341"/>
      <c r="D146" s="335" t="s">
        <v>407</v>
      </c>
      <c r="E146" s="339" t="s">
        <v>414</v>
      </c>
      <c r="F146" s="335" t="s">
        <v>415</v>
      </c>
      <c r="G146" s="340" t="s">
        <v>410</v>
      </c>
      <c r="H146" s="340" t="s">
        <v>416</v>
      </c>
      <c r="I146" s="340" t="s">
        <v>417</v>
      </c>
      <c r="J146" s="340" t="s">
        <v>304</v>
      </c>
      <c r="K146" s="340"/>
      <c r="L146" s="340"/>
      <c r="M146" s="332" t="s">
        <v>413</v>
      </c>
      <c r="N146" s="332"/>
      <c r="O146" s="332"/>
      <c r="P146" s="398"/>
      <c r="Q146" s="398"/>
      <c r="R146" s="398"/>
      <c r="S146" s="398"/>
      <c r="T146" s="398"/>
      <c r="U146" s="398"/>
      <c r="V146" s="398"/>
      <c r="W146" s="398"/>
      <c r="X146" s="398"/>
      <c r="Y146" s="398"/>
      <c r="Z146" s="398"/>
      <c r="AA146" s="398"/>
      <c r="AB146" s="398"/>
    </row>
    <row r="147" ht="14.5" spans="1:28">
      <c r="A147" s="332">
        <f t="shared" si="2"/>
        <v>131</v>
      </c>
      <c r="B147" s="341" t="s">
        <v>406</v>
      </c>
      <c r="C147" s="341"/>
      <c r="D147" s="335" t="s">
        <v>407</v>
      </c>
      <c r="E147" s="339" t="s">
        <v>418</v>
      </c>
      <c r="F147" s="338" t="s">
        <v>419</v>
      </c>
      <c r="G147" s="340" t="s">
        <v>410</v>
      </c>
      <c r="H147" s="340" t="s">
        <v>416</v>
      </c>
      <c r="I147" s="340" t="s">
        <v>417</v>
      </c>
      <c r="J147" s="340" t="s">
        <v>304</v>
      </c>
      <c r="K147" s="340"/>
      <c r="L147" s="340"/>
      <c r="M147" s="332" t="s">
        <v>413</v>
      </c>
      <c r="N147" s="332"/>
      <c r="O147" s="332"/>
      <c r="P147" s="398"/>
      <c r="Q147" s="398"/>
      <c r="R147" s="398"/>
      <c r="S147" s="398"/>
      <c r="T147" s="398"/>
      <c r="U147" s="398"/>
      <c r="V147" s="398"/>
      <c r="W147" s="398"/>
      <c r="X147" s="398"/>
      <c r="Y147" s="398"/>
      <c r="Z147" s="398"/>
      <c r="AA147" s="398"/>
      <c r="AB147" s="398"/>
    </row>
    <row r="148" ht="14.5" spans="1:28">
      <c r="A148" s="332">
        <f t="shared" si="2"/>
        <v>132</v>
      </c>
      <c r="B148" s="341" t="s">
        <v>406</v>
      </c>
      <c r="C148" s="341"/>
      <c r="D148" s="335" t="s">
        <v>407</v>
      </c>
      <c r="E148" s="339" t="s">
        <v>420</v>
      </c>
      <c r="F148" s="335" t="s">
        <v>421</v>
      </c>
      <c r="G148" s="340" t="s">
        <v>410</v>
      </c>
      <c r="H148" s="337" t="s">
        <v>411</v>
      </c>
      <c r="I148" s="337" t="s">
        <v>411</v>
      </c>
      <c r="J148" s="340" t="s">
        <v>422</v>
      </c>
      <c r="K148" s="340"/>
      <c r="L148" s="340"/>
      <c r="M148" s="332" t="s">
        <v>413</v>
      </c>
      <c r="N148" s="332"/>
      <c r="O148" s="332"/>
      <c r="P148" s="398"/>
      <c r="Q148" s="398"/>
      <c r="R148" s="398"/>
      <c r="S148" s="398"/>
      <c r="T148" s="398"/>
      <c r="U148" s="398"/>
      <c r="V148" s="398"/>
      <c r="W148" s="398"/>
      <c r="X148" s="398"/>
      <c r="Y148" s="398"/>
      <c r="Z148" s="398"/>
      <c r="AA148" s="398"/>
      <c r="AB148" s="398"/>
    </row>
    <row r="149" ht="29" spans="1:28">
      <c r="A149" s="332">
        <f t="shared" si="2"/>
        <v>133</v>
      </c>
      <c r="B149" s="341" t="s">
        <v>406</v>
      </c>
      <c r="C149" s="341"/>
      <c r="D149" s="335" t="s">
        <v>407</v>
      </c>
      <c r="E149" s="339" t="s">
        <v>423</v>
      </c>
      <c r="F149" s="338" t="s">
        <v>424</v>
      </c>
      <c r="G149" s="340" t="s">
        <v>410</v>
      </c>
      <c r="H149" s="337" t="s">
        <v>411</v>
      </c>
      <c r="I149" s="337" t="s">
        <v>411</v>
      </c>
      <c r="J149" s="340" t="s">
        <v>425</v>
      </c>
      <c r="K149" s="340"/>
      <c r="L149" s="340"/>
      <c r="M149" s="332" t="s">
        <v>413</v>
      </c>
      <c r="N149" s="332"/>
      <c r="O149" s="332"/>
      <c r="P149" s="398"/>
      <c r="Q149" s="398"/>
      <c r="R149" s="398"/>
      <c r="S149" s="398"/>
      <c r="T149" s="398"/>
      <c r="U149" s="398"/>
      <c r="V149" s="398"/>
      <c r="W149" s="398"/>
      <c r="X149" s="398"/>
      <c r="Y149" s="398"/>
      <c r="Z149" s="398"/>
      <c r="AA149" s="398"/>
      <c r="AB149" s="398"/>
    </row>
    <row r="150" ht="29" spans="1:28">
      <c r="A150" s="332">
        <f t="shared" si="2"/>
        <v>134</v>
      </c>
      <c r="B150" s="341" t="s">
        <v>406</v>
      </c>
      <c r="C150" s="341"/>
      <c r="D150" s="335" t="s">
        <v>407</v>
      </c>
      <c r="E150" s="339" t="s">
        <v>426</v>
      </c>
      <c r="F150" s="338" t="s">
        <v>427</v>
      </c>
      <c r="G150" s="340" t="s">
        <v>410</v>
      </c>
      <c r="H150" s="340" t="s">
        <v>428</v>
      </c>
      <c r="I150" s="340" t="s">
        <v>429</v>
      </c>
      <c r="J150" s="340" t="s">
        <v>430</v>
      </c>
      <c r="K150" s="340"/>
      <c r="L150" s="340"/>
      <c r="M150" s="332" t="s">
        <v>413</v>
      </c>
      <c r="N150" s="332"/>
      <c r="O150" s="332"/>
      <c r="P150" s="398"/>
      <c r="Q150" s="398"/>
      <c r="R150" s="398"/>
      <c r="S150" s="398"/>
      <c r="T150" s="398"/>
      <c r="U150" s="398"/>
      <c r="V150" s="398"/>
      <c r="W150" s="398"/>
      <c r="X150" s="398"/>
      <c r="Y150" s="398"/>
      <c r="Z150" s="398"/>
      <c r="AA150" s="398"/>
      <c r="AB150" s="398"/>
    </row>
    <row r="151" ht="29" spans="1:28">
      <c r="A151" s="332">
        <f t="shared" si="2"/>
        <v>135</v>
      </c>
      <c r="B151" s="341" t="s">
        <v>406</v>
      </c>
      <c r="C151" s="341"/>
      <c r="D151" s="335" t="s">
        <v>407</v>
      </c>
      <c r="E151" s="339" t="s">
        <v>431</v>
      </c>
      <c r="F151" s="338" t="s">
        <v>432</v>
      </c>
      <c r="G151" s="340" t="s">
        <v>410</v>
      </c>
      <c r="H151" s="340" t="s">
        <v>428</v>
      </c>
      <c r="I151" s="340" t="s">
        <v>429</v>
      </c>
      <c r="J151" s="340" t="s">
        <v>430</v>
      </c>
      <c r="K151" s="340"/>
      <c r="L151" s="340"/>
      <c r="M151" s="332" t="s">
        <v>413</v>
      </c>
      <c r="N151" s="332"/>
      <c r="O151" s="332"/>
      <c r="P151" s="398"/>
      <c r="Q151" s="398"/>
      <c r="R151" s="398"/>
      <c r="S151" s="398"/>
      <c r="T151" s="398"/>
      <c r="U151" s="398"/>
      <c r="V151" s="398"/>
      <c r="W151" s="398"/>
      <c r="X151" s="398"/>
      <c r="Y151" s="398"/>
      <c r="Z151" s="398"/>
      <c r="AA151" s="398"/>
      <c r="AB151" s="398"/>
    </row>
    <row r="152" ht="29" spans="1:28">
      <c r="A152" s="332">
        <f t="shared" si="2"/>
        <v>136</v>
      </c>
      <c r="B152" s="341" t="s">
        <v>406</v>
      </c>
      <c r="C152" s="341"/>
      <c r="D152" s="335" t="s">
        <v>407</v>
      </c>
      <c r="E152" s="339" t="s">
        <v>433</v>
      </c>
      <c r="F152" s="338" t="s">
        <v>434</v>
      </c>
      <c r="G152" s="340" t="s">
        <v>410</v>
      </c>
      <c r="H152" s="340" t="s">
        <v>428</v>
      </c>
      <c r="I152" s="340" t="s">
        <v>429</v>
      </c>
      <c r="J152" s="340" t="s">
        <v>430</v>
      </c>
      <c r="K152" s="340"/>
      <c r="L152" s="340"/>
      <c r="M152" s="332" t="s">
        <v>413</v>
      </c>
      <c r="N152" s="332"/>
      <c r="O152" s="332"/>
      <c r="P152" s="398"/>
      <c r="Q152" s="398"/>
      <c r="R152" s="398"/>
      <c r="S152" s="398"/>
      <c r="T152" s="398"/>
      <c r="U152" s="398"/>
      <c r="V152" s="398"/>
      <c r="W152" s="398"/>
      <c r="X152" s="398"/>
      <c r="Y152" s="398"/>
      <c r="Z152" s="398"/>
      <c r="AA152" s="398"/>
      <c r="AB152" s="398"/>
    </row>
    <row r="153" ht="43.5" spans="1:28">
      <c r="A153" s="332">
        <f t="shared" si="2"/>
        <v>137</v>
      </c>
      <c r="B153" s="341" t="s">
        <v>406</v>
      </c>
      <c r="C153" s="341"/>
      <c r="D153" s="335" t="s">
        <v>407</v>
      </c>
      <c r="E153" s="339" t="s">
        <v>435</v>
      </c>
      <c r="F153" s="338" t="s">
        <v>436</v>
      </c>
      <c r="G153" s="340" t="s">
        <v>437</v>
      </c>
      <c r="H153" s="340" t="s">
        <v>438</v>
      </c>
      <c r="I153" s="340" t="s">
        <v>439</v>
      </c>
      <c r="J153" s="340" t="s">
        <v>440</v>
      </c>
      <c r="K153" s="340"/>
      <c r="L153" s="340"/>
      <c r="M153" s="332" t="s">
        <v>413</v>
      </c>
      <c r="N153" s="332"/>
      <c r="O153" s="332"/>
      <c r="P153" s="398"/>
      <c r="Q153" s="398"/>
      <c r="R153" s="398"/>
      <c r="S153" s="398"/>
      <c r="T153" s="398"/>
      <c r="U153" s="398"/>
      <c r="V153" s="398"/>
      <c r="W153" s="398"/>
      <c r="X153" s="398"/>
      <c r="Y153" s="398"/>
      <c r="Z153" s="398"/>
      <c r="AA153" s="398"/>
      <c r="AB153" s="398"/>
    </row>
    <row r="154" ht="14.5" spans="1:28">
      <c r="A154" s="332">
        <f t="shared" si="2"/>
        <v>138</v>
      </c>
      <c r="B154" s="341" t="s">
        <v>406</v>
      </c>
      <c r="C154" s="341"/>
      <c r="D154" s="335" t="s">
        <v>407</v>
      </c>
      <c r="E154" s="339" t="s">
        <v>441</v>
      </c>
      <c r="F154" s="338" t="s">
        <v>442</v>
      </c>
      <c r="G154" s="340" t="s">
        <v>410</v>
      </c>
      <c r="H154" s="337" t="s">
        <v>411</v>
      </c>
      <c r="I154" s="337" t="s">
        <v>411</v>
      </c>
      <c r="J154" s="340" t="s">
        <v>443</v>
      </c>
      <c r="K154" s="340"/>
      <c r="L154" s="340"/>
      <c r="M154" s="332" t="s">
        <v>413</v>
      </c>
      <c r="N154" s="332"/>
      <c r="O154" s="332"/>
      <c r="P154" s="398"/>
      <c r="Q154" s="398"/>
      <c r="R154" s="398"/>
      <c r="S154" s="398"/>
      <c r="T154" s="398"/>
      <c r="U154" s="398"/>
      <c r="V154" s="398"/>
      <c r="W154" s="398"/>
      <c r="X154" s="398"/>
      <c r="Y154" s="398"/>
      <c r="Z154" s="398"/>
      <c r="AA154" s="398"/>
      <c r="AB154" s="398"/>
    </row>
    <row r="155" ht="17.25" customHeight="1" spans="1:28">
      <c r="A155" s="332">
        <f t="shared" si="2"/>
        <v>139</v>
      </c>
      <c r="B155" s="341" t="s">
        <v>406</v>
      </c>
      <c r="C155" s="341"/>
      <c r="D155" s="335" t="s">
        <v>407</v>
      </c>
      <c r="E155" s="339" t="s">
        <v>444</v>
      </c>
      <c r="F155" s="338" t="s">
        <v>445</v>
      </c>
      <c r="G155" s="340" t="s">
        <v>410</v>
      </c>
      <c r="H155" s="337" t="s">
        <v>411</v>
      </c>
      <c r="I155" s="337" t="s">
        <v>411</v>
      </c>
      <c r="J155" s="340" t="s">
        <v>443</v>
      </c>
      <c r="K155" s="340"/>
      <c r="L155" s="340"/>
      <c r="M155" s="332" t="s">
        <v>413</v>
      </c>
      <c r="N155" s="332"/>
      <c r="O155" s="332"/>
      <c r="P155" s="398"/>
      <c r="Q155" s="398"/>
      <c r="R155" s="398"/>
      <c r="S155" s="398"/>
      <c r="T155" s="398"/>
      <c r="U155" s="398"/>
      <c r="V155" s="398"/>
      <c r="W155" s="398"/>
      <c r="X155" s="398"/>
      <c r="Y155" s="398"/>
      <c r="Z155" s="398"/>
      <c r="AA155" s="398"/>
      <c r="AB155" s="398"/>
    </row>
    <row r="156" ht="17.25" customHeight="1" spans="1:28">
      <c r="A156" s="332">
        <f t="shared" si="2"/>
        <v>140</v>
      </c>
      <c r="B156" s="341" t="s">
        <v>406</v>
      </c>
      <c r="C156" s="341"/>
      <c r="D156" s="335" t="s">
        <v>407</v>
      </c>
      <c r="E156" s="339" t="s">
        <v>446</v>
      </c>
      <c r="F156" s="338" t="s">
        <v>447</v>
      </c>
      <c r="G156" s="340" t="s">
        <v>410</v>
      </c>
      <c r="H156" s="337" t="s">
        <v>411</v>
      </c>
      <c r="I156" s="337" t="s">
        <v>411</v>
      </c>
      <c r="J156" s="340" t="s">
        <v>443</v>
      </c>
      <c r="K156" s="340"/>
      <c r="L156" s="340"/>
      <c r="M156" s="332" t="s">
        <v>413</v>
      </c>
      <c r="N156" s="332"/>
      <c r="O156" s="332"/>
      <c r="P156" s="398"/>
      <c r="Q156" s="398"/>
      <c r="R156" s="398"/>
      <c r="S156" s="398"/>
      <c r="T156" s="398"/>
      <c r="U156" s="398"/>
      <c r="V156" s="398"/>
      <c r="W156" s="398"/>
      <c r="X156" s="398"/>
      <c r="Y156" s="398"/>
      <c r="Z156" s="398"/>
      <c r="AA156" s="398"/>
      <c r="AB156" s="398"/>
    </row>
    <row r="157" ht="17.25" customHeight="1" spans="1:28">
      <c r="A157" s="332">
        <f t="shared" si="2"/>
        <v>141</v>
      </c>
      <c r="B157" s="341" t="s">
        <v>406</v>
      </c>
      <c r="C157" s="341"/>
      <c r="D157" s="335" t="s">
        <v>407</v>
      </c>
      <c r="E157" s="339" t="s">
        <v>448</v>
      </c>
      <c r="F157" s="338" t="s">
        <v>449</v>
      </c>
      <c r="G157" s="340" t="s">
        <v>410</v>
      </c>
      <c r="H157" s="337" t="s">
        <v>411</v>
      </c>
      <c r="I157" s="337" t="s">
        <v>411</v>
      </c>
      <c r="J157" s="340" t="s">
        <v>443</v>
      </c>
      <c r="K157" s="340"/>
      <c r="L157" s="340"/>
      <c r="M157" s="332" t="s">
        <v>413</v>
      </c>
      <c r="N157" s="332"/>
      <c r="O157" s="332"/>
      <c r="P157" s="398"/>
      <c r="Q157" s="398"/>
      <c r="R157" s="398"/>
      <c r="S157" s="398"/>
      <c r="T157" s="398"/>
      <c r="U157" s="398"/>
      <c r="V157" s="398"/>
      <c r="W157" s="398"/>
      <c r="X157" s="398"/>
      <c r="Y157" s="398"/>
      <c r="Z157" s="398"/>
      <c r="AA157" s="398"/>
      <c r="AB157" s="398"/>
    </row>
    <row r="158" ht="14.5" spans="1:28">
      <c r="A158" s="332">
        <f t="shared" si="2"/>
        <v>142</v>
      </c>
      <c r="B158" s="341" t="s">
        <v>406</v>
      </c>
      <c r="C158" s="341"/>
      <c r="D158" s="335" t="s">
        <v>407</v>
      </c>
      <c r="E158" s="339" t="s">
        <v>450</v>
      </c>
      <c r="F158" s="338" t="s">
        <v>451</v>
      </c>
      <c r="G158" s="340" t="s">
        <v>410</v>
      </c>
      <c r="H158" s="337" t="s">
        <v>411</v>
      </c>
      <c r="I158" s="337" t="s">
        <v>411</v>
      </c>
      <c r="J158" s="340" t="s">
        <v>443</v>
      </c>
      <c r="K158" s="340"/>
      <c r="L158" s="340"/>
      <c r="M158" s="332" t="s">
        <v>413</v>
      </c>
      <c r="N158" s="332"/>
      <c r="O158" s="332"/>
      <c r="P158" s="398"/>
      <c r="Q158" s="398"/>
      <c r="R158" s="398"/>
      <c r="S158" s="398"/>
      <c r="T158" s="398"/>
      <c r="U158" s="398"/>
      <c r="V158" s="398"/>
      <c r="W158" s="398"/>
      <c r="X158" s="398"/>
      <c r="Y158" s="398"/>
      <c r="Z158" s="398"/>
      <c r="AA158" s="398"/>
      <c r="AB158" s="398"/>
    </row>
    <row r="159" ht="17.25" customHeight="1" spans="1:28">
      <c r="A159" s="332">
        <f t="shared" si="2"/>
        <v>143</v>
      </c>
      <c r="B159" s="341" t="s">
        <v>452</v>
      </c>
      <c r="C159" s="341"/>
      <c r="D159" s="335" t="s">
        <v>453</v>
      </c>
      <c r="E159" s="339" t="s">
        <v>454</v>
      </c>
      <c r="F159" s="338" t="s">
        <v>455</v>
      </c>
      <c r="G159" s="340" t="s">
        <v>456</v>
      </c>
      <c r="H159" s="337" t="s">
        <v>457</v>
      </c>
      <c r="I159" s="337"/>
      <c r="J159" s="340" t="s">
        <v>458</v>
      </c>
      <c r="K159" s="340"/>
      <c r="L159" s="340"/>
      <c r="M159" s="332" t="s">
        <v>459</v>
      </c>
      <c r="N159" s="332"/>
      <c r="O159" s="332"/>
      <c r="P159" s="398"/>
      <c r="Q159" s="398"/>
      <c r="R159" s="398"/>
      <c r="S159" s="398"/>
      <c r="T159" s="398"/>
      <c r="U159" s="398"/>
      <c r="V159" s="398"/>
      <c r="W159" s="398"/>
      <c r="X159" s="398"/>
      <c r="Y159" s="398"/>
      <c r="Z159" s="398"/>
      <c r="AA159" s="398"/>
      <c r="AB159" s="398"/>
    </row>
    <row r="160" ht="17.25" customHeight="1" spans="1:28">
      <c r="A160" s="332">
        <f t="shared" si="2"/>
        <v>144</v>
      </c>
      <c r="B160" s="341" t="s">
        <v>452</v>
      </c>
      <c r="C160" s="341"/>
      <c r="D160" s="335" t="s">
        <v>453</v>
      </c>
      <c r="E160" s="339" t="s">
        <v>460</v>
      </c>
      <c r="F160" s="338" t="s">
        <v>461</v>
      </c>
      <c r="G160" s="340" t="s">
        <v>462</v>
      </c>
      <c r="H160" s="337"/>
      <c r="I160" s="337"/>
      <c r="J160" s="340"/>
      <c r="K160" s="340"/>
      <c r="L160" s="340"/>
      <c r="M160" s="332" t="s">
        <v>459</v>
      </c>
      <c r="N160" s="332"/>
      <c r="O160" s="332"/>
      <c r="P160" s="398"/>
      <c r="Q160" s="398"/>
      <c r="R160" s="398"/>
      <c r="S160" s="398"/>
      <c r="T160" s="398"/>
      <c r="U160" s="398"/>
      <c r="V160" s="398"/>
      <c r="W160" s="398"/>
      <c r="X160" s="398"/>
      <c r="Y160" s="398"/>
      <c r="Z160" s="398"/>
      <c r="AA160" s="398"/>
      <c r="AB160" s="398"/>
    </row>
    <row r="161" ht="17.25" customHeight="1" spans="1:28">
      <c r="A161" s="332">
        <f t="shared" si="2"/>
        <v>145</v>
      </c>
      <c r="B161" s="341" t="s">
        <v>452</v>
      </c>
      <c r="C161" s="341"/>
      <c r="D161" s="335" t="s">
        <v>453</v>
      </c>
      <c r="E161" s="339" t="s">
        <v>463</v>
      </c>
      <c r="F161" s="338" t="s">
        <v>464</v>
      </c>
      <c r="G161" s="340" t="s">
        <v>410</v>
      </c>
      <c r="H161" s="337"/>
      <c r="I161" s="337"/>
      <c r="J161" s="340"/>
      <c r="K161" s="340"/>
      <c r="L161" s="340"/>
      <c r="M161" s="332" t="s">
        <v>459</v>
      </c>
      <c r="N161" s="332"/>
      <c r="O161" s="332"/>
      <c r="P161" s="398"/>
      <c r="Q161" s="398"/>
      <c r="R161" s="398"/>
      <c r="S161" s="398"/>
      <c r="T161" s="398"/>
      <c r="U161" s="398"/>
      <c r="V161" s="398"/>
      <c r="W161" s="398"/>
      <c r="X161" s="398"/>
      <c r="Y161" s="398"/>
      <c r="Z161" s="398"/>
      <c r="AA161" s="398"/>
      <c r="AB161" s="398"/>
    </row>
    <row r="162" ht="17.25" customHeight="1" spans="1:28">
      <c r="A162" s="332">
        <f t="shared" si="2"/>
        <v>146</v>
      </c>
      <c r="B162" s="341" t="s">
        <v>452</v>
      </c>
      <c r="C162" s="341"/>
      <c r="D162" s="335" t="s">
        <v>453</v>
      </c>
      <c r="E162" s="339" t="s">
        <v>280</v>
      </c>
      <c r="F162" s="338" t="s">
        <v>281</v>
      </c>
      <c r="G162" s="340" t="s">
        <v>410</v>
      </c>
      <c r="H162" s="337"/>
      <c r="I162" s="337"/>
      <c r="J162" s="340"/>
      <c r="K162" s="340"/>
      <c r="L162" s="340"/>
      <c r="M162" s="332" t="s">
        <v>459</v>
      </c>
      <c r="N162" s="332"/>
      <c r="O162" s="332"/>
      <c r="P162" s="398"/>
      <c r="Q162" s="398"/>
      <c r="R162" s="398"/>
      <c r="S162" s="398"/>
      <c r="T162" s="398"/>
      <c r="U162" s="398"/>
      <c r="V162" s="398"/>
      <c r="W162" s="398"/>
      <c r="X162" s="398"/>
      <c r="Y162" s="398"/>
      <c r="Z162" s="398"/>
      <c r="AA162" s="398"/>
      <c r="AB162" s="398"/>
    </row>
    <row r="163" ht="17.25" customHeight="1" spans="1:28">
      <c r="A163" s="332">
        <f t="shared" si="2"/>
        <v>147</v>
      </c>
      <c r="B163" s="341" t="s">
        <v>452</v>
      </c>
      <c r="C163" s="341"/>
      <c r="D163" s="335" t="s">
        <v>453</v>
      </c>
      <c r="E163" s="339" t="s">
        <v>465</v>
      </c>
      <c r="F163" s="338" t="s">
        <v>466</v>
      </c>
      <c r="G163" s="340" t="s">
        <v>410</v>
      </c>
      <c r="H163" s="337"/>
      <c r="I163" s="337"/>
      <c r="J163" s="340"/>
      <c r="K163" s="340"/>
      <c r="L163" s="340"/>
      <c r="M163" s="332" t="s">
        <v>459</v>
      </c>
      <c r="N163" s="332"/>
      <c r="O163" s="332"/>
      <c r="P163" s="398"/>
      <c r="Q163" s="398"/>
      <c r="R163" s="398"/>
      <c r="S163" s="398"/>
      <c r="T163" s="398"/>
      <c r="U163" s="398"/>
      <c r="V163" s="398"/>
      <c r="W163" s="398"/>
      <c r="X163" s="398"/>
      <c r="Y163" s="398"/>
      <c r="Z163" s="398"/>
      <c r="AA163" s="398"/>
      <c r="AB163" s="398"/>
    </row>
    <row r="164" ht="17.25" customHeight="1" spans="1:28">
      <c r="A164" s="332">
        <f t="shared" si="2"/>
        <v>148</v>
      </c>
      <c r="B164" s="341" t="s">
        <v>452</v>
      </c>
      <c r="C164" s="341"/>
      <c r="D164" s="335" t="s">
        <v>453</v>
      </c>
      <c r="E164" s="339" t="s">
        <v>333</v>
      </c>
      <c r="F164" s="338" t="s">
        <v>334</v>
      </c>
      <c r="G164" s="340" t="s">
        <v>410</v>
      </c>
      <c r="H164" s="337"/>
      <c r="I164" s="337"/>
      <c r="J164" s="340"/>
      <c r="K164" s="340"/>
      <c r="L164" s="340"/>
      <c r="M164" s="332" t="s">
        <v>459</v>
      </c>
      <c r="N164" s="332"/>
      <c r="O164" s="332"/>
      <c r="P164" s="398"/>
      <c r="Q164" s="398"/>
      <c r="R164" s="398"/>
      <c r="S164" s="398"/>
      <c r="T164" s="398"/>
      <c r="U164" s="398"/>
      <c r="V164" s="398"/>
      <c r="W164" s="398"/>
      <c r="X164" s="398"/>
      <c r="Y164" s="398"/>
      <c r="Z164" s="398"/>
      <c r="AA164" s="398"/>
      <c r="AB164" s="398"/>
    </row>
    <row r="165" ht="17.25" customHeight="1" spans="1:28">
      <c r="A165" s="332">
        <f t="shared" si="2"/>
        <v>149</v>
      </c>
      <c r="B165" s="341" t="s">
        <v>452</v>
      </c>
      <c r="C165" s="341"/>
      <c r="D165" s="335" t="s">
        <v>453</v>
      </c>
      <c r="E165" s="339" t="s">
        <v>338</v>
      </c>
      <c r="F165" s="338" t="s">
        <v>339</v>
      </c>
      <c r="G165" s="340" t="s">
        <v>410</v>
      </c>
      <c r="H165" s="337"/>
      <c r="I165" s="337"/>
      <c r="J165" s="340"/>
      <c r="K165" s="340"/>
      <c r="L165" s="340"/>
      <c r="M165" s="332" t="s">
        <v>459</v>
      </c>
      <c r="N165" s="332"/>
      <c r="O165" s="332"/>
      <c r="P165" s="398"/>
      <c r="Q165" s="398"/>
      <c r="R165" s="398"/>
      <c r="S165" s="398"/>
      <c r="T165" s="398"/>
      <c r="U165" s="398"/>
      <c r="V165" s="398"/>
      <c r="W165" s="398"/>
      <c r="X165" s="398"/>
      <c r="Y165" s="398"/>
      <c r="Z165" s="398"/>
      <c r="AA165" s="398"/>
      <c r="AB165" s="398"/>
    </row>
    <row r="166" ht="17.25" customHeight="1" spans="1:28">
      <c r="A166" s="332">
        <f t="shared" si="2"/>
        <v>150</v>
      </c>
      <c r="B166" s="341" t="s">
        <v>452</v>
      </c>
      <c r="C166" s="341"/>
      <c r="D166" s="335" t="s">
        <v>453</v>
      </c>
      <c r="E166" s="339" t="s">
        <v>342</v>
      </c>
      <c r="F166" s="338" t="s">
        <v>343</v>
      </c>
      <c r="G166" s="340" t="s">
        <v>410</v>
      </c>
      <c r="H166" s="337"/>
      <c r="I166" s="337"/>
      <c r="J166" s="340"/>
      <c r="K166" s="340"/>
      <c r="L166" s="340"/>
      <c r="M166" s="332" t="s">
        <v>459</v>
      </c>
      <c r="N166" s="332"/>
      <c r="O166" s="332"/>
      <c r="P166" s="398"/>
      <c r="Q166" s="398"/>
      <c r="R166" s="398"/>
      <c r="S166" s="398"/>
      <c r="T166" s="398"/>
      <c r="U166" s="398"/>
      <c r="V166" s="398"/>
      <c r="W166" s="398"/>
      <c r="X166" s="398"/>
      <c r="Y166" s="398"/>
      <c r="Z166" s="398"/>
      <c r="AA166" s="398"/>
      <c r="AB166" s="398"/>
    </row>
    <row r="167" ht="17.25" customHeight="1" spans="1:28">
      <c r="A167" s="332">
        <f t="shared" si="2"/>
        <v>151</v>
      </c>
      <c r="B167" s="341" t="s">
        <v>452</v>
      </c>
      <c r="C167" s="341"/>
      <c r="D167" s="335" t="s">
        <v>453</v>
      </c>
      <c r="E167" s="339" t="s">
        <v>340</v>
      </c>
      <c r="F167" s="338" t="s">
        <v>341</v>
      </c>
      <c r="G167" s="340" t="s">
        <v>410</v>
      </c>
      <c r="H167" s="337"/>
      <c r="I167" s="337"/>
      <c r="J167" s="340"/>
      <c r="K167" s="340"/>
      <c r="L167" s="340"/>
      <c r="M167" s="332" t="s">
        <v>459</v>
      </c>
      <c r="N167" s="332"/>
      <c r="O167" s="332"/>
      <c r="P167" s="398"/>
      <c r="Q167" s="398"/>
      <c r="R167" s="398"/>
      <c r="S167" s="398"/>
      <c r="T167" s="398"/>
      <c r="U167" s="398"/>
      <c r="V167" s="398"/>
      <c r="W167" s="398"/>
      <c r="X167" s="398"/>
      <c r="Y167" s="398"/>
      <c r="Z167" s="398"/>
      <c r="AA167" s="398"/>
      <c r="AB167" s="398"/>
    </row>
    <row r="168" ht="17.25" customHeight="1" spans="1:28">
      <c r="A168" s="332">
        <f t="shared" si="2"/>
        <v>152</v>
      </c>
      <c r="B168" s="341" t="s">
        <v>452</v>
      </c>
      <c r="C168" s="341"/>
      <c r="D168" s="335" t="s">
        <v>453</v>
      </c>
      <c r="E168" s="339" t="s">
        <v>363</v>
      </c>
      <c r="F168" s="338" t="s">
        <v>364</v>
      </c>
      <c r="G168" s="340" t="s">
        <v>410</v>
      </c>
      <c r="H168" s="337"/>
      <c r="I168" s="337"/>
      <c r="J168" s="340"/>
      <c r="K168" s="340"/>
      <c r="L168" s="340"/>
      <c r="M168" s="332" t="s">
        <v>459</v>
      </c>
      <c r="N168" s="332"/>
      <c r="O168" s="332"/>
      <c r="P168" s="398"/>
      <c r="Q168" s="398"/>
      <c r="R168" s="398"/>
      <c r="S168" s="398"/>
      <c r="T168" s="398"/>
      <c r="U168" s="398"/>
      <c r="V168" s="398"/>
      <c r="W168" s="398"/>
      <c r="X168" s="398"/>
      <c r="Y168" s="398"/>
      <c r="Z168" s="398"/>
      <c r="AA168" s="398"/>
      <c r="AB168" s="398"/>
    </row>
    <row r="169" ht="17.25" customHeight="1" spans="1:28">
      <c r="A169" s="332">
        <f t="shared" si="2"/>
        <v>153</v>
      </c>
      <c r="B169" s="341" t="s">
        <v>452</v>
      </c>
      <c r="C169" s="341"/>
      <c r="D169" s="335" t="s">
        <v>453</v>
      </c>
      <c r="E169" s="339" t="s">
        <v>365</v>
      </c>
      <c r="F169" s="338" t="s">
        <v>366</v>
      </c>
      <c r="G169" s="340" t="s">
        <v>410</v>
      </c>
      <c r="H169" s="337"/>
      <c r="I169" s="337"/>
      <c r="J169" s="340"/>
      <c r="K169" s="340"/>
      <c r="L169" s="340"/>
      <c r="M169" s="332" t="s">
        <v>459</v>
      </c>
      <c r="N169" s="332"/>
      <c r="O169" s="332"/>
      <c r="P169" s="398"/>
      <c r="Q169" s="398"/>
      <c r="R169" s="398"/>
      <c r="S169" s="398"/>
      <c r="T169" s="398"/>
      <c r="U169" s="398"/>
      <c r="V169" s="398"/>
      <c r="W169" s="398"/>
      <c r="X169" s="398"/>
      <c r="Y169" s="398"/>
      <c r="Z169" s="398"/>
      <c r="AA169" s="398"/>
      <c r="AB169" s="398"/>
    </row>
    <row r="170" ht="29" spans="1:28">
      <c r="A170" s="332">
        <f t="shared" si="2"/>
        <v>154</v>
      </c>
      <c r="B170" s="341" t="s">
        <v>452</v>
      </c>
      <c r="C170" s="341"/>
      <c r="D170" s="335" t="s">
        <v>453</v>
      </c>
      <c r="E170" s="399" t="s">
        <v>467</v>
      </c>
      <c r="F170" s="338" t="s">
        <v>468</v>
      </c>
      <c r="G170" s="340" t="s">
        <v>469</v>
      </c>
      <c r="H170" s="340" t="s">
        <v>470</v>
      </c>
      <c r="I170" s="340" t="s">
        <v>471</v>
      </c>
      <c r="J170" s="340"/>
      <c r="K170" s="340"/>
      <c r="L170" s="340"/>
      <c r="M170" s="332" t="s">
        <v>459</v>
      </c>
      <c r="N170" s="332"/>
      <c r="O170" s="332"/>
      <c r="P170" s="398"/>
      <c r="Q170" s="398"/>
      <c r="R170" s="398"/>
      <c r="S170" s="398"/>
      <c r="T170" s="398"/>
      <c r="U170" s="398"/>
      <c r="V170" s="398"/>
      <c r="W170" s="398"/>
      <c r="X170" s="398"/>
      <c r="Y170" s="398"/>
      <c r="Z170" s="398"/>
      <c r="AA170" s="398"/>
      <c r="AB170" s="398"/>
    </row>
    <row r="171" ht="29" spans="1:28">
      <c r="A171" s="332">
        <f t="shared" si="2"/>
        <v>155</v>
      </c>
      <c r="B171" s="341" t="s">
        <v>472</v>
      </c>
      <c r="C171" s="341"/>
      <c r="D171" s="335" t="s">
        <v>473</v>
      </c>
      <c r="E171" s="339" t="s">
        <v>96</v>
      </c>
      <c r="F171" s="338" t="s">
        <v>97</v>
      </c>
      <c r="G171" s="340" t="s">
        <v>297</v>
      </c>
      <c r="H171" s="340" t="s">
        <v>474</v>
      </c>
      <c r="I171" s="340" t="s">
        <v>475</v>
      </c>
      <c r="J171" s="340" t="s">
        <v>476</v>
      </c>
      <c r="K171" s="340"/>
      <c r="L171" s="340"/>
      <c r="M171" s="332" t="s">
        <v>477</v>
      </c>
      <c r="N171" s="332"/>
      <c r="O171" s="332"/>
      <c r="P171" s="398"/>
      <c r="Q171" s="398"/>
      <c r="R171" s="398"/>
      <c r="S171" s="398"/>
      <c r="T171" s="398"/>
      <c r="U171" s="398"/>
      <c r="V171" s="398"/>
      <c r="W171" s="398"/>
      <c r="X171" s="398"/>
      <c r="Y171" s="398"/>
      <c r="Z171" s="398"/>
      <c r="AA171" s="398"/>
      <c r="AB171" s="398"/>
    </row>
    <row r="172" ht="29" spans="1:28">
      <c r="A172" s="332">
        <f t="shared" si="2"/>
        <v>156</v>
      </c>
      <c r="B172" s="341" t="s">
        <v>472</v>
      </c>
      <c r="C172" s="341"/>
      <c r="D172" s="335" t="s">
        <v>473</v>
      </c>
      <c r="E172" s="339" t="s">
        <v>100</v>
      </c>
      <c r="F172" s="338" t="s">
        <v>101</v>
      </c>
      <c r="G172" s="340" t="s">
        <v>297</v>
      </c>
      <c r="H172" s="340" t="s">
        <v>474</v>
      </c>
      <c r="I172" s="340" t="s">
        <v>475</v>
      </c>
      <c r="J172" s="340"/>
      <c r="K172" s="340"/>
      <c r="L172" s="340"/>
      <c r="M172" s="332" t="s">
        <v>477</v>
      </c>
      <c r="N172" s="332"/>
      <c r="O172" s="332"/>
      <c r="P172" s="398"/>
      <c r="Q172" s="398"/>
      <c r="R172" s="398"/>
      <c r="S172" s="398"/>
      <c r="T172" s="398"/>
      <c r="U172" s="398"/>
      <c r="V172" s="398"/>
      <c r="W172" s="398"/>
      <c r="X172" s="398"/>
      <c r="Y172" s="398"/>
      <c r="Z172" s="398"/>
      <c r="AA172" s="398"/>
      <c r="AB172" s="398"/>
    </row>
    <row r="173" ht="14.5" spans="1:28">
      <c r="A173" s="332">
        <f t="shared" si="2"/>
        <v>157</v>
      </c>
      <c r="B173" s="341" t="s">
        <v>472</v>
      </c>
      <c r="C173" s="341"/>
      <c r="D173" s="335" t="s">
        <v>473</v>
      </c>
      <c r="E173" s="339" t="s">
        <v>363</v>
      </c>
      <c r="F173" s="338" t="s">
        <v>364</v>
      </c>
      <c r="G173" s="397" t="s">
        <v>335</v>
      </c>
      <c r="H173" s="396" t="s">
        <v>478</v>
      </c>
      <c r="I173" s="396" t="s">
        <v>479</v>
      </c>
      <c r="J173" s="340"/>
      <c r="K173" s="340"/>
      <c r="L173" s="340"/>
      <c r="M173" s="332" t="s">
        <v>477</v>
      </c>
      <c r="N173" s="332"/>
      <c r="O173" s="332"/>
      <c r="P173" s="398"/>
      <c r="Q173" s="398"/>
      <c r="R173" s="398"/>
      <c r="S173" s="398"/>
      <c r="T173" s="398"/>
      <c r="U173" s="398"/>
      <c r="V173" s="398"/>
      <c r="W173" s="398"/>
      <c r="X173" s="398"/>
      <c r="Y173" s="398"/>
      <c r="Z173" s="398"/>
      <c r="AA173" s="398"/>
      <c r="AB173" s="398"/>
    </row>
    <row r="174" ht="14.5" spans="1:28">
      <c r="A174" s="332">
        <f t="shared" si="2"/>
        <v>158</v>
      </c>
      <c r="B174" s="341" t="s">
        <v>472</v>
      </c>
      <c r="C174" s="341"/>
      <c r="D174" s="335" t="s">
        <v>473</v>
      </c>
      <c r="E174" s="339" t="s">
        <v>365</v>
      </c>
      <c r="F174" s="338" t="s">
        <v>366</v>
      </c>
      <c r="G174" s="397" t="s">
        <v>335</v>
      </c>
      <c r="H174" s="396" t="s">
        <v>478</v>
      </c>
      <c r="I174" s="396" t="s">
        <v>479</v>
      </c>
      <c r="J174" s="340"/>
      <c r="K174" s="340"/>
      <c r="L174" s="340"/>
      <c r="M174" s="332" t="s">
        <v>477</v>
      </c>
      <c r="N174" s="332"/>
      <c r="O174" s="332"/>
      <c r="P174" s="398"/>
      <c r="Q174" s="398"/>
      <c r="R174" s="398"/>
      <c r="S174" s="398"/>
      <c r="T174" s="398"/>
      <c r="U174" s="398"/>
      <c r="V174" s="398"/>
      <c r="W174" s="398"/>
      <c r="X174" s="398"/>
      <c r="Y174" s="398"/>
      <c r="Z174" s="398"/>
      <c r="AA174" s="398"/>
      <c r="AB174" s="398"/>
    </row>
    <row r="175" ht="14.5" spans="1:28">
      <c r="A175" s="332">
        <f t="shared" si="2"/>
        <v>159</v>
      </c>
      <c r="B175" s="341" t="s">
        <v>480</v>
      </c>
      <c r="C175" s="341"/>
      <c r="D175" s="335" t="s">
        <v>481</v>
      </c>
      <c r="E175" s="339" t="s">
        <v>482</v>
      </c>
      <c r="F175" s="338" t="s">
        <v>483</v>
      </c>
      <c r="G175" s="340" t="s">
        <v>401</v>
      </c>
      <c r="H175" s="340" t="s">
        <v>484</v>
      </c>
      <c r="I175" s="340" t="s">
        <v>485</v>
      </c>
      <c r="J175" s="340" t="s">
        <v>486</v>
      </c>
      <c r="K175" s="340"/>
      <c r="L175" s="340"/>
      <c r="M175" s="332" t="s">
        <v>487</v>
      </c>
      <c r="N175" s="332"/>
      <c r="O175" s="332"/>
      <c r="P175" s="398"/>
      <c r="Q175" s="398"/>
      <c r="R175" s="398"/>
      <c r="S175" s="398"/>
      <c r="T175" s="398"/>
      <c r="U175" s="398"/>
      <c r="V175" s="398"/>
      <c r="W175" s="398"/>
      <c r="X175" s="398"/>
      <c r="Y175" s="398"/>
      <c r="Z175" s="398"/>
      <c r="AA175" s="398"/>
      <c r="AB175" s="398"/>
    </row>
    <row r="176" ht="14.5" spans="1:28">
      <c r="A176" s="332">
        <f t="shared" si="2"/>
        <v>160</v>
      </c>
      <c r="B176" s="341" t="s">
        <v>480</v>
      </c>
      <c r="C176" s="341"/>
      <c r="D176" s="335" t="s">
        <v>481</v>
      </c>
      <c r="E176" s="339" t="s">
        <v>488</v>
      </c>
      <c r="F176" s="338" t="s">
        <v>483</v>
      </c>
      <c r="G176" s="340" t="s">
        <v>401</v>
      </c>
      <c r="H176" s="340" t="s">
        <v>484</v>
      </c>
      <c r="I176" s="340" t="s">
        <v>489</v>
      </c>
      <c r="J176" s="340"/>
      <c r="K176" s="340"/>
      <c r="L176" s="340"/>
      <c r="M176" s="332" t="s">
        <v>487</v>
      </c>
      <c r="N176" s="332"/>
      <c r="O176" s="332"/>
      <c r="P176" s="398"/>
      <c r="Q176" s="398"/>
      <c r="R176" s="398"/>
      <c r="S176" s="398"/>
      <c r="T176" s="398"/>
      <c r="U176" s="398"/>
      <c r="V176" s="398"/>
      <c r="W176" s="398"/>
      <c r="X176" s="398"/>
      <c r="Y176" s="398"/>
      <c r="Z176" s="398"/>
      <c r="AA176" s="398"/>
      <c r="AB176" s="398"/>
    </row>
    <row r="177" ht="17.25" customHeight="1" spans="1:15">
      <c r="A177" s="332">
        <f t="shared" si="2"/>
        <v>161</v>
      </c>
      <c r="B177" s="341" t="s">
        <v>490</v>
      </c>
      <c r="C177" s="341"/>
      <c r="D177" s="335" t="s">
        <v>491</v>
      </c>
      <c r="E177" s="400" t="s">
        <v>492</v>
      </c>
      <c r="F177" s="401"/>
      <c r="G177" s="401"/>
      <c r="H177" s="401"/>
      <c r="I177" s="402"/>
      <c r="J177" s="403" t="s">
        <v>493</v>
      </c>
      <c r="K177" s="404"/>
      <c r="L177" s="405"/>
      <c r="M177" s="332"/>
      <c r="N177" s="332"/>
      <c r="O177" s="332"/>
    </row>
    <row r="178" ht="17.25" customHeight="1" spans="1:15">
      <c r="A178" s="332">
        <f t="shared" si="2"/>
        <v>162</v>
      </c>
      <c r="B178" s="341" t="s">
        <v>490</v>
      </c>
      <c r="C178" s="341"/>
      <c r="D178" s="335" t="s">
        <v>491</v>
      </c>
      <c r="E178" s="400" t="s">
        <v>494</v>
      </c>
      <c r="F178" s="401"/>
      <c r="G178" s="401"/>
      <c r="H178" s="401"/>
      <c r="I178" s="402"/>
      <c r="J178" s="406"/>
      <c r="K178" s="407"/>
      <c r="L178" s="408"/>
      <c r="M178" s="332"/>
      <c r="N178" s="332"/>
      <c r="O178" s="332"/>
    </row>
    <row r="179" spans="1:15">
      <c r="A179" s="332">
        <f t="shared" si="2"/>
        <v>163</v>
      </c>
      <c r="B179" s="341" t="s">
        <v>490</v>
      </c>
      <c r="C179" s="341"/>
      <c r="D179" s="335" t="s">
        <v>491</v>
      </c>
      <c r="E179" s="400" t="s">
        <v>495</v>
      </c>
      <c r="F179" s="401"/>
      <c r="G179" s="401"/>
      <c r="H179" s="401"/>
      <c r="I179" s="402"/>
      <c r="J179" s="406"/>
      <c r="K179" s="407"/>
      <c r="L179" s="408"/>
      <c r="M179" s="331"/>
      <c r="N179" s="331"/>
      <c r="O179" s="331"/>
    </row>
    <row r="180" ht="17.25" customHeight="1" spans="1:15">
      <c r="A180" s="332">
        <f t="shared" si="2"/>
        <v>164</v>
      </c>
      <c r="B180" s="341" t="s">
        <v>490</v>
      </c>
      <c r="C180" s="341"/>
      <c r="D180" s="335" t="s">
        <v>491</v>
      </c>
      <c r="E180" s="400" t="s">
        <v>496</v>
      </c>
      <c r="F180" s="401"/>
      <c r="G180" s="401"/>
      <c r="H180" s="401"/>
      <c r="I180" s="402"/>
      <c r="J180" s="406"/>
      <c r="K180" s="407"/>
      <c r="L180" s="408"/>
      <c r="M180" s="331"/>
      <c r="N180" s="331"/>
      <c r="O180" s="331"/>
    </row>
    <row r="181" ht="36.75" customHeight="1" spans="1:15">
      <c r="A181" s="332">
        <f t="shared" si="2"/>
        <v>165</v>
      </c>
      <c r="B181" s="341" t="s">
        <v>490</v>
      </c>
      <c r="C181" s="341"/>
      <c r="D181" s="335" t="s">
        <v>491</v>
      </c>
      <c r="E181" s="400" t="s">
        <v>497</v>
      </c>
      <c r="F181" s="401"/>
      <c r="G181" s="401"/>
      <c r="H181" s="401"/>
      <c r="I181" s="402"/>
      <c r="J181" s="406"/>
      <c r="K181" s="407"/>
      <c r="L181" s="408"/>
      <c r="M181" s="331"/>
      <c r="N181" s="331"/>
      <c r="O181" s="331"/>
    </row>
    <row r="182" ht="17.25" customHeight="1" spans="1:15">
      <c r="A182" s="332">
        <f t="shared" si="2"/>
        <v>166</v>
      </c>
      <c r="B182" s="341" t="s">
        <v>490</v>
      </c>
      <c r="C182" s="341"/>
      <c r="D182" s="335" t="s">
        <v>491</v>
      </c>
      <c r="E182" s="400" t="s">
        <v>498</v>
      </c>
      <c r="F182" s="401"/>
      <c r="G182" s="401"/>
      <c r="H182" s="401"/>
      <c r="I182" s="402"/>
      <c r="J182" s="406"/>
      <c r="K182" s="407"/>
      <c r="L182" s="408"/>
      <c r="M182" s="331"/>
      <c r="N182" s="331"/>
      <c r="O182" s="331"/>
    </row>
    <row r="183" ht="17.25" customHeight="1" spans="1:15">
      <c r="A183" s="332">
        <f t="shared" si="2"/>
        <v>167</v>
      </c>
      <c r="B183" s="341" t="s">
        <v>490</v>
      </c>
      <c r="C183" s="341"/>
      <c r="D183" s="335" t="s">
        <v>491</v>
      </c>
      <c r="E183" s="400" t="s">
        <v>499</v>
      </c>
      <c r="F183" s="401"/>
      <c r="G183" s="401"/>
      <c r="H183" s="401"/>
      <c r="I183" s="402"/>
      <c r="J183" s="406"/>
      <c r="K183" s="407"/>
      <c r="L183" s="408"/>
      <c r="M183" s="331"/>
      <c r="N183" s="331"/>
      <c r="O183" s="331"/>
    </row>
    <row r="184" spans="1:15">
      <c r="A184" s="332">
        <f t="shared" si="2"/>
        <v>168</v>
      </c>
      <c r="B184" s="341" t="s">
        <v>490</v>
      </c>
      <c r="C184" s="341"/>
      <c r="D184" s="335" t="s">
        <v>491</v>
      </c>
      <c r="E184" s="400" t="s">
        <v>500</v>
      </c>
      <c r="F184" s="401"/>
      <c r="G184" s="401"/>
      <c r="H184" s="401"/>
      <c r="I184" s="402"/>
      <c r="J184" s="406"/>
      <c r="K184" s="407"/>
      <c r="L184" s="408"/>
      <c r="M184" s="331"/>
      <c r="N184" s="331"/>
      <c r="O184" s="331"/>
    </row>
    <row r="185" spans="1:15">
      <c r="A185" s="332">
        <f t="shared" si="2"/>
        <v>169</v>
      </c>
      <c r="B185" s="341" t="s">
        <v>490</v>
      </c>
      <c r="C185" s="341"/>
      <c r="D185" s="335" t="s">
        <v>491</v>
      </c>
      <c r="E185" s="400" t="s">
        <v>501</v>
      </c>
      <c r="F185" s="401"/>
      <c r="G185" s="401"/>
      <c r="H185" s="401"/>
      <c r="I185" s="402"/>
      <c r="J185" s="406"/>
      <c r="K185" s="407"/>
      <c r="L185" s="408"/>
      <c r="M185" s="331"/>
      <c r="N185" s="331"/>
      <c r="O185" s="331"/>
    </row>
    <row r="186" spans="1:15">
      <c r="A186" s="332">
        <f t="shared" si="2"/>
        <v>170</v>
      </c>
      <c r="B186" s="341" t="s">
        <v>490</v>
      </c>
      <c r="C186" s="341"/>
      <c r="D186" s="335" t="s">
        <v>491</v>
      </c>
      <c r="E186" s="399" t="s">
        <v>467</v>
      </c>
      <c r="F186" s="338" t="s">
        <v>468</v>
      </c>
      <c r="G186" s="340" t="s">
        <v>502</v>
      </c>
      <c r="H186" s="340"/>
      <c r="I186" s="340"/>
      <c r="J186" s="406"/>
      <c r="K186" s="407"/>
      <c r="L186" s="408"/>
      <c r="M186" s="331"/>
      <c r="N186" s="331"/>
      <c r="O186" s="331"/>
    </row>
    <row r="187" spans="1:15">
      <c r="A187" s="332">
        <f t="shared" si="2"/>
        <v>171</v>
      </c>
      <c r="B187" s="341" t="s">
        <v>490</v>
      </c>
      <c r="C187" s="341"/>
      <c r="D187" s="335" t="s">
        <v>491</v>
      </c>
      <c r="E187" s="399" t="s">
        <v>503</v>
      </c>
      <c r="F187" s="399" t="s">
        <v>504</v>
      </c>
      <c r="G187" s="340" t="s">
        <v>505</v>
      </c>
      <c r="H187" s="340"/>
      <c r="I187" s="340"/>
      <c r="J187" s="406"/>
      <c r="K187" s="407"/>
      <c r="L187" s="408"/>
      <c r="M187" s="331"/>
      <c r="N187" s="331"/>
      <c r="O187" s="331"/>
    </row>
    <row r="188" spans="1:15">
      <c r="A188" s="332">
        <f t="shared" si="2"/>
        <v>172</v>
      </c>
      <c r="B188" s="341" t="s">
        <v>490</v>
      </c>
      <c r="C188" s="341"/>
      <c r="D188" s="335" t="s">
        <v>491</v>
      </c>
      <c r="E188" s="399" t="s">
        <v>506</v>
      </c>
      <c r="F188" s="399" t="s">
        <v>507</v>
      </c>
      <c r="G188" s="340" t="s">
        <v>508</v>
      </c>
      <c r="H188" s="340"/>
      <c r="I188" s="340"/>
      <c r="J188" s="409"/>
      <c r="K188" s="410"/>
      <c r="L188" s="411"/>
      <c r="M188" s="331"/>
      <c r="N188" s="331"/>
      <c r="O188" s="331"/>
    </row>
    <row r="189" spans="1:15">
      <c r="A189" s="332">
        <f t="shared" si="2"/>
        <v>173</v>
      </c>
      <c r="B189" s="341" t="s">
        <v>509</v>
      </c>
      <c r="C189" s="341"/>
      <c r="D189" s="332" t="s">
        <v>510</v>
      </c>
      <c r="E189" s="399" t="s">
        <v>511</v>
      </c>
      <c r="F189" s="399" t="s">
        <v>512</v>
      </c>
      <c r="G189" s="340" t="s">
        <v>130</v>
      </c>
      <c r="H189" s="340" t="s">
        <v>513</v>
      </c>
      <c r="I189" s="340" t="s">
        <v>514</v>
      </c>
      <c r="J189" s="369" t="s">
        <v>515</v>
      </c>
      <c r="K189" s="372"/>
      <c r="L189" s="354"/>
      <c r="M189" s="412"/>
      <c r="N189" s="389"/>
      <c r="O189" s="353"/>
    </row>
    <row r="190" ht="14.5" spans="1:15">
      <c r="A190" s="332">
        <f t="shared" si="2"/>
        <v>174</v>
      </c>
      <c r="B190" s="341" t="s">
        <v>509</v>
      </c>
      <c r="C190" s="341"/>
      <c r="D190" s="332" t="s">
        <v>516</v>
      </c>
      <c r="E190" s="399" t="s">
        <v>517</v>
      </c>
      <c r="F190" s="399" t="s">
        <v>518</v>
      </c>
      <c r="G190" s="340" t="s">
        <v>519</v>
      </c>
      <c r="H190" s="340" t="s">
        <v>520</v>
      </c>
      <c r="I190" s="340" t="s">
        <v>521</v>
      </c>
      <c r="J190" s="413" t="s">
        <v>522</v>
      </c>
      <c r="K190" s="392"/>
      <c r="L190" s="414"/>
      <c r="M190" s="413" t="s">
        <v>523</v>
      </c>
      <c r="N190" s="392"/>
      <c r="O190" s="414"/>
    </row>
    <row r="191" ht="14.5" spans="1:15">
      <c r="A191" s="332">
        <f t="shared" si="2"/>
        <v>175</v>
      </c>
      <c r="B191" s="341" t="s">
        <v>509</v>
      </c>
      <c r="C191" s="341"/>
      <c r="D191" s="332" t="s">
        <v>516</v>
      </c>
      <c r="E191" s="399" t="s">
        <v>88</v>
      </c>
      <c r="F191" s="399" t="s">
        <v>89</v>
      </c>
      <c r="G191" s="340" t="s">
        <v>524</v>
      </c>
      <c r="H191" s="340" t="s">
        <v>520</v>
      </c>
      <c r="I191" s="340" t="s">
        <v>521</v>
      </c>
      <c r="J191" s="415"/>
      <c r="K191" s="416"/>
      <c r="L191" s="417"/>
      <c r="M191" s="415"/>
      <c r="N191" s="416"/>
      <c r="O191" s="417"/>
    </row>
    <row r="192" ht="14.5" spans="1:15">
      <c r="A192" s="332">
        <f t="shared" si="2"/>
        <v>176</v>
      </c>
      <c r="B192" s="341" t="s">
        <v>509</v>
      </c>
      <c r="C192" s="341"/>
      <c r="D192" s="332" t="s">
        <v>516</v>
      </c>
      <c r="E192" s="399" t="s">
        <v>525</v>
      </c>
      <c r="F192" s="399" t="s">
        <v>526</v>
      </c>
      <c r="G192" s="340" t="s">
        <v>527</v>
      </c>
      <c r="H192" s="340" t="s">
        <v>528</v>
      </c>
      <c r="I192" s="340" t="s">
        <v>529</v>
      </c>
      <c r="J192" s="413" t="s">
        <v>530</v>
      </c>
      <c r="K192" s="392"/>
      <c r="L192" s="414"/>
      <c r="M192" s="413" t="s">
        <v>531</v>
      </c>
      <c r="N192" s="392"/>
      <c r="O192" s="414"/>
    </row>
    <row r="193" ht="14.5" spans="1:15">
      <c r="A193" s="332">
        <f t="shared" si="2"/>
        <v>177</v>
      </c>
      <c r="B193" s="341" t="s">
        <v>509</v>
      </c>
      <c r="C193" s="341"/>
      <c r="D193" s="332" t="s">
        <v>516</v>
      </c>
      <c r="E193" s="399" t="s">
        <v>532</v>
      </c>
      <c r="F193" s="399" t="s">
        <v>533</v>
      </c>
      <c r="G193" s="340" t="s">
        <v>130</v>
      </c>
      <c r="H193" s="340" t="s">
        <v>513</v>
      </c>
      <c r="I193" s="340" t="s">
        <v>514</v>
      </c>
      <c r="J193" s="415"/>
      <c r="K193" s="416"/>
      <c r="L193" s="417"/>
      <c r="M193" s="415"/>
      <c r="N193" s="416"/>
      <c r="O193" s="417"/>
    </row>
    <row r="194" ht="38.25" customHeight="1" spans="1:15">
      <c r="A194" s="332">
        <f t="shared" si="2"/>
        <v>178</v>
      </c>
      <c r="B194" s="341" t="s">
        <v>534</v>
      </c>
      <c r="C194" s="341"/>
      <c r="D194" s="332" t="s">
        <v>535</v>
      </c>
      <c r="E194" s="399" t="s">
        <v>536</v>
      </c>
      <c r="F194" s="399" t="s">
        <v>537</v>
      </c>
      <c r="G194" s="340" t="s">
        <v>130</v>
      </c>
      <c r="H194" s="340" t="s">
        <v>513</v>
      </c>
      <c r="I194" s="340" t="s">
        <v>514</v>
      </c>
      <c r="J194" s="403" t="s">
        <v>538</v>
      </c>
      <c r="K194" s="404"/>
      <c r="L194" s="405"/>
      <c r="M194" s="413"/>
      <c r="N194" s="392"/>
      <c r="O194" s="414"/>
    </row>
    <row r="195" ht="14.5" spans="1:15">
      <c r="A195" s="332">
        <f t="shared" si="2"/>
        <v>179</v>
      </c>
      <c r="B195" s="341" t="s">
        <v>539</v>
      </c>
      <c r="C195" s="341"/>
      <c r="D195" s="332" t="s">
        <v>540</v>
      </c>
      <c r="E195" s="399" t="s">
        <v>541</v>
      </c>
      <c r="F195" s="399" t="s">
        <v>542</v>
      </c>
      <c r="G195" s="340" t="s">
        <v>130</v>
      </c>
      <c r="H195" s="340" t="s">
        <v>513</v>
      </c>
      <c r="I195" s="340" t="s">
        <v>400</v>
      </c>
      <c r="J195" s="340" t="s">
        <v>543</v>
      </c>
      <c r="K195" s="340"/>
      <c r="L195" s="340"/>
      <c r="M195" s="332" t="s">
        <v>544</v>
      </c>
      <c r="N195" s="332"/>
      <c r="O195" s="332"/>
    </row>
    <row r="196" ht="17.25" customHeight="1" spans="1:15">
      <c r="A196" s="332">
        <f t="shared" si="2"/>
        <v>180</v>
      </c>
      <c r="B196" s="370" t="s">
        <v>545</v>
      </c>
      <c r="C196" s="371"/>
      <c r="D196" s="332" t="s">
        <v>546</v>
      </c>
      <c r="E196" s="418" t="s">
        <v>547</v>
      </c>
      <c r="F196" s="419"/>
      <c r="G196" s="419"/>
      <c r="H196" s="419"/>
      <c r="I196" s="425"/>
      <c r="J196" s="400" t="s">
        <v>548</v>
      </c>
      <c r="K196" s="401"/>
      <c r="L196" s="402"/>
      <c r="M196" s="369" t="s">
        <v>549</v>
      </c>
      <c r="N196" s="372"/>
      <c r="O196" s="354"/>
    </row>
    <row r="197" ht="14.5" spans="1:15">
      <c r="A197" s="332">
        <f t="shared" si="2"/>
        <v>181</v>
      </c>
      <c r="B197" s="370" t="s">
        <v>550</v>
      </c>
      <c r="C197" s="371"/>
      <c r="D197" s="332" t="s">
        <v>551</v>
      </c>
      <c r="E197" s="399" t="s">
        <v>552</v>
      </c>
      <c r="F197" s="399" t="s">
        <v>553</v>
      </c>
      <c r="G197" s="340" t="s">
        <v>393</v>
      </c>
      <c r="H197" s="340" t="s">
        <v>399</v>
      </c>
      <c r="I197" s="340" t="s">
        <v>400</v>
      </c>
      <c r="J197" s="400" t="s">
        <v>554</v>
      </c>
      <c r="K197" s="401"/>
      <c r="L197" s="402"/>
      <c r="M197" s="369"/>
      <c r="N197" s="372"/>
      <c r="O197" s="354"/>
    </row>
    <row r="198" ht="14.5" spans="1:15">
      <c r="A198" s="332">
        <f t="shared" si="2"/>
        <v>182</v>
      </c>
      <c r="B198" s="370" t="s">
        <v>550</v>
      </c>
      <c r="C198" s="371"/>
      <c r="D198" s="332" t="s">
        <v>551</v>
      </c>
      <c r="E198" s="399" t="s">
        <v>555</v>
      </c>
      <c r="F198" s="399" t="s">
        <v>556</v>
      </c>
      <c r="G198" s="340" t="s">
        <v>393</v>
      </c>
      <c r="H198" s="340" t="s">
        <v>484</v>
      </c>
      <c r="I198" s="340" t="s">
        <v>514</v>
      </c>
      <c r="J198" s="400" t="s">
        <v>554</v>
      </c>
      <c r="K198" s="401"/>
      <c r="L198" s="402"/>
      <c r="M198" s="369"/>
      <c r="N198" s="372"/>
      <c r="O198" s="354"/>
    </row>
    <row r="199" ht="14.5" spans="1:15">
      <c r="A199" s="332">
        <f t="shared" si="2"/>
        <v>183</v>
      </c>
      <c r="B199" s="370" t="s">
        <v>550</v>
      </c>
      <c r="C199" s="371"/>
      <c r="D199" s="332" t="s">
        <v>551</v>
      </c>
      <c r="E199" s="399" t="s">
        <v>557</v>
      </c>
      <c r="F199" s="399" t="s">
        <v>558</v>
      </c>
      <c r="G199" s="340" t="s">
        <v>393</v>
      </c>
      <c r="H199" s="340" t="s">
        <v>484</v>
      </c>
      <c r="I199" s="340" t="s">
        <v>514</v>
      </c>
      <c r="J199" s="400" t="s">
        <v>554</v>
      </c>
      <c r="K199" s="401"/>
      <c r="L199" s="402"/>
      <c r="M199" s="369"/>
      <c r="N199" s="372"/>
      <c r="O199" s="354"/>
    </row>
    <row r="200" ht="14.5" spans="1:15">
      <c r="A200" s="332">
        <f t="shared" si="2"/>
        <v>184</v>
      </c>
      <c r="B200" s="370" t="s">
        <v>550</v>
      </c>
      <c r="C200" s="371"/>
      <c r="D200" s="332" t="s">
        <v>551</v>
      </c>
      <c r="E200" s="399" t="s">
        <v>559</v>
      </c>
      <c r="F200" s="399" t="s">
        <v>560</v>
      </c>
      <c r="G200" s="340" t="s">
        <v>130</v>
      </c>
      <c r="H200" s="340" t="s">
        <v>513</v>
      </c>
      <c r="I200" s="340" t="s">
        <v>514</v>
      </c>
      <c r="J200" s="400" t="s">
        <v>561</v>
      </c>
      <c r="K200" s="401"/>
      <c r="L200" s="402"/>
      <c r="M200" s="369" t="s">
        <v>562</v>
      </c>
      <c r="N200" s="372"/>
      <c r="O200" s="354"/>
    </row>
    <row r="201" ht="14.5" spans="1:15">
      <c r="A201" s="332">
        <f t="shared" si="2"/>
        <v>185</v>
      </c>
      <c r="B201" s="370" t="s">
        <v>550</v>
      </c>
      <c r="C201" s="371"/>
      <c r="D201" s="332" t="s">
        <v>551</v>
      </c>
      <c r="E201" s="399" t="s">
        <v>563</v>
      </c>
      <c r="F201" s="399" t="s">
        <v>564</v>
      </c>
      <c r="G201" s="340" t="s">
        <v>565</v>
      </c>
      <c r="H201" s="340" t="s">
        <v>399</v>
      </c>
      <c r="I201" s="340" t="s">
        <v>489</v>
      </c>
      <c r="J201" s="400" t="s">
        <v>561</v>
      </c>
      <c r="K201" s="401"/>
      <c r="L201" s="402"/>
      <c r="M201" s="369" t="s">
        <v>562</v>
      </c>
      <c r="N201" s="372"/>
      <c r="O201" s="354"/>
    </row>
    <row r="202" ht="29" spans="1:15">
      <c r="A202" s="332">
        <f t="shared" si="2"/>
        <v>186</v>
      </c>
      <c r="B202" s="370" t="s">
        <v>550</v>
      </c>
      <c r="C202" s="371"/>
      <c r="D202" s="332" t="s">
        <v>551</v>
      </c>
      <c r="E202" s="399" t="s">
        <v>566</v>
      </c>
      <c r="F202" s="399" t="s">
        <v>180</v>
      </c>
      <c r="G202" s="340" t="s">
        <v>567</v>
      </c>
      <c r="H202" s="340" t="s">
        <v>399</v>
      </c>
      <c r="I202" s="340" t="s">
        <v>489</v>
      </c>
      <c r="J202" s="400" t="s">
        <v>561</v>
      </c>
      <c r="K202" s="401"/>
      <c r="L202" s="402"/>
      <c r="M202" s="369" t="s">
        <v>562</v>
      </c>
      <c r="N202" s="372"/>
      <c r="O202" s="354"/>
    </row>
    <row r="203" ht="29" spans="1:15">
      <c r="A203" s="332">
        <f t="shared" si="2"/>
        <v>187</v>
      </c>
      <c r="B203" s="370" t="s">
        <v>550</v>
      </c>
      <c r="C203" s="371"/>
      <c r="D203" s="332" t="s">
        <v>551</v>
      </c>
      <c r="E203" s="399" t="s">
        <v>568</v>
      </c>
      <c r="F203" s="399" t="s">
        <v>569</v>
      </c>
      <c r="G203" s="340" t="s">
        <v>570</v>
      </c>
      <c r="H203" s="340" t="s">
        <v>399</v>
      </c>
      <c r="I203" s="340" t="s">
        <v>514</v>
      </c>
      <c r="J203" s="400" t="s">
        <v>561</v>
      </c>
      <c r="K203" s="401"/>
      <c r="L203" s="402"/>
      <c r="M203" s="369" t="s">
        <v>562</v>
      </c>
      <c r="N203" s="372"/>
      <c r="O203" s="354"/>
    </row>
    <row r="204" ht="14.5" spans="1:15">
      <c r="A204" s="332">
        <f t="shared" si="2"/>
        <v>188</v>
      </c>
      <c r="B204" s="370" t="s">
        <v>550</v>
      </c>
      <c r="C204" s="371"/>
      <c r="D204" s="332" t="s">
        <v>551</v>
      </c>
      <c r="E204" s="399" t="s">
        <v>571</v>
      </c>
      <c r="F204" s="399" t="s">
        <v>572</v>
      </c>
      <c r="G204" s="340" t="s">
        <v>519</v>
      </c>
      <c r="H204" s="340" t="s">
        <v>573</v>
      </c>
      <c r="I204" s="340" t="s">
        <v>574</v>
      </c>
      <c r="J204" s="403" t="s">
        <v>575</v>
      </c>
      <c r="K204" s="404"/>
      <c r="L204" s="405"/>
      <c r="M204" s="413" t="s">
        <v>562</v>
      </c>
      <c r="N204" s="392"/>
      <c r="O204" s="414"/>
    </row>
    <row r="205" ht="14.5" spans="1:15">
      <c r="A205" s="332">
        <f t="shared" si="2"/>
        <v>189</v>
      </c>
      <c r="B205" s="370" t="s">
        <v>550</v>
      </c>
      <c r="C205" s="371"/>
      <c r="D205" s="332" t="s">
        <v>551</v>
      </c>
      <c r="E205" s="399" t="s">
        <v>576</v>
      </c>
      <c r="F205" s="399" t="s">
        <v>577</v>
      </c>
      <c r="G205" s="340" t="s">
        <v>519</v>
      </c>
      <c r="H205" s="340" t="s">
        <v>520</v>
      </c>
      <c r="I205" s="340" t="s">
        <v>521</v>
      </c>
      <c r="J205" s="406"/>
      <c r="K205" s="407"/>
      <c r="L205" s="408"/>
      <c r="M205" s="426"/>
      <c r="N205" s="355"/>
      <c r="O205" s="427"/>
    </row>
    <row r="206" ht="14.5" spans="1:15">
      <c r="A206" s="332">
        <f t="shared" si="2"/>
        <v>190</v>
      </c>
      <c r="B206" s="370" t="s">
        <v>550</v>
      </c>
      <c r="C206" s="371"/>
      <c r="D206" s="332" t="s">
        <v>551</v>
      </c>
      <c r="E206" s="399" t="s">
        <v>578</v>
      </c>
      <c r="F206" s="399" t="s">
        <v>579</v>
      </c>
      <c r="G206" s="340" t="s">
        <v>519</v>
      </c>
      <c r="H206" s="340" t="s">
        <v>573</v>
      </c>
      <c r="I206" s="340" t="s">
        <v>574</v>
      </c>
      <c r="J206" s="409"/>
      <c r="K206" s="410"/>
      <c r="L206" s="411"/>
      <c r="M206" s="415"/>
      <c r="N206" s="416"/>
      <c r="O206" s="417"/>
    </row>
    <row r="207" ht="17.25" customHeight="1" spans="1:15">
      <c r="A207" s="332">
        <f t="shared" si="2"/>
        <v>191</v>
      </c>
      <c r="B207" s="370" t="s">
        <v>580</v>
      </c>
      <c r="C207" s="371"/>
      <c r="D207" s="332" t="s">
        <v>551</v>
      </c>
      <c r="E207" s="399" t="s">
        <v>581</v>
      </c>
      <c r="F207" s="399" t="s">
        <v>582</v>
      </c>
      <c r="G207" s="400" t="s">
        <v>583</v>
      </c>
      <c r="H207" s="401"/>
      <c r="I207" s="402"/>
      <c r="J207" s="403" t="s">
        <v>584</v>
      </c>
      <c r="K207" s="404"/>
      <c r="L207" s="405"/>
      <c r="M207" s="400" t="s">
        <v>585</v>
      </c>
      <c r="N207" s="401"/>
      <c r="O207" s="402"/>
    </row>
    <row r="208" ht="14.5" spans="1:15">
      <c r="A208" s="332">
        <f t="shared" si="2"/>
        <v>192</v>
      </c>
      <c r="B208" s="370" t="s">
        <v>580</v>
      </c>
      <c r="C208" s="371"/>
      <c r="D208" s="332" t="s">
        <v>551</v>
      </c>
      <c r="E208" s="399" t="s">
        <v>586</v>
      </c>
      <c r="F208" s="399" t="s">
        <v>587</v>
      </c>
      <c r="G208" s="340" t="s">
        <v>565</v>
      </c>
      <c r="H208" s="340" t="s">
        <v>588</v>
      </c>
      <c r="I208" s="340" t="s">
        <v>489</v>
      </c>
      <c r="J208" s="406"/>
      <c r="K208" s="407"/>
      <c r="L208" s="408"/>
      <c r="M208" s="400" t="s">
        <v>585</v>
      </c>
      <c r="N208" s="401"/>
      <c r="O208" s="402"/>
    </row>
    <row r="209" ht="14.5" spans="1:15">
      <c r="A209" s="332">
        <f t="shared" si="2"/>
        <v>193</v>
      </c>
      <c r="B209" s="370" t="s">
        <v>580</v>
      </c>
      <c r="C209" s="371"/>
      <c r="D209" s="332" t="s">
        <v>551</v>
      </c>
      <c r="E209" s="399" t="s">
        <v>589</v>
      </c>
      <c r="F209" s="399" t="s">
        <v>590</v>
      </c>
      <c r="G209" s="340" t="s">
        <v>565</v>
      </c>
      <c r="H209" s="340" t="s">
        <v>399</v>
      </c>
      <c r="I209" s="340" t="s">
        <v>489</v>
      </c>
      <c r="J209" s="406"/>
      <c r="K209" s="407"/>
      <c r="L209" s="408"/>
      <c r="M209" s="400" t="s">
        <v>585</v>
      </c>
      <c r="N209" s="401"/>
      <c r="O209" s="402"/>
    </row>
    <row r="210" ht="14.5" spans="1:15">
      <c r="A210" s="332">
        <f t="shared" si="2"/>
        <v>194</v>
      </c>
      <c r="B210" s="370" t="s">
        <v>580</v>
      </c>
      <c r="C210" s="371"/>
      <c r="D210" s="332" t="s">
        <v>551</v>
      </c>
      <c r="E210" s="399" t="s">
        <v>591</v>
      </c>
      <c r="F210" s="399" t="s">
        <v>592</v>
      </c>
      <c r="G210" s="340" t="s">
        <v>393</v>
      </c>
      <c r="H210" s="340" t="s">
        <v>593</v>
      </c>
      <c r="I210" s="340" t="s">
        <v>594</v>
      </c>
      <c r="J210" s="409"/>
      <c r="K210" s="410"/>
      <c r="L210" s="411"/>
      <c r="M210" s="400" t="s">
        <v>585</v>
      </c>
      <c r="N210" s="401"/>
      <c r="O210" s="402"/>
    </row>
    <row r="211" ht="14.5" spans="1:15">
      <c r="A211" s="332">
        <f t="shared" si="2"/>
        <v>195</v>
      </c>
      <c r="B211" s="370" t="s">
        <v>580</v>
      </c>
      <c r="C211" s="371"/>
      <c r="D211" s="332" t="s">
        <v>551</v>
      </c>
      <c r="E211" s="399" t="s">
        <v>595</v>
      </c>
      <c r="F211" s="399" t="s">
        <v>596</v>
      </c>
      <c r="G211" s="340" t="s">
        <v>130</v>
      </c>
      <c r="H211" s="340" t="s">
        <v>513</v>
      </c>
      <c r="I211" s="340" t="s">
        <v>514</v>
      </c>
      <c r="J211" s="400" t="s">
        <v>597</v>
      </c>
      <c r="K211" s="401"/>
      <c r="L211" s="402"/>
      <c r="M211" s="400" t="s">
        <v>598</v>
      </c>
      <c r="N211" s="401"/>
      <c r="O211" s="402"/>
    </row>
    <row r="212" ht="14.5" spans="1:15">
      <c r="A212" s="332">
        <f t="shared" si="2"/>
        <v>196</v>
      </c>
      <c r="B212" s="370" t="s">
        <v>599</v>
      </c>
      <c r="C212" s="371"/>
      <c r="D212" s="332" t="s">
        <v>600</v>
      </c>
      <c r="E212" s="399" t="s">
        <v>601</v>
      </c>
      <c r="F212" s="399" t="s">
        <v>602</v>
      </c>
      <c r="G212" s="340" t="s">
        <v>603</v>
      </c>
      <c r="H212" s="340"/>
      <c r="I212" s="340"/>
      <c r="J212" s="400" t="s">
        <v>604</v>
      </c>
      <c r="K212" s="401"/>
      <c r="L212" s="402"/>
      <c r="M212" s="400" t="s">
        <v>554</v>
      </c>
      <c r="N212" s="401"/>
      <c r="O212" s="402"/>
    </row>
    <row r="213" ht="17.25" customHeight="1" spans="1:15">
      <c r="A213" s="332">
        <f t="shared" si="2"/>
        <v>197</v>
      </c>
      <c r="B213" s="370" t="s">
        <v>599</v>
      </c>
      <c r="C213" s="371"/>
      <c r="D213" s="332" t="s">
        <v>600</v>
      </c>
      <c r="E213" s="340" t="s">
        <v>605</v>
      </c>
      <c r="F213" s="340" t="s">
        <v>606</v>
      </c>
      <c r="G213" s="340" t="s">
        <v>565</v>
      </c>
      <c r="H213" s="340" t="s">
        <v>405</v>
      </c>
      <c r="I213" s="340" t="s">
        <v>489</v>
      </c>
      <c r="J213" s="403" t="s">
        <v>607</v>
      </c>
      <c r="K213" s="404"/>
      <c r="L213" s="405"/>
      <c r="M213" s="403" t="s">
        <v>608</v>
      </c>
      <c r="N213" s="404"/>
      <c r="O213" s="405"/>
    </row>
    <row r="214" ht="17.25" customHeight="1" spans="1:15">
      <c r="A214" s="332">
        <f t="shared" si="2"/>
        <v>198</v>
      </c>
      <c r="B214" s="370" t="s">
        <v>599</v>
      </c>
      <c r="C214" s="371"/>
      <c r="D214" s="332" t="s">
        <v>600</v>
      </c>
      <c r="E214" s="340" t="s">
        <v>609</v>
      </c>
      <c r="F214" s="340" t="s">
        <v>610</v>
      </c>
      <c r="G214" s="340" t="s">
        <v>130</v>
      </c>
      <c r="H214" s="340" t="s">
        <v>513</v>
      </c>
      <c r="I214" s="340" t="s">
        <v>485</v>
      </c>
      <c r="J214" s="409"/>
      <c r="K214" s="410"/>
      <c r="L214" s="411"/>
      <c r="M214" s="409"/>
      <c r="N214" s="410"/>
      <c r="O214" s="411"/>
    </row>
    <row r="215" ht="29" spans="1:15">
      <c r="A215" s="332">
        <f t="shared" si="2"/>
        <v>199</v>
      </c>
      <c r="B215" s="370" t="s">
        <v>611</v>
      </c>
      <c r="C215" s="371"/>
      <c r="D215" s="332" t="s">
        <v>612</v>
      </c>
      <c r="E215" s="399" t="s">
        <v>566</v>
      </c>
      <c r="F215" s="399" t="s">
        <v>180</v>
      </c>
      <c r="G215" s="340" t="s">
        <v>613</v>
      </c>
      <c r="H215" s="400" t="s">
        <v>614</v>
      </c>
      <c r="I215" s="402"/>
      <c r="J215" s="400" t="s">
        <v>615</v>
      </c>
      <c r="K215" s="401"/>
      <c r="L215" s="402"/>
      <c r="M215" s="369" t="s">
        <v>616</v>
      </c>
      <c r="N215" s="372"/>
      <c r="O215" s="354"/>
    </row>
    <row r="216" ht="14.5" spans="1:15">
      <c r="A216" s="332">
        <f t="shared" ref="A216:A255" si="3">ROW()-16</f>
        <v>200</v>
      </c>
      <c r="B216" s="370" t="s">
        <v>611</v>
      </c>
      <c r="C216" s="371"/>
      <c r="D216" s="332" t="s">
        <v>612</v>
      </c>
      <c r="E216" s="399" t="s">
        <v>617</v>
      </c>
      <c r="F216" s="399" t="s">
        <v>618</v>
      </c>
      <c r="G216" s="340" t="s">
        <v>519</v>
      </c>
      <c r="H216" s="340" t="s">
        <v>619</v>
      </c>
      <c r="I216" s="340" t="s">
        <v>620</v>
      </c>
      <c r="J216" s="400" t="s">
        <v>561</v>
      </c>
      <c r="K216" s="401"/>
      <c r="L216" s="402"/>
      <c r="M216" s="400" t="s">
        <v>616</v>
      </c>
      <c r="N216" s="401"/>
      <c r="O216" s="402"/>
    </row>
    <row r="217" ht="14.5" spans="1:15">
      <c r="A217" s="332">
        <f t="shared" si="3"/>
        <v>201</v>
      </c>
      <c r="B217" s="370" t="s">
        <v>611</v>
      </c>
      <c r="C217" s="371"/>
      <c r="D217" s="332" t="s">
        <v>612</v>
      </c>
      <c r="E217" s="399" t="s">
        <v>147</v>
      </c>
      <c r="F217" s="399" t="s">
        <v>621</v>
      </c>
      <c r="G217" s="340" t="s">
        <v>519</v>
      </c>
      <c r="H217" s="340" t="s">
        <v>622</v>
      </c>
      <c r="I217" s="340" t="s">
        <v>623</v>
      </c>
      <c r="J217" s="400" t="s">
        <v>561</v>
      </c>
      <c r="K217" s="401"/>
      <c r="L217" s="402"/>
      <c r="M217" s="400" t="s">
        <v>616</v>
      </c>
      <c r="N217" s="401"/>
      <c r="O217" s="402"/>
    </row>
    <row r="218" ht="14.5" spans="1:15">
      <c r="A218" s="332">
        <f t="shared" si="3"/>
        <v>202</v>
      </c>
      <c r="B218" s="370" t="s">
        <v>611</v>
      </c>
      <c r="C218" s="371"/>
      <c r="D218" s="332" t="s">
        <v>612</v>
      </c>
      <c r="E218" s="399" t="s">
        <v>159</v>
      </c>
      <c r="F218" s="399" t="s">
        <v>624</v>
      </c>
      <c r="G218" s="340" t="s">
        <v>519</v>
      </c>
      <c r="H218" s="340" t="s">
        <v>622</v>
      </c>
      <c r="I218" s="340" t="s">
        <v>623</v>
      </c>
      <c r="J218" s="400" t="s">
        <v>561</v>
      </c>
      <c r="K218" s="401"/>
      <c r="L218" s="402"/>
      <c r="M218" s="400" t="s">
        <v>616</v>
      </c>
      <c r="N218" s="401"/>
      <c r="O218" s="402"/>
    </row>
    <row r="219" ht="14.5" spans="1:15">
      <c r="A219" s="332">
        <f t="shared" si="3"/>
        <v>203</v>
      </c>
      <c r="B219" s="370" t="s">
        <v>611</v>
      </c>
      <c r="C219" s="371"/>
      <c r="D219" s="332" t="s">
        <v>612</v>
      </c>
      <c r="E219" s="399" t="s">
        <v>625</v>
      </c>
      <c r="F219" s="399" t="s">
        <v>626</v>
      </c>
      <c r="G219" s="340" t="s">
        <v>519</v>
      </c>
      <c r="H219" s="340" t="s">
        <v>619</v>
      </c>
      <c r="I219" s="340" t="s">
        <v>620</v>
      </c>
      <c r="J219" s="400" t="s">
        <v>561</v>
      </c>
      <c r="K219" s="401"/>
      <c r="L219" s="402"/>
      <c r="M219" s="400" t="s">
        <v>616</v>
      </c>
      <c r="N219" s="401"/>
      <c r="O219" s="402"/>
    </row>
    <row r="220" ht="14.5" spans="1:15">
      <c r="A220" s="332">
        <f t="shared" si="3"/>
        <v>204</v>
      </c>
      <c r="B220" s="370" t="s">
        <v>611</v>
      </c>
      <c r="C220" s="371"/>
      <c r="D220" s="332" t="s">
        <v>612</v>
      </c>
      <c r="E220" s="399" t="s">
        <v>627</v>
      </c>
      <c r="F220" s="399" t="s">
        <v>628</v>
      </c>
      <c r="G220" s="340" t="s">
        <v>519</v>
      </c>
      <c r="H220" s="340" t="s">
        <v>619</v>
      </c>
      <c r="I220" s="340" t="s">
        <v>620</v>
      </c>
      <c r="J220" s="400" t="s">
        <v>561</v>
      </c>
      <c r="K220" s="401"/>
      <c r="L220" s="402"/>
      <c r="M220" s="400" t="s">
        <v>616</v>
      </c>
      <c r="N220" s="401"/>
      <c r="O220" s="402"/>
    </row>
    <row r="221" ht="14.5" spans="1:15">
      <c r="A221" s="332">
        <f t="shared" si="3"/>
        <v>205</v>
      </c>
      <c r="B221" s="370" t="s">
        <v>629</v>
      </c>
      <c r="C221" s="371"/>
      <c r="D221" s="332" t="s">
        <v>612</v>
      </c>
      <c r="E221" s="399" t="s">
        <v>630</v>
      </c>
      <c r="F221" s="399" t="s">
        <v>631</v>
      </c>
      <c r="G221" s="340" t="s">
        <v>632</v>
      </c>
      <c r="H221" s="340" t="s">
        <v>298</v>
      </c>
      <c r="I221" s="340" t="s">
        <v>299</v>
      </c>
      <c r="J221" s="400" t="s">
        <v>633</v>
      </c>
      <c r="K221" s="401"/>
      <c r="L221" s="402"/>
      <c r="M221" s="400" t="s">
        <v>634</v>
      </c>
      <c r="N221" s="401"/>
      <c r="O221" s="402"/>
    </row>
    <row r="222" ht="17.25" customHeight="1" spans="1:15">
      <c r="A222" s="332">
        <f t="shared" si="3"/>
        <v>206</v>
      </c>
      <c r="B222" s="370" t="s">
        <v>629</v>
      </c>
      <c r="C222" s="371"/>
      <c r="D222" s="332" t="s">
        <v>612</v>
      </c>
      <c r="E222" s="399" t="s">
        <v>635</v>
      </c>
      <c r="F222" s="399" t="s">
        <v>636</v>
      </c>
      <c r="G222" s="340" t="s">
        <v>565</v>
      </c>
      <c r="H222" s="340" t="s">
        <v>405</v>
      </c>
      <c r="I222" s="340" t="s">
        <v>489</v>
      </c>
      <c r="J222" s="403" t="s">
        <v>637</v>
      </c>
      <c r="K222" s="404"/>
      <c r="L222" s="405"/>
      <c r="M222" s="403" t="s">
        <v>638</v>
      </c>
      <c r="N222" s="404"/>
      <c r="O222" s="405"/>
    </row>
    <row r="223" ht="17.25" customHeight="1" spans="1:15">
      <c r="A223" s="332">
        <f t="shared" si="3"/>
        <v>207</v>
      </c>
      <c r="B223" s="370" t="s">
        <v>629</v>
      </c>
      <c r="C223" s="371"/>
      <c r="D223" s="332" t="s">
        <v>612</v>
      </c>
      <c r="E223" s="399" t="s">
        <v>639</v>
      </c>
      <c r="F223" s="399" t="s">
        <v>640</v>
      </c>
      <c r="G223" s="340" t="s">
        <v>130</v>
      </c>
      <c r="H223" s="340" t="s">
        <v>513</v>
      </c>
      <c r="I223" s="340" t="s">
        <v>485</v>
      </c>
      <c r="J223" s="409"/>
      <c r="K223" s="410"/>
      <c r="L223" s="411"/>
      <c r="M223" s="409"/>
      <c r="N223" s="410"/>
      <c r="O223" s="411"/>
    </row>
    <row r="224" ht="14.5" spans="1:15">
      <c r="A224" s="332">
        <f t="shared" si="3"/>
        <v>208</v>
      </c>
      <c r="B224" s="370" t="s">
        <v>629</v>
      </c>
      <c r="C224" s="371"/>
      <c r="D224" s="332" t="s">
        <v>612</v>
      </c>
      <c r="E224" s="399" t="s">
        <v>641</v>
      </c>
      <c r="F224" s="399" t="s">
        <v>642</v>
      </c>
      <c r="G224" s="340" t="s">
        <v>643</v>
      </c>
      <c r="H224" s="340" t="s">
        <v>644</v>
      </c>
      <c r="I224" s="340" t="s">
        <v>645</v>
      </c>
      <c r="J224" s="400" t="s">
        <v>646</v>
      </c>
      <c r="K224" s="401"/>
      <c r="L224" s="402"/>
      <c r="M224" s="400" t="s">
        <v>647</v>
      </c>
      <c r="N224" s="401"/>
      <c r="O224" s="402"/>
    </row>
    <row r="225" ht="14.5" spans="1:15">
      <c r="A225" s="332">
        <f t="shared" si="3"/>
        <v>209</v>
      </c>
      <c r="B225" s="370" t="s">
        <v>629</v>
      </c>
      <c r="C225" s="371"/>
      <c r="D225" s="332" t="s">
        <v>612</v>
      </c>
      <c r="E225" s="399" t="s">
        <v>648</v>
      </c>
      <c r="F225" s="399" t="s">
        <v>180</v>
      </c>
      <c r="G225" s="340" t="s">
        <v>130</v>
      </c>
      <c r="H225" s="340" t="s">
        <v>513</v>
      </c>
      <c r="I225" s="340" t="s">
        <v>514</v>
      </c>
      <c r="J225" s="340" t="s">
        <v>649</v>
      </c>
      <c r="K225" s="340"/>
      <c r="L225" s="340"/>
      <c r="M225" s="340" t="s">
        <v>650</v>
      </c>
      <c r="N225" s="340"/>
      <c r="O225" s="340"/>
    </row>
    <row r="226" ht="14.5" spans="1:15">
      <c r="A226" s="332">
        <f t="shared" si="3"/>
        <v>210</v>
      </c>
      <c r="B226" s="370" t="s">
        <v>629</v>
      </c>
      <c r="C226" s="371"/>
      <c r="D226" s="332" t="s">
        <v>612</v>
      </c>
      <c r="E226" s="399" t="s">
        <v>648</v>
      </c>
      <c r="F226" s="399" t="s">
        <v>180</v>
      </c>
      <c r="G226" s="340" t="s">
        <v>130</v>
      </c>
      <c r="H226" s="340" t="s">
        <v>513</v>
      </c>
      <c r="I226" s="340" t="s">
        <v>514</v>
      </c>
      <c r="J226" s="340" t="s">
        <v>651</v>
      </c>
      <c r="K226" s="340"/>
      <c r="L226" s="340"/>
      <c r="M226" s="340"/>
      <c r="N226" s="340"/>
      <c r="O226" s="340"/>
    </row>
    <row r="227" ht="14.5" spans="1:15">
      <c r="A227" s="332">
        <f t="shared" si="3"/>
        <v>211</v>
      </c>
      <c r="B227" s="370" t="s">
        <v>629</v>
      </c>
      <c r="C227" s="371"/>
      <c r="D227" s="332" t="s">
        <v>612</v>
      </c>
      <c r="E227" s="399" t="s">
        <v>652</v>
      </c>
      <c r="F227" s="399" t="s">
        <v>653</v>
      </c>
      <c r="G227" s="340" t="s">
        <v>130</v>
      </c>
      <c r="H227" s="340" t="s">
        <v>513</v>
      </c>
      <c r="I227" s="340" t="s">
        <v>514</v>
      </c>
      <c r="J227" s="340" t="s">
        <v>654</v>
      </c>
      <c r="K227" s="340"/>
      <c r="L227" s="340"/>
      <c r="M227" s="340"/>
      <c r="N227" s="340"/>
      <c r="O227" s="340"/>
    </row>
    <row r="228" ht="14.5" spans="1:15">
      <c r="A228" s="332">
        <f t="shared" si="3"/>
        <v>212</v>
      </c>
      <c r="B228" s="370" t="s">
        <v>629</v>
      </c>
      <c r="C228" s="371"/>
      <c r="D228" s="332" t="s">
        <v>612</v>
      </c>
      <c r="E228" s="399" t="s">
        <v>655</v>
      </c>
      <c r="F228" s="399" t="s">
        <v>656</v>
      </c>
      <c r="G228" s="340" t="s">
        <v>130</v>
      </c>
      <c r="H228" s="340" t="s">
        <v>513</v>
      </c>
      <c r="I228" s="340" t="s">
        <v>514</v>
      </c>
      <c r="J228" s="340"/>
      <c r="K228" s="340"/>
      <c r="L228" s="340"/>
      <c r="M228" s="340"/>
      <c r="N228" s="340"/>
      <c r="O228" s="340"/>
    </row>
    <row r="229" ht="14.5" spans="1:15">
      <c r="A229" s="332">
        <f t="shared" si="3"/>
        <v>213</v>
      </c>
      <c r="B229" s="370" t="s">
        <v>629</v>
      </c>
      <c r="C229" s="371"/>
      <c r="D229" s="332" t="s">
        <v>612</v>
      </c>
      <c r="E229" s="399" t="s">
        <v>657</v>
      </c>
      <c r="F229" s="399" t="s">
        <v>658</v>
      </c>
      <c r="G229" s="340" t="s">
        <v>130</v>
      </c>
      <c r="H229" s="340" t="s">
        <v>513</v>
      </c>
      <c r="I229" s="340" t="s">
        <v>400</v>
      </c>
      <c r="J229" s="340"/>
      <c r="K229" s="340"/>
      <c r="L229" s="340"/>
      <c r="M229" s="340"/>
      <c r="N229" s="340"/>
      <c r="O229" s="340"/>
    </row>
    <row r="230" ht="14.5" spans="1:15">
      <c r="A230" s="332">
        <f t="shared" si="3"/>
        <v>214</v>
      </c>
      <c r="B230" s="370" t="s">
        <v>629</v>
      </c>
      <c r="C230" s="371"/>
      <c r="D230" s="332" t="s">
        <v>612</v>
      </c>
      <c r="E230" s="399" t="s">
        <v>396</v>
      </c>
      <c r="F230" s="399" t="s">
        <v>397</v>
      </c>
      <c r="G230" s="340" t="s">
        <v>130</v>
      </c>
      <c r="H230" s="340" t="s">
        <v>513</v>
      </c>
      <c r="I230" s="340" t="s">
        <v>400</v>
      </c>
      <c r="J230" s="340"/>
      <c r="K230" s="340"/>
      <c r="L230" s="340"/>
      <c r="M230" s="340"/>
      <c r="N230" s="340"/>
      <c r="O230" s="340"/>
    </row>
    <row r="231" ht="14.5" spans="1:15">
      <c r="A231" s="332">
        <f t="shared" si="3"/>
        <v>215</v>
      </c>
      <c r="B231" s="370" t="s">
        <v>629</v>
      </c>
      <c r="C231" s="371"/>
      <c r="D231" s="332" t="s">
        <v>612</v>
      </c>
      <c r="E231" s="399" t="s">
        <v>396</v>
      </c>
      <c r="F231" s="399" t="s">
        <v>397</v>
      </c>
      <c r="G231" s="340" t="s">
        <v>565</v>
      </c>
      <c r="H231" s="340" t="s">
        <v>484</v>
      </c>
      <c r="I231" s="340" t="s">
        <v>489</v>
      </c>
      <c r="J231" s="332" t="s">
        <v>659</v>
      </c>
      <c r="K231" s="332"/>
      <c r="L231" s="332"/>
      <c r="M231" s="340"/>
      <c r="N231" s="340"/>
      <c r="O231" s="340"/>
    </row>
    <row r="232" ht="14.5" spans="1:15">
      <c r="A232" s="332">
        <f t="shared" si="3"/>
        <v>216</v>
      </c>
      <c r="B232" s="370" t="s">
        <v>629</v>
      </c>
      <c r="C232" s="371"/>
      <c r="D232" s="332" t="s">
        <v>612</v>
      </c>
      <c r="E232" s="399" t="s">
        <v>660</v>
      </c>
      <c r="F232" s="399" t="s">
        <v>661</v>
      </c>
      <c r="G232" s="340" t="s">
        <v>130</v>
      </c>
      <c r="H232" s="340" t="s">
        <v>513</v>
      </c>
      <c r="I232" s="340" t="s">
        <v>400</v>
      </c>
      <c r="J232" s="332"/>
      <c r="K232" s="332"/>
      <c r="L232" s="332"/>
      <c r="M232" s="340"/>
      <c r="N232" s="340"/>
      <c r="O232" s="340"/>
    </row>
    <row r="233" ht="14.5" spans="1:15">
      <c r="A233" s="332">
        <f t="shared" si="3"/>
        <v>217</v>
      </c>
      <c r="B233" s="370" t="s">
        <v>662</v>
      </c>
      <c r="C233" s="371"/>
      <c r="D233" s="332" t="s">
        <v>612</v>
      </c>
      <c r="E233" s="399" t="s">
        <v>663</v>
      </c>
      <c r="F233" s="399" t="s">
        <v>664</v>
      </c>
      <c r="G233" s="340" t="s">
        <v>130</v>
      </c>
      <c r="H233" s="340" t="s">
        <v>513</v>
      </c>
      <c r="I233" s="340" t="s">
        <v>514</v>
      </c>
      <c r="J233" s="332" t="s">
        <v>665</v>
      </c>
      <c r="K233" s="332"/>
      <c r="L233" s="332"/>
      <c r="M233" s="332" t="s">
        <v>666</v>
      </c>
      <c r="N233" s="332"/>
      <c r="O233" s="332"/>
    </row>
    <row r="234" ht="14.5" spans="1:15">
      <c r="A234" s="332">
        <f t="shared" si="3"/>
        <v>218</v>
      </c>
      <c r="B234" s="370" t="s">
        <v>662</v>
      </c>
      <c r="C234" s="371"/>
      <c r="D234" s="332" t="s">
        <v>612</v>
      </c>
      <c r="E234" s="399" t="s">
        <v>667</v>
      </c>
      <c r="F234" s="399" t="s">
        <v>668</v>
      </c>
      <c r="G234" s="340" t="s">
        <v>130</v>
      </c>
      <c r="H234" s="340" t="s">
        <v>513</v>
      </c>
      <c r="I234" s="340" t="s">
        <v>514</v>
      </c>
      <c r="J234" s="332"/>
      <c r="K234" s="332"/>
      <c r="L234" s="332"/>
      <c r="M234" s="332"/>
      <c r="N234" s="332"/>
      <c r="O234" s="332"/>
    </row>
    <row r="235" ht="26" spans="1:15">
      <c r="A235" s="332">
        <f t="shared" si="3"/>
        <v>219</v>
      </c>
      <c r="B235" s="370" t="s">
        <v>662</v>
      </c>
      <c r="C235" s="371"/>
      <c r="D235" s="332" t="s">
        <v>612</v>
      </c>
      <c r="E235" s="399" t="s">
        <v>111</v>
      </c>
      <c r="F235" s="399" t="s">
        <v>112</v>
      </c>
      <c r="G235" s="340" t="s">
        <v>669</v>
      </c>
      <c r="H235" s="420" t="s">
        <v>670</v>
      </c>
      <c r="I235" s="420" t="s">
        <v>671</v>
      </c>
      <c r="J235" s="340" t="s">
        <v>672</v>
      </c>
      <c r="K235" s="340"/>
      <c r="L235" s="340"/>
      <c r="M235" s="332" t="s">
        <v>673</v>
      </c>
      <c r="N235" s="332"/>
      <c r="O235" s="332"/>
    </row>
    <row r="236" ht="14.5" spans="1:15">
      <c r="A236" s="332">
        <f t="shared" si="3"/>
        <v>220</v>
      </c>
      <c r="B236" s="370" t="s">
        <v>662</v>
      </c>
      <c r="C236" s="371"/>
      <c r="D236" s="332" t="s">
        <v>612</v>
      </c>
      <c r="E236" s="399" t="s">
        <v>367</v>
      </c>
      <c r="F236" s="399" t="s">
        <v>368</v>
      </c>
      <c r="G236" s="340" t="s">
        <v>674</v>
      </c>
      <c r="H236" s="340" t="s">
        <v>675</v>
      </c>
      <c r="I236" s="340" t="s">
        <v>676</v>
      </c>
      <c r="J236" s="340"/>
      <c r="K236" s="340"/>
      <c r="L236" s="340"/>
      <c r="M236" s="332"/>
      <c r="N236" s="332"/>
      <c r="O236" s="332"/>
    </row>
    <row r="237" ht="14.5" spans="1:15">
      <c r="A237" s="332">
        <f t="shared" si="3"/>
        <v>221</v>
      </c>
      <c r="B237" s="370" t="s">
        <v>662</v>
      </c>
      <c r="C237" s="371"/>
      <c r="D237" s="332" t="s">
        <v>612</v>
      </c>
      <c r="E237" s="399" t="s">
        <v>392</v>
      </c>
      <c r="F237" s="399" t="s">
        <v>391</v>
      </c>
      <c r="G237" s="340" t="s">
        <v>677</v>
      </c>
      <c r="H237" s="340" t="s">
        <v>678</v>
      </c>
      <c r="I237" s="340" t="s">
        <v>679</v>
      </c>
      <c r="J237" s="340" t="s">
        <v>680</v>
      </c>
      <c r="K237" s="340"/>
      <c r="L237" s="340"/>
      <c r="M237" s="332" t="s">
        <v>681</v>
      </c>
      <c r="N237" s="332"/>
      <c r="O237" s="332"/>
    </row>
    <row r="238" ht="14.5" spans="1:15">
      <c r="A238" s="332">
        <f t="shared" si="3"/>
        <v>222</v>
      </c>
      <c r="B238" s="370" t="s">
        <v>682</v>
      </c>
      <c r="C238" s="371"/>
      <c r="D238" s="332" t="s">
        <v>683</v>
      </c>
      <c r="E238" s="399" t="s">
        <v>684</v>
      </c>
      <c r="F238" s="399" t="s">
        <v>685</v>
      </c>
      <c r="G238" s="340" t="s">
        <v>130</v>
      </c>
      <c r="H238" s="340" t="s">
        <v>513</v>
      </c>
      <c r="I238" s="340" t="s">
        <v>514</v>
      </c>
      <c r="J238" s="340" t="s">
        <v>665</v>
      </c>
      <c r="K238" s="340"/>
      <c r="L238" s="340"/>
      <c r="M238" s="332" t="s">
        <v>681</v>
      </c>
      <c r="N238" s="332"/>
      <c r="O238" s="332"/>
    </row>
    <row r="239" s="289" customFormat="1" spans="1:15">
      <c r="A239" s="332">
        <f t="shared" si="3"/>
        <v>223</v>
      </c>
      <c r="B239" s="370" t="s">
        <v>682</v>
      </c>
      <c r="C239" s="371"/>
      <c r="D239" s="332" t="s">
        <v>683</v>
      </c>
      <c r="E239" s="399" t="s">
        <v>686</v>
      </c>
      <c r="F239" s="399" t="s">
        <v>687</v>
      </c>
      <c r="G239" s="340" t="s">
        <v>688</v>
      </c>
      <c r="H239" s="340" t="s">
        <v>689</v>
      </c>
      <c r="I239" s="340" t="s">
        <v>690</v>
      </c>
      <c r="J239" s="340" t="s">
        <v>691</v>
      </c>
      <c r="K239" s="340"/>
      <c r="L239" s="340"/>
      <c r="M239" s="332" t="s">
        <v>692</v>
      </c>
      <c r="N239" s="332"/>
      <c r="O239" s="332"/>
    </row>
    <row r="240" ht="14.5" spans="1:15">
      <c r="A240" s="332">
        <f t="shared" si="3"/>
        <v>224</v>
      </c>
      <c r="B240" s="370" t="s">
        <v>693</v>
      </c>
      <c r="C240" s="371"/>
      <c r="D240" s="332" t="s">
        <v>694</v>
      </c>
      <c r="E240" s="399" t="s">
        <v>695</v>
      </c>
      <c r="F240" s="399" t="s">
        <v>696</v>
      </c>
      <c r="G240" s="340" t="s">
        <v>697</v>
      </c>
      <c r="H240" s="340" t="s">
        <v>698</v>
      </c>
      <c r="I240" s="340" t="s">
        <v>299</v>
      </c>
      <c r="J240" s="340" t="s">
        <v>699</v>
      </c>
      <c r="K240" s="340"/>
      <c r="L240" s="340"/>
      <c r="M240" s="332" t="s">
        <v>700</v>
      </c>
      <c r="N240" s="332"/>
      <c r="O240" s="332"/>
    </row>
    <row r="241" ht="14.5" spans="1:15">
      <c r="A241" s="332">
        <f t="shared" si="3"/>
        <v>225</v>
      </c>
      <c r="B241" s="370" t="s">
        <v>693</v>
      </c>
      <c r="C241" s="371"/>
      <c r="D241" s="332" t="s">
        <v>694</v>
      </c>
      <c r="E241" s="399" t="s">
        <v>701</v>
      </c>
      <c r="F241" s="399" t="s">
        <v>702</v>
      </c>
      <c r="G241" s="340" t="s">
        <v>703</v>
      </c>
      <c r="H241" s="340" t="s">
        <v>698</v>
      </c>
      <c r="I241" s="340" t="s">
        <v>704</v>
      </c>
      <c r="J241" s="340" t="s">
        <v>705</v>
      </c>
      <c r="K241" s="340"/>
      <c r="L241" s="340"/>
      <c r="M241" s="332" t="s">
        <v>706</v>
      </c>
      <c r="N241" s="332"/>
      <c r="O241" s="332"/>
    </row>
    <row r="242" ht="14.5" spans="1:15">
      <c r="A242" s="332">
        <f t="shared" si="3"/>
        <v>226</v>
      </c>
      <c r="B242" s="370" t="s">
        <v>693</v>
      </c>
      <c r="C242" s="371"/>
      <c r="D242" s="332" t="s">
        <v>694</v>
      </c>
      <c r="E242" s="399" t="s">
        <v>707</v>
      </c>
      <c r="F242" s="399" t="s">
        <v>708</v>
      </c>
      <c r="G242" s="340" t="s">
        <v>709</v>
      </c>
      <c r="H242" s="340" t="s">
        <v>710</v>
      </c>
      <c r="I242" s="340" t="s">
        <v>711</v>
      </c>
      <c r="J242" s="340"/>
      <c r="K242" s="340"/>
      <c r="L242" s="340"/>
      <c r="M242" s="332"/>
      <c r="N242" s="332"/>
      <c r="O242" s="332"/>
    </row>
    <row r="243" ht="14.5" spans="1:15">
      <c r="A243" s="332">
        <f t="shared" si="3"/>
        <v>227</v>
      </c>
      <c r="B243" s="370" t="s">
        <v>693</v>
      </c>
      <c r="C243" s="371"/>
      <c r="D243" s="332" t="s">
        <v>694</v>
      </c>
      <c r="E243" s="399" t="s">
        <v>712</v>
      </c>
      <c r="F243" s="399" t="s">
        <v>713</v>
      </c>
      <c r="G243" s="340" t="s">
        <v>697</v>
      </c>
      <c r="H243" s="340" t="s">
        <v>714</v>
      </c>
      <c r="I243" s="340" t="s">
        <v>715</v>
      </c>
      <c r="J243" s="340"/>
      <c r="K243" s="340"/>
      <c r="L243" s="340"/>
      <c r="M243" s="332"/>
      <c r="N243" s="332"/>
      <c r="O243" s="332"/>
    </row>
    <row r="244" ht="14.5" spans="1:15">
      <c r="A244" s="332">
        <f t="shared" si="3"/>
        <v>228</v>
      </c>
      <c r="B244" s="370" t="s">
        <v>693</v>
      </c>
      <c r="C244" s="371"/>
      <c r="D244" s="332" t="s">
        <v>694</v>
      </c>
      <c r="E244" s="399" t="s">
        <v>716</v>
      </c>
      <c r="F244" s="399" t="s">
        <v>717</v>
      </c>
      <c r="G244" s="340"/>
      <c r="H244" s="340"/>
      <c r="I244" s="340"/>
      <c r="J244" s="332" t="s">
        <v>718</v>
      </c>
      <c r="K244" s="332"/>
      <c r="L244" s="332"/>
      <c r="M244" s="332"/>
      <c r="N244" s="332"/>
      <c r="O244" s="332"/>
    </row>
    <row r="245" ht="14.5" spans="1:15">
      <c r="A245" s="332">
        <f t="shared" si="3"/>
        <v>229</v>
      </c>
      <c r="B245" s="370" t="s">
        <v>719</v>
      </c>
      <c r="C245" s="371"/>
      <c r="D245" s="332" t="s">
        <v>694</v>
      </c>
      <c r="E245" s="399" t="s">
        <v>595</v>
      </c>
      <c r="F245" s="399" t="s">
        <v>596</v>
      </c>
      <c r="G245" s="340" t="s">
        <v>720</v>
      </c>
      <c r="H245" s="340" t="s">
        <v>721</v>
      </c>
      <c r="I245" s="340" t="s">
        <v>722</v>
      </c>
      <c r="J245" s="332" t="s">
        <v>723</v>
      </c>
      <c r="K245" s="332"/>
      <c r="L245" s="332"/>
      <c r="M245" s="332" t="s">
        <v>598</v>
      </c>
      <c r="N245" s="332"/>
      <c r="O245" s="332"/>
    </row>
    <row r="246" ht="14.5" spans="1:15">
      <c r="A246" s="332">
        <f t="shared" si="3"/>
        <v>230</v>
      </c>
      <c r="B246" s="370" t="s">
        <v>719</v>
      </c>
      <c r="C246" s="371"/>
      <c r="D246" s="332" t="s">
        <v>694</v>
      </c>
      <c r="E246" s="399" t="s">
        <v>724</v>
      </c>
      <c r="F246" s="399" t="s">
        <v>596</v>
      </c>
      <c r="G246" s="340" t="s">
        <v>130</v>
      </c>
      <c r="H246" s="340" t="s">
        <v>513</v>
      </c>
      <c r="I246" s="340" t="s">
        <v>514</v>
      </c>
      <c r="J246" s="332" t="s">
        <v>725</v>
      </c>
      <c r="K246" s="332"/>
      <c r="L246" s="332"/>
      <c r="M246" s="332" t="s">
        <v>554</v>
      </c>
      <c r="N246" s="332"/>
      <c r="O246" s="332"/>
    </row>
    <row r="247" ht="14.5" spans="1:15">
      <c r="A247" s="332">
        <f t="shared" si="3"/>
        <v>231</v>
      </c>
      <c r="B247" s="370" t="s">
        <v>726</v>
      </c>
      <c r="C247" s="371"/>
      <c r="D247" s="332" t="s">
        <v>694</v>
      </c>
      <c r="E247" s="399" t="s">
        <v>727</v>
      </c>
      <c r="F247" s="399" t="s">
        <v>728</v>
      </c>
      <c r="G247" s="340" t="s">
        <v>130</v>
      </c>
      <c r="H247" s="340" t="s">
        <v>513</v>
      </c>
      <c r="I247" s="340" t="s">
        <v>514</v>
      </c>
      <c r="J247" s="332" t="s">
        <v>729</v>
      </c>
      <c r="K247" s="332"/>
      <c r="L247" s="332"/>
      <c r="M247" s="332" t="s">
        <v>554</v>
      </c>
      <c r="N247" s="332"/>
      <c r="O247" s="332"/>
    </row>
    <row r="248" s="289" customFormat="1" spans="1:15">
      <c r="A248" s="332">
        <f t="shared" si="3"/>
        <v>232</v>
      </c>
      <c r="B248" s="341" t="s">
        <v>730</v>
      </c>
      <c r="C248" s="341"/>
      <c r="D248" s="332" t="s">
        <v>731</v>
      </c>
      <c r="E248" s="332" t="s">
        <v>732</v>
      </c>
      <c r="F248" s="332" t="s">
        <v>733</v>
      </c>
      <c r="G248" s="340" t="s">
        <v>677</v>
      </c>
      <c r="H248" s="340" t="s">
        <v>678</v>
      </c>
      <c r="I248" s="340" t="s">
        <v>734</v>
      </c>
      <c r="J248" s="332" t="s">
        <v>735</v>
      </c>
      <c r="K248" s="332"/>
      <c r="L248" s="332"/>
      <c r="M248" s="332" t="s">
        <v>554</v>
      </c>
      <c r="N248" s="332"/>
      <c r="O248" s="332"/>
    </row>
    <row r="249" s="289" customFormat="1" spans="1:15">
      <c r="A249" s="332">
        <f t="shared" si="3"/>
        <v>233</v>
      </c>
      <c r="B249" s="341" t="s">
        <v>730</v>
      </c>
      <c r="C249" s="341"/>
      <c r="D249" s="332" t="s">
        <v>731</v>
      </c>
      <c r="E249" s="332" t="s">
        <v>736</v>
      </c>
      <c r="F249" s="332" t="s">
        <v>737</v>
      </c>
      <c r="G249" s="340" t="s">
        <v>738</v>
      </c>
      <c r="H249" s="340" t="s">
        <v>678</v>
      </c>
      <c r="I249" s="340" t="s">
        <v>679</v>
      </c>
      <c r="J249" s="332"/>
      <c r="K249" s="332"/>
      <c r="L249" s="332"/>
      <c r="M249" s="332"/>
      <c r="N249" s="332"/>
      <c r="O249" s="332"/>
    </row>
    <row r="250" s="289" customFormat="1" spans="1:15">
      <c r="A250" s="332">
        <f t="shared" si="3"/>
        <v>234</v>
      </c>
      <c r="B250" s="341" t="s">
        <v>730</v>
      </c>
      <c r="C250" s="341"/>
      <c r="D250" s="332" t="s">
        <v>731</v>
      </c>
      <c r="E250" s="332" t="s">
        <v>739</v>
      </c>
      <c r="F250" s="332"/>
      <c r="G250" s="332"/>
      <c r="H250" s="332"/>
      <c r="I250" s="332"/>
      <c r="J250" s="332"/>
      <c r="K250" s="332"/>
      <c r="L250" s="332"/>
      <c r="M250" s="332"/>
      <c r="N250" s="332"/>
      <c r="O250" s="332"/>
    </row>
    <row r="251" s="289" customFormat="1" spans="1:15">
      <c r="A251" s="332">
        <f t="shared" si="3"/>
        <v>235</v>
      </c>
      <c r="B251" s="341" t="s">
        <v>740</v>
      </c>
      <c r="C251" s="341"/>
      <c r="D251" s="332" t="s">
        <v>731</v>
      </c>
      <c r="E251" s="332" t="s">
        <v>454</v>
      </c>
      <c r="F251" s="332" t="s">
        <v>455</v>
      </c>
      <c r="G251" s="332" t="s">
        <v>677</v>
      </c>
      <c r="H251" s="332" t="s">
        <v>741</v>
      </c>
      <c r="I251" s="332" t="s">
        <v>742</v>
      </c>
      <c r="J251" s="413" t="s">
        <v>743</v>
      </c>
      <c r="K251" s="392"/>
      <c r="L251" s="414"/>
      <c r="M251" s="413" t="s">
        <v>554</v>
      </c>
      <c r="N251" s="392"/>
      <c r="O251" s="414"/>
    </row>
    <row r="252" s="289" customFormat="1" spans="1:15">
      <c r="A252" s="332">
        <f t="shared" si="3"/>
        <v>236</v>
      </c>
      <c r="B252" s="341" t="s">
        <v>740</v>
      </c>
      <c r="C252" s="341"/>
      <c r="D252" s="332" t="s">
        <v>731</v>
      </c>
      <c r="E252" s="332" t="s">
        <v>463</v>
      </c>
      <c r="F252" s="332" t="s">
        <v>464</v>
      </c>
      <c r="G252" s="332" t="s">
        <v>677</v>
      </c>
      <c r="H252" s="332" t="s">
        <v>741</v>
      </c>
      <c r="I252" s="332" t="s">
        <v>742</v>
      </c>
      <c r="J252" s="426"/>
      <c r="K252" s="428"/>
      <c r="L252" s="427"/>
      <c r="M252" s="426"/>
      <c r="N252" s="428"/>
      <c r="O252" s="427"/>
    </row>
    <row r="253" s="289" customFormat="1" spans="1:15">
      <c r="A253" s="332">
        <f t="shared" si="3"/>
        <v>237</v>
      </c>
      <c r="B253" s="341" t="s">
        <v>740</v>
      </c>
      <c r="C253" s="341"/>
      <c r="D253" s="332" t="s">
        <v>731</v>
      </c>
      <c r="E253" s="332" t="s">
        <v>291</v>
      </c>
      <c r="F253" s="332" t="s">
        <v>292</v>
      </c>
      <c r="G253" s="332" t="s">
        <v>677</v>
      </c>
      <c r="H253" s="332" t="s">
        <v>741</v>
      </c>
      <c r="I253" s="332" t="s">
        <v>742</v>
      </c>
      <c r="J253" s="415"/>
      <c r="K253" s="416"/>
      <c r="L253" s="417"/>
      <c r="M253" s="415"/>
      <c r="N253" s="416"/>
      <c r="O253" s="417"/>
    </row>
    <row r="254" s="289" customFormat="1" spans="1:15">
      <c r="A254" s="332">
        <f t="shared" si="3"/>
        <v>238</v>
      </c>
      <c r="B254" s="341" t="s">
        <v>744</v>
      </c>
      <c r="C254" s="341"/>
      <c r="D254" s="332" t="s">
        <v>731</v>
      </c>
      <c r="E254" s="332" t="s">
        <v>536</v>
      </c>
      <c r="F254" s="332" t="s">
        <v>537</v>
      </c>
      <c r="G254" s="369" t="s">
        <v>745</v>
      </c>
      <c r="H254" s="372"/>
      <c r="I254" s="372"/>
      <c r="J254" s="372"/>
      <c r="K254" s="372"/>
      <c r="L254" s="354"/>
      <c r="M254" s="369" t="s">
        <v>746</v>
      </c>
      <c r="N254" s="372"/>
      <c r="O254" s="354"/>
    </row>
    <row r="255" s="289" customFormat="1" spans="1:15">
      <c r="A255" s="421">
        <f t="shared" si="3"/>
        <v>239</v>
      </c>
      <c r="B255" s="422" t="s">
        <v>747</v>
      </c>
      <c r="C255" s="422"/>
      <c r="D255" s="421" t="s">
        <v>748</v>
      </c>
      <c r="E255" s="423" t="s">
        <v>749</v>
      </c>
      <c r="F255" s="424"/>
      <c r="G255" s="424"/>
      <c r="H255" s="424"/>
      <c r="I255" s="424"/>
      <c r="J255" s="424"/>
      <c r="K255" s="424"/>
      <c r="L255" s="429"/>
      <c r="M255" s="423" t="s">
        <v>750</v>
      </c>
      <c r="N255" s="424"/>
      <c r="O255" s="429"/>
    </row>
  </sheetData>
  <mergeCells count="798">
    <mergeCell ref="A1:B1"/>
    <mergeCell ref="C1:F1"/>
    <mergeCell ref="G1:W1"/>
    <mergeCell ref="A2:B2"/>
    <mergeCell ref="C2:F2"/>
    <mergeCell ref="G2:S2"/>
    <mergeCell ref="F3:S3"/>
    <mergeCell ref="F4:T4"/>
    <mergeCell ref="V4:W4"/>
    <mergeCell ref="F5:S5"/>
    <mergeCell ref="V5:W5"/>
    <mergeCell ref="A6:C6"/>
    <mergeCell ref="E6:I6"/>
    <mergeCell ref="J6:N6"/>
    <mergeCell ref="O6:U6"/>
    <mergeCell ref="V6:W6"/>
    <mergeCell ref="X6:Z6"/>
    <mergeCell ref="AA6:AB6"/>
    <mergeCell ref="E7:I7"/>
    <mergeCell ref="J7:N7"/>
    <mergeCell ref="O7:U7"/>
    <mergeCell ref="V7:W7"/>
    <mergeCell ref="X7:Z7"/>
    <mergeCell ref="AA7:AB7"/>
    <mergeCell ref="E8:I8"/>
    <mergeCell ref="J8:N8"/>
    <mergeCell ref="O8:U8"/>
    <mergeCell ref="V8:W8"/>
    <mergeCell ref="X8:Z8"/>
    <mergeCell ref="AA8:AB8"/>
    <mergeCell ref="E9:I9"/>
    <mergeCell ref="J9:N9"/>
    <mergeCell ref="O9:U9"/>
    <mergeCell ref="V9:W9"/>
    <mergeCell ref="X9:Z9"/>
    <mergeCell ref="AA9:AB9"/>
    <mergeCell ref="E10:I10"/>
    <mergeCell ref="J10:N10"/>
    <mergeCell ref="O10:U10"/>
    <mergeCell ref="V10:W10"/>
    <mergeCell ref="X10:Z10"/>
    <mergeCell ref="AA10:AB10"/>
    <mergeCell ref="E11:I11"/>
    <mergeCell ref="J11:N11"/>
    <mergeCell ref="O11:U11"/>
    <mergeCell ref="V11:W11"/>
    <mergeCell ref="X11:Z11"/>
    <mergeCell ref="AA11:AB11"/>
    <mergeCell ref="E12:I12"/>
    <mergeCell ref="J12:N12"/>
    <mergeCell ref="O12:U12"/>
    <mergeCell ref="V12:W12"/>
    <mergeCell ref="X12:Z12"/>
    <mergeCell ref="AA12:AB12"/>
    <mergeCell ref="E13:I13"/>
    <mergeCell ref="J13:N13"/>
    <mergeCell ref="O13:U13"/>
    <mergeCell ref="V13:W13"/>
    <mergeCell ref="X13:Z13"/>
    <mergeCell ref="AA13:AB13"/>
    <mergeCell ref="E14:I14"/>
    <mergeCell ref="J14:N14"/>
    <mergeCell ref="O14:U14"/>
    <mergeCell ref="V14:W14"/>
    <mergeCell ref="X14:Z14"/>
    <mergeCell ref="AA14:AB14"/>
    <mergeCell ref="A15:C15"/>
    <mergeCell ref="E15:I15"/>
    <mergeCell ref="J15:N15"/>
    <mergeCell ref="O15:U15"/>
    <mergeCell ref="V15:W15"/>
    <mergeCell ref="X15:Z15"/>
    <mergeCell ref="AA15:AB15"/>
    <mergeCell ref="B16:C16"/>
    <mergeCell ref="G16:I16"/>
    <mergeCell ref="J16:L16"/>
    <mergeCell ref="M16:O16"/>
    <mergeCell ref="Q16:R16"/>
    <mergeCell ref="S16:T16"/>
    <mergeCell ref="V16:X16"/>
    <mergeCell ref="Y16:Z16"/>
    <mergeCell ref="AA16:AB16"/>
    <mergeCell ref="B17:C17"/>
    <mergeCell ref="E17:O17"/>
    <mergeCell ref="Q17:R17"/>
    <mergeCell ref="B18:C18"/>
    <mergeCell ref="J18:L18"/>
    <mergeCell ref="M18:O18"/>
    <mergeCell ref="Q18:R18"/>
    <mergeCell ref="S18:T18"/>
    <mergeCell ref="V18:X18"/>
    <mergeCell ref="Y18:Z18"/>
    <mergeCell ref="AA18:AB18"/>
    <mergeCell ref="B19:C19"/>
    <mergeCell ref="J19:L19"/>
    <mergeCell ref="M19:O19"/>
    <mergeCell ref="Q19:R19"/>
    <mergeCell ref="S19:T19"/>
    <mergeCell ref="V19:X19"/>
    <mergeCell ref="Y19:Z19"/>
    <mergeCell ref="AA19:AB19"/>
    <mergeCell ref="B20:C20"/>
    <mergeCell ref="J20:L20"/>
    <mergeCell ref="M20:O20"/>
    <mergeCell ref="Q20:R20"/>
    <mergeCell ref="S20:T20"/>
    <mergeCell ref="V20:X20"/>
    <mergeCell ref="Y20:Z20"/>
    <mergeCell ref="AA20:AB20"/>
    <mergeCell ref="B21:C21"/>
    <mergeCell ref="J21:L21"/>
    <mergeCell ref="M21:O21"/>
    <mergeCell ref="Q21:R21"/>
    <mergeCell ref="S21:T21"/>
    <mergeCell ref="V21:X21"/>
    <mergeCell ref="Y21:Z21"/>
    <mergeCell ref="AA21:AB21"/>
    <mergeCell ref="B22:C22"/>
    <mergeCell ref="J22:L22"/>
    <mergeCell ref="M22:O22"/>
    <mergeCell ref="Q22:R22"/>
    <mergeCell ref="S22:T22"/>
    <mergeCell ref="V22:X22"/>
    <mergeCell ref="Y22:Z22"/>
    <mergeCell ref="AA22:AB22"/>
    <mergeCell ref="B23:C23"/>
    <mergeCell ref="J23:L23"/>
    <mergeCell ref="M23:O23"/>
    <mergeCell ref="Q23:R23"/>
    <mergeCell ref="S23:T23"/>
    <mergeCell ref="V23:X23"/>
    <mergeCell ref="Y23:Z23"/>
    <mergeCell ref="AA23:AB23"/>
    <mergeCell ref="B24:C24"/>
    <mergeCell ref="J24:L24"/>
    <mergeCell ref="M24:O24"/>
    <mergeCell ref="Q24:R24"/>
    <mergeCell ref="S24:T24"/>
    <mergeCell ref="V24:X24"/>
    <mergeCell ref="Y24:Z24"/>
    <mergeCell ref="AA24:AB24"/>
    <mergeCell ref="B25:C25"/>
    <mergeCell ref="J25:L25"/>
    <mergeCell ref="M25:O25"/>
    <mergeCell ref="Q25:R25"/>
    <mergeCell ref="S25:T25"/>
    <mergeCell ref="V25:X25"/>
    <mergeCell ref="Y25:Z25"/>
    <mergeCell ref="AA25:AB25"/>
    <mergeCell ref="B26:C26"/>
    <mergeCell ref="J26:L26"/>
    <mergeCell ref="M26:O26"/>
    <mergeCell ref="Q26:R26"/>
    <mergeCell ref="S26:T26"/>
    <mergeCell ref="V26:X26"/>
    <mergeCell ref="Y26:Z26"/>
    <mergeCell ref="AA26:AB26"/>
    <mergeCell ref="B27:C27"/>
    <mergeCell ref="J27:L27"/>
    <mergeCell ref="M27:O27"/>
    <mergeCell ref="Q27:R27"/>
    <mergeCell ref="S27:T27"/>
    <mergeCell ref="V27:X27"/>
    <mergeCell ref="Y27:Z27"/>
    <mergeCell ref="AA27:AB27"/>
    <mergeCell ref="B28:C28"/>
    <mergeCell ref="J28:L28"/>
    <mergeCell ref="M28:O28"/>
    <mergeCell ref="Q28:R28"/>
    <mergeCell ref="S28:T28"/>
    <mergeCell ref="V28:X28"/>
    <mergeCell ref="Y28:Z28"/>
    <mergeCell ref="AA28:AB28"/>
    <mergeCell ref="B29:C29"/>
    <mergeCell ref="J29:L29"/>
    <mergeCell ref="M29:O29"/>
    <mergeCell ref="Q29:R29"/>
    <mergeCell ref="S29:T29"/>
    <mergeCell ref="V29:X29"/>
    <mergeCell ref="Y29:Z29"/>
    <mergeCell ref="AA29:AB29"/>
    <mergeCell ref="B30:C30"/>
    <mergeCell ref="J30:L30"/>
    <mergeCell ref="M30:O30"/>
    <mergeCell ref="Q30:R30"/>
    <mergeCell ref="S30:T30"/>
    <mergeCell ref="V30:X30"/>
    <mergeCell ref="Y30:Z30"/>
    <mergeCell ref="AA30:AB30"/>
    <mergeCell ref="B31:C31"/>
    <mergeCell ref="J31:L31"/>
    <mergeCell ref="M31:O31"/>
    <mergeCell ref="Q31:R31"/>
    <mergeCell ref="S31:T31"/>
    <mergeCell ref="V31:X31"/>
    <mergeCell ref="Y31:Z31"/>
    <mergeCell ref="AA31:AB31"/>
    <mergeCell ref="B32:C32"/>
    <mergeCell ref="J32:L32"/>
    <mergeCell ref="M32:O32"/>
    <mergeCell ref="Q32:R32"/>
    <mergeCell ref="S32:T32"/>
    <mergeCell ref="V32:X32"/>
    <mergeCell ref="Y32:Z32"/>
    <mergeCell ref="AA32:AB32"/>
    <mergeCell ref="B33:C33"/>
    <mergeCell ref="J33:L33"/>
    <mergeCell ref="M33:O33"/>
    <mergeCell ref="Q33:R33"/>
    <mergeCell ref="S33:T33"/>
    <mergeCell ref="V33:X33"/>
    <mergeCell ref="Y33:Z33"/>
    <mergeCell ref="AA33:AB33"/>
    <mergeCell ref="B34:C34"/>
    <mergeCell ref="J34:L34"/>
    <mergeCell ref="M34:O34"/>
    <mergeCell ref="Q34:R34"/>
    <mergeCell ref="S34:T34"/>
    <mergeCell ref="V34:X34"/>
    <mergeCell ref="Y34:Z34"/>
    <mergeCell ref="AA34:AB34"/>
    <mergeCell ref="B35:C35"/>
    <mergeCell ref="J35:L35"/>
    <mergeCell ref="M35:O35"/>
    <mergeCell ref="B36:C36"/>
    <mergeCell ref="J36:L36"/>
    <mergeCell ref="M36:O36"/>
    <mergeCell ref="B37:C37"/>
    <mergeCell ref="J37:L37"/>
    <mergeCell ref="M37:O37"/>
    <mergeCell ref="B38:C38"/>
    <mergeCell ref="J38:L38"/>
    <mergeCell ref="M38:O38"/>
    <mergeCell ref="B39:C39"/>
    <mergeCell ref="J39:L39"/>
    <mergeCell ref="M39:O39"/>
    <mergeCell ref="B40:C40"/>
    <mergeCell ref="J40:L40"/>
    <mergeCell ref="M40:O40"/>
    <mergeCell ref="B41:C41"/>
    <mergeCell ref="J41:L41"/>
    <mergeCell ref="M41:O41"/>
    <mergeCell ref="B42:C42"/>
    <mergeCell ref="J42:L42"/>
    <mergeCell ref="M42:O42"/>
    <mergeCell ref="B43:C43"/>
    <mergeCell ref="J43:L43"/>
    <mergeCell ref="M43:O43"/>
    <mergeCell ref="B44:C44"/>
    <mergeCell ref="J44:L44"/>
    <mergeCell ref="M44:O44"/>
    <mergeCell ref="B45:C45"/>
    <mergeCell ref="J45:L45"/>
    <mergeCell ref="M45:O45"/>
    <mergeCell ref="B46:C46"/>
    <mergeCell ref="J46:L46"/>
    <mergeCell ref="M46:O46"/>
    <mergeCell ref="B47:C47"/>
    <mergeCell ref="J47:L47"/>
    <mergeCell ref="M47:O47"/>
    <mergeCell ref="B48:C48"/>
    <mergeCell ref="J48:L48"/>
    <mergeCell ref="M48:O48"/>
    <mergeCell ref="B49:C49"/>
    <mergeCell ref="J49:L49"/>
    <mergeCell ref="M49:O49"/>
    <mergeCell ref="B50:C50"/>
    <mergeCell ref="J50:L50"/>
    <mergeCell ref="M50:O50"/>
    <mergeCell ref="B51:C51"/>
    <mergeCell ref="J51:L51"/>
    <mergeCell ref="M51:O51"/>
    <mergeCell ref="B52:C52"/>
    <mergeCell ref="J52:L52"/>
    <mergeCell ref="M52:O52"/>
    <mergeCell ref="B53:C53"/>
    <mergeCell ref="J53:L53"/>
    <mergeCell ref="M53:O53"/>
    <mergeCell ref="B54:C54"/>
    <mergeCell ref="J54:L54"/>
    <mergeCell ref="M54:O54"/>
    <mergeCell ref="B55:C55"/>
    <mergeCell ref="J55:L55"/>
    <mergeCell ref="M55:O55"/>
    <mergeCell ref="B56:C56"/>
    <mergeCell ref="J56:L56"/>
    <mergeCell ref="M56:O56"/>
    <mergeCell ref="B57:C57"/>
    <mergeCell ref="J57:L57"/>
    <mergeCell ref="M57:O57"/>
    <mergeCell ref="B58:C58"/>
    <mergeCell ref="J58:L58"/>
    <mergeCell ref="M58:O58"/>
    <mergeCell ref="B59:C59"/>
    <mergeCell ref="J59:L59"/>
    <mergeCell ref="M59:O59"/>
    <mergeCell ref="B60:C60"/>
    <mergeCell ref="J60:L60"/>
    <mergeCell ref="M60:O60"/>
    <mergeCell ref="B61:C61"/>
    <mergeCell ref="J61:L61"/>
    <mergeCell ref="M61:O61"/>
    <mergeCell ref="B62:C62"/>
    <mergeCell ref="J62:L62"/>
    <mergeCell ref="M62:O62"/>
    <mergeCell ref="B63:C63"/>
    <mergeCell ref="J63:L63"/>
    <mergeCell ref="M63:O63"/>
    <mergeCell ref="B64:C64"/>
    <mergeCell ref="J64:L64"/>
    <mergeCell ref="M64:O64"/>
    <mergeCell ref="B65:C65"/>
    <mergeCell ref="J65:L65"/>
    <mergeCell ref="M65:O65"/>
    <mergeCell ref="B66:C66"/>
    <mergeCell ref="J66:L66"/>
    <mergeCell ref="M66:O66"/>
    <mergeCell ref="B67:C67"/>
    <mergeCell ref="J67:L67"/>
    <mergeCell ref="M67:O67"/>
    <mergeCell ref="B68:C68"/>
    <mergeCell ref="J68:L68"/>
    <mergeCell ref="M68:O68"/>
    <mergeCell ref="B69:C69"/>
    <mergeCell ref="J69:L69"/>
    <mergeCell ref="M69:O69"/>
    <mergeCell ref="B70:C70"/>
    <mergeCell ref="J70:L70"/>
    <mergeCell ref="M70:O70"/>
    <mergeCell ref="B71:C71"/>
    <mergeCell ref="J71:L71"/>
    <mergeCell ref="M71:O71"/>
    <mergeCell ref="B72:C72"/>
    <mergeCell ref="J72:L72"/>
    <mergeCell ref="M72:O72"/>
    <mergeCell ref="B73:C73"/>
    <mergeCell ref="J73:L73"/>
    <mergeCell ref="M73:O73"/>
    <mergeCell ref="B74:C74"/>
    <mergeCell ref="J74:L74"/>
    <mergeCell ref="M74:O74"/>
    <mergeCell ref="B75:C75"/>
    <mergeCell ref="J75:L75"/>
    <mergeCell ref="M75:O75"/>
    <mergeCell ref="B76:C76"/>
    <mergeCell ref="J76:L76"/>
    <mergeCell ref="M76:O76"/>
    <mergeCell ref="B77:C77"/>
    <mergeCell ref="J77:L77"/>
    <mergeCell ref="M77:O77"/>
    <mergeCell ref="B78:C78"/>
    <mergeCell ref="J78:L78"/>
    <mergeCell ref="M78:O78"/>
    <mergeCell ref="B79:C79"/>
    <mergeCell ref="J79:L79"/>
    <mergeCell ref="M79:O79"/>
    <mergeCell ref="B80:C80"/>
    <mergeCell ref="J80:L80"/>
    <mergeCell ref="M80:O80"/>
    <mergeCell ref="B81:C81"/>
    <mergeCell ref="J81:L81"/>
    <mergeCell ref="M81:O81"/>
    <mergeCell ref="B82:C82"/>
    <mergeCell ref="J82:L82"/>
    <mergeCell ref="M82:O82"/>
    <mergeCell ref="B83:C83"/>
    <mergeCell ref="J83:L83"/>
    <mergeCell ref="M83:O83"/>
    <mergeCell ref="B84:C84"/>
    <mergeCell ref="J84:L84"/>
    <mergeCell ref="M84:O84"/>
    <mergeCell ref="B85:C85"/>
    <mergeCell ref="J85:L85"/>
    <mergeCell ref="M85:O85"/>
    <mergeCell ref="B86:C86"/>
    <mergeCell ref="J86:L86"/>
    <mergeCell ref="M86:O86"/>
    <mergeCell ref="B87:C87"/>
    <mergeCell ref="J87:L87"/>
    <mergeCell ref="M87:O87"/>
    <mergeCell ref="B88:C88"/>
    <mergeCell ref="J88:L88"/>
    <mergeCell ref="M88:O88"/>
    <mergeCell ref="B89:C89"/>
    <mergeCell ref="B90:C90"/>
    <mergeCell ref="B91:C91"/>
    <mergeCell ref="B92:C92"/>
    <mergeCell ref="B93:C93"/>
    <mergeCell ref="B94:C94"/>
    <mergeCell ref="B95:C95"/>
    <mergeCell ref="B96:C96"/>
    <mergeCell ref="B97:C97"/>
    <mergeCell ref="J97:L97"/>
    <mergeCell ref="M97:O97"/>
    <mergeCell ref="B98:C98"/>
    <mergeCell ref="J98:L98"/>
    <mergeCell ref="M98:O98"/>
    <mergeCell ref="B99:C99"/>
    <mergeCell ref="J99:L99"/>
    <mergeCell ref="M99:O99"/>
    <mergeCell ref="B100:C100"/>
    <mergeCell ref="J100:L100"/>
    <mergeCell ref="M100:O100"/>
    <mergeCell ref="B101:C101"/>
    <mergeCell ref="J101:L101"/>
    <mergeCell ref="M101:O101"/>
    <mergeCell ref="B102:C102"/>
    <mergeCell ref="J102:L102"/>
    <mergeCell ref="M102:O102"/>
    <mergeCell ref="B103:C103"/>
    <mergeCell ref="J103:L103"/>
    <mergeCell ref="M103:O103"/>
    <mergeCell ref="B104:C104"/>
    <mergeCell ref="J104:L104"/>
    <mergeCell ref="M104:O104"/>
    <mergeCell ref="B105:C105"/>
    <mergeCell ref="J105:L105"/>
    <mergeCell ref="M105:O105"/>
    <mergeCell ref="B106:C106"/>
    <mergeCell ref="J106:L106"/>
    <mergeCell ref="M106:O106"/>
    <mergeCell ref="B107:C107"/>
    <mergeCell ref="J107:L107"/>
    <mergeCell ref="M107:O107"/>
    <mergeCell ref="B108:C108"/>
    <mergeCell ref="J108:L108"/>
    <mergeCell ref="M108:O108"/>
    <mergeCell ref="B109:C109"/>
    <mergeCell ref="J109:L109"/>
    <mergeCell ref="M109:O109"/>
    <mergeCell ref="B110:C110"/>
    <mergeCell ref="M110:O110"/>
    <mergeCell ref="B111:C111"/>
    <mergeCell ref="M111:O111"/>
    <mergeCell ref="B112:C112"/>
    <mergeCell ref="M112:O112"/>
    <mergeCell ref="B113:C113"/>
    <mergeCell ref="M113:O113"/>
    <mergeCell ref="B114:C114"/>
    <mergeCell ref="M114:O114"/>
    <mergeCell ref="B115:C115"/>
    <mergeCell ref="M115:O115"/>
    <mergeCell ref="B116:C116"/>
    <mergeCell ref="M116:O116"/>
    <mergeCell ref="B117:C117"/>
    <mergeCell ref="M117:O117"/>
    <mergeCell ref="B118:C118"/>
    <mergeCell ref="M118:O118"/>
    <mergeCell ref="B119:C119"/>
    <mergeCell ref="M119:O119"/>
    <mergeCell ref="B120:C120"/>
    <mergeCell ref="M120:O120"/>
    <mergeCell ref="B121:C121"/>
    <mergeCell ref="M121:O121"/>
    <mergeCell ref="B122:C122"/>
    <mergeCell ref="M122:O122"/>
    <mergeCell ref="B123:C123"/>
    <mergeCell ref="M123:O123"/>
    <mergeCell ref="B124:C124"/>
    <mergeCell ref="M124:O124"/>
    <mergeCell ref="B125:C125"/>
    <mergeCell ref="M125:O125"/>
    <mergeCell ref="B126:C126"/>
    <mergeCell ref="M126:O126"/>
    <mergeCell ref="B127:C127"/>
    <mergeCell ref="M127:O127"/>
    <mergeCell ref="B128:C128"/>
    <mergeCell ref="M128:O128"/>
    <mergeCell ref="B129:C129"/>
    <mergeCell ref="M129:O129"/>
    <mergeCell ref="B130:C130"/>
    <mergeCell ref="M130:O130"/>
    <mergeCell ref="B131:C131"/>
    <mergeCell ref="M131:O131"/>
    <mergeCell ref="B132:C132"/>
    <mergeCell ref="M132:O132"/>
    <mergeCell ref="B133:C133"/>
    <mergeCell ref="M133:O133"/>
    <mergeCell ref="B134:C134"/>
    <mergeCell ref="M134:O134"/>
    <mergeCell ref="B135:C135"/>
    <mergeCell ref="M135:O135"/>
    <mergeCell ref="B136:C136"/>
    <mergeCell ref="M136:O136"/>
    <mergeCell ref="B137:C137"/>
    <mergeCell ref="M137:O137"/>
    <mergeCell ref="B138:C138"/>
    <mergeCell ref="M138:O138"/>
    <mergeCell ref="B139:C139"/>
    <mergeCell ref="M139:O139"/>
    <mergeCell ref="B140:C140"/>
    <mergeCell ref="M140:O140"/>
    <mergeCell ref="B141:C141"/>
    <mergeCell ref="M141:O141"/>
    <mergeCell ref="B142:C142"/>
    <mergeCell ref="M142:O142"/>
    <mergeCell ref="B143:C143"/>
    <mergeCell ref="M143:O143"/>
    <mergeCell ref="B144:C144"/>
    <mergeCell ref="M144:O144"/>
    <mergeCell ref="B145:C145"/>
    <mergeCell ref="J145:L145"/>
    <mergeCell ref="M145:O145"/>
    <mergeCell ref="B146:C146"/>
    <mergeCell ref="J146:L146"/>
    <mergeCell ref="M146:O146"/>
    <mergeCell ref="B147:C147"/>
    <mergeCell ref="J147:L147"/>
    <mergeCell ref="M147:O147"/>
    <mergeCell ref="B148:C148"/>
    <mergeCell ref="J148:L148"/>
    <mergeCell ref="M148:O148"/>
    <mergeCell ref="B149:C149"/>
    <mergeCell ref="J149:L149"/>
    <mergeCell ref="M149:O149"/>
    <mergeCell ref="B150:C150"/>
    <mergeCell ref="J150:L150"/>
    <mergeCell ref="M150:O150"/>
    <mergeCell ref="B151:C151"/>
    <mergeCell ref="J151:L151"/>
    <mergeCell ref="M151:O151"/>
    <mergeCell ref="B152:C152"/>
    <mergeCell ref="J152:L152"/>
    <mergeCell ref="M152:O152"/>
    <mergeCell ref="B153:C153"/>
    <mergeCell ref="J153:L153"/>
    <mergeCell ref="M153:O153"/>
    <mergeCell ref="B154:C154"/>
    <mergeCell ref="J154:L154"/>
    <mergeCell ref="M154:O154"/>
    <mergeCell ref="B155:C155"/>
    <mergeCell ref="J155:L155"/>
    <mergeCell ref="M155:O155"/>
    <mergeCell ref="B156:C156"/>
    <mergeCell ref="J156:L156"/>
    <mergeCell ref="M156:O156"/>
    <mergeCell ref="B157:C157"/>
    <mergeCell ref="J157:L157"/>
    <mergeCell ref="M157:O157"/>
    <mergeCell ref="B158:C158"/>
    <mergeCell ref="J158:L158"/>
    <mergeCell ref="M158:O158"/>
    <mergeCell ref="B159:C159"/>
    <mergeCell ref="M159:O159"/>
    <mergeCell ref="B160:C160"/>
    <mergeCell ref="M160:O160"/>
    <mergeCell ref="B161:C161"/>
    <mergeCell ref="M161:O161"/>
    <mergeCell ref="B162:C162"/>
    <mergeCell ref="M162:O162"/>
    <mergeCell ref="B163:C163"/>
    <mergeCell ref="M163:O163"/>
    <mergeCell ref="B164:C164"/>
    <mergeCell ref="M164:O164"/>
    <mergeCell ref="B165:C165"/>
    <mergeCell ref="M165:O165"/>
    <mergeCell ref="B166:C166"/>
    <mergeCell ref="M166:O166"/>
    <mergeCell ref="B167:C167"/>
    <mergeCell ref="M167:O167"/>
    <mergeCell ref="B168:C168"/>
    <mergeCell ref="M168:O168"/>
    <mergeCell ref="B169:C169"/>
    <mergeCell ref="M169:O169"/>
    <mergeCell ref="B170:C170"/>
    <mergeCell ref="M170:O170"/>
    <mergeCell ref="B171:C171"/>
    <mergeCell ref="M171:O171"/>
    <mergeCell ref="B172:C172"/>
    <mergeCell ref="M172:O172"/>
    <mergeCell ref="B173:C173"/>
    <mergeCell ref="M173:O173"/>
    <mergeCell ref="B174:C174"/>
    <mergeCell ref="M174:O174"/>
    <mergeCell ref="B175:C175"/>
    <mergeCell ref="M175:O175"/>
    <mergeCell ref="B176:C176"/>
    <mergeCell ref="M176:O176"/>
    <mergeCell ref="B177:C177"/>
    <mergeCell ref="E177:I177"/>
    <mergeCell ref="M177:O177"/>
    <mergeCell ref="B178:C178"/>
    <mergeCell ref="E178:I178"/>
    <mergeCell ref="M178:O178"/>
    <mergeCell ref="B179:C179"/>
    <mergeCell ref="E179:I179"/>
    <mergeCell ref="M179:O179"/>
    <mergeCell ref="B180:C180"/>
    <mergeCell ref="E180:I180"/>
    <mergeCell ref="M180:O180"/>
    <mergeCell ref="B181:C181"/>
    <mergeCell ref="E181:I181"/>
    <mergeCell ref="M181:O181"/>
    <mergeCell ref="B182:C182"/>
    <mergeCell ref="E182:I182"/>
    <mergeCell ref="M182:O182"/>
    <mergeCell ref="B183:C183"/>
    <mergeCell ref="E183:I183"/>
    <mergeCell ref="M183:O183"/>
    <mergeCell ref="B184:C184"/>
    <mergeCell ref="E184:I184"/>
    <mergeCell ref="M184:O184"/>
    <mergeCell ref="B185:C185"/>
    <mergeCell ref="E185:I185"/>
    <mergeCell ref="M185:O185"/>
    <mergeCell ref="B186:C186"/>
    <mergeCell ref="G186:I186"/>
    <mergeCell ref="M186:O186"/>
    <mergeCell ref="B187:C187"/>
    <mergeCell ref="G187:I187"/>
    <mergeCell ref="M187:O187"/>
    <mergeCell ref="B188:C188"/>
    <mergeCell ref="G188:I188"/>
    <mergeCell ref="M188:O188"/>
    <mergeCell ref="B189:C189"/>
    <mergeCell ref="J189:L189"/>
    <mergeCell ref="M189:O189"/>
    <mergeCell ref="B190:C190"/>
    <mergeCell ref="B191:C191"/>
    <mergeCell ref="B192:C192"/>
    <mergeCell ref="B193:C193"/>
    <mergeCell ref="B194:C194"/>
    <mergeCell ref="J194:L194"/>
    <mergeCell ref="M194:O194"/>
    <mergeCell ref="B195:C195"/>
    <mergeCell ref="J195:L195"/>
    <mergeCell ref="M195:O195"/>
    <mergeCell ref="B196:C196"/>
    <mergeCell ref="E196:I196"/>
    <mergeCell ref="J196:L196"/>
    <mergeCell ref="M196:O196"/>
    <mergeCell ref="B197:C197"/>
    <mergeCell ref="J197:L197"/>
    <mergeCell ref="M197:O197"/>
    <mergeCell ref="B198:C198"/>
    <mergeCell ref="J198:L198"/>
    <mergeCell ref="M198:O198"/>
    <mergeCell ref="B199:C199"/>
    <mergeCell ref="J199:L199"/>
    <mergeCell ref="M199:O199"/>
    <mergeCell ref="B200:C200"/>
    <mergeCell ref="J200:L200"/>
    <mergeCell ref="M200:O200"/>
    <mergeCell ref="B201:C201"/>
    <mergeCell ref="J201:L201"/>
    <mergeCell ref="M201:O201"/>
    <mergeCell ref="B202:C202"/>
    <mergeCell ref="J202:L202"/>
    <mergeCell ref="M202:O202"/>
    <mergeCell ref="B203:C203"/>
    <mergeCell ref="J203:L203"/>
    <mergeCell ref="M203:O203"/>
    <mergeCell ref="B204:C204"/>
    <mergeCell ref="B205:C205"/>
    <mergeCell ref="B206:C206"/>
    <mergeCell ref="B207:C207"/>
    <mergeCell ref="G207:I207"/>
    <mergeCell ref="M207:O207"/>
    <mergeCell ref="B208:C208"/>
    <mergeCell ref="M208:O208"/>
    <mergeCell ref="B209:C209"/>
    <mergeCell ref="M209:O209"/>
    <mergeCell ref="B210:C210"/>
    <mergeCell ref="M210:O210"/>
    <mergeCell ref="B211:C211"/>
    <mergeCell ref="J211:L211"/>
    <mergeCell ref="M211:O211"/>
    <mergeCell ref="B212:C212"/>
    <mergeCell ref="J212:L212"/>
    <mergeCell ref="M212:O212"/>
    <mergeCell ref="B213:C213"/>
    <mergeCell ref="B214:C214"/>
    <mergeCell ref="B215:C215"/>
    <mergeCell ref="H215:I215"/>
    <mergeCell ref="J215:L215"/>
    <mergeCell ref="M215:O215"/>
    <mergeCell ref="B216:C216"/>
    <mergeCell ref="J216:L216"/>
    <mergeCell ref="M216:O216"/>
    <mergeCell ref="B217:C217"/>
    <mergeCell ref="J217:L217"/>
    <mergeCell ref="M217:O217"/>
    <mergeCell ref="B218:C218"/>
    <mergeCell ref="J218:L218"/>
    <mergeCell ref="M218:O218"/>
    <mergeCell ref="B219:C219"/>
    <mergeCell ref="J219:L219"/>
    <mergeCell ref="M219:O219"/>
    <mergeCell ref="B220:C220"/>
    <mergeCell ref="J220:L220"/>
    <mergeCell ref="M220:O220"/>
    <mergeCell ref="B221:C221"/>
    <mergeCell ref="J221:L221"/>
    <mergeCell ref="M221:O221"/>
    <mergeCell ref="B222:C222"/>
    <mergeCell ref="B223:C223"/>
    <mergeCell ref="B224:C224"/>
    <mergeCell ref="J224:L224"/>
    <mergeCell ref="M224:O224"/>
    <mergeCell ref="B225:C225"/>
    <mergeCell ref="J225:L225"/>
    <mergeCell ref="B226:C226"/>
    <mergeCell ref="J226:L226"/>
    <mergeCell ref="B227:C227"/>
    <mergeCell ref="B228:C228"/>
    <mergeCell ref="B229:C229"/>
    <mergeCell ref="B230:C230"/>
    <mergeCell ref="B231:C231"/>
    <mergeCell ref="B232:C232"/>
    <mergeCell ref="B233:C233"/>
    <mergeCell ref="B234:C234"/>
    <mergeCell ref="B235:C235"/>
    <mergeCell ref="B236:C236"/>
    <mergeCell ref="B237:C237"/>
    <mergeCell ref="J237:L237"/>
    <mergeCell ref="M237:O237"/>
    <mergeCell ref="B238:C238"/>
    <mergeCell ref="J238:L238"/>
    <mergeCell ref="M238:O238"/>
    <mergeCell ref="B239:C239"/>
    <mergeCell ref="J239:L239"/>
    <mergeCell ref="M239:O239"/>
    <mergeCell ref="B240:C240"/>
    <mergeCell ref="J240:L240"/>
    <mergeCell ref="M240:O240"/>
    <mergeCell ref="B241:C241"/>
    <mergeCell ref="B242:C242"/>
    <mergeCell ref="B243:C243"/>
    <mergeCell ref="B244:C244"/>
    <mergeCell ref="J244:L244"/>
    <mergeCell ref="M244:O244"/>
    <mergeCell ref="B245:C245"/>
    <mergeCell ref="J245:L245"/>
    <mergeCell ref="M245:O245"/>
    <mergeCell ref="B246:C246"/>
    <mergeCell ref="J246:L246"/>
    <mergeCell ref="M246:O246"/>
    <mergeCell ref="B247:C247"/>
    <mergeCell ref="J247:L247"/>
    <mergeCell ref="M247:O247"/>
    <mergeCell ref="B248:C248"/>
    <mergeCell ref="B249:C249"/>
    <mergeCell ref="B250:C250"/>
    <mergeCell ref="E250:O250"/>
    <mergeCell ref="B251:C251"/>
    <mergeCell ref="B252:C252"/>
    <mergeCell ref="B253:C253"/>
    <mergeCell ref="B254:C254"/>
    <mergeCell ref="G254:L254"/>
    <mergeCell ref="M254:O254"/>
    <mergeCell ref="B255:C255"/>
    <mergeCell ref="E255:L255"/>
    <mergeCell ref="M255:O255"/>
    <mergeCell ref="G89:G96"/>
    <mergeCell ref="H89:H96"/>
    <mergeCell ref="H110:H114"/>
    <mergeCell ref="H135:H138"/>
    <mergeCell ref="I89:I96"/>
    <mergeCell ref="I110:I114"/>
    <mergeCell ref="I135:I138"/>
    <mergeCell ref="J89:L96"/>
    <mergeCell ref="M89:O96"/>
    <mergeCell ref="J192:L193"/>
    <mergeCell ref="M192:O193"/>
    <mergeCell ref="J222:L223"/>
    <mergeCell ref="M222:O223"/>
    <mergeCell ref="M225:O232"/>
    <mergeCell ref="J207:L210"/>
    <mergeCell ref="J213:L214"/>
    <mergeCell ref="M213:O214"/>
    <mergeCell ref="J204:L206"/>
    <mergeCell ref="M204:O206"/>
    <mergeCell ref="J177:L188"/>
    <mergeCell ref="J175:L176"/>
    <mergeCell ref="H159:I169"/>
    <mergeCell ref="J159:L170"/>
    <mergeCell ref="J231:L232"/>
    <mergeCell ref="J227:L230"/>
    <mergeCell ref="J233:L234"/>
    <mergeCell ref="M233:O234"/>
    <mergeCell ref="X2:AB3"/>
    <mergeCell ref="A4:B5"/>
    <mergeCell ref="C4:D5"/>
    <mergeCell ref="A7:C14"/>
    <mergeCell ref="J120:L144"/>
    <mergeCell ref="J110:L114"/>
    <mergeCell ref="J171:L174"/>
    <mergeCell ref="J190:L191"/>
    <mergeCell ref="M190:O191"/>
    <mergeCell ref="J115:L119"/>
    <mergeCell ref="J235:L236"/>
    <mergeCell ref="M235:O236"/>
    <mergeCell ref="J241:L243"/>
    <mergeCell ref="M241:O243"/>
    <mergeCell ref="J248:L249"/>
    <mergeCell ref="M248:O249"/>
    <mergeCell ref="J251:L253"/>
    <mergeCell ref="M251:O253"/>
  </mergeCells>
  <conditionalFormatting sqref="G89">
    <cfRule type="duplicateValues" dxfId="0" priority="5050"/>
    <cfRule type="duplicateValues" dxfId="0" priority="5051"/>
    <cfRule type="duplicateValues" dxfId="0" priority="5052"/>
    <cfRule type="duplicateValues" dxfId="0" priority="5053"/>
  </conditionalFormatting>
  <pageMargins left="0.708661417322835" right="0.708661417322835" top="0.748031496062992" bottom="0.748031496062992" header="0.31496062992126" footer="0.31496062992126"/>
  <pageSetup paperSize="8" scale="61"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156"/>
  <sheetViews>
    <sheetView showGridLines="0" tabSelected="1" view="pageBreakPreview" zoomScale="55" zoomScaleNormal="25" workbookViewId="0">
      <pane xSplit="14" ySplit="8" topLeftCell="O34" activePane="bottomRight" state="frozen"/>
      <selection/>
      <selection pane="topRight"/>
      <selection pane="bottomLeft"/>
      <selection pane="bottomRight" activeCell="AH34" sqref="AH34"/>
    </sheetView>
  </sheetViews>
  <sheetFormatPr defaultColWidth="9" defaultRowHeight="20.1" customHeight="1"/>
  <cols>
    <col min="1" max="1" width="4.5" style="44" customWidth="1"/>
    <col min="2" max="11" width="2.37272727272727" style="44" customWidth="1"/>
    <col min="12" max="12" width="12.6272727272727" style="44" customWidth="1"/>
    <col min="13" max="13" width="12.7545454545455" style="44" customWidth="1"/>
    <col min="14" max="14" width="31.1272727272727" style="44" customWidth="1"/>
    <col min="15" max="15" width="10.8727272727273" style="44" customWidth="1"/>
    <col min="16" max="16" width="4.75454545454545" style="44" hidden="1" customWidth="1" outlineLevel="1"/>
    <col min="17" max="17" width="4.87272727272727" style="44" hidden="1" customWidth="1" outlineLevel="1"/>
    <col min="18" max="18" width="9" style="44" customWidth="1" collapsed="1"/>
    <col min="19" max="19" width="6.25454545454545" style="44" hidden="1" customWidth="1" outlineLevel="1"/>
    <col min="20" max="20" width="5.37272727272727" style="44" hidden="1" customWidth="1" outlineLevel="1"/>
    <col min="21" max="21" width="0.127272727272727" style="44" hidden="1" customWidth="1" outlineLevel="1"/>
    <col min="22" max="22" width="12.3727272727273" style="45" hidden="1" customWidth="1" outlineLevel="1"/>
    <col min="23" max="23" width="5" style="46" hidden="1" customWidth="1" outlineLevel="1"/>
    <col min="24" max="24" width="8.62727272727273" style="44" customWidth="1" collapsed="1"/>
    <col min="25" max="25" width="7.62727272727273" style="44" customWidth="1"/>
    <col min="26" max="26" width="10" style="44" customWidth="1"/>
    <col min="27" max="27" width="17.2545454545455" style="44" customWidth="1"/>
    <col min="28" max="28" width="21.5" style="44" hidden="1" customWidth="1" outlineLevel="1"/>
    <col min="29" max="29" width="11.5" style="44" hidden="1" customWidth="1" outlineLevel="1"/>
    <col min="30" max="30" width="9.62727272727273" style="47" customWidth="1" collapsed="1"/>
    <col min="31" max="31" width="8.37272727272727" style="44" customWidth="1"/>
    <col min="32" max="41" width="8.62727272727273" style="44" hidden="1" customWidth="1" outlineLevel="1"/>
    <col min="42" max="42" width="10.6272727272727" style="44" customWidth="1" collapsed="1"/>
    <col min="43" max="43" width="30.6272727272727" style="44" customWidth="1"/>
    <col min="44" max="44" width="9.5" style="44" customWidth="1"/>
    <col min="45" max="45" width="7.5" style="49" customWidth="1"/>
    <col min="46" max="48" width="11.8909090909091" style="44" customWidth="1"/>
    <col min="49" max="49" width="12.3909090909091" style="193" customWidth="1"/>
    <col min="50" max="16384" width="9" style="44"/>
  </cols>
  <sheetData>
    <row r="1" ht="15.75" customHeight="1" outlineLevel="1" spans="1:49">
      <c r="A1" s="50" t="s">
        <v>751</v>
      </c>
      <c r="B1" s="50"/>
      <c r="C1" s="50"/>
      <c r="D1" s="50"/>
      <c r="E1" s="50"/>
      <c r="F1" s="51" t="s">
        <v>752</v>
      </c>
      <c r="G1" s="51"/>
      <c r="H1" s="51"/>
      <c r="I1" s="51"/>
      <c r="J1" s="51"/>
      <c r="K1" s="51"/>
      <c r="L1" s="51"/>
      <c r="M1" s="53" t="s">
        <v>753</v>
      </c>
      <c r="N1" s="52"/>
      <c r="O1" s="61" t="s">
        <v>754</v>
      </c>
      <c r="P1" s="61"/>
      <c r="Q1" s="61"/>
      <c r="R1" s="61"/>
      <c r="S1" s="61"/>
      <c r="T1" s="61"/>
      <c r="U1" s="61"/>
      <c r="V1" s="73"/>
      <c r="W1" s="61"/>
      <c r="X1" s="61"/>
      <c r="Y1" s="61"/>
      <c r="Z1" s="61"/>
      <c r="AA1" s="61"/>
      <c r="AB1" s="61"/>
      <c r="AC1" s="61"/>
      <c r="AD1" s="61"/>
      <c r="AE1" s="61"/>
      <c r="AF1" s="61"/>
      <c r="AG1" s="61"/>
      <c r="AH1" s="61"/>
      <c r="AI1" s="61"/>
      <c r="AJ1" s="61"/>
      <c r="AK1" s="61"/>
      <c r="AL1" s="61"/>
      <c r="AM1" s="61"/>
      <c r="AN1" s="61"/>
      <c r="AO1" s="61"/>
      <c r="AP1" s="61"/>
      <c r="AQ1" s="61"/>
      <c r="AR1" s="61"/>
      <c r="AS1" s="56" t="s">
        <v>40</v>
      </c>
      <c r="AT1" s="136" t="s">
        <v>755</v>
      </c>
      <c r="AU1" s="136" t="s">
        <v>756</v>
      </c>
      <c r="AV1" s="136" t="s">
        <v>757</v>
      </c>
      <c r="AW1" s="270" t="s">
        <v>758</v>
      </c>
    </row>
    <row r="2" ht="26.25" customHeight="1" outlineLevel="1" spans="1:49">
      <c r="A2" s="51" t="s">
        <v>759</v>
      </c>
      <c r="B2" s="51"/>
      <c r="C2" s="51"/>
      <c r="D2" s="51"/>
      <c r="E2" s="51"/>
      <c r="F2" s="51"/>
      <c r="G2" s="51"/>
      <c r="H2" s="51"/>
      <c r="I2" s="51"/>
      <c r="J2" s="51"/>
      <c r="K2" s="51"/>
      <c r="L2" s="51"/>
      <c r="M2" s="51"/>
      <c r="N2" s="51"/>
      <c r="O2" s="61"/>
      <c r="P2" s="61"/>
      <c r="Q2" s="61"/>
      <c r="R2" s="61"/>
      <c r="S2" s="61"/>
      <c r="T2" s="61"/>
      <c r="U2" s="61"/>
      <c r="V2" s="73"/>
      <c r="W2" s="61"/>
      <c r="X2" s="61"/>
      <c r="Y2" s="61"/>
      <c r="Z2" s="61"/>
      <c r="AA2" s="61"/>
      <c r="AB2" s="61"/>
      <c r="AC2" s="61"/>
      <c r="AD2" s="61"/>
      <c r="AE2" s="61"/>
      <c r="AF2" s="61"/>
      <c r="AG2" s="61"/>
      <c r="AH2" s="61"/>
      <c r="AI2" s="61"/>
      <c r="AJ2" s="61"/>
      <c r="AK2" s="61"/>
      <c r="AL2" s="61"/>
      <c r="AM2" s="61"/>
      <c r="AN2" s="61"/>
      <c r="AO2" s="61"/>
      <c r="AP2" s="61"/>
      <c r="AQ2" s="61"/>
      <c r="AR2" s="61"/>
      <c r="AS2" s="56" t="s">
        <v>760</v>
      </c>
      <c r="AT2" s="71" t="s">
        <v>22</v>
      </c>
      <c r="AU2" s="71" t="s">
        <v>27</v>
      </c>
      <c r="AV2" s="71" t="s">
        <v>30</v>
      </c>
      <c r="AW2" s="271" t="s">
        <v>33</v>
      </c>
    </row>
    <row r="3" ht="26.25" customHeight="1" outlineLevel="1" spans="1:49">
      <c r="A3" s="52" t="s">
        <v>761</v>
      </c>
      <c r="B3" s="52"/>
      <c r="C3" s="52"/>
      <c r="D3" s="52"/>
      <c r="E3" s="52"/>
      <c r="F3" s="52"/>
      <c r="G3" s="52"/>
      <c r="H3" s="52"/>
      <c r="I3" s="52"/>
      <c r="J3" s="52"/>
      <c r="K3" s="52"/>
      <c r="L3" s="52"/>
      <c r="M3" s="53" t="s">
        <v>762</v>
      </c>
      <c r="N3" s="52"/>
      <c r="O3" s="61"/>
      <c r="P3" s="61"/>
      <c r="Q3" s="61"/>
      <c r="R3" s="61"/>
      <c r="S3" s="61"/>
      <c r="T3" s="61"/>
      <c r="U3" s="61"/>
      <c r="V3" s="73"/>
      <c r="W3" s="61"/>
      <c r="X3" s="61"/>
      <c r="Y3" s="61"/>
      <c r="Z3" s="61"/>
      <c r="AA3" s="61"/>
      <c r="AB3" s="61"/>
      <c r="AC3" s="61"/>
      <c r="AD3" s="61"/>
      <c r="AE3" s="61"/>
      <c r="AF3" s="61"/>
      <c r="AG3" s="61"/>
      <c r="AH3" s="61"/>
      <c r="AI3" s="61"/>
      <c r="AJ3" s="61"/>
      <c r="AK3" s="61"/>
      <c r="AL3" s="61"/>
      <c r="AM3" s="61"/>
      <c r="AN3" s="61"/>
      <c r="AO3" s="61"/>
      <c r="AP3" s="61"/>
      <c r="AQ3" s="61"/>
      <c r="AR3" s="61"/>
      <c r="AS3" s="56" t="s">
        <v>763</v>
      </c>
      <c r="AT3" s="137" t="s">
        <v>764</v>
      </c>
      <c r="AU3" s="137" t="s">
        <v>765</v>
      </c>
      <c r="AV3" s="137" t="s">
        <v>766</v>
      </c>
      <c r="AW3" s="272" t="s">
        <v>767</v>
      </c>
    </row>
    <row r="4" ht="26.25" customHeight="1" outlineLevel="1" spans="1:49">
      <c r="A4" s="53" t="s">
        <v>768</v>
      </c>
      <c r="B4" s="53"/>
      <c r="C4" s="53"/>
      <c r="D4" s="53"/>
      <c r="E4" s="53"/>
      <c r="F4" s="53"/>
      <c r="G4" s="53"/>
      <c r="H4" s="53"/>
      <c r="I4" s="53"/>
      <c r="J4" s="53"/>
      <c r="K4" s="53"/>
      <c r="L4" s="53"/>
      <c r="M4" s="53"/>
      <c r="N4" s="53"/>
      <c r="O4" s="61"/>
      <c r="P4" s="61"/>
      <c r="Q4" s="61"/>
      <c r="R4" s="61"/>
      <c r="S4" s="61"/>
      <c r="T4" s="61"/>
      <c r="U4" s="61"/>
      <c r="V4" s="73"/>
      <c r="W4" s="61"/>
      <c r="X4" s="61"/>
      <c r="Y4" s="61"/>
      <c r="Z4" s="61"/>
      <c r="AA4" s="61"/>
      <c r="AB4" s="61"/>
      <c r="AC4" s="61"/>
      <c r="AD4" s="61"/>
      <c r="AE4" s="61"/>
      <c r="AF4" s="61"/>
      <c r="AG4" s="61"/>
      <c r="AH4" s="61"/>
      <c r="AI4" s="61"/>
      <c r="AJ4" s="61"/>
      <c r="AK4" s="61"/>
      <c r="AL4" s="61"/>
      <c r="AM4" s="61"/>
      <c r="AN4" s="61"/>
      <c r="AO4" s="61"/>
      <c r="AP4" s="61"/>
      <c r="AQ4" s="61"/>
      <c r="AR4" s="61"/>
      <c r="AS4" s="56" t="s">
        <v>19</v>
      </c>
      <c r="AT4" s="137" t="s">
        <v>769</v>
      </c>
      <c r="AU4" s="137" t="s">
        <v>770</v>
      </c>
      <c r="AV4" s="137" t="s">
        <v>770</v>
      </c>
      <c r="AW4" s="272" t="s">
        <v>769</v>
      </c>
    </row>
    <row r="5" ht="26.25" customHeight="1" outlineLevel="1" spans="1:49">
      <c r="A5" s="53" t="s">
        <v>771</v>
      </c>
      <c r="B5" s="53"/>
      <c r="C5" s="53"/>
      <c r="D5" s="53"/>
      <c r="E5" s="53"/>
      <c r="F5" s="53"/>
      <c r="G5" s="53"/>
      <c r="H5" s="53"/>
      <c r="I5" s="53"/>
      <c r="J5" s="53"/>
      <c r="K5" s="53"/>
      <c r="L5" s="53"/>
      <c r="M5" s="53"/>
      <c r="N5" s="53"/>
      <c r="O5" s="61"/>
      <c r="P5" s="61"/>
      <c r="Q5" s="61"/>
      <c r="R5" s="61"/>
      <c r="S5" s="61"/>
      <c r="T5" s="61"/>
      <c r="U5" s="61"/>
      <c r="V5" s="73"/>
      <c r="W5" s="61"/>
      <c r="X5" s="61"/>
      <c r="Y5" s="61"/>
      <c r="Z5" s="61"/>
      <c r="AA5" s="61"/>
      <c r="AB5" s="61"/>
      <c r="AC5" s="61"/>
      <c r="AD5" s="61"/>
      <c r="AE5" s="61"/>
      <c r="AF5" s="61"/>
      <c r="AG5" s="61"/>
      <c r="AH5" s="61"/>
      <c r="AI5" s="61"/>
      <c r="AJ5" s="61"/>
      <c r="AK5" s="61"/>
      <c r="AL5" s="61"/>
      <c r="AM5" s="61"/>
      <c r="AN5" s="61"/>
      <c r="AO5" s="61"/>
      <c r="AP5" s="61"/>
      <c r="AQ5" s="61"/>
      <c r="AR5" s="61"/>
      <c r="AS5" s="56" t="s">
        <v>772</v>
      </c>
      <c r="AT5" s="138"/>
      <c r="AU5" s="138"/>
      <c r="AV5" s="138"/>
      <c r="AW5" s="145"/>
    </row>
    <row r="6" ht="26.25" customHeight="1" outlineLevel="1" spans="1:49">
      <c r="A6" s="53"/>
      <c r="B6" s="53"/>
      <c r="C6" s="53"/>
      <c r="D6" s="53"/>
      <c r="E6" s="53"/>
      <c r="F6" s="53"/>
      <c r="G6" s="53"/>
      <c r="H6" s="53"/>
      <c r="I6" s="53"/>
      <c r="J6" s="53"/>
      <c r="K6" s="53"/>
      <c r="L6" s="53"/>
      <c r="M6" s="53"/>
      <c r="N6" s="53"/>
      <c r="O6" s="61"/>
      <c r="P6" s="61"/>
      <c r="Q6" s="61"/>
      <c r="R6" s="61"/>
      <c r="S6" s="61"/>
      <c r="T6" s="61"/>
      <c r="U6" s="61"/>
      <c r="V6" s="73"/>
      <c r="W6" s="61"/>
      <c r="X6" s="61"/>
      <c r="Y6" s="61"/>
      <c r="Z6" s="61"/>
      <c r="AA6" s="61"/>
      <c r="AB6" s="61"/>
      <c r="AC6" s="61"/>
      <c r="AD6" s="61"/>
      <c r="AE6" s="61"/>
      <c r="AF6" s="61"/>
      <c r="AG6" s="61"/>
      <c r="AH6" s="61"/>
      <c r="AI6" s="61"/>
      <c r="AJ6" s="61"/>
      <c r="AK6" s="61"/>
      <c r="AL6" s="61"/>
      <c r="AM6" s="61"/>
      <c r="AN6" s="61"/>
      <c r="AO6" s="61"/>
      <c r="AP6" s="61"/>
      <c r="AQ6" s="61"/>
      <c r="AR6" s="61"/>
      <c r="AS6" s="56" t="s">
        <v>773</v>
      </c>
      <c r="AT6" s="138"/>
      <c r="AU6" s="138"/>
      <c r="AV6" s="138"/>
      <c r="AW6" s="145"/>
    </row>
    <row r="7" ht="26.25" customHeight="1" spans="1:49">
      <c r="A7" s="54" t="s">
        <v>774</v>
      </c>
      <c r="B7" s="55" t="s">
        <v>775</v>
      </c>
      <c r="C7" s="55"/>
      <c r="D7" s="55"/>
      <c r="E7" s="55"/>
      <c r="F7" s="55"/>
      <c r="G7" s="55"/>
      <c r="H7" s="55"/>
      <c r="I7" s="55"/>
      <c r="J7" s="55"/>
      <c r="K7" s="55"/>
      <c r="L7" s="62" t="s">
        <v>776</v>
      </c>
      <c r="M7" s="62" t="s">
        <v>40</v>
      </c>
      <c r="N7" s="55" t="s">
        <v>41</v>
      </c>
      <c r="O7" s="55" t="s">
        <v>777</v>
      </c>
      <c r="P7" s="55" t="s">
        <v>778</v>
      </c>
      <c r="Q7" s="55" t="s">
        <v>779</v>
      </c>
      <c r="R7" s="55" t="s">
        <v>13</v>
      </c>
      <c r="S7" s="62" t="s">
        <v>780</v>
      </c>
      <c r="T7" s="62" t="s">
        <v>781</v>
      </c>
      <c r="U7" s="62" t="s">
        <v>782</v>
      </c>
      <c r="V7" s="74" t="s">
        <v>783</v>
      </c>
      <c r="W7" s="75" t="s">
        <v>784</v>
      </c>
      <c r="X7" s="62" t="s">
        <v>785</v>
      </c>
      <c r="Y7" s="92" t="s">
        <v>786</v>
      </c>
      <c r="Z7" s="92" t="s">
        <v>787</v>
      </c>
      <c r="AA7" s="82" t="s">
        <v>788</v>
      </c>
      <c r="AB7" s="82" t="s">
        <v>789</v>
      </c>
      <c r="AC7" s="81" t="s">
        <v>790</v>
      </c>
      <c r="AD7" s="93" t="s">
        <v>791</v>
      </c>
      <c r="AE7" s="55" t="s">
        <v>792</v>
      </c>
      <c r="AF7" s="94" t="s">
        <v>793</v>
      </c>
      <c r="AG7" s="110" t="s">
        <v>794</v>
      </c>
      <c r="AH7" s="111"/>
      <c r="AI7" s="112"/>
      <c r="AJ7" s="113" t="s">
        <v>795</v>
      </c>
      <c r="AK7" s="114" t="s">
        <v>796</v>
      </c>
      <c r="AL7" s="114" t="s">
        <v>797</v>
      </c>
      <c r="AM7" s="114" t="s">
        <v>798</v>
      </c>
      <c r="AN7" s="114" t="s">
        <v>799</v>
      </c>
      <c r="AO7" s="114" t="s">
        <v>800</v>
      </c>
      <c r="AP7" s="94" t="s">
        <v>801</v>
      </c>
      <c r="AQ7" s="94" t="s">
        <v>802</v>
      </c>
      <c r="AR7" s="55" t="s">
        <v>803</v>
      </c>
      <c r="AS7" s="139" t="s">
        <v>20</v>
      </c>
      <c r="AT7" s="55" t="s">
        <v>804</v>
      </c>
      <c r="AU7" s="55" t="s">
        <v>804</v>
      </c>
      <c r="AV7" s="55" t="s">
        <v>804</v>
      </c>
      <c r="AW7" s="66" t="s">
        <v>804</v>
      </c>
    </row>
    <row r="8" s="42" customFormat="1" ht="26.25" customHeight="1" spans="1:49">
      <c r="A8" s="54"/>
      <c r="B8" s="56">
        <v>0</v>
      </c>
      <c r="C8" s="56">
        <v>1</v>
      </c>
      <c r="D8" s="56">
        <v>2</v>
      </c>
      <c r="E8" s="56">
        <v>3</v>
      </c>
      <c r="F8" s="56">
        <v>4</v>
      </c>
      <c r="G8" s="56">
        <v>5</v>
      </c>
      <c r="H8" s="56">
        <v>6</v>
      </c>
      <c r="I8" s="56">
        <v>7</v>
      </c>
      <c r="J8" s="56">
        <v>8</v>
      </c>
      <c r="K8" s="63">
        <v>9</v>
      </c>
      <c r="L8" s="62"/>
      <c r="M8" s="62"/>
      <c r="N8" s="55"/>
      <c r="O8" s="55"/>
      <c r="P8" s="55"/>
      <c r="Q8" s="55"/>
      <c r="R8" s="55"/>
      <c r="S8" s="62"/>
      <c r="T8" s="62"/>
      <c r="U8" s="62"/>
      <c r="V8" s="74"/>
      <c r="W8" s="62"/>
      <c r="X8" s="62"/>
      <c r="Y8" s="92"/>
      <c r="Z8" s="92"/>
      <c r="AA8" s="82"/>
      <c r="AB8" s="82"/>
      <c r="AC8" s="81"/>
      <c r="AD8" s="93"/>
      <c r="AE8" s="55"/>
      <c r="AF8" s="95"/>
      <c r="AG8" s="115" t="s">
        <v>805</v>
      </c>
      <c r="AH8" s="115" t="s">
        <v>806</v>
      </c>
      <c r="AI8" s="115" t="s">
        <v>807</v>
      </c>
      <c r="AJ8" s="116"/>
      <c r="AK8" s="117"/>
      <c r="AL8" s="117"/>
      <c r="AM8" s="117"/>
      <c r="AN8" s="117"/>
      <c r="AO8" s="117"/>
      <c r="AP8" s="95"/>
      <c r="AQ8" s="95"/>
      <c r="AR8" s="55"/>
      <c r="AS8" s="139"/>
      <c r="AT8" s="55"/>
      <c r="AU8" s="55"/>
      <c r="AV8" s="55"/>
      <c r="AW8" s="66"/>
    </row>
    <row r="9" s="42" customFormat="1" ht="30" customHeight="1" spans="1:49">
      <c r="A9" s="54">
        <f t="shared" ref="A9:A12" si="0">ROW()-8</f>
        <v>1</v>
      </c>
      <c r="B9" s="56"/>
      <c r="C9" s="56">
        <v>1</v>
      </c>
      <c r="D9" s="56"/>
      <c r="E9" s="56"/>
      <c r="F9" s="56"/>
      <c r="G9" s="56"/>
      <c r="H9" s="56"/>
      <c r="I9" s="56"/>
      <c r="J9" s="56"/>
      <c r="K9" s="63"/>
      <c r="L9" s="62" t="s">
        <v>444</v>
      </c>
      <c r="M9" s="62" t="s">
        <v>444</v>
      </c>
      <c r="N9" s="55" t="s">
        <v>445</v>
      </c>
      <c r="O9" s="55"/>
      <c r="P9" s="55" t="s">
        <v>46</v>
      </c>
      <c r="Q9" s="76" t="s">
        <v>808</v>
      </c>
      <c r="R9" s="55"/>
      <c r="S9" s="62" t="s">
        <v>46</v>
      </c>
      <c r="T9" s="81" t="s">
        <v>809</v>
      </c>
      <c r="U9" s="77" t="s">
        <v>600</v>
      </c>
      <c r="V9" s="62" t="s">
        <v>444</v>
      </c>
      <c r="W9" s="75" t="s">
        <v>46</v>
      </c>
      <c r="X9" s="77" t="s">
        <v>600</v>
      </c>
      <c r="Y9" s="77" t="s">
        <v>407</v>
      </c>
      <c r="Z9" s="77" t="s">
        <v>810</v>
      </c>
      <c r="AA9" s="82" t="s">
        <v>811</v>
      </c>
      <c r="AB9" s="82" t="s">
        <v>411</v>
      </c>
      <c r="AC9" s="81"/>
      <c r="AD9" s="93" t="e">
        <f>AD18+AD145+AD146+AD147+AD148+AD149+AD150+AD152*2+AD156*4</f>
        <v>#REF!</v>
      </c>
      <c r="AE9" s="82" t="s">
        <v>411</v>
      </c>
      <c r="AF9" s="104" t="s">
        <v>812</v>
      </c>
      <c r="AG9" s="118"/>
      <c r="AH9" s="118"/>
      <c r="AI9" s="118"/>
      <c r="AJ9" s="100"/>
      <c r="AK9" s="82"/>
      <c r="AL9" s="82"/>
      <c r="AM9" s="82"/>
      <c r="AN9" s="82"/>
      <c r="AO9" s="82"/>
      <c r="AP9" s="82" t="s">
        <v>813</v>
      </c>
      <c r="AQ9" s="82" t="s">
        <v>814</v>
      </c>
      <c r="AR9" s="55" t="s">
        <v>815</v>
      </c>
      <c r="AS9" s="139"/>
      <c r="AT9" s="55">
        <v>1</v>
      </c>
      <c r="AU9" s="55">
        <v>0</v>
      </c>
      <c r="AV9" s="55">
        <v>0</v>
      </c>
      <c r="AW9" s="206">
        <v>0</v>
      </c>
    </row>
    <row r="10" s="42" customFormat="1" ht="30" customHeight="1" spans="1:49">
      <c r="A10" s="54">
        <f t="shared" si="0"/>
        <v>2</v>
      </c>
      <c r="B10" s="56"/>
      <c r="C10" s="56">
        <v>1</v>
      </c>
      <c r="D10" s="56"/>
      <c r="E10" s="56"/>
      <c r="F10" s="56"/>
      <c r="G10" s="56"/>
      <c r="H10" s="56"/>
      <c r="I10" s="56"/>
      <c r="J10" s="56"/>
      <c r="K10" s="63"/>
      <c r="L10" s="62" t="s">
        <v>446</v>
      </c>
      <c r="M10" s="62" t="s">
        <v>446</v>
      </c>
      <c r="N10" s="55" t="s">
        <v>447</v>
      </c>
      <c r="O10" s="55"/>
      <c r="P10" s="55" t="s">
        <v>46</v>
      </c>
      <c r="Q10" s="76" t="s">
        <v>808</v>
      </c>
      <c r="R10" s="55"/>
      <c r="S10" s="62" t="s">
        <v>46</v>
      </c>
      <c r="T10" s="81" t="s">
        <v>809</v>
      </c>
      <c r="U10" s="77" t="s">
        <v>600</v>
      </c>
      <c r="V10" s="62" t="s">
        <v>444</v>
      </c>
      <c r="W10" s="75" t="s">
        <v>46</v>
      </c>
      <c r="X10" s="77" t="s">
        <v>600</v>
      </c>
      <c r="Y10" s="77" t="s">
        <v>407</v>
      </c>
      <c r="Z10" s="77" t="s">
        <v>810</v>
      </c>
      <c r="AA10" s="82" t="s">
        <v>811</v>
      </c>
      <c r="AB10" s="82" t="s">
        <v>411</v>
      </c>
      <c r="AC10" s="81"/>
      <c r="AD10" s="93" t="e">
        <f>AD20+AD145+AD146+AD147+AD148+AD149+AD150+AD152+AD156*#REF!+AD152</f>
        <v>#REF!</v>
      </c>
      <c r="AE10" s="82" t="s">
        <v>411</v>
      </c>
      <c r="AF10" s="104" t="s">
        <v>812</v>
      </c>
      <c r="AG10" s="118"/>
      <c r="AH10" s="118"/>
      <c r="AI10" s="118"/>
      <c r="AJ10" s="100"/>
      <c r="AK10" s="82"/>
      <c r="AL10" s="82"/>
      <c r="AM10" s="82"/>
      <c r="AN10" s="82"/>
      <c r="AO10" s="82"/>
      <c r="AP10" s="82" t="s">
        <v>813</v>
      </c>
      <c r="AQ10" s="82" t="s">
        <v>814</v>
      </c>
      <c r="AR10" s="55" t="s">
        <v>815</v>
      </c>
      <c r="AS10" s="139"/>
      <c r="AT10" s="55">
        <v>0</v>
      </c>
      <c r="AU10" s="55">
        <v>1</v>
      </c>
      <c r="AV10" s="55">
        <v>0</v>
      </c>
      <c r="AW10" s="206">
        <v>0</v>
      </c>
    </row>
    <row r="11" s="42" customFormat="1" ht="30" customHeight="1" spans="1:49">
      <c r="A11" s="54">
        <f t="shared" si="0"/>
        <v>3</v>
      </c>
      <c r="B11" s="56"/>
      <c r="C11" s="56">
        <v>1</v>
      </c>
      <c r="D11" s="56"/>
      <c r="E11" s="56"/>
      <c r="F11" s="56"/>
      <c r="G11" s="56"/>
      <c r="H11" s="56"/>
      <c r="I11" s="56"/>
      <c r="J11" s="56"/>
      <c r="K11" s="63"/>
      <c r="L11" s="62" t="s">
        <v>448</v>
      </c>
      <c r="M11" s="62" t="s">
        <v>448</v>
      </c>
      <c r="N11" s="55" t="s">
        <v>449</v>
      </c>
      <c r="O11" s="55"/>
      <c r="P11" s="55" t="s">
        <v>46</v>
      </c>
      <c r="Q11" s="76" t="s">
        <v>808</v>
      </c>
      <c r="R11" s="55"/>
      <c r="S11" s="62" t="s">
        <v>46</v>
      </c>
      <c r="T11" s="81" t="s">
        <v>809</v>
      </c>
      <c r="U11" s="77" t="s">
        <v>600</v>
      </c>
      <c r="V11" s="62" t="s">
        <v>444</v>
      </c>
      <c r="W11" s="75" t="s">
        <v>46</v>
      </c>
      <c r="X11" s="77" t="s">
        <v>600</v>
      </c>
      <c r="Y11" s="77" t="s">
        <v>407</v>
      </c>
      <c r="Z11" s="77" t="s">
        <v>810</v>
      </c>
      <c r="AA11" s="82" t="s">
        <v>811</v>
      </c>
      <c r="AB11" s="82" t="s">
        <v>411</v>
      </c>
      <c r="AC11" s="81"/>
      <c r="AD11" s="93"/>
      <c r="AE11" s="82" t="s">
        <v>411</v>
      </c>
      <c r="AF11" s="104" t="s">
        <v>812</v>
      </c>
      <c r="AG11" s="118"/>
      <c r="AH11" s="118"/>
      <c r="AI11" s="118"/>
      <c r="AJ11" s="100"/>
      <c r="AK11" s="82"/>
      <c r="AL11" s="82"/>
      <c r="AM11" s="82"/>
      <c r="AN11" s="82"/>
      <c r="AO11" s="82"/>
      <c r="AP11" s="82" t="s">
        <v>813</v>
      </c>
      <c r="AQ11" s="82" t="s">
        <v>814</v>
      </c>
      <c r="AR11" s="55" t="s">
        <v>815</v>
      </c>
      <c r="AS11" s="139"/>
      <c r="AT11" s="55">
        <v>0</v>
      </c>
      <c r="AU11" s="55">
        <v>0</v>
      </c>
      <c r="AV11" s="55">
        <v>1</v>
      </c>
      <c r="AW11" s="206">
        <v>0</v>
      </c>
    </row>
    <row r="12" s="42" customFormat="1" ht="30" customHeight="1" spans="1:49">
      <c r="A12" s="54">
        <f t="shared" si="0"/>
        <v>4</v>
      </c>
      <c r="B12" s="56"/>
      <c r="C12" s="56">
        <v>1</v>
      </c>
      <c r="D12" s="56"/>
      <c r="E12" s="56"/>
      <c r="F12" s="56"/>
      <c r="G12" s="56"/>
      <c r="H12" s="56"/>
      <c r="I12" s="56"/>
      <c r="J12" s="56"/>
      <c r="K12" s="63"/>
      <c r="L12" s="195" t="s">
        <v>816</v>
      </c>
      <c r="M12" s="195" t="s">
        <v>816</v>
      </c>
      <c r="N12" s="196" t="s">
        <v>817</v>
      </c>
      <c r="O12" s="196" t="s">
        <v>818</v>
      </c>
      <c r="P12" s="196" t="s">
        <v>46</v>
      </c>
      <c r="Q12" s="207" t="s">
        <v>808</v>
      </c>
      <c r="R12" s="196"/>
      <c r="S12" s="195" t="s">
        <v>46</v>
      </c>
      <c r="T12" s="208"/>
      <c r="U12" s="209" t="s">
        <v>407</v>
      </c>
      <c r="V12" s="210" t="s">
        <v>819</v>
      </c>
      <c r="W12" s="211"/>
      <c r="X12" s="209" t="s">
        <v>600</v>
      </c>
      <c r="Y12" s="209" t="s">
        <v>407</v>
      </c>
      <c r="Z12" s="209" t="s">
        <v>810</v>
      </c>
      <c r="AA12" s="210" t="s">
        <v>811</v>
      </c>
      <c r="AB12" s="210" t="s">
        <v>411</v>
      </c>
      <c r="AC12" s="208"/>
      <c r="AD12" s="230"/>
      <c r="AE12" s="210" t="s">
        <v>411</v>
      </c>
      <c r="AF12" s="104"/>
      <c r="AG12" s="245"/>
      <c r="AH12" s="245"/>
      <c r="AI12" s="245"/>
      <c r="AJ12" s="246"/>
      <c r="AK12" s="247"/>
      <c r="AL12" s="247"/>
      <c r="AM12" s="247"/>
      <c r="AN12" s="247"/>
      <c r="AO12" s="82"/>
      <c r="AP12" s="82" t="s">
        <v>813</v>
      </c>
      <c r="AQ12" s="82" t="s">
        <v>814</v>
      </c>
      <c r="AR12" s="196" t="s">
        <v>820</v>
      </c>
      <c r="AS12" s="139"/>
      <c r="AT12" s="196">
        <v>0</v>
      </c>
      <c r="AU12" s="196">
        <v>0</v>
      </c>
      <c r="AV12" s="196">
        <v>0</v>
      </c>
      <c r="AW12" s="206">
        <v>1</v>
      </c>
    </row>
    <row r="13" s="42" customFormat="1" ht="30" customHeight="1" spans="1:49">
      <c r="A13" s="54">
        <f t="shared" ref="A13:A15" si="1">ROW()-8</f>
        <v>5</v>
      </c>
      <c r="B13" s="56"/>
      <c r="C13" s="56"/>
      <c r="D13" s="56">
        <v>2</v>
      </c>
      <c r="E13" s="56"/>
      <c r="F13" s="56"/>
      <c r="G13" s="56"/>
      <c r="H13" s="56"/>
      <c r="I13" s="56"/>
      <c r="J13" s="56"/>
      <c r="K13" s="63"/>
      <c r="L13" s="62" t="s">
        <v>511</v>
      </c>
      <c r="M13" s="62" t="s">
        <v>511</v>
      </c>
      <c r="N13" s="55" t="s">
        <v>512</v>
      </c>
      <c r="O13" s="55" t="s">
        <v>821</v>
      </c>
      <c r="P13" s="55" t="s">
        <v>49</v>
      </c>
      <c r="Q13" s="76" t="s">
        <v>808</v>
      </c>
      <c r="R13" s="55"/>
      <c r="S13" s="62" t="s">
        <v>46</v>
      </c>
      <c r="T13" s="81"/>
      <c r="U13" s="77" t="s">
        <v>407</v>
      </c>
      <c r="V13" s="82" t="s">
        <v>411</v>
      </c>
      <c r="W13" s="75"/>
      <c r="X13" s="77" t="s">
        <v>600</v>
      </c>
      <c r="Y13" s="77" t="s">
        <v>407</v>
      </c>
      <c r="Z13" s="77" t="s">
        <v>822</v>
      </c>
      <c r="AA13" s="82" t="s">
        <v>821</v>
      </c>
      <c r="AB13" s="82" t="s">
        <v>411</v>
      </c>
      <c r="AC13" s="81"/>
      <c r="AD13" s="93">
        <v>0.015</v>
      </c>
      <c r="AE13" s="82" t="s">
        <v>411</v>
      </c>
      <c r="AF13" s="104"/>
      <c r="AG13" s="127"/>
      <c r="AH13" s="127"/>
      <c r="AI13" s="127"/>
      <c r="AJ13" s="128"/>
      <c r="AK13" s="104"/>
      <c r="AL13" s="127"/>
      <c r="AM13" s="128"/>
      <c r="AN13" s="128"/>
      <c r="AO13" s="82"/>
      <c r="AP13" s="82" t="s">
        <v>823</v>
      </c>
      <c r="AQ13" s="82" t="s">
        <v>824</v>
      </c>
      <c r="AR13" s="55" t="s">
        <v>815</v>
      </c>
      <c r="AS13" s="139"/>
      <c r="AT13" s="55">
        <v>1</v>
      </c>
      <c r="AU13" s="55">
        <v>1</v>
      </c>
      <c r="AV13" s="55">
        <v>1</v>
      </c>
      <c r="AW13" s="66">
        <v>1</v>
      </c>
    </row>
    <row r="14" s="42" customFormat="1" ht="30" customHeight="1" spans="1:49">
      <c r="A14" s="54">
        <f t="shared" si="1"/>
        <v>6</v>
      </c>
      <c r="B14" s="56"/>
      <c r="C14" s="56"/>
      <c r="D14" s="56">
        <v>2</v>
      </c>
      <c r="E14" s="56"/>
      <c r="F14" s="56"/>
      <c r="G14" s="56"/>
      <c r="H14" s="56"/>
      <c r="I14" s="56"/>
      <c r="J14" s="56"/>
      <c r="K14" s="63"/>
      <c r="L14" s="62" t="s">
        <v>825</v>
      </c>
      <c r="M14" s="62" t="s">
        <v>825</v>
      </c>
      <c r="N14" s="55" t="s">
        <v>826</v>
      </c>
      <c r="O14" s="55" t="s">
        <v>827</v>
      </c>
      <c r="P14" s="55" t="s">
        <v>46</v>
      </c>
      <c r="Q14" s="76" t="s">
        <v>808</v>
      </c>
      <c r="R14" s="55"/>
      <c r="S14" s="62" t="s">
        <v>134</v>
      </c>
      <c r="T14" s="81" t="s">
        <v>809</v>
      </c>
      <c r="U14" s="77" t="s">
        <v>600</v>
      </c>
      <c r="V14" s="90" t="s">
        <v>828</v>
      </c>
      <c r="W14" s="62" t="s">
        <v>134</v>
      </c>
      <c r="X14" s="77" t="s">
        <v>600</v>
      </c>
      <c r="Y14" s="77" t="s">
        <v>407</v>
      </c>
      <c r="Z14" s="82" t="s">
        <v>829</v>
      </c>
      <c r="AA14" s="82" t="s">
        <v>811</v>
      </c>
      <c r="AB14" s="82" t="s">
        <v>411</v>
      </c>
      <c r="AC14" s="81"/>
      <c r="AD14" s="93" t="e">
        <f>AD18+AD21+AD33+AD35+AD41+AD44+AD29*3+AD52*2+AD53+AD56*2+AD57+AD59+AD60+AD82</f>
        <v>#REF!</v>
      </c>
      <c r="AE14" s="105" t="s">
        <v>830</v>
      </c>
      <c r="AF14" s="104" t="s">
        <v>830</v>
      </c>
      <c r="AG14" s="127"/>
      <c r="AH14" s="127"/>
      <c r="AI14" s="127"/>
      <c r="AJ14" s="128"/>
      <c r="AK14" s="104"/>
      <c r="AL14" s="127"/>
      <c r="AM14" s="128">
        <v>1.349</v>
      </c>
      <c r="AN14" s="128"/>
      <c r="AO14" s="82"/>
      <c r="AP14" s="105" t="s">
        <v>813</v>
      </c>
      <c r="AQ14" s="105" t="s">
        <v>831</v>
      </c>
      <c r="AR14" s="55" t="s">
        <v>815</v>
      </c>
      <c r="AS14" s="139"/>
      <c r="AT14" s="55">
        <v>1</v>
      </c>
      <c r="AU14" s="55">
        <v>0</v>
      </c>
      <c r="AV14" s="55">
        <v>0</v>
      </c>
      <c r="AW14" s="66">
        <v>0</v>
      </c>
    </row>
    <row r="15" s="43" customFormat="1" ht="30" customHeight="1" spans="1:49">
      <c r="A15" s="57">
        <f t="shared" si="1"/>
        <v>7</v>
      </c>
      <c r="B15" s="58"/>
      <c r="C15" s="58"/>
      <c r="D15" s="58">
        <v>2</v>
      </c>
      <c r="E15" s="58"/>
      <c r="F15" s="58"/>
      <c r="G15" s="58"/>
      <c r="H15" s="58"/>
      <c r="I15" s="58"/>
      <c r="J15" s="58"/>
      <c r="K15" s="64"/>
      <c r="L15" s="65"/>
      <c r="M15" s="65"/>
      <c r="N15" s="197" t="s">
        <v>832</v>
      </c>
      <c r="O15" s="66"/>
      <c r="P15" s="66"/>
      <c r="Q15" s="78"/>
      <c r="R15" s="66"/>
      <c r="S15" s="65"/>
      <c r="T15" s="97"/>
      <c r="U15" s="79"/>
      <c r="V15" s="212"/>
      <c r="W15" s="65"/>
      <c r="X15" s="213" t="s">
        <v>600</v>
      </c>
      <c r="Y15" s="213" t="s">
        <v>407</v>
      </c>
      <c r="Z15" s="231" t="s">
        <v>829</v>
      </c>
      <c r="AA15" s="231" t="s">
        <v>811</v>
      </c>
      <c r="AB15" s="231" t="s">
        <v>411</v>
      </c>
      <c r="AC15" s="232"/>
      <c r="AD15" s="233" t="e">
        <f>AD19+AD22+AD34+AD37+AD42+AD46+AD31*3+AD53*2+AD54+AD57*2+AD58+AD60+AD61+AD83</f>
        <v>#REF!</v>
      </c>
      <c r="AE15" s="234" t="s">
        <v>830</v>
      </c>
      <c r="AF15" s="235"/>
      <c r="AG15" s="248"/>
      <c r="AH15" s="248"/>
      <c r="AI15" s="248"/>
      <c r="AJ15" s="249"/>
      <c r="AK15" s="235"/>
      <c r="AL15" s="248"/>
      <c r="AM15" s="249">
        <v>1.374</v>
      </c>
      <c r="AN15" s="249"/>
      <c r="AO15" s="96"/>
      <c r="AP15" s="265" t="s">
        <v>813</v>
      </c>
      <c r="AQ15" s="265" t="s">
        <v>831</v>
      </c>
      <c r="AR15" s="66"/>
      <c r="AS15" s="141"/>
      <c r="AT15" s="66">
        <v>0</v>
      </c>
      <c r="AU15" s="66">
        <v>0</v>
      </c>
      <c r="AV15" s="66">
        <v>0</v>
      </c>
      <c r="AW15" s="66">
        <v>1</v>
      </c>
    </row>
    <row r="16" s="42" customFormat="1" ht="30" customHeight="1" spans="1:49">
      <c r="A16" s="54">
        <f>ROW()-8</f>
        <v>8</v>
      </c>
      <c r="B16" s="56"/>
      <c r="C16" s="56"/>
      <c r="D16" s="56">
        <v>2</v>
      </c>
      <c r="E16" s="56"/>
      <c r="F16" s="56"/>
      <c r="G16" s="56"/>
      <c r="H16" s="56"/>
      <c r="I16" s="56"/>
      <c r="J16" s="56"/>
      <c r="K16" s="63"/>
      <c r="L16" s="62" t="s">
        <v>833</v>
      </c>
      <c r="M16" s="62" t="s">
        <v>833</v>
      </c>
      <c r="N16" s="55" t="s">
        <v>834</v>
      </c>
      <c r="O16" s="55" t="s">
        <v>835</v>
      </c>
      <c r="P16" s="55" t="s">
        <v>46</v>
      </c>
      <c r="Q16" s="76" t="s">
        <v>808</v>
      </c>
      <c r="R16" s="55"/>
      <c r="S16" s="62" t="s">
        <v>134</v>
      </c>
      <c r="T16" s="81" t="s">
        <v>809</v>
      </c>
      <c r="U16" s="77" t="s">
        <v>600</v>
      </c>
      <c r="V16" s="62" t="s">
        <v>836</v>
      </c>
      <c r="W16" s="62" t="s">
        <v>134</v>
      </c>
      <c r="X16" s="77" t="s">
        <v>600</v>
      </c>
      <c r="Y16" s="77" t="s">
        <v>407</v>
      </c>
      <c r="Z16" s="82" t="s">
        <v>829</v>
      </c>
      <c r="AA16" s="82" t="s">
        <v>811</v>
      </c>
      <c r="AB16" s="82" t="s">
        <v>411</v>
      </c>
      <c r="AC16" s="81"/>
      <c r="AD16" s="93" t="e">
        <f>AD18+AD20+AD31+AD33+AD35+AD37+AD40+AD52*2+AD53+AD56*2+AD57+AD59+AD60+AD82</f>
        <v>#REF!</v>
      </c>
      <c r="AE16" s="105" t="s">
        <v>830</v>
      </c>
      <c r="AF16" s="104" t="s">
        <v>830</v>
      </c>
      <c r="AG16" s="127"/>
      <c r="AH16" s="127"/>
      <c r="AI16" s="127"/>
      <c r="AJ16" s="128"/>
      <c r="AK16" s="104"/>
      <c r="AL16" s="127"/>
      <c r="AM16" s="128">
        <v>1.29</v>
      </c>
      <c r="AN16" s="128"/>
      <c r="AO16" s="82"/>
      <c r="AP16" s="105" t="s">
        <v>813</v>
      </c>
      <c r="AQ16" s="105" t="s">
        <v>831</v>
      </c>
      <c r="AR16" s="55" t="s">
        <v>815</v>
      </c>
      <c r="AS16" s="139"/>
      <c r="AT16" s="55">
        <v>0</v>
      </c>
      <c r="AU16" s="55">
        <v>1</v>
      </c>
      <c r="AV16" s="55">
        <v>0</v>
      </c>
      <c r="AW16" s="66">
        <v>0</v>
      </c>
    </row>
    <row r="17" s="42" customFormat="1" ht="30" customHeight="1" spans="1:49">
      <c r="A17" s="54">
        <f>ROW()-8</f>
        <v>9</v>
      </c>
      <c r="B17" s="56"/>
      <c r="C17" s="56"/>
      <c r="D17" s="56">
        <v>2</v>
      </c>
      <c r="E17" s="56"/>
      <c r="F17" s="56"/>
      <c r="G17" s="56"/>
      <c r="H17" s="56"/>
      <c r="I17" s="56"/>
      <c r="J17" s="56"/>
      <c r="K17" s="63"/>
      <c r="L17" s="76" t="s">
        <v>837</v>
      </c>
      <c r="M17" s="76" t="s">
        <v>837</v>
      </c>
      <c r="N17" s="55" t="s">
        <v>838</v>
      </c>
      <c r="O17" s="55" t="s">
        <v>839</v>
      </c>
      <c r="P17" s="55" t="s">
        <v>46</v>
      </c>
      <c r="Q17" s="76" t="s">
        <v>808</v>
      </c>
      <c r="R17" s="55"/>
      <c r="S17" s="62" t="s">
        <v>134</v>
      </c>
      <c r="T17" s="81" t="s">
        <v>809</v>
      </c>
      <c r="U17" s="77" t="s">
        <v>600</v>
      </c>
      <c r="V17" s="62" t="s">
        <v>836</v>
      </c>
      <c r="W17" s="62" t="s">
        <v>134</v>
      </c>
      <c r="X17" s="77" t="s">
        <v>600</v>
      </c>
      <c r="Y17" s="77" t="s">
        <v>407</v>
      </c>
      <c r="Z17" s="82" t="s">
        <v>829</v>
      </c>
      <c r="AA17" s="82" t="s">
        <v>811</v>
      </c>
      <c r="AB17" s="82" t="s">
        <v>411</v>
      </c>
      <c r="AC17" s="81"/>
      <c r="AD17" s="93" t="e">
        <f>AD16</f>
        <v>#REF!</v>
      </c>
      <c r="AE17" s="105" t="s">
        <v>830</v>
      </c>
      <c r="AF17" s="104" t="s">
        <v>830</v>
      </c>
      <c r="AG17" s="127"/>
      <c r="AH17" s="127"/>
      <c r="AI17" s="127"/>
      <c r="AJ17" s="128"/>
      <c r="AK17" s="104"/>
      <c r="AL17" s="127"/>
      <c r="AM17" s="128">
        <v>1.291</v>
      </c>
      <c r="AN17" s="128"/>
      <c r="AO17" s="82"/>
      <c r="AP17" s="105" t="s">
        <v>813</v>
      </c>
      <c r="AQ17" s="105" t="s">
        <v>831</v>
      </c>
      <c r="AR17" s="71" t="s">
        <v>840</v>
      </c>
      <c r="AS17" s="139"/>
      <c r="AT17" s="55">
        <v>0</v>
      </c>
      <c r="AU17" s="55">
        <v>0</v>
      </c>
      <c r="AV17" s="55">
        <v>1</v>
      </c>
      <c r="AW17" s="66">
        <v>0</v>
      </c>
    </row>
    <row r="18" s="42" customFormat="1" ht="30" customHeight="1" spans="1:49">
      <c r="A18" s="54">
        <f>ROW()-8</f>
        <v>10</v>
      </c>
      <c r="B18" s="56"/>
      <c r="C18" s="56"/>
      <c r="D18" s="56"/>
      <c r="E18" s="56">
        <v>3</v>
      </c>
      <c r="F18" s="56"/>
      <c r="G18" s="56"/>
      <c r="H18" s="56"/>
      <c r="I18" s="56"/>
      <c r="J18" s="56"/>
      <c r="K18" s="63"/>
      <c r="L18" s="62" t="s">
        <v>841</v>
      </c>
      <c r="M18" s="62" t="s">
        <v>841</v>
      </c>
      <c r="N18" s="55" t="s">
        <v>842</v>
      </c>
      <c r="O18" s="55" t="s">
        <v>827</v>
      </c>
      <c r="P18" s="55" t="s">
        <v>46</v>
      </c>
      <c r="Q18" s="76" t="s">
        <v>808</v>
      </c>
      <c r="R18" s="55"/>
      <c r="S18" s="62" t="s">
        <v>134</v>
      </c>
      <c r="T18" s="81" t="s">
        <v>809</v>
      </c>
      <c r="U18" s="77" t="s">
        <v>600</v>
      </c>
      <c r="V18" s="90" t="s">
        <v>828</v>
      </c>
      <c r="W18" s="62" t="s">
        <v>134</v>
      </c>
      <c r="X18" s="77" t="s">
        <v>600</v>
      </c>
      <c r="Y18" s="77" t="s">
        <v>407</v>
      </c>
      <c r="Z18" s="77" t="s">
        <v>843</v>
      </c>
      <c r="AA18" s="82" t="s">
        <v>811</v>
      </c>
      <c r="AB18" s="82" t="s">
        <v>411</v>
      </c>
      <c r="AC18" s="81"/>
      <c r="AD18" s="93" t="e">
        <f>AD23+AD26+AD37+AD39+AD44+AD49+AD33*3+AD55*2+AD56+AD59*2+AD60+AD62+AD63+AD85</f>
        <v>#REF!</v>
      </c>
      <c r="AE18" s="82" t="s">
        <v>411</v>
      </c>
      <c r="AF18" s="104" t="s">
        <v>844</v>
      </c>
      <c r="AG18" s="127"/>
      <c r="AH18" s="127"/>
      <c r="AI18" s="127"/>
      <c r="AJ18" s="128"/>
      <c r="AK18" s="104"/>
      <c r="AL18" s="127">
        <v>66</v>
      </c>
      <c r="AM18" s="82"/>
      <c r="AN18" s="82"/>
      <c r="AO18" s="82"/>
      <c r="AP18" s="105" t="s">
        <v>813</v>
      </c>
      <c r="AQ18" s="105" t="s">
        <v>845</v>
      </c>
      <c r="AR18" s="55" t="s">
        <v>815</v>
      </c>
      <c r="AS18" s="139"/>
      <c r="AT18" s="55">
        <v>1</v>
      </c>
      <c r="AU18" s="55">
        <v>0</v>
      </c>
      <c r="AV18" s="55">
        <v>0</v>
      </c>
      <c r="AW18" s="197">
        <v>0</v>
      </c>
    </row>
    <row r="19" s="43" customFormat="1" ht="30" customHeight="1" spans="1:49">
      <c r="A19" s="57">
        <f t="shared" ref="A19:A24" si="2">ROW()-8</f>
        <v>11</v>
      </c>
      <c r="B19" s="58"/>
      <c r="C19" s="58"/>
      <c r="D19" s="58"/>
      <c r="E19" s="58">
        <v>3</v>
      </c>
      <c r="F19" s="58"/>
      <c r="G19" s="58"/>
      <c r="H19" s="58"/>
      <c r="I19" s="58"/>
      <c r="J19" s="58"/>
      <c r="K19" s="64"/>
      <c r="L19" s="198" t="s">
        <v>450</v>
      </c>
      <c r="M19" s="198" t="s">
        <v>450</v>
      </c>
      <c r="N19" s="197" t="s">
        <v>451</v>
      </c>
      <c r="O19" s="197" t="s">
        <v>846</v>
      </c>
      <c r="P19" s="197" t="s">
        <v>46</v>
      </c>
      <c r="Q19" s="214" t="s">
        <v>808</v>
      </c>
      <c r="R19" s="197"/>
      <c r="S19" s="198" t="s">
        <v>49</v>
      </c>
      <c r="T19" s="215"/>
      <c r="U19" s="216" t="s">
        <v>407</v>
      </c>
      <c r="V19" s="217" t="s">
        <v>450</v>
      </c>
      <c r="W19" s="218" t="s">
        <v>49</v>
      </c>
      <c r="X19" s="216" t="s">
        <v>600</v>
      </c>
      <c r="Y19" s="216" t="s">
        <v>407</v>
      </c>
      <c r="Z19" s="216" t="s">
        <v>843</v>
      </c>
      <c r="AA19" s="236" t="s">
        <v>811</v>
      </c>
      <c r="AB19" s="236" t="s">
        <v>411</v>
      </c>
      <c r="AC19" s="219"/>
      <c r="AD19" s="237" t="e">
        <f>AD23+AD28+AD39+AD40+AD42+AD51+AD56+AD61*2+AD62+AD66*2+AD67+AD69+AD71+AD96</f>
        <v>#REF!</v>
      </c>
      <c r="AE19" s="238" t="s">
        <v>847</v>
      </c>
      <c r="AF19" s="235"/>
      <c r="AG19" s="248"/>
      <c r="AH19" s="248"/>
      <c r="AI19" s="248"/>
      <c r="AJ19" s="249"/>
      <c r="AK19" s="235"/>
      <c r="AL19" s="248">
        <v>97.4</v>
      </c>
      <c r="AM19" s="96"/>
      <c r="AN19" s="96"/>
      <c r="AO19" s="96"/>
      <c r="AP19" s="265" t="s">
        <v>813</v>
      </c>
      <c r="AQ19" s="265" t="s">
        <v>845</v>
      </c>
      <c r="AR19" s="66"/>
      <c r="AS19" s="141"/>
      <c r="AT19" s="206">
        <v>0</v>
      </c>
      <c r="AU19" s="206">
        <v>0</v>
      </c>
      <c r="AV19" s="206">
        <v>0</v>
      </c>
      <c r="AW19" s="197">
        <v>1</v>
      </c>
    </row>
    <row r="20" s="42" customFormat="1" ht="30" customHeight="1" spans="1:49">
      <c r="A20" s="54">
        <f t="shared" si="2"/>
        <v>12</v>
      </c>
      <c r="B20" s="56"/>
      <c r="C20" s="56"/>
      <c r="D20" s="56"/>
      <c r="E20" s="56">
        <v>3</v>
      </c>
      <c r="F20" s="56"/>
      <c r="G20" s="56"/>
      <c r="H20" s="56"/>
      <c r="I20" s="56"/>
      <c r="J20" s="56"/>
      <c r="K20" s="63"/>
      <c r="L20" s="62" t="s">
        <v>836</v>
      </c>
      <c r="M20" s="62" t="s">
        <v>836</v>
      </c>
      <c r="N20" s="55" t="s">
        <v>848</v>
      </c>
      <c r="O20" s="55" t="s">
        <v>835</v>
      </c>
      <c r="P20" s="55" t="s">
        <v>46</v>
      </c>
      <c r="Q20" s="76" t="s">
        <v>808</v>
      </c>
      <c r="R20" s="55"/>
      <c r="S20" s="62" t="s">
        <v>134</v>
      </c>
      <c r="T20" s="81" t="s">
        <v>809</v>
      </c>
      <c r="U20" s="77" t="s">
        <v>600</v>
      </c>
      <c r="V20" s="62" t="s">
        <v>836</v>
      </c>
      <c r="W20" s="62" t="s">
        <v>134</v>
      </c>
      <c r="X20" s="77" t="s">
        <v>600</v>
      </c>
      <c r="Y20" s="77" t="s">
        <v>407</v>
      </c>
      <c r="Z20" s="77" t="s">
        <v>843</v>
      </c>
      <c r="AA20" s="82" t="s">
        <v>811</v>
      </c>
      <c r="AB20" s="82" t="s">
        <v>411</v>
      </c>
      <c r="AC20" s="81"/>
      <c r="AD20" s="93" t="e">
        <f>AD23+AD25+AD34+AD37+AD39+AD40+AD43+AD55*2+AD56+AD59*2+AD60+AD62+AD63+AD85</f>
        <v>#REF!</v>
      </c>
      <c r="AE20" s="82" t="s">
        <v>411</v>
      </c>
      <c r="AF20" s="104" t="s">
        <v>844</v>
      </c>
      <c r="AG20" s="127"/>
      <c r="AH20" s="127"/>
      <c r="AI20" s="127"/>
      <c r="AJ20" s="128"/>
      <c r="AK20" s="104"/>
      <c r="AL20" s="127">
        <v>66</v>
      </c>
      <c r="AM20" s="82"/>
      <c r="AN20" s="82"/>
      <c r="AO20" s="82"/>
      <c r="AP20" s="105" t="s">
        <v>813</v>
      </c>
      <c r="AQ20" s="105" t="s">
        <v>845</v>
      </c>
      <c r="AR20" s="55" t="s">
        <v>815</v>
      </c>
      <c r="AS20" s="139"/>
      <c r="AT20" s="55">
        <v>0</v>
      </c>
      <c r="AU20" s="55">
        <v>1</v>
      </c>
      <c r="AV20" s="55">
        <v>0</v>
      </c>
      <c r="AW20" s="66">
        <v>0</v>
      </c>
    </row>
    <row r="21" s="42" customFormat="1" ht="30" customHeight="1" spans="1:49">
      <c r="A21" s="54">
        <f t="shared" si="2"/>
        <v>13</v>
      </c>
      <c r="B21" s="56"/>
      <c r="C21" s="56"/>
      <c r="D21" s="56"/>
      <c r="E21" s="56">
        <v>3</v>
      </c>
      <c r="F21" s="56"/>
      <c r="G21" s="56"/>
      <c r="H21" s="56"/>
      <c r="I21" s="56"/>
      <c r="J21" s="56"/>
      <c r="K21" s="63"/>
      <c r="L21" s="76" t="s">
        <v>849</v>
      </c>
      <c r="M21" s="76" t="s">
        <v>849</v>
      </c>
      <c r="N21" s="55" t="s">
        <v>850</v>
      </c>
      <c r="O21" s="55" t="s">
        <v>839</v>
      </c>
      <c r="P21" s="55" t="s">
        <v>46</v>
      </c>
      <c r="Q21" s="76" t="s">
        <v>808</v>
      </c>
      <c r="R21" s="55"/>
      <c r="S21" s="62" t="s">
        <v>134</v>
      </c>
      <c r="T21" s="81" t="s">
        <v>809</v>
      </c>
      <c r="U21" s="77" t="s">
        <v>600</v>
      </c>
      <c r="V21" s="62" t="s">
        <v>836</v>
      </c>
      <c r="W21" s="62" t="s">
        <v>134</v>
      </c>
      <c r="X21" s="77" t="s">
        <v>600</v>
      </c>
      <c r="Y21" s="77" t="s">
        <v>407</v>
      </c>
      <c r="Z21" s="77" t="s">
        <v>843</v>
      </c>
      <c r="AA21" s="82" t="s">
        <v>811</v>
      </c>
      <c r="AB21" s="82" t="s">
        <v>411</v>
      </c>
      <c r="AC21" s="81"/>
      <c r="AD21" s="93" t="e">
        <f>AD20</f>
        <v>#REF!</v>
      </c>
      <c r="AE21" s="82" t="s">
        <v>411</v>
      </c>
      <c r="AF21" s="104" t="s">
        <v>844</v>
      </c>
      <c r="AG21" s="127"/>
      <c r="AH21" s="127"/>
      <c r="AI21" s="127"/>
      <c r="AJ21" s="128"/>
      <c r="AK21" s="104"/>
      <c r="AL21" s="127">
        <v>66</v>
      </c>
      <c r="AM21" s="82"/>
      <c r="AN21" s="82"/>
      <c r="AO21" s="82"/>
      <c r="AP21" s="105" t="s">
        <v>813</v>
      </c>
      <c r="AQ21" s="105" t="s">
        <v>845</v>
      </c>
      <c r="AR21" s="71" t="s">
        <v>840</v>
      </c>
      <c r="AS21" s="139"/>
      <c r="AT21" s="55">
        <v>0</v>
      </c>
      <c r="AU21" s="55">
        <v>0</v>
      </c>
      <c r="AV21" s="55">
        <v>1</v>
      </c>
      <c r="AW21" s="66">
        <v>0</v>
      </c>
    </row>
    <row r="22" s="42" customFormat="1" ht="30" customHeight="1" spans="1:49">
      <c r="A22" s="54">
        <f t="shared" si="2"/>
        <v>14</v>
      </c>
      <c r="B22" s="56"/>
      <c r="C22" s="56"/>
      <c r="D22" s="56"/>
      <c r="E22" s="56"/>
      <c r="F22" s="56">
        <v>4</v>
      </c>
      <c r="G22" s="56"/>
      <c r="H22" s="56"/>
      <c r="I22" s="56"/>
      <c r="J22" s="56"/>
      <c r="K22" s="63"/>
      <c r="L22" s="72" t="s">
        <v>851</v>
      </c>
      <c r="M22" s="72" t="s">
        <v>851</v>
      </c>
      <c r="N22" s="199" t="s">
        <v>852</v>
      </c>
      <c r="O22" s="72" t="s">
        <v>853</v>
      </c>
      <c r="P22" s="55"/>
      <c r="Q22" s="76"/>
      <c r="R22" s="55"/>
      <c r="S22" s="62"/>
      <c r="T22" s="81"/>
      <c r="U22" s="77"/>
      <c r="V22" s="62"/>
      <c r="W22" s="62"/>
      <c r="X22" s="77" t="s">
        <v>600</v>
      </c>
      <c r="Y22" s="77" t="s">
        <v>407</v>
      </c>
      <c r="Z22" s="199" t="s">
        <v>854</v>
      </c>
      <c r="AA22" s="55"/>
      <c r="AB22" s="199"/>
      <c r="AC22" s="199"/>
      <c r="AD22" s="239">
        <v>0.055</v>
      </c>
      <c r="AE22" s="82"/>
      <c r="AF22" s="82"/>
      <c r="AG22" s="82"/>
      <c r="AH22" s="82"/>
      <c r="AI22" s="82"/>
      <c r="AJ22" s="82"/>
      <c r="AK22" s="82"/>
      <c r="AL22" s="82"/>
      <c r="AM22" s="82"/>
      <c r="AN22" s="82"/>
      <c r="AO22" s="82"/>
      <c r="AP22" s="266" t="s">
        <v>823</v>
      </c>
      <c r="AQ22" s="266" t="s">
        <v>824</v>
      </c>
      <c r="AR22" s="71"/>
      <c r="AS22" s="139"/>
      <c r="AT22" s="55">
        <v>0.16</v>
      </c>
      <c r="AU22" s="55">
        <v>0.16</v>
      </c>
      <c r="AV22" s="55">
        <v>0.16</v>
      </c>
      <c r="AW22" s="273">
        <v>0.16</v>
      </c>
    </row>
    <row r="23" s="42" customFormat="1" ht="30" customHeight="1" spans="1:49">
      <c r="A23" s="54">
        <f t="shared" si="2"/>
        <v>15</v>
      </c>
      <c r="B23" s="56"/>
      <c r="C23" s="56"/>
      <c r="D23" s="56"/>
      <c r="E23" s="56"/>
      <c r="F23" s="56">
        <v>4</v>
      </c>
      <c r="G23" s="56"/>
      <c r="H23" s="56"/>
      <c r="I23" s="56"/>
      <c r="J23" s="56"/>
      <c r="K23" s="63"/>
      <c r="L23" s="62" t="s">
        <v>855</v>
      </c>
      <c r="M23" s="62" t="s">
        <v>855</v>
      </c>
      <c r="N23" s="55" t="s">
        <v>856</v>
      </c>
      <c r="O23" s="55"/>
      <c r="P23" s="55" t="s">
        <v>46</v>
      </c>
      <c r="Q23" s="76" t="s">
        <v>808</v>
      </c>
      <c r="R23" s="55"/>
      <c r="S23" s="62" t="s">
        <v>46</v>
      </c>
      <c r="T23" s="81" t="s">
        <v>809</v>
      </c>
      <c r="U23" s="77" t="s">
        <v>600</v>
      </c>
      <c r="V23" s="62" t="s">
        <v>855</v>
      </c>
      <c r="W23" s="83" t="s">
        <v>46</v>
      </c>
      <c r="X23" s="77" t="s">
        <v>600</v>
      </c>
      <c r="Y23" s="77" t="s">
        <v>407</v>
      </c>
      <c r="Z23" s="77" t="s">
        <v>857</v>
      </c>
      <c r="AA23" s="72" t="s">
        <v>858</v>
      </c>
      <c r="AB23" s="72" t="s">
        <v>859</v>
      </c>
      <c r="AC23" s="81" t="s">
        <v>860</v>
      </c>
      <c r="AD23" s="93">
        <v>0.1688</v>
      </c>
      <c r="AE23" s="82" t="s">
        <v>411</v>
      </c>
      <c r="AF23" s="189" t="s">
        <v>861</v>
      </c>
      <c r="AG23" s="250">
        <f>AD23/0.2219*1000</f>
        <v>760.703019378098</v>
      </c>
      <c r="AH23" s="251">
        <v>6</v>
      </c>
      <c r="AI23" s="251"/>
      <c r="AJ23" s="129">
        <f>AH23/2*AH23/2*3.14*AG23*7860/1000000000</f>
        <v>0.168970093195133</v>
      </c>
      <c r="AK23" s="252">
        <f>AD23/AJ23</f>
        <v>0.998993353250172</v>
      </c>
      <c r="AL23" s="130"/>
      <c r="AM23" s="82"/>
      <c r="AN23" s="82"/>
      <c r="AO23" s="82"/>
      <c r="AP23" s="82" t="s">
        <v>823</v>
      </c>
      <c r="AQ23" s="82" t="s">
        <v>862</v>
      </c>
      <c r="AR23" s="55" t="s">
        <v>815</v>
      </c>
      <c r="AS23" s="139"/>
      <c r="AT23" s="55">
        <v>1</v>
      </c>
      <c r="AU23" s="55">
        <v>1</v>
      </c>
      <c r="AV23" s="55">
        <v>1</v>
      </c>
      <c r="AW23" s="66">
        <v>0</v>
      </c>
    </row>
    <row r="24" s="43" customFormat="1" ht="30" customHeight="1" spans="1:49">
      <c r="A24" s="57">
        <f t="shared" si="2"/>
        <v>16</v>
      </c>
      <c r="B24" s="58"/>
      <c r="C24" s="58"/>
      <c r="D24" s="58"/>
      <c r="E24" s="58"/>
      <c r="F24" s="58">
        <v>4</v>
      </c>
      <c r="G24" s="58"/>
      <c r="H24" s="58"/>
      <c r="I24" s="58"/>
      <c r="J24" s="58"/>
      <c r="K24" s="64"/>
      <c r="L24" s="198" t="s">
        <v>863</v>
      </c>
      <c r="M24" s="198" t="s">
        <v>863</v>
      </c>
      <c r="N24" s="197" t="s">
        <v>864</v>
      </c>
      <c r="O24" s="197" t="s">
        <v>865</v>
      </c>
      <c r="P24" s="197" t="s">
        <v>46</v>
      </c>
      <c r="Q24" s="214" t="s">
        <v>808</v>
      </c>
      <c r="R24" s="197"/>
      <c r="S24" s="198" t="s">
        <v>46</v>
      </c>
      <c r="T24" s="219"/>
      <c r="U24" s="216" t="s">
        <v>407</v>
      </c>
      <c r="V24" s="215" t="s">
        <v>863</v>
      </c>
      <c r="W24" s="198" t="s">
        <v>46</v>
      </c>
      <c r="X24" s="216" t="s">
        <v>600</v>
      </c>
      <c r="Y24" s="216" t="s">
        <v>407</v>
      </c>
      <c r="Z24" s="216" t="s">
        <v>857</v>
      </c>
      <c r="AA24" s="201" t="s">
        <v>858</v>
      </c>
      <c r="AB24" s="201" t="s">
        <v>859</v>
      </c>
      <c r="AC24" s="219" t="s">
        <v>860</v>
      </c>
      <c r="AD24" s="237">
        <v>0.164</v>
      </c>
      <c r="AE24" s="236" t="s">
        <v>411</v>
      </c>
      <c r="AF24" s="240" t="s">
        <v>861</v>
      </c>
      <c r="AG24" s="253">
        <f>AD24/0.395*1000</f>
        <v>415.189873417722</v>
      </c>
      <c r="AH24" s="253"/>
      <c r="AI24" s="253"/>
      <c r="AJ24" s="253">
        <f>AG24*0.395/1000</f>
        <v>0.164</v>
      </c>
      <c r="AK24" s="254">
        <f>AD24/AJ24</f>
        <v>1</v>
      </c>
      <c r="AL24" s="255"/>
      <c r="AM24" s="96"/>
      <c r="AN24" s="96"/>
      <c r="AO24" s="96"/>
      <c r="AP24" s="96" t="s">
        <v>823</v>
      </c>
      <c r="AQ24" s="96"/>
      <c r="AR24" s="66"/>
      <c r="AS24" s="141"/>
      <c r="AT24" s="66">
        <v>0</v>
      </c>
      <c r="AU24" s="66">
        <v>0</v>
      </c>
      <c r="AV24" s="66">
        <v>0</v>
      </c>
      <c r="AW24" s="66">
        <v>1</v>
      </c>
    </row>
    <row r="25" s="42" customFormat="1" ht="30" customHeight="1" spans="1:49">
      <c r="A25" s="54">
        <f t="shared" ref="A25:A27" si="3">ROW()-8</f>
        <v>17</v>
      </c>
      <c r="B25" s="56"/>
      <c r="C25" s="56"/>
      <c r="D25" s="56"/>
      <c r="E25" s="56"/>
      <c r="F25" s="56">
        <v>4</v>
      </c>
      <c r="G25" s="56"/>
      <c r="H25" s="56"/>
      <c r="I25" s="56"/>
      <c r="J25" s="56"/>
      <c r="K25" s="63"/>
      <c r="L25" s="63"/>
      <c r="M25" s="62" t="s">
        <v>866</v>
      </c>
      <c r="N25" s="55" t="s">
        <v>867</v>
      </c>
      <c r="O25" s="55" t="s">
        <v>868</v>
      </c>
      <c r="P25" s="55" t="s">
        <v>46</v>
      </c>
      <c r="Q25" s="76" t="s">
        <v>808</v>
      </c>
      <c r="R25" s="55"/>
      <c r="S25" s="62" t="s">
        <v>134</v>
      </c>
      <c r="T25" s="81" t="s">
        <v>809</v>
      </c>
      <c r="U25" s="77" t="s">
        <v>600</v>
      </c>
      <c r="V25" s="62" t="s">
        <v>866</v>
      </c>
      <c r="W25" s="62" t="s">
        <v>134</v>
      </c>
      <c r="X25" s="77" t="s">
        <v>600</v>
      </c>
      <c r="Y25" s="77" t="s">
        <v>407</v>
      </c>
      <c r="Z25" s="77" t="s">
        <v>843</v>
      </c>
      <c r="AA25" s="82" t="s">
        <v>811</v>
      </c>
      <c r="AB25" s="82" t="s">
        <v>411</v>
      </c>
      <c r="AC25" s="81"/>
      <c r="AD25" s="93">
        <f>AD29+AD31+AD32+AD33*3</f>
        <v>2.5029</v>
      </c>
      <c r="AE25" s="82" t="s">
        <v>411</v>
      </c>
      <c r="AF25" s="104" t="s">
        <v>844</v>
      </c>
      <c r="AG25" s="127"/>
      <c r="AH25" s="127"/>
      <c r="AI25" s="127"/>
      <c r="AJ25" s="128"/>
      <c r="AK25" s="104"/>
      <c r="AL25" s="127">
        <v>26</v>
      </c>
      <c r="AM25" s="82"/>
      <c r="AN25" s="82"/>
      <c r="AO25" s="82"/>
      <c r="AP25" s="82" t="s">
        <v>869</v>
      </c>
      <c r="AQ25" s="82" t="s">
        <v>845</v>
      </c>
      <c r="AR25" s="55" t="s">
        <v>815</v>
      </c>
      <c r="AS25" s="221"/>
      <c r="AT25" s="55">
        <v>0</v>
      </c>
      <c r="AU25" s="55">
        <v>1</v>
      </c>
      <c r="AV25" s="55">
        <v>1</v>
      </c>
      <c r="AW25" s="197">
        <v>0</v>
      </c>
    </row>
    <row r="26" s="42" customFormat="1" ht="30" customHeight="1" spans="1:49">
      <c r="A26" s="54">
        <f t="shared" si="3"/>
        <v>18</v>
      </c>
      <c r="B26" s="56"/>
      <c r="C26" s="56"/>
      <c r="D26" s="56"/>
      <c r="E26" s="56"/>
      <c r="F26" s="56">
        <v>4</v>
      </c>
      <c r="G26" s="56"/>
      <c r="H26" s="56"/>
      <c r="I26" s="56"/>
      <c r="J26" s="56"/>
      <c r="K26" s="63"/>
      <c r="L26" s="63"/>
      <c r="M26" s="62" t="s">
        <v>870</v>
      </c>
      <c r="N26" s="55" t="s">
        <v>871</v>
      </c>
      <c r="O26" s="55" t="s">
        <v>872</v>
      </c>
      <c r="P26" s="55" t="s">
        <v>46</v>
      </c>
      <c r="Q26" s="76" t="s">
        <v>808</v>
      </c>
      <c r="R26" s="55"/>
      <c r="S26" s="62" t="s">
        <v>134</v>
      </c>
      <c r="T26" s="81" t="s">
        <v>809</v>
      </c>
      <c r="U26" s="77" t="s">
        <v>600</v>
      </c>
      <c r="V26" s="62" t="s">
        <v>870</v>
      </c>
      <c r="W26" s="62" t="s">
        <v>134</v>
      </c>
      <c r="X26" s="77" t="s">
        <v>600</v>
      </c>
      <c r="Y26" s="77" t="s">
        <v>407</v>
      </c>
      <c r="Z26" s="77" t="s">
        <v>843</v>
      </c>
      <c r="AA26" s="82" t="s">
        <v>811</v>
      </c>
      <c r="AB26" s="82" t="s">
        <v>411</v>
      </c>
      <c r="AC26" s="81"/>
      <c r="AD26" s="93">
        <f>AD28+AD31+AD32+AD33*3</f>
        <v>2.5116</v>
      </c>
      <c r="AE26" s="82" t="s">
        <v>411</v>
      </c>
      <c r="AF26" s="104" t="s">
        <v>844</v>
      </c>
      <c r="AG26" s="127"/>
      <c r="AH26" s="127"/>
      <c r="AI26" s="127"/>
      <c r="AJ26" s="128"/>
      <c r="AK26" s="104"/>
      <c r="AL26" s="127">
        <v>26</v>
      </c>
      <c r="AM26" s="82"/>
      <c r="AN26" s="82"/>
      <c r="AO26" s="82"/>
      <c r="AP26" s="82" t="s">
        <v>869</v>
      </c>
      <c r="AQ26" s="82" t="s">
        <v>845</v>
      </c>
      <c r="AR26" s="55" t="s">
        <v>815</v>
      </c>
      <c r="AS26" s="139"/>
      <c r="AT26" s="55">
        <v>1</v>
      </c>
      <c r="AU26" s="55">
        <v>0</v>
      </c>
      <c r="AV26" s="55">
        <v>0</v>
      </c>
      <c r="AW26" s="197">
        <v>0</v>
      </c>
    </row>
    <row r="27" s="43" customFormat="1" ht="30" customHeight="1" spans="1:49">
      <c r="A27" s="57">
        <f t="shared" si="3"/>
        <v>19</v>
      </c>
      <c r="B27" s="58"/>
      <c r="C27" s="58"/>
      <c r="D27" s="58"/>
      <c r="E27" s="58"/>
      <c r="F27" s="58">
        <v>4</v>
      </c>
      <c r="G27" s="58"/>
      <c r="H27" s="58"/>
      <c r="I27" s="58"/>
      <c r="J27" s="58"/>
      <c r="K27" s="64"/>
      <c r="L27" s="64"/>
      <c r="M27" s="198" t="s">
        <v>873</v>
      </c>
      <c r="N27" s="197" t="s">
        <v>874</v>
      </c>
      <c r="O27" s="197" t="s">
        <v>875</v>
      </c>
      <c r="P27" s="197" t="s">
        <v>46</v>
      </c>
      <c r="Q27" s="214" t="s">
        <v>808</v>
      </c>
      <c r="R27" s="197"/>
      <c r="S27" s="198" t="s">
        <v>46</v>
      </c>
      <c r="T27" s="215"/>
      <c r="U27" s="216" t="s">
        <v>407</v>
      </c>
      <c r="V27" s="220" t="s">
        <v>873</v>
      </c>
      <c r="W27" s="218"/>
      <c r="X27" s="216" t="s">
        <v>600</v>
      </c>
      <c r="Y27" s="216" t="s">
        <v>407</v>
      </c>
      <c r="Z27" s="216" t="s">
        <v>843</v>
      </c>
      <c r="AA27" s="236" t="s">
        <v>811</v>
      </c>
      <c r="AB27" s="236" t="s">
        <v>411</v>
      </c>
      <c r="AC27" s="219"/>
      <c r="AD27" s="237">
        <f>AD31+AD32+AD33+AD34*3</f>
        <v>1.5299</v>
      </c>
      <c r="AE27" s="236" t="s">
        <v>411</v>
      </c>
      <c r="AF27" s="241"/>
      <c r="AG27" s="256"/>
      <c r="AH27" s="256"/>
      <c r="AI27" s="256"/>
      <c r="AJ27" s="257"/>
      <c r="AK27" s="241"/>
      <c r="AL27" s="256"/>
      <c r="AM27" s="96"/>
      <c r="AN27" s="96"/>
      <c r="AO27" s="96"/>
      <c r="AP27" s="96" t="s">
        <v>869</v>
      </c>
      <c r="AQ27" s="96" t="s">
        <v>845</v>
      </c>
      <c r="AR27" s="66" t="s">
        <v>820</v>
      </c>
      <c r="AS27" s="141"/>
      <c r="AT27" s="66">
        <v>0</v>
      </c>
      <c r="AU27" s="66">
        <v>0</v>
      </c>
      <c r="AV27" s="66">
        <v>0</v>
      </c>
      <c r="AW27" s="197">
        <v>1</v>
      </c>
    </row>
    <row r="28" s="42" customFormat="1" ht="30" customHeight="1" spans="1:49">
      <c r="A28" s="54">
        <f t="shared" ref="A28:A30" si="4">ROW()-8</f>
        <v>20</v>
      </c>
      <c r="B28" s="56"/>
      <c r="C28" s="56"/>
      <c r="D28" s="56"/>
      <c r="E28" s="56"/>
      <c r="F28" s="56"/>
      <c r="G28" s="56">
        <v>5</v>
      </c>
      <c r="H28" s="56"/>
      <c r="I28" s="56"/>
      <c r="J28" s="56"/>
      <c r="K28" s="63"/>
      <c r="L28" s="62" t="s">
        <v>876</v>
      </c>
      <c r="M28" s="62" t="s">
        <v>876</v>
      </c>
      <c r="N28" s="55" t="s">
        <v>877</v>
      </c>
      <c r="O28" s="55"/>
      <c r="P28" s="55" t="s">
        <v>46</v>
      </c>
      <c r="Q28" s="76" t="s">
        <v>808</v>
      </c>
      <c r="R28" s="55"/>
      <c r="S28" s="62" t="s">
        <v>46</v>
      </c>
      <c r="T28" s="81" t="s">
        <v>809</v>
      </c>
      <c r="U28" s="77" t="s">
        <v>600</v>
      </c>
      <c r="V28" s="62" t="s">
        <v>876</v>
      </c>
      <c r="W28" s="83" t="s">
        <v>46</v>
      </c>
      <c r="X28" s="77" t="s">
        <v>600</v>
      </c>
      <c r="Y28" s="77" t="s">
        <v>407</v>
      </c>
      <c r="Z28" s="77" t="s">
        <v>878</v>
      </c>
      <c r="AA28" s="82" t="s">
        <v>879</v>
      </c>
      <c r="AB28" s="82"/>
      <c r="AC28" s="81" t="s">
        <v>880</v>
      </c>
      <c r="AD28" s="93">
        <v>0.9982</v>
      </c>
      <c r="AE28" s="82" t="s">
        <v>411</v>
      </c>
      <c r="AF28" s="204" t="s">
        <v>881</v>
      </c>
      <c r="AG28" s="124">
        <f>AD28/0.888*1000+10</f>
        <v>1134.0990990991</v>
      </c>
      <c r="AH28" s="124">
        <v>20</v>
      </c>
      <c r="AI28" s="124">
        <v>2</v>
      </c>
      <c r="AJ28" s="125">
        <f t="shared" ref="AJ28:AJ30" si="5">AG28*0.888/1000</f>
        <v>1.00708</v>
      </c>
      <c r="AK28" s="252">
        <f>AD28/AJ28</f>
        <v>0.991182428406879</v>
      </c>
      <c r="AL28" s="82"/>
      <c r="AM28" s="82"/>
      <c r="AN28" s="82"/>
      <c r="AO28" s="82"/>
      <c r="AP28" s="82" t="s">
        <v>813</v>
      </c>
      <c r="AQ28" s="82" t="s">
        <v>882</v>
      </c>
      <c r="AR28" s="55" t="s">
        <v>815</v>
      </c>
      <c r="AS28" s="139"/>
      <c r="AT28" s="55">
        <v>1</v>
      </c>
      <c r="AU28" s="55">
        <v>0</v>
      </c>
      <c r="AV28" s="55">
        <v>0</v>
      </c>
      <c r="AW28" s="66">
        <v>0</v>
      </c>
    </row>
    <row r="29" s="42" customFormat="1" ht="30" customHeight="1" spans="1:49">
      <c r="A29" s="54">
        <f t="shared" si="4"/>
        <v>21</v>
      </c>
      <c r="B29" s="56"/>
      <c r="C29" s="56"/>
      <c r="D29" s="56"/>
      <c r="E29" s="56"/>
      <c r="F29" s="56"/>
      <c r="G29" s="56">
        <v>5</v>
      </c>
      <c r="H29" s="56"/>
      <c r="I29" s="56"/>
      <c r="J29" s="56"/>
      <c r="K29" s="63"/>
      <c r="L29" s="62" t="s">
        <v>883</v>
      </c>
      <c r="M29" s="62" t="s">
        <v>883</v>
      </c>
      <c r="N29" s="55" t="s">
        <v>884</v>
      </c>
      <c r="O29" s="55"/>
      <c r="P29" s="55" t="s">
        <v>46</v>
      </c>
      <c r="Q29" s="76" t="s">
        <v>808</v>
      </c>
      <c r="R29" s="55"/>
      <c r="S29" s="62" t="s">
        <v>46</v>
      </c>
      <c r="T29" s="81" t="s">
        <v>809</v>
      </c>
      <c r="U29" s="77" t="s">
        <v>600</v>
      </c>
      <c r="V29" s="62" t="s">
        <v>883</v>
      </c>
      <c r="W29" s="83" t="s">
        <v>46</v>
      </c>
      <c r="X29" s="77" t="s">
        <v>600</v>
      </c>
      <c r="Y29" s="77" t="s">
        <v>407</v>
      </c>
      <c r="Z29" s="77" t="s">
        <v>878</v>
      </c>
      <c r="AA29" s="82" t="s">
        <v>879</v>
      </c>
      <c r="AB29" s="82"/>
      <c r="AC29" s="81" t="s">
        <v>880</v>
      </c>
      <c r="AD29" s="93">
        <v>0.9895</v>
      </c>
      <c r="AE29" s="82" t="s">
        <v>411</v>
      </c>
      <c r="AF29" s="204" t="s">
        <v>881</v>
      </c>
      <c r="AG29" s="124">
        <f>AD29/0.888*1000+10</f>
        <v>1124.3018018018</v>
      </c>
      <c r="AH29" s="124">
        <v>20</v>
      </c>
      <c r="AI29" s="124">
        <v>2</v>
      </c>
      <c r="AJ29" s="125">
        <f t="shared" si="5"/>
        <v>0.998379999999998</v>
      </c>
      <c r="AK29" s="252">
        <f>AD29/AJ29</f>
        <v>0.991105591057515</v>
      </c>
      <c r="AL29" s="82"/>
      <c r="AM29" s="82"/>
      <c r="AN29" s="82"/>
      <c r="AO29" s="82"/>
      <c r="AP29" s="82" t="s">
        <v>813</v>
      </c>
      <c r="AQ29" s="82" t="s">
        <v>882</v>
      </c>
      <c r="AR29" s="55" t="s">
        <v>815</v>
      </c>
      <c r="AS29" s="139"/>
      <c r="AT29" s="55">
        <v>0</v>
      </c>
      <c r="AU29" s="55">
        <v>1</v>
      </c>
      <c r="AV29" s="55">
        <v>1</v>
      </c>
      <c r="AW29" s="66">
        <v>0</v>
      </c>
    </row>
    <row r="30" s="43" customFormat="1" ht="30" customHeight="1" spans="1:49">
      <c r="A30" s="57">
        <f t="shared" si="4"/>
        <v>22</v>
      </c>
      <c r="B30" s="58"/>
      <c r="C30" s="58"/>
      <c r="D30" s="58"/>
      <c r="E30" s="58"/>
      <c r="F30" s="58"/>
      <c r="G30" s="58">
        <v>5</v>
      </c>
      <c r="H30" s="58"/>
      <c r="I30" s="58"/>
      <c r="J30" s="58"/>
      <c r="K30" s="64"/>
      <c r="L30" s="198" t="s">
        <v>885</v>
      </c>
      <c r="M30" s="198" t="s">
        <v>885</v>
      </c>
      <c r="N30" s="197" t="s">
        <v>886</v>
      </c>
      <c r="O30" s="197" t="s">
        <v>887</v>
      </c>
      <c r="P30" s="197" t="s">
        <v>46</v>
      </c>
      <c r="Q30" s="214" t="s">
        <v>808</v>
      </c>
      <c r="R30" s="197"/>
      <c r="S30" s="198" t="s">
        <v>46</v>
      </c>
      <c r="T30" s="215"/>
      <c r="U30" s="216" t="s">
        <v>407</v>
      </c>
      <c r="V30" s="215" t="s">
        <v>885</v>
      </c>
      <c r="W30" s="198" t="s">
        <v>46</v>
      </c>
      <c r="X30" s="216" t="s">
        <v>600</v>
      </c>
      <c r="Y30" s="216" t="s">
        <v>407</v>
      </c>
      <c r="Z30" s="216" t="s">
        <v>878</v>
      </c>
      <c r="AA30" s="236" t="s">
        <v>879</v>
      </c>
      <c r="AB30" s="236"/>
      <c r="AC30" s="219"/>
      <c r="AD30" s="237">
        <v>1.002</v>
      </c>
      <c r="AE30" s="236" t="s">
        <v>411</v>
      </c>
      <c r="AF30" s="240" t="s">
        <v>881</v>
      </c>
      <c r="AG30" s="253">
        <f>AD30/0.888*1000+10</f>
        <v>1138.37837837838</v>
      </c>
      <c r="AH30" s="253"/>
      <c r="AI30" s="253"/>
      <c r="AJ30" s="253">
        <f t="shared" si="5"/>
        <v>1.01088</v>
      </c>
      <c r="AK30" s="254">
        <f>AD30/AJ30</f>
        <v>0.991215574548908</v>
      </c>
      <c r="AL30" s="96"/>
      <c r="AM30" s="96"/>
      <c r="AN30" s="96"/>
      <c r="AO30" s="96"/>
      <c r="AP30" s="96" t="s">
        <v>813</v>
      </c>
      <c r="AQ30" s="96" t="s">
        <v>882</v>
      </c>
      <c r="AR30" s="206" t="s">
        <v>820</v>
      </c>
      <c r="AS30" s="267"/>
      <c r="AT30" s="206">
        <v>0</v>
      </c>
      <c r="AU30" s="206">
        <v>0</v>
      </c>
      <c r="AV30" s="206">
        <v>0</v>
      </c>
      <c r="AW30" s="197">
        <v>1</v>
      </c>
    </row>
    <row r="31" s="42" customFormat="1" ht="30" customHeight="1" spans="1:49">
      <c r="A31" s="54">
        <f t="shared" ref="A31:A36" si="6">ROW()-8</f>
        <v>23</v>
      </c>
      <c r="B31" s="56"/>
      <c r="C31" s="56"/>
      <c r="D31" s="56"/>
      <c r="E31" s="56"/>
      <c r="F31" s="56"/>
      <c r="G31" s="56">
        <v>5</v>
      </c>
      <c r="H31" s="56"/>
      <c r="I31" s="56"/>
      <c r="J31" s="56"/>
      <c r="K31" s="63"/>
      <c r="L31" s="62" t="s">
        <v>888</v>
      </c>
      <c r="M31" s="62" t="s">
        <v>888</v>
      </c>
      <c r="N31" s="55" t="s">
        <v>889</v>
      </c>
      <c r="O31" s="55"/>
      <c r="P31" s="55" t="s">
        <v>49</v>
      </c>
      <c r="Q31" s="76" t="s">
        <v>808</v>
      </c>
      <c r="R31" s="173"/>
      <c r="S31" s="62" t="s">
        <v>49</v>
      </c>
      <c r="T31" s="81" t="s">
        <v>809</v>
      </c>
      <c r="U31" s="77" t="s">
        <v>600</v>
      </c>
      <c r="V31" s="62" t="s">
        <v>888</v>
      </c>
      <c r="W31" s="62" t="s">
        <v>49</v>
      </c>
      <c r="X31" s="77" t="s">
        <v>600</v>
      </c>
      <c r="Y31" s="77" t="s">
        <v>407</v>
      </c>
      <c r="Z31" s="77" t="s">
        <v>878</v>
      </c>
      <c r="AA31" s="72" t="s">
        <v>890</v>
      </c>
      <c r="AB31" s="82"/>
      <c r="AC31" s="72" t="s">
        <v>891</v>
      </c>
      <c r="AD31" s="93">
        <v>0.324</v>
      </c>
      <c r="AE31" s="55" t="s">
        <v>411</v>
      </c>
      <c r="AF31" s="204" t="s">
        <v>892</v>
      </c>
      <c r="AG31" s="124">
        <f>AD31/0.846*1000+10</f>
        <v>392.978723404255</v>
      </c>
      <c r="AH31" s="124">
        <v>20</v>
      </c>
      <c r="AI31" s="124">
        <v>20</v>
      </c>
      <c r="AJ31" s="125">
        <f>AG31*0.846/1000</f>
        <v>0.33246</v>
      </c>
      <c r="AK31" s="252">
        <f>AD31/AJ31</f>
        <v>0.974553329723877</v>
      </c>
      <c r="AL31" s="82"/>
      <c r="AM31" s="82"/>
      <c r="AN31" s="82"/>
      <c r="AO31" s="82"/>
      <c r="AP31" s="82" t="s">
        <v>813</v>
      </c>
      <c r="AQ31" s="82" t="s">
        <v>882</v>
      </c>
      <c r="AR31" s="55" t="s">
        <v>893</v>
      </c>
      <c r="AS31" s="139"/>
      <c r="AT31" s="55">
        <v>1</v>
      </c>
      <c r="AU31" s="55">
        <v>1</v>
      </c>
      <c r="AV31" s="55">
        <v>1</v>
      </c>
      <c r="AW31" s="197">
        <v>1</v>
      </c>
    </row>
    <row r="32" s="42" customFormat="1" ht="30" customHeight="1" spans="1:49">
      <c r="A32" s="54">
        <f t="shared" si="6"/>
        <v>24</v>
      </c>
      <c r="B32" s="56"/>
      <c r="C32" s="56"/>
      <c r="D32" s="56"/>
      <c r="E32" s="56"/>
      <c r="F32" s="56"/>
      <c r="G32" s="56">
        <v>5</v>
      </c>
      <c r="H32" s="56"/>
      <c r="I32" s="56"/>
      <c r="J32" s="56"/>
      <c r="K32" s="63"/>
      <c r="L32" s="62" t="s">
        <v>50</v>
      </c>
      <c r="M32" s="62" t="s">
        <v>50</v>
      </c>
      <c r="N32" s="55" t="s">
        <v>51</v>
      </c>
      <c r="O32" s="55"/>
      <c r="P32" s="55" t="s">
        <v>49</v>
      </c>
      <c r="Q32" s="76" t="s">
        <v>808</v>
      </c>
      <c r="R32" s="55"/>
      <c r="S32" s="62" t="s">
        <v>46</v>
      </c>
      <c r="T32" s="81" t="s">
        <v>809</v>
      </c>
      <c r="U32" s="77" t="s">
        <v>600</v>
      </c>
      <c r="V32" s="62" t="s">
        <v>50</v>
      </c>
      <c r="W32" s="83" t="s">
        <v>46</v>
      </c>
      <c r="X32" s="77" t="s">
        <v>600</v>
      </c>
      <c r="Y32" s="77" t="s">
        <v>407</v>
      </c>
      <c r="Z32" s="77" t="s">
        <v>878</v>
      </c>
      <c r="AA32" s="76" t="s">
        <v>894</v>
      </c>
      <c r="AB32" s="76"/>
      <c r="AC32" s="76" t="s">
        <v>895</v>
      </c>
      <c r="AD32" s="93">
        <v>0.9878</v>
      </c>
      <c r="AE32" s="55" t="s">
        <v>411</v>
      </c>
      <c r="AF32" s="204" t="s">
        <v>881</v>
      </c>
      <c r="AG32" s="124">
        <f>AD32/1.134*1000+10</f>
        <v>881.075837742505</v>
      </c>
      <c r="AH32" s="124">
        <v>25</v>
      </c>
      <c r="AI32" s="124">
        <v>2</v>
      </c>
      <c r="AJ32" s="125">
        <f>AG32*1.134/1000</f>
        <v>0.99914</v>
      </c>
      <c r="AK32" s="252">
        <f>AD32/AJ32</f>
        <v>0.988650239205717</v>
      </c>
      <c r="AL32" s="82"/>
      <c r="AM32" s="82"/>
      <c r="AN32" s="82"/>
      <c r="AO32" s="82"/>
      <c r="AP32" s="82" t="s">
        <v>813</v>
      </c>
      <c r="AQ32" s="82" t="s">
        <v>882</v>
      </c>
      <c r="AR32" s="55" t="s">
        <v>893</v>
      </c>
      <c r="AS32" s="139"/>
      <c r="AT32" s="55">
        <v>1</v>
      </c>
      <c r="AU32" s="55">
        <v>1</v>
      </c>
      <c r="AV32" s="55">
        <v>1</v>
      </c>
      <c r="AW32" s="197">
        <v>1</v>
      </c>
    </row>
    <row r="33" s="42" customFormat="1" ht="30" customHeight="1" spans="1:49">
      <c r="A33" s="54">
        <f t="shared" si="6"/>
        <v>25</v>
      </c>
      <c r="B33" s="56"/>
      <c r="C33" s="56"/>
      <c r="D33" s="56"/>
      <c r="E33" s="56"/>
      <c r="F33" s="56"/>
      <c r="G33" s="56">
        <v>5</v>
      </c>
      <c r="H33" s="56"/>
      <c r="I33" s="56"/>
      <c r="J33" s="56"/>
      <c r="K33" s="63"/>
      <c r="L33" s="62" t="s">
        <v>102</v>
      </c>
      <c r="M33" s="62" t="s">
        <v>102</v>
      </c>
      <c r="N33" s="55" t="s">
        <v>103</v>
      </c>
      <c r="O33" s="55"/>
      <c r="P33" s="55" t="s">
        <v>49</v>
      </c>
      <c r="Q33" s="76" t="s">
        <v>808</v>
      </c>
      <c r="R33" s="55"/>
      <c r="S33" s="62" t="s">
        <v>49</v>
      </c>
      <c r="T33" s="81" t="s">
        <v>809</v>
      </c>
      <c r="U33" s="77" t="s">
        <v>600</v>
      </c>
      <c r="V33" s="90" t="s">
        <v>102</v>
      </c>
      <c r="W33" s="83" t="s">
        <v>49</v>
      </c>
      <c r="X33" s="77" t="s">
        <v>600</v>
      </c>
      <c r="Y33" s="77" t="s">
        <v>407</v>
      </c>
      <c r="Z33" s="77" t="s">
        <v>896</v>
      </c>
      <c r="AA33" s="72" t="s">
        <v>897</v>
      </c>
      <c r="AB33" s="82" t="s">
        <v>898</v>
      </c>
      <c r="AC33" s="76"/>
      <c r="AD33" s="93">
        <v>0.0672</v>
      </c>
      <c r="AE33" s="55" t="s">
        <v>411</v>
      </c>
      <c r="AF33" s="204" t="s">
        <v>899</v>
      </c>
      <c r="AG33" s="124">
        <v>395</v>
      </c>
      <c r="AH33" s="124">
        <v>15</v>
      </c>
      <c r="AI33" s="124">
        <v>1.5</v>
      </c>
      <c r="AJ33" s="125">
        <f t="shared" ref="AJ33:AJ36" si="7">AG33*AH33*AI33*7860/1000000000</f>
        <v>0.06985575</v>
      </c>
      <c r="AK33" s="121">
        <f>AC33/AJ33</f>
        <v>0</v>
      </c>
      <c r="AL33" s="82"/>
      <c r="AM33" s="82"/>
      <c r="AN33" s="82"/>
      <c r="AO33" s="82"/>
      <c r="AP33" s="82" t="s">
        <v>813</v>
      </c>
      <c r="AQ33" s="82" t="s">
        <v>900</v>
      </c>
      <c r="AR33" s="55" t="s">
        <v>893</v>
      </c>
      <c r="AS33" s="139"/>
      <c r="AT33" s="55">
        <v>3</v>
      </c>
      <c r="AU33" s="55">
        <v>3</v>
      </c>
      <c r="AV33" s="55">
        <v>3</v>
      </c>
      <c r="AW33" s="197">
        <v>3</v>
      </c>
    </row>
    <row r="34" s="42" customFormat="1" ht="30" customHeight="1" spans="1:49">
      <c r="A34" s="54">
        <f t="shared" si="6"/>
        <v>26</v>
      </c>
      <c r="B34" s="56"/>
      <c r="C34" s="56"/>
      <c r="D34" s="56"/>
      <c r="E34" s="56"/>
      <c r="F34" s="56">
        <v>4</v>
      </c>
      <c r="G34" s="56"/>
      <c r="H34" s="56"/>
      <c r="I34" s="56"/>
      <c r="J34" s="56"/>
      <c r="K34" s="63"/>
      <c r="L34" s="62" t="s">
        <v>901</v>
      </c>
      <c r="M34" s="62" t="s">
        <v>901</v>
      </c>
      <c r="N34" s="72" t="s">
        <v>902</v>
      </c>
      <c r="O34" s="200"/>
      <c r="P34" s="55" t="s">
        <v>49</v>
      </c>
      <c r="Q34" s="76" t="s">
        <v>808</v>
      </c>
      <c r="R34" s="72"/>
      <c r="S34" s="62" t="s">
        <v>46</v>
      </c>
      <c r="T34" s="81" t="s">
        <v>809</v>
      </c>
      <c r="U34" s="77" t="s">
        <v>600</v>
      </c>
      <c r="V34" s="62" t="s">
        <v>901</v>
      </c>
      <c r="W34" s="83" t="s">
        <v>46</v>
      </c>
      <c r="X34" s="77" t="s">
        <v>600</v>
      </c>
      <c r="Y34" s="77" t="s">
        <v>407</v>
      </c>
      <c r="Z34" s="77" t="s">
        <v>896</v>
      </c>
      <c r="AA34" s="72" t="s">
        <v>903</v>
      </c>
      <c r="AB34" s="82" t="s">
        <v>898</v>
      </c>
      <c r="AC34" s="72" t="s">
        <v>904</v>
      </c>
      <c r="AD34" s="93">
        <v>0.0503</v>
      </c>
      <c r="AE34" s="55" t="s">
        <v>411</v>
      </c>
      <c r="AF34" s="204" t="s">
        <v>892</v>
      </c>
      <c r="AG34" s="124">
        <v>330</v>
      </c>
      <c r="AH34" s="124">
        <v>10</v>
      </c>
      <c r="AI34" s="124">
        <v>2</v>
      </c>
      <c r="AJ34" s="125">
        <f t="shared" si="7"/>
        <v>0.051876</v>
      </c>
      <c r="AK34" s="252">
        <f>AD34/AJ34</f>
        <v>0.969619862749634</v>
      </c>
      <c r="AL34" s="82"/>
      <c r="AM34" s="82"/>
      <c r="AN34" s="82"/>
      <c r="AO34" s="82"/>
      <c r="AP34" s="82" t="s">
        <v>813</v>
      </c>
      <c r="AQ34" s="82" t="s">
        <v>900</v>
      </c>
      <c r="AR34" s="55" t="s">
        <v>815</v>
      </c>
      <c r="AS34" s="139"/>
      <c r="AT34" s="55">
        <v>0</v>
      </c>
      <c r="AU34" s="55">
        <v>1</v>
      </c>
      <c r="AV34" s="55">
        <v>1</v>
      </c>
      <c r="AW34" s="197">
        <v>0</v>
      </c>
    </row>
    <row r="35" s="42" customFormat="1" ht="30" customHeight="1" spans="1:49">
      <c r="A35" s="54">
        <f t="shared" si="6"/>
        <v>27</v>
      </c>
      <c r="B35" s="56"/>
      <c r="C35" s="56"/>
      <c r="D35" s="56"/>
      <c r="E35" s="56"/>
      <c r="F35" s="56">
        <v>4</v>
      </c>
      <c r="G35" s="56"/>
      <c r="H35" s="56"/>
      <c r="I35" s="56"/>
      <c r="J35" s="56"/>
      <c r="K35" s="63"/>
      <c r="L35" s="62" t="s">
        <v>905</v>
      </c>
      <c r="M35" s="62" t="s">
        <v>905</v>
      </c>
      <c r="N35" s="72" t="s">
        <v>906</v>
      </c>
      <c r="O35" s="200"/>
      <c r="P35" s="55" t="s">
        <v>49</v>
      </c>
      <c r="Q35" s="76" t="s">
        <v>808</v>
      </c>
      <c r="R35" s="72"/>
      <c r="S35" s="62" t="s">
        <v>46</v>
      </c>
      <c r="T35" s="81" t="s">
        <v>809</v>
      </c>
      <c r="U35" s="77" t="s">
        <v>600</v>
      </c>
      <c r="V35" s="90" t="s">
        <v>905</v>
      </c>
      <c r="W35" s="83" t="s">
        <v>46</v>
      </c>
      <c r="X35" s="77" t="s">
        <v>600</v>
      </c>
      <c r="Y35" s="77" t="s">
        <v>407</v>
      </c>
      <c r="Z35" s="77" t="s">
        <v>896</v>
      </c>
      <c r="AA35" s="72" t="s">
        <v>903</v>
      </c>
      <c r="AB35" s="82" t="s">
        <v>898</v>
      </c>
      <c r="AC35" s="72" t="s">
        <v>907</v>
      </c>
      <c r="AD35" s="93">
        <v>0.0465</v>
      </c>
      <c r="AE35" s="55" t="s">
        <v>411</v>
      </c>
      <c r="AF35" s="189" t="s">
        <v>899</v>
      </c>
      <c r="AG35" s="258">
        <v>303</v>
      </c>
      <c r="AH35" s="259">
        <v>10</v>
      </c>
      <c r="AI35" s="259">
        <v>2</v>
      </c>
      <c r="AJ35" s="260">
        <f t="shared" si="7"/>
        <v>0.0476316</v>
      </c>
      <c r="AK35" s="252">
        <f>AD35/AJ35</f>
        <v>0.976242662434182</v>
      </c>
      <c r="AL35" s="82"/>
      <c r="AM35" s="82"/>
      <c r="AN35" s="82"/>
      <c r="AO35" s="82"/>
      <c r="AP35" s="82" t="s">
        <v>813</v>
      </c>
      <c r="AQ35" s="82" t="s">
        <v>900</v>
      </c>
      <c r="AR35" s="55" t="s">
        <v>815</v>
      </c>
      <c r="AS35" s="139"/>
      <c r="AT35" s="55">
        <v>1</v>
      </c>
      <c r="AU35" s="55">
        <v>0</v>
      </c>
      <c r="AV35" s="55">
        <v>0</v>
      </c>
      <c r="AW35" s="197">
        <v>0</v>
      </c>
    </row>
    <row r="36" s="192" customFormat="1" ht="30" customHeight="1" spans="1:49">
      <c r="A36" s="57">
        <f t="shared" si="6"/>
        <v>28</v>
      </c>
      <c r="B36" s="58"/>
      <c r="C36" s="58"/>
      <c r="D36" s="58"/>
      <c r="E36" s="58"/>
      <c r="F36" s="58">
        <v>4</v>
      </c>
      <c r="G36" s="58"/>
      <c r="H36" s="58"/>
      <c r="I36" s="58"/>
      <c r="J36" s="58"/>
      <c r="K36" s="64"/>
      <c r="L36" s="198" t="s">
        <v>908</v>
      </c>
      <c r="M36" s="198" t="s">
        <v>908</v>
      </c>
      <c r="N36" s="201" t="s">
        <v>909</v>
      </c>
      <c r="O36" s="202"/>
      <c r="P36" s="197" t="s">
        <v>49</v>
      </c>
      <c r="Q36" s="214" t="s">
        <v>808</v>
      </c>
      <c r="R36" s="201"/>
      <c r="S36" s="198" t="s">
        <v>46</v>
      </c>
      <c r="T36" s="215"/>
      <c r="U36" s="216" t="s">
        <v>407</v>
      </c>
      <c r="V36" s="220" t="s">
        <v>908</v>
      </c>
      <c r="W36" s="218" t="s">
        <v>46</v>
      </c>
      <c r="X36" s="216" t="s">
        <v>600</v>
      </c>
      <c r="Y36" s="216" t="s">
        <v>407</v>
      </c>
      <c r="Z36" s="216" t="s">
        <v>896</v>
      </c>
      <c r="AA36" s="201" t="s">
        <v>903</v>
      </c>
      <c r="AB36" s="236"/>
      <c r="AC36" s="201" t="s">
        <v>904</v>
      </c>
      <c r="AD36" s="237">
        <v>0.045</v>
      </c>
      <c r="AE36" s="197" t="s">
        <v>411</v>
      </c>
      <c r="AF36" s="240" t="s">
        <v>899</v>
      </c>
      <c r="AG36" s="253">
        <v>292</v>
      </c>
      <c r="AH36" s="253">
        <v>12</v>
      </c>
      <c r="AI36" s="253">
        <v>2</v>
      </c>
      <c r="AJ36" s="253">
        <f t="shared" si="7"/>
        <v>0.05508288</v>
      </c>
      <c r="AK36" s="254">
        <f>AD36/AJ36</f>
        <v>0.816950747673324</v>
      </c>
      <c r="AL36" s="96"/>
      <c r="AM36" s="96"/>
      <c r="AN36" s="96"/>
      <c r="AO36" s="96"/>
      <c r="AP36" s="96" t="s">
        <v>813</v>
      </c>
      <c r="AQ36" s="96" t="s">
        <v>900</v>
      </c>
      <c r="AR36" s="206" t="s">
        <v>910</v>
      </c>
      <c r="AS36" s="267"/>
      <c r="AT36" s="206">
        <v>0</v>
      </c>
      <c r="AU36" s="206">
        <v>0</v>
      </c>
      <c r="AV36" s="206">
        <v>0</v>
      </c>
      <c r="AW36" s="197">
        <v>1</v>
      </c>
    </row>
    <row r="37" ht="30" customHeight="1" spans="1:49">
      <c r="A37" s="54">
        <f t="shared" ref="A37:A47" si="8">ROW()-8</f>
        <v>29</v>
      </c>
      <c r="B37" s="56"/>
      <c r="C37" s="194"/>
      <c r="D37" s="194"/>
      <c r="E37" s="56"/>
      <c r="F37" s="56">
        <v>4</v>
      </c>
      <c r="G37" s="194"/>
      <c r="H37" s="194"/>
      <c r="I37" s="194"/>
      <c r="J37" s="194"/>
      <c r="K37" s="203"/>
      <c r="L37" s="62" t="s">
        <v>911</v>
      </c>
      <c r="M37" s="62" t="s">
        <v>911</v>
      </c>
      <c r="N37" s="72" t="s">
        <v>912</v>
      </c>
      <c r="O37" s="72" t="s">
        <v>913</v>
      </c>
      <c r="P37" s="55" t="s">
        <v>46</v>
      </c>
      <c r="Q37" s="76" t="s">
        <v>808</v>
      </c>
      <c r="R37" s="91"/>
      <c r="S37" s="62" t="s">
        <v>46</v>
      </c>
      <c r="T37" s="221" t="s">
        <v>914</v>
      </c>
      <c r="U37" s="77" t="s">
        <v>600</v>
      </c>
      <c r="V37" s="221" t="s">
        <v>911</v>
      </c>
      <c r="W37" s="83" t="s">
        <v>46</v>
      </c>
      <c r="X37" s="77" t="s">
        <v>600</v>
      </c>
      <c r="Y37" s="77" t="s">
        <v>407</v>
      </c>
      <c r="Z37" s="77" t="s">
        <v>878</v>
      </c>
      <c r="AA37" s="82" t="s">
        <v>915</v>
      </c>
      <c r="AB37" s="82"/>
      <c r="AC37" s="242" t="s">
        <v>916</v>
      </c>
      <c r="AD37" s="154">
        <v>0.0815</v>
      </c>
      <c r="AE37" s="55" t="s">
        <v>411</v>
      </c>
      <c r="AF37" s="204" t="s">
        <v>892</v>
      </c>
      <c r="AG37" s="124">
        <v>385</v>
      </c>
      <c r="AH37" s="124">
        <v>10</v>
      </c>
      <c r="AI37" s="124">
        <v>1</v>
      </c>
      <c r="AJ37" s="125">
        <f>AG37*0.222/1000</f>
        <v>0.08547</v>
      </c>
      <c r="AK37" s="252">
        <f>AD37/AJ37</f>
        <v>0.953550953550954</v>
      </c>
      <c r="AL37" s="82"/>
      <c r="AM37" s="82"/>
      <c r="AN37" s="82"/>
      <c r="AO37" s="82"/>
      <c r="AP37" s="82" t="s">
        <v>823</v>
      </c>
      <c r="AQ37" s="82" t="s">
        <v>917</v>
      </c>
      <c r="AR37" s="55" t="s">
        <v>893</v>
      </c>
      <c r="AS37" s="268"/>
      <c r="AT37" s="55">
        <v>1</v>
      </c>
      <c r="AU37" s="55">
        <v>1</v>
      </c>
      <c r="AV37" s="55">
        <v>1</v>
      </c>
      <c r="AW37" s="197">
        <v>1</v>
      </c>
    </row>
    <row r="38" ht="30" customHeight="1" spans="1:49">
      <c r="A38" s="54">
        <f t="shared" si="8"/>
        <v>30</v>
      </c>
      <c r="B38" s="56"/>
      <c r="C38" s="194"/>
      <c r="D38" s="194"/>
      <c r="E38" s="56"/>
      <c r="F38" s="56">
        <v>4</v>
      </c>
      <c r="G38" s="194"/>
      <c r="H38" s="194"/>
      <c r="I38" s="194"/>
      <c r="J38" s="194"/>
      <c r="K38" s="203"/>
      <c r="L38" s="203" t="s">
        <v>918</v>
      </c>
      <c r="M38" s="62" t="s">
        <v>919</v>
      </c>
      <c r="N38" s="72" t="s">
        <v>920</v>
      </c>
      <c r="O38" s="72" t="s">
        <v>921</v>
      </c>
      <c r="P38" s="55" t="s">
        <v>49</v>
      </c>
      <c r="Q38" s="76" t="s">
        <v>808</v>
      </c>
      <c r="R38" s="91"/>
      <c r="S38" s="62" t="s">
        <v>46</v>
      </c>
      <c r="T38" s="221" t="s">
        <v>914</v>
      </c>
      <c r="U38" s="77" t="s">
        <v>600</v>
      </c>
      <c r="V38" s="62" t="s">
        <v>919</v>
      </c>
      <c r="W38" s="83" t="s">
        <v>46</v>
      </c>
      <c r="X38" s="77" t="s">
        <v>407</v>
      </c>
      <c r="Y38" s="77" t="s">
        <v>600</v>
      </c>
      <c r="Z38" s="77" t="s">
        <v>922</v>
      </c>
      <c r="AA38" s="82" t="s">
        <v>923</v>
      </c>
      <c r="AB38" s="82"/>
      <c r="AC38" s="242" t="s">
        <v>924</v>
      </c>
      <c r="AD38" s="154">
        <v>0.0012</v>
      </c>
      <c r="AE38" s="55" t="s">
        <v>411</v>
      </c>
      <c r="AF38" s="82" t="s">
        <v>925</v>
      </c>
      <c r="AG38" s="118" t="s">
        <v>926</v>
      </c>
      <c r="AH38" s="118"/>
      <c r="AI38" s="118"/>
      <c r="AJ38" s="100">
        <f>AD38*1.02</f>
        <v>0.001224</v>
      </c>
      <c r="AK38" s="252">
        <f>AD38/AJ38</f>
        <v>0.980392156862745</v>
      </c>
      <c r="AL38" s="82"/>
      <c r="AM38" s="82"/>
      <c r="AN38" s="82"/>
      <c r="AO38" s="82"/>
      <c r="AP38" s="82" t="s">
        <v>823</v>
      </c>
      <c r="AQ38" s="82" t="s">
        <v>917</v>
      </c>
      <c r="AR38" s="55" t="s">
        <v>893</v>
      </c>
      <c r="AS38" s="268"/>
      <c r="AT38" s="55">
        <v>0</v>
      </c>
      <c r="AU38" s="55">
        <v>0</v>
      </c>
      <c r="AV38" s="55">
        <v>1</v>
      </c>
      <c r="AW38" s="197">
        <v>0</v>
      </c>
    </row>
    <row r="39" ht="30" customHeight="1" spans="1:49">
      <c r="A39" s="54">
        <f t="shared" si="8"/>
        <v>31</v>
      </c>
      <c r="B39" s="56"/>
      <c r="C39" s="194"/>
      <c r="D39" s="194"/>
      <c r="E39" s="56"/>
      <c r="F39" s="56">
        <v>4</v>
      </c>
      <c r="G39" s="194"/>
      <c r="H39" s="194"/>
      <c r="I39" s="194"/>
      <c r="J39" s="194"/>
      <c r="K39" s="203"/>
      <c r="L39" s="203" t="s">
        <v>927</v>
      </c>
      <c r="M39" s="62" t="s">
        <v>928</v>
      </c>
      <c r="N39" s="72" t="s">
        <v>929</v>
      </c>
      <c r="O39" s="72" t="s">
        <v>930</v>
      </c>
      <c r="P39" s="55" t="s">
        <v>49</v>
      </c>
      <c r="Q39" s="76" t="s">
        <v>808</v>
      </c>
      <c r="R39" s="91"/>
      <c r="S39" s="62" t="s">
        <v>46</v>
      </c>
      <c r="T39" s="221" t="s">
        <v>914</v>
      </c>
      <c r="U39" s="77" t="s">
        <v>600</v>
      </c>
      <c r="V39" s="62" t="s">
        <v>919</v>
      </c>
      <c r="W39" s="83" t="s">
        <v>46</v>
      </c>
      <c r="X39" s="77" t="s">
        <v>407</v>
      </c>
      <c r="Y39" s="77" t="s">
        <v>600</v>
      </c>
      <c r="Z39" s="77" t="s">
        <v>922</v>
      </c>
      <c r="AA39" s="82" t="s">
        <v>923</v>
      </c>
      <c r="AB39" s="82"/>
      <c r="AC39" s="242" t="s">
        <v>924</v>
      </c>
      <c r="AD39" s="154">
        <v>0.0012</v>
      </c>
      <c r="AE39" s="55" t="s">
        <v>411</v>
      </c>
      <c r="AF39" s="82" t="s">
        <v>925</v>
      </c>
      <c r="AG39" s="118" t="s">
        <v>926</v>
      </c>
      <c r="AH39" s="118"/>
      <c r="AI39" s="118"/>
      <c r="AJ39" s="100">
        <f>AD39*1.02</f>
        <v>0.001224</v>
      </c>
      <c r="AK39" s="252">
        <f>AD39/AJ39</f>
        <v>0.980392156862745</v>
      </c>
      <c r="AL39" s="82"/>
      <c r="AM39" s="82"/>
      <c r="AN39" s="82"/>
      <c r="AO39" s="82"/>
      <c r="AP39" s="82" t="s">
        <v>823</v>
      </c>
      <c r="AQ39" s="82" t="s">
        <v>917</v>
      </c>
      <c r="AR39" s="55" t="s">
        <v>893</v>
      </c>
      <c r="AS39" s="268"/>
      <c r="AT39" s="55">
        <v>1</v>
      </c>
      <c r="AU39" s="55">
        <v>1</v>
      </c>
      <c r="AV39" s="55">
        <v>0</v>
      </c>
      <c r="AW39" s="197">
        <v>1</v>
      </c>
    </row>
    <row r="40" s="42" customFormat="1" ht="30" customHeight="1" spans="1:49">
      <c r="A40" s="54">
        <f t="shared" si="8"/>
        <v>32</v>
      </c>
      <c r="B40" s="56"/>
      <c r="C40" s="56"/>
      <c r="D40" s="56"/>
      <c r="E40" s="56"/>
      <c r="F40" s="56">
        <v>4</v>
      </c>
      <c r="G40" s="56"/>
      <c r="H40" s="56"/>
      <c r="I40" s="56"/>
      <c r="J40" s="56"/>
      <c r="K40" s="63"/>
      <c r="L40" s="63"/>
      <c r="M40" s="62" t="s">
        <v>931</v>
      </c>
      <c r="N40" s="55" t="s">
        <v>932</v>
      </c>
      <c r="O40" s="55"/>
      <c r="P40" s="55"/>
      <c r="Q40" s="76" t="s">
        <v>808</v>
      </c>
      <c r="R40" s="173"/>
      <c r="S40" s="62" t="s">
        <v>49</v>
      </c>
      <c r="T40" s="81" t="s">
        <v>809</v>
      </c>
      <c r="U40" s="77" t="s">
        <v>600</v>
      </c>
      <c r="V40" s="62" t="s">
        <v>931</v>
      </c>
      <c r="W40" s="83" t="s">
        <v>49</v>
      </c>
      <c r="X40" s="77" t="s">
        <v>600</v>
      </c>
      <c r="Y40" s="77" t="s">
        <v>407</v>
      </c>
      <c r="Z40" s="77" t="s">
        <v>843</v>
      </c>
      <c r="AA40" s="82" t="s">
        <v>811</v>
      </c>
      <c r="AB40" s="82" t="s">
        <v>411</v>
      </c>
      <c r="AC40" s="72" t="str">
        <f>AC41</f>
        <v>34*170*347</v>
      </c>
      <c r="AD40" s="93">
        <f>AD41+AD42</f>
        <v>0.7277</v>
      </c>
      <c r="AE40" s="55" t="s">
        <v>411</v>
      </c>
      <c r="AF40" s="104" t="s">
        <v>933</v>
      </c>
      <c r="AG40" s="127"/>
      <c r="AH40" s="127"/>
      <c r="AI40" s="127"/>
      <c r="AJ40" s="128"/>
      <c r="AK40" s="104"/>
      <c r="AL40" s="127">
        <v>2</v>
      </c>
      <c r="AM40" s="82"/>
      <c r="AN40" s="82"/>
      <c r="AO40" s="82"/>
      <c r="AP40" s="82" t="s">
        <v>869</v>
      </c>
      <c r="AQ40" s="82" t="s">
        <v>845</v>
      </c>
      <c r="AR40" s="55" t="s">
        <v>815</v>
      </c>
      <c r="AS40" s="139"/>
      <c r="AT40" s="55">
        <v>0</v>
      </c>
      <c r="AU40" s="55">
        <v>1</v>
      </c>
      <c r="AV40" s="55">
        <v>0</v>
      </c>
      <c r="AW40" s="197">
        <v>0</v>
      </c>
    </row>
    <row r="41" s="42" customFormat="1" ht="30" customHeight="1" spans="1:49">
      <c r="A41" s="54">
        <f t="shared" si="8"/>
        <v>33</v>
      </c>
      <c r="B41" s="56"/>
      <c r="C41" s="56"/>
      <c r="D41" s="56"/>
      <c r="E41" s="56"/>
      <c r="F41" s="56"/>
      <c r="G41" s="56">
        <v>5</v>
      </c>
      <c r="H41" s="56"/>
      <c r="I41" s="56"/>
      <c r="J41" s="56"/>
      <c r="K41" s="63"/>
      <c r="L41" s="62" t="s">
        <v>934</v>
      </c>
      <c r="M41" s="62" t="s">
        <v>934</v>
      </c>
      <c r="N41" s="55" t="s">
        <v>935</v>
      </c>
      <c r="O41" s="55"/>
      <c r="P41" s="55" t="s">
        <v>46</v>
      </c>
      <c r="Q41" s="76" t="s">
        <v>808</v>
      </c>
      <c r="R41" s="55"/>
      <c r="S41" s="62" t="s">
        <v>49</v>
      </c>
      <c r="T41" s="56" t="s">
        <v>809</v>
      </c>
      <c r="U41" s="77" t="s">
        <v>600</v>
      </c>
      <c r="V41" s="62" t="s">
        <v>931</v>
      </c>
      <c r="W41" s="83" t="s">
        <v>49</v>
      </c>
      <c r="X41" s="77" t="s">
        <v>600</v>
      </c>
      <c r="Y41" s="77" t="s">
        <v>407</v>
      </c>
      <c r="Z41" s="77" t="s">
        <v>896</v>
      </c>
      <c r="AA41" s="82" t="s">
        <v>936</v>
      </c>
      <c r="AB41" s="82" t="s">
        <v>937</v>
      </c>
      <c r="AC41" s="81" t="s">
        <v>938</v>
      </c>
      <c r="AD41" s="93">
        <v>0.7171</v>
      </c>
      <c r="AE41" s="55" t="s">
        <v>411</v>
      </c>
      <c r="AF41" s="204" t="s">
        <v>899</v>
      </c>
      <c r="AG41" s="124">
        <v>386</v>
      </c>
      <c r="AH41" s="124">
        <v>176</v>
      </c>
      <c r="AI41" s="124">
        <v>2</v>
      </c>
      <c r="AJ41" s="125">
        <f>AG41*AH41*AI41*7860/1000000000</f>
        <v>1.06795392</v>
      </c>
      <c r="AK41" s="252">
        <f>AD41/AJ41</f>
        <v>0.671470918895077</v>
      </c>
      <c r="AL41" s="124"/>
      <c r="AM41" s="82"/>
      <c r="AN41" s="82"/>
      <c r="AO41" s="82"/>
      <c r="AP41" s="82" t="s">
        <v>813</v>
      </c>
      <c r="AQ41" s="82" t="s">
        <v>900</v>
      </c>
      <c r="AR41" s="55" t="s">
        <v>815</v>
      </c>
      <c r="AS41" s="139"/>
      <c r="AT41" s="55">
        <v>0</v>
      </c>
      <c r="AU41" s="55">
        <v>1</v>
      </c>
      <c r="AV41" s="55">
        <v>0</v>
      </c>
      <c r="AW41" s="197">
        <v>0</v>
      </c>
    </row>
    <row r="42" s="42" customFormat="1" ht="30" customHeight="1" spans="1:49">
      <c r="A42" s="54">
        <f t="shared" si="8"/>
        <v>34</v>
      </c>
      <c r="B42" s="56"/>
      <c r="C42" s="56"/>
      <c r="D42" s="56"/>
      <c r="E42" s="56"/>
      <c r="F42" s="56"/>
      <c r="G42" s="56">
        <v>5</v>
      </c>
      <c r="H42" s="56"/>
      <c r="I42" s="56"/>
      <c r="J42" s="56"/>
      <c r="K42" s="63"/>
      <c r="L42" s="62" t="s">
        <v>939</v>
      </c>
      <c r="M42" s="62" t="s">
        <v>939</v>
      </c>
      <c r="N42" s="55" t="s">
        <v>940</v>
      </c>
      <c r="O42" s="76" t="s">
        <v>941</v>
      </c>
      <c r="P42" s="55"/>
      <c r="Q42" s="76" t="s">
        <v>808</v>
      </c>
      <c r="R42" s="76"/>
      <c r="S42" s="62" t="s">
        <v>46</v>
      </c>
      <c r="T42" s="62" t="s">
        <v>809</v>
      </c>
      <c r="U42" s="77" t="s">
        <v>407</v>
      </c>
      <c r="V42" s="77" t="s">
        <v>942</v>
      </c>
      <c r="W42" s="72" t="s">
        <v>411</v>
      </c>
      <c r="X42" s="77" t="s">
        <v>407</v>
      </c>
      <c r="Y42" s="77" t="s">
        <v>600</v>
      </c>
      <c r="Z42" s="77" t="s">
        <v>942</v>
      </c>
      <c r="AA42" s="82" t="s">
        <v>411</v>
      </c>
      <c r="AB42" s="82" t="s">
        <v>411</v>
      </c>
      <c r="AC42" s="72"/>
      <c r="AD42" s="154">
        <v>0.0106</v>
      </c>
      <c r="AE42" s="82" t="s">
        <v>411</v>
      </c>
      <c r="AF42" s="82"/>
      <c r="AG42" s="118"/>
      <c r="AH42" s="118"/>
      <c r="AI42" s="118"/>
      <c r="AJ42" s="100"/>
      <c r="AK42" s="82"/>
      <c r="AL42" s="82"/>
      <c r="AM42" s="82"/>
      <c r="AN42" s="82"/>
      <c r="AO42" s="82"/>
      <c r="AP42" s="82" t="s">
        <v>823</v>
      </c>
      <c r="AQ42" s="82" t="s">
        <v>943</v>
      </c>
      <c r="AR42" s="55" t="s">
        <v>893</v>
      </c>
      <c r="AS42" s="158"/>
      <c r="AT42" s="55">
        <v>0</v>
      </c>
      <c r="AU42" s="55">
        <v>1</v>
      </c>
      <c r="AV42" s="55">
        <v>0</v>
      </c>
      <c r="AW42" s="197">
        <v>0</v>
      </c>
    </row>
    <row r="43" s="42" customFormat="1" ht="30" customHeight="1" spans="1:49">
      <c r="A43" s="54">
        <f t="shared" si="8"/>
        <v>35</v>
      </c>
      <c r="B43" s="56"/>
      <c r="C43" s="56"/>
      <c r="D43" s="56"/>
      <c r="E43" s="56"/>
      <c r="F43" s="56">
        <v>4</v>
      </c>
      <c r="G43" s="56"/>
      <c r="H43" s="56"/>
      <c r="I43" s="56"/>
      <c r="J43" s="56"/>
      <c r="K43" s="63"/>
      <c r="L43" s="62" t="s">
        <v>944</v>
      </c>
      <c r="M43" s="62" t="s">
        <v>944</v>
      </c>
      <c r="N43" s="55" t="s">
        <v>945</v>
      </c>
      <c r="O43" s="55"/>
      <c r="P43" s="55" t="s">
        <v>46</v>
      </c>
      <c r="Q43" s="76" t="s">
        <v>808</v>
      </c>
      <c r="R43" s="55"/>
      <c r="S43" s="62" t="s">
        <v>46</v>
      </c>
      <c r="T43" s="56" t="s">
        <v>809</v>
      </c>
      <c r="U43" s="77" t="s">
        <v>600</v>
      </c>
      <c r="V43" s="62" t="s">
        <v>944</v>
      </c>
      <c r="W43" s="83" t="s">
        <v>46</v>
      </c>
      <c r="X43" s="77" t="s">
        <v>600</v>
      </c>
      <c r="Y43" s="77" t="s">
        <v>407</v>
      </c>
      <c r="Z43" s="77" t="s">
        <v>896</v>
      </c>
      <c r="AA43" s="82" t="s">
        <v>936</v>
      </c>
      <c r="AB43" s="82" t="s">
        <v>937</v>
      </c>
      <c r="AC43" s="81" t="s">
        <v>946</v>
      </c>
      <c r="AD43" s="93">
        <v>0.0769</v>
      </c>
      <c r="AE43" s="55" t="s">
        <v>411</v>
      </c>
      <c r="AF43" s="204" t="s">
        <v>899</v>
      </c>
      <c r="AG43" s="124">
        <v>132</v>
      </c>
      <c r="AH43" s="124">
        <v>55</v>
      </c>
      <c r="AI43" s="124">
        <v>2</v>
      </c>
      <c r="AJ43" s="125">
        <f t="shared" ref="AJ43:AJ47" si="9">AG43*AH43*AI43*7860/1000000000</f>
        <v>0.1141272</v>
      </c>
      <c r="AK43" s="252">
        <f>AD43/AJ43</f>
        <v>0.67380957387897</v>
      </c>
      <c r="AL43" s="124"/>
      <c r="AM43" s="82"/>
      <c r="AN43" s="82"/>
      <c r="AO43" s="82"/>
      <c r="AP43" s="82" t="s">
        <v>813</v>
      </c>
      <c r="AQ43" s="82" t="s">
        <v>900</v>
      </c>
      <c r="AR43" s="55" t="s">
        <v>815</v>
      </c>
      <c r="AS43" s="139"/>
      <c r="AT43" s="55">
        <v>0</v>
      </c>
      <c r="AU43" s="55">
        <v>1</v>
      </c>
      <c r="AV43" s="55">
        <v>0</v>
      </c>
      <c r="AW43" s="197">
        <v>0</v>
      </c>
    </row>
    <row r="44" s="42" customFormat="1" ht="30" customHeight="1" spans="1:49">
      <c r="A44" s="54">
        <f t="shared" si="8"/>
        <v>36</v>
      </c>
      <c r="B44" s="56"/>
      <c r="C44" s="56"/>
      <c r="D44" s="56"/>
      <c r="E44" s="56"/>
      <c r="F44" s="56">
        <v>4</v>
      </c>
      <c r="G44" s="56"/>
      <c r="H44" s="56"/>
      <c r="I44" s="56"/>
      <c r="J44" s="56"/>
      <c r="K44" s="63"/>
      <c r="L44" s="63"/>
      <c r="M44" s="62" t="s">
        <v>947</v>
      </c>
      <c r="N44" s="55" t="s">
        <v>948</v>
      </c>
      <c r="O44" s="55"/>
      <c r="P44" s="55" t="s">
        <v>49</v>
      </c>
      <c r="Q44" s="76" t="s">
        <v>808</v>
      </c>
      <c r="R44" s="55"/>
      <c r="S44" s="62" t="s">
        <v>49</v>
      </c>
      <c r="T44" s="81" t="s">
        <v>809</v>
      </c>
      <c r="U44" s="77" t="s">
        <v>600</v>
      </c>
      <c r="V44" s="90" t="s">
        <v>947</v>
      </c>
      <c r="W44" s="83" t="s">
        <v>49</v>
      </c>
      <c r="X44" s="77" t="s">
        <v>600</v>
      </c>
      <c r="Y44" s="77" t="s">
        <v>407</v>
      </c>
      <c r="Z44" s="77" t="s">
        <v>843</v>
      </c>
      <c r="AA44" s="82" t="s">
        <v>811</v>
      </c>
      <c r="AB44" s="82" t="s">
        <v>411</v>
      </c>
      <c r="AC44" s="81"/>
      <c r="AD44" s="93">
        <f>AD46+AD48</f>
        <v>0.41166</v>
      </c>
      <c r="AE44" s="55" t="s">
        <v>411</v>
      </c>
      <c r="AF44" s="104" t="s">
        <v>933</v>
      </c>
      <c r="AG44" s="127"/>
      <c r="AH44" s="127"/>
      <c r="AI44" s="127"/>
      <c r="AJ44" s="128"/>
      <c r="AK44" s="104"/>
      <c r="AL44" s="127">
        <v>2</v>
      </c>
      <c r="AM44" s="82"/>
      <c r="AN44" s="82"/>
      <c r="AO44" s="82"/>
      <c r="AP44" s="82" t="s">
        <v>869</v>
      </c>
      <c r="AQ44" s="82" t="s">
        <v>845</v>
      </c>
      <c r="AR44" s="55" t="s">
        <v>815</v>
      </c>
      <c r="AS44" s="139"/>
      <c r="AT44" s="55">
        <v>1</v>
      </c>
      <c r="AU44" s="55">
        <v>0</v>
      </c>
      <c r="AV44" s="55">
        <v>0</v>
      </c>
      <c r="AW44" s="197">
        <v>0</v>
      </c>
    </row>
    <row r="45" s="43" customFormat="1" ht="30" customHeight="1" spans="1:49">
      <c r="A45" s="57">
        <f t="shared" si="8"/>
        <v>37</v>
      </c>
      <c r="B45" s="58"/>
      <c r="C45" s="58"/>
      <c r="D45" s="58"/>
      <c r="E45" s="58"/>
      <c r="F45" s="58">
        <v>4</v>
      </c>
      <c r="G45" s="58"/>
      <c r="H45" s="58"/>
      <c r="I45" s="58"/>
      <c r="J45" s="58"/>
      <c r="K45" s="64"/>
      <c r="L45" s="64"/>
      <c r="M45" s="198" t="s">
        <v>949</v>
      </c>
      <c r="N45" s="197" t="s">
        <v>950</v>
      </c>
      <c r="O45" s="197"/>
      <c r="P45" s="197" t="s">
        <v>49</v>
      </c>
      <c r="Q45" s="214" t="s">
        <v>808</v>
      </c>
      <c r="R45" s="197"/>
      <c r="S45" s="198" t="s">
        <v>49</v>
      </c>
      <c r="T45" s="219"/>
      <c r="U45" s="216" t="s">
        <v>600</v>
      </c>
      <c r="V45" s="217" t="s">
        <v>949</v>
      </c>
      <c r="W45" s="218" t="s">
        <v>49</v>
      </c>
      <c r="X45" s="216" t="s">
        <v>600</v>
      </c>
      <c r="Y45" s="216" t="s">
        <v>407</v>
      </c>
      <c r="Z45" s="216" t="s">
        <v>843</v>
      </c>
      <c r="AA45" s="236" t="s">
        <v>811</v>
      </c>
      <c r="AB45" s="236" t="s">
        <v>411</v>
      </c>
      <c r="AC45" s="219"/>
      <c r="AD45" s="237">
        <f>AD49+AD48</f>
        <v>0.52296</v>
      </c>
      <c r="AE45" s="197" t="s">
        <v>411</v>
      </c>
      <c r="AF45" s="190"/>
      <c r="AG45" s="261"/>
      <c r="AH45" s="261"/>
      <c r="AI45" s="261"/>
      <c r="AJ45" s="262"/>
      <c r="AK45" s="190"/>
      <c r="AL45" s="256"/>
      <c r="AM45" s="96"/>
      <c r="AN45" s="96"/>
      <c r="AO45" s="96"/>
      <c r="AP45" s="96" t="s">
        <v>869</v>
      </c>
      <c r="AQ45" s="96" t="s">
        <v>845</v>
      </c>
      <c r="AR45" s="197" t="s">
        <v>820</v>
      </c>
      <c r="AS45" s="269"/>
      <c r="AT45" s="197">
        <v>0</v>
      </c>
      <c r="AU45" s="197">
        <v>0</v>
      </c>
      <c r="AV45" s="197">
        <v>0</v>
      </c>
      <c r="AW45" s="197">
        <v>1</v>
      </c>
    </row>
    <row r="46" s="42" customFormat="1" ht="30" customHeight="1" spans="1:49">
      <c r="A46" s="54">
        <f t="shared" ref="A46:A50" si="10">ROW()-8</f>
        <v>38</v>
      </c>
      <c r="B46" s="56"/>
      <c r="C46" s="56"/>
      <c r="D46" s="56"/>
      <c r="E46" s="56"/>
      <c r="F46" s="56"/>
      <c r="G46" s="56">
        <v>5</v>
      </c>
      <c r="H46" s="56"/>
      <c r="I46" s="56"/>
      <c r="J46" s="56"/>
      <c r="K46" s="63"/>
      <c r="L46" s="62" t="s">
        <v>135</v>
      </c>
      <c r="M46" s="62" t="s">
        <v>135</v>
      </c>
      <c r="N46" s="55" t="s">
        <v>136</v>
      </c>
      <c r="O46" s="55" t="s">
        <v>951</v>
      </c>
      <c r="P46" s="55" t="s">
        <v>46</v>
      </c>
      <c r="Q46" s="76" t="s">
        <v>808</v>
      </c>
      <c r="R46" s="55"/>
      <c r="S46" s="62" t="s">
        <v>49</v>
      </c>
      <c r="T46" s="81" t="s">
        <v>809</v>
      </c>
      <c r="U46" s="222" t="s">
        <v>600</v>
      </c>
      <c r="V46" s="90" t="s">
        <v>947</v>
      </c>
      <c r="W46" s="83" t="s">
        <v>49</v>
      </c>
      <c r="X46" s="77" t="s">
        <v>600</v>
      </c>
      <c r="Y46" s="77" t="s">
        <v>407</v>
      </c>
      <c r="Z46" s="77" t="s">
        <v>896</v>
      </c>
      <c r="AA46" s="82" t="s">
        <v>952</v>
      </c>
      <c r="AB46" s="82" t="s">
        <v>139</v>
      </c>
      <c r="AC46" s="81" t="s">
        <v>953</v>
      </c>
      <c r="AD46" s="93">
        <v>0.4065</v>
      </c>
      <c r="AE46" s="55" t="s">
        <v>411</v>
      </c>
      <c r="AF46" s="104" t="s">
        <v>899</v>
      </c>
      <c r="AG46" s="124">
        <v>373</v>
      </c>
      <c r="AH46" s="124">
        <v>191</v>
      </c>
      <c r="AI46" s="124">
        <v>1.6</v>
      </c>
      <c r="AJ46" s="125">
        <f t="shared" si="9"/>
        <v>0.895951968</v>
      </c>
      <c r="AK46" s="252">
        <f>AD46/AJ46</f>
        <v>0.453707357669424</v>
      </c>
      <c r="AL46" s="124"/>
      <c r="AM46" s="82"/>
      <c r="AN46" s="82"/>
      <c r="AO46" s="82"/>
      <c r="AP46" s="82" t="s">
        <v>813</v>
      </c>
      <c r="AQ46" s="82" t="s">
        <v>900</v>
      </c>
      <c r="AR46" s="55" t="s">
        <v>815</v>
      </c>
      <c r="AS46" s="139"/>
      <c r="AT46" s="55">
        <v>1</v>
      </c>
      <c r="AU46" s="55">
        <v>0</v>
      </c>
      <c r="AV46" s="55">
        <v>0</v>
      </c>
      <c r="AW46" s="273">
        <v>0</v>
      </c>
    </row>
    <row r="47" s="43" customFormat="1" ht="30" customHeight="1" spans="1:49">
      <c r="A47" s="57">
        <f t="shared" si="10"/>
        <v>39</v>
      </c>
      <c r="B47" s="58"/>
      <c r="C47" s="58"/>
      <c r="D47" s="58"/>
      <c r="E47" s="58"/>
      <c r="F47" s="58"/>
      <c r="G47" s="58">
        <v>5</v>
      </c>
      <c r="H47" s="58"/>
      <c r="I47" s="58"/>
      <c r="J47" s="58"/>
      <c r="K47" s="64"/>
      <c r="L47" s="198" t="s">
        <v>954</v>
      </c>
      <c r="M47" s="198" t="s">
        <v>954</v>
      </c>
      <c r="N47" s="197" t="s">
        <v>955</v>
      </c>
      <c r="O47" s="197"/>
      <c r="P47" s="197" t="s">
        <v>46</v>
      </c>
      <c r="Q47" s="214" t="s">
        <v>808</v>
      </c>
      <c r="R47" s="197"/>
      <c r="S47" s="218" t="s">
        <v>49</v>
      </c>
      <c r="T47" s="219"/>
      <c r="U47" s="223" t="s">
        <v>600</v>
      </c>
      <c r="V47" s="217" t="s">
        <v>949</v>
      </c>
      <c r="W47" s="218" t="s">
        <v>49</v>
      </c>
      <c r="X47" s="216" t="s">
        <v>600</v>
      </c>
      <c r="Y47" s="216" t="s">
        <v>407</v>
      </c>
      <c r="Z47" s="216" t="s">
        <v>896</v>
      </c>
      <c r="AA47" s="236" t="s">
        <v>952</v>
      </c>
      <c r="AB47" s="236" t="s">
        <v>139</v>
      </c>
      <c r="AC47" s="219" t="s">
        <v>953</v>
      </c>
      <c r="AD47" s="237">
        <v>0.418</v>
      </c>
      <c r="AE47" s="197" t="s">
        <v>411</v>
      </c>
      <c r="AF47" s="240" t="s">
        <v>899</v>
      </c>
      <c r="AG47" s="253">
        <v>320</v>
      </c>
      <c r="AH47" s="253">
        <v>193</v>
      </c>
      <c r="AI47" s="253">
        <v>1.6</v>
      </c>
      <c r="AJ47" s="253">
        <f t="shared" si="9"/>
        <v>0.77669376</v>
      </c>
      <c r="AK47" s="254">
        <f>AD47/AJ47</f>
        <v>0.538178651003968</v>
      </c>
      <c r="AL47" s="263"/>
      <c r="AM47" s="96"/>
      <c r="AN47" s="96"/>
      <c r="AO47" s="96"/>
      <c r="AP47" s="96" t="s">
        <v>813</v>
      </c>
      <c r="AQ47" s="96" t="s">
        <v>900</v>
      </c>
      <c r="AR47" s="66" t="s">
        <v>820</v>
      </c>
      <c r="AS47" s="141"/>
      <c r="AT47" s="66">
        <v>0</v>
      </c>
      <c r="AU47" s="66">
        <v>0</v>
      </c>
      <c r="AV47" s="66">
        <v>0</v>
      </c>
      <c r="AW47" s="66">
        <v>1</v>
      </c>
    </row>
    <row r="48" s="42" customFormat="1" ht="30" customHeight="1" spans="1:49">
      <c r="A48" s="54">
        <f t="shared" si="10"/>
        <v>40</v>
      </c>
      <c r="B48" s="56"/>
      <c r="C48" s="56"/>
      <c r="D48" s="56"/>
      <c r="E48" s="56"/>
      <c r="F48" s="56"/>
      <c r="G48" s="56">
        <v>5</v>
      </c>
      <c r="H48" s="56"/>
      <c r="I48" s="56"/>
      <c r="J48" s="56"/>
      <c r="K48" s="63"/>
      <c r="L48" s="72" t="s">
        <v>179</v>
      </c>
      <c r="M48" s="72" t="s">
        <v>179</v>
      </c>
      <c r="N48" s="72" t="s">
        <v>180</v>
      </c>
      <c r="O48" s="72" t="s">
        <v>956</v>
      </c>
      <c r="P48" s="55" t="s">
        <v>134</v>
      </c>
      <c r="Q48" s="76" t="s">
        <v>808</v>
      </c>
      <c r="R48" s="91"/>
      <c r="S48" s="62" t="s">
        <v>49</v>
      </c>
      <c r="T48" s="62" t="s">
        <v>809</v>
      </c>
      <c r="U48" s="77" t="s">
        <v>407</v>
      </c>
      <c r="V48" s="72" t="s">
        <v>942</v>
      </c>
      <c r="W48" s="72" t="s">
        <v>49</v>
      </c>
      <c r="X48" s="77" t="s">
        <v>407</v>
      </c>
      <c r="Y48" s="77" t="s">
        <v>600</v>
      </c>
      <c r="Z48" s="77" t="s">
        <v>942</v>
      </c>
      <c r="AA48" s="82" t="s">
        <v>411</v>
      </c>
      <c r="AB48" s="82" t="s">
        <v>411</v>
      </c>
      <c r="AC48" s="81"/>
      <c r="AD48" s="93">
        <v>0.00516</v>
      </c>
      <c r="AE48" s="55" t="s">
        <v>411</v>
      </c>
      <c r="AF48" s="82"/>
      <c r="AG48" s="118"/>
      <c r="AH48" s="118"/>
      <c r="AI48" s="118"/>
      <c r="AJ48" s="100"/>
      <c r="AK48" s="82"/>
      <c r="AL48" s="82"/>
      <c r="AM48" s="82"/>
      <c r="AN48" s="82"/>
      <c r="AO48" s="82"/>
      <c r="AP48" s="82" t="s">
        <v>823</v>
      </c>
      <c r="AQ48" s="82" t="s">
        <v>943</v>
      </c>
      <c r="AR48" s="55" t="s">
        <v>893</v>
      </c>
      <c r="AS48" s="139"/>
      <c r="AT48" s="55">
        <v>1</v>
      </c>
      <c r="AU48" s="55">
        <v>0</v>
      </c>
      <c r="AV48" s="55">
        <v>0</v>
      </c>
      <c r="AW48" s="273">
        <v>1</v>
      </c>
    </row>
    <row r="49" s="42" customFormat="1" ht="30" customHeight="1" spans="1:49">
      <c r="A49" s="54">
        <f t="shared" si="10"/>
        <v>41</v>
      </c>
      <c r="B49" s="56"/>
      <c r="C49" s="56"/>
      <c r="D49" s="56"/>
      <c r="E49" s="56"/>
      <c r="F49" s="56">
        <v>4</v>
      </c>
      <c r="G49" s="56"/>
      <c r="H49" s="56"/>
      <c r="I49" s="56"/>
      <c r="J49" s="56"/>
      <c r="K49" s="63"/>
      <c r="L49" s="62" t="s">
        <v>141</v>
      </c>
      <c r="M49" s="62" t="s">
        <v>141</v>
      </c>
      <c r="N49" s="55" t="s">
        <v>142</v>
      </c>
      <c r="O49" s="72"/>
      <c r="P49" s="55" t="s">
        <v>46</v>
      </c>
      <c r="Q49" s="76" t="s">
        <v>808</v>
      </c>
      <c r="R49" s="91"/>
      <c r="S49" s="62" t="s">
        <v>49</v>
      </c>
      <c r="T49" s="81" t="s">
        <v>809</v>
      </c>
      <c r="U49" s="77" t="s">
        <v>600</v>
      </c>
      <c r="V49" s="56" t="s">
        <v>141</v>
      </c>
      <c r="W49" s="83" t="s">
        <v>49</v>
      </c>
      <c r="X49" s="77" t="s">
        <v>600</v>
      </c>
      <c r="Y49" s="77" t="s">
        <v>407</v>
      </c>
      <c r="Z49" s="77" t="s">
        <v>896</v>
      </c>
      <c r="AA49" s="82" t="s">
        <v>952</v>
      </c>
      <c r="AB49" s="82" t="s">
        <v>139</v>
      </c>
      <c r="AC49" s="81" t="s">
        <v>957</v>
      </c>
      <c r="AD49" s="93">
        <v>0.5178</v>
      </c>
      <c r="AE49" s="55" t="s">
        <v>411</v>
      </c>
      <c r="AF49" s="104" t="s">
        <v>899</v>
      </c>
      <c r="AG49" s="124">
        <v>350</v>
      </c>
      <c r="AH49" s="124">
        <v>172</v>
      </c>
      <c r="AI49" s="124">
        <v>1.6</v>
      </c>
      <c r="AJ49" s="125">
        <f>AG49*AH49*AI49*7860/1000000000</f>
        <v>0.7570752</v>
      </c>
      <c r="AK49" s="252">
        <f>AD49/AJ49</f>
        <v>0.683947909005605</v>
      </c>
      <c r="AL49" s="124"/>
      <c r="AM49" s="82"/>
      <c r="AN49" s="82"/>
      <c r="AO49" s="82"/>
      <c r="AP49" s="82" t="s">
        <v>813</v>
      </c>
      <c r="AQ49" s="82" t="s">
        <v>900</v>
      </c>
      <c r="AR49" s="55" t="s">
        <v>815</v>
      </c>
      <c r="AS49" s="139"/>
      <c r="AT49" s="55">
        <v>1</v>
      </c>
      <c r="AU49" s="55">
        <v>0</v>
      </c>
      <c r="AV49" s="55">
        <v>0</v>
      </c>
      <c r="AW49" s="197">
        <v>0</v>
      </c>
    </row>
    <row r="50" s="43" customFormat="1" ht="30" customHeight="1" spans="1:49">
      <c r="A50" s="57">
        <f t="shared" si="10"/>
        <v>42</v>
      </c>
      <c r="B50" s="58"/>
      <c r="C50" s="58"/>
      <c r="D50" s="58"/>
      <c r="E50" s="58"/>
      <c r="F50" s="58">
        <v>4</v>
      </c>
      <c r="G50" s="58"/>
      <c r="H50" s="58"/>
      <c r="I50" s="58"/>
      <c r="J50" s="58"/>
      <c r="K50" s="64"/>
      <c r="L50" s="198" t="s">
        <v>958</v>
      </c>
      <c r="M50" s="198" t="s">
        <v>958</v>
      </c>
      <c r="N50" s="197" t="s">
        <v>959</v>
      </c>
      <c r="O50" s="201"/>
      <c r="P50" s="197" t="s">
        <v>46</v>
      </c>
      <c r="Q50" s="214" t="s">
        <v>808</v>
      </c>
      <c r="R50" s="224"/>
      <c r="S50" s="198" t="s">
        <v>46</v>
      </c>
      <c r="T50" s="219"/>
      <c r="U50" s="216" t="s">
        <v>600</v>
      </c>
      <c r="V50" s="198" t="s">
        <v>958</v>
      </c>
      <c r="W50" s="218" t="s">
        <v>49</v>
      </c>
      <c r="X50" s="216" t="s">
        <v>600</v>
      </c>
      <c r="Y50" s="216" t="s">
        <v>407</v>
      </c>
      <c r="Z50" s="216" t="s">
        <v>896</v>
      </c>
      <c r="AA50" s="236" t="s">
        <v>952</v>
      </c>
      <c r="AB50" s="236" t="s">
        <v>139</v>
      </c>
      <c r="AC50" s="219" t="s">
        <v>957</v>
      </c>
      <c r="AD50" s="237">
        <v>0.516</v>
      </c>
      <c r="AE50" s="197" t="s">
        <v>411</v>
      </c>
      <c r="AF50" s="240" t="s">
        <v>899</v>
      </c>
      <c r="AG50" s="253">
        <v>350</v>
      </c>
      <c r="AH50" s="253">
        <v>178</v>
      </c>
      <c r="AI50" s="253">
        <v>1.6</v>
      </c>
      <c r="AJ50" s="253">
        <f>AG50*AH50*AI50*7860/1000000000</f>
        <v>0.7834848</v>
      </c>
      <c r="AK50" s="254">
        <f>AD50/AJ50</f>
        <v>0.658596057000723</v>
      </c>
      <c r="AL50" s="264"/>
      <c r="AM50" s="96"/>
      <c r="AN50" s="96"/>
      <c r="AO50" s="96"/>
      <c r="AP50" s="96" t="s">
        <v>813</v>
      </c>
      <c r="AQ50" s="96" t="s">
        <v>900</v>
      </c>
      <c r="AR50" s="66" t="s">
        <v>820</v>
      </c>
      <c r="AS50" s="141"/>
      <c r="AT50" s="66">
        <v>0</v>
      </c>
      <c r="AU50" s="66">
        <v>0</v>
      </c>
      <c r="AV50" s="66">
        <v>0</v>
      </c>
      <c r="AW50" s="197">
        <v>1</v>
      </c>
    </row>
    <row r="51" s="42" customFormat="1" ht="30" customHeight="1" spans="1:49">
      <c r="A51" s="54">
        <f>ROW()-8</f>
        <v>43</v>
      </c>
      <c r="B51" s="56"/>
      <c r="C51" s="56"/>
      <c r="D51" s="56"/>
      <c r="E51" s="56"/>
      <c r="F51" s="56">
        <v>4</v>
      </c>
      <c r="G51" s="56"/>
      <c r="H51" s="56"/>
      <c r="I51" s="56"/>
      <c r="J51" s="56"/>
      <c r="K51" s="63"/>
      <c r="L51" s="63"/>
      <c r="M51" s="62" t="s">
        <v>960</v>
      </c>
      <c r="N51" s="72" t="s">
        <v>961</v>
      </c>
      <c r="O51" s="63" t="s">
        <v>962</v>
      </c>
      <c r="P51" s="204" t="s">
        <v>46</v>
      </c>
      <c r="Q51" s="76" t="s">
        <v>808</v>
      </c>
      <c r="R51" s="225"/>
      <c r="S51" s="62" t="s">
        <v>49</v>
      </c>
      <c r="T51" s="56" t="s">
        <v>809</v>
      </c>
      <c r="U51" s="77" t="s">
        <v>600</v>
      </c>
      <c r="V51" s="62" t="s">
        <v>931</v>
      </c>
      <c r="W51" s="83" t="s">
        <v>49</v>
      </c>
      <c r="X51" s="77" t="s">
        <v>600</v>
      </c>
      <c r="Y51" s="77" t="s">
        <v>407</v>
      </c>
      <c r="Z51" s="77" t="s">
        <v>843</v>
      </c>
      <c r="AA51" s="82" t="s">
        <v>811</v>
      </c>
      <c r="AB51" s="82" t="s">
        <v>411</v>
      </c>
      <c r="AC51" s="81" t="str">
        <f>AC40</f>
        <v>34*170*347</v>
      </c>
      <c r="AD51" s="93">
        <f>AD40</f>
        <v>0.7277</v>
      </c>
      <c r="AE51" s="55" t="s">
        <v>411</v>
      </c>
      <c r="AF51" s="104" t="s">
        <v>933</v>
      </c>
      <c r="AG51" s="127"/>
      <c r="AH51" s="127"/>
      <c r="AI51" s="127"/>
      <c r="AJ51" s="128"/>
      <c r="AK51" s="104"/>
      <c r="AL51" s="127">
        <v>2</v>
      </c>
      <c r="AM51" s="82"/>
      <c r="AN51" s="82"/>
      <c r="AO51" s="82"/>
      <c r="AP51" s="82" t="s">
        <v>869</v>
      </c>
      <c r="AQ51" s="82" t="s">
        <v>845</v>
      </c>
      <c r="AR51" s="71" t="s">
        <v>840</v>
      </c>
      <c r="AS51" s="139"/>
      <c r="AT51" s="55">
        <v>0</v>
      </c>
      <c r="AU51" s="55">
        <v>0</v>
      </c>
      <c r="AV51" s="55">
        <v>1</v>
      </c>
      <c r="AW51" s="197">
        <v>0</v>
      </c>
    </row>
    <row r="52" s="42" customFormat="1" ht="30" customHeight="1" spans="1:49">
      <c r="A52" s="54">
        <f>ROW()-8</f>
        <v>44</v>
      </c>
      <c r="B52" s="56"/>
      <c r="C52" s="56"/>
      <c r="D52" s="56"/>
      <c r="E52" s="56"/>
      <c r="F52" s="56"/>
      <c r="G52" s="56">
        <v>5</v>
      </c>
      <c r="H52" s="56"/>
      <c r="I52" s="56"/>
      <c r="J52" s="56"/>
      <c r="K52" s="63"/>
      <c r="L52" s="62" t="s">
        <v>963</v>
      </c>
      <c r="M52" s="62" t="s">
        <v>963</v>
      </c>
      <c r="N52" s="55" t="s">
        <v>964</v>
      </c>
      <c r="O52" s="63" t="s">
        <v>962</v>
      </c>
      <c r="P52" s="204" t="s">
        <v>46</v>
      </c>
      <c r="Q52" s="76" t="s">
        <v>808</v>
      </c>
      <c r="R52" s="225"/>
      <c r="S52" s="62" t="s">
        <v>49</v>
      </c>
      <c r="T52" s="81" t="s">
        <v>809</v>
      </c>
      <c r="U52" s="77" t="s">
        <v>600</v>
      </c>
      <c r="V52" s="62" t="s">
        <v>931</v>
      </c>
      <c r="W52" s="83" t="s">
        <v>49</v>
      </c>
      <c r="X52" s="77" t="s">
        <v>600</v>
      </c>
      <c r="Y52" s="77" t="s">
        <v>407</v>
      </c>
      <c r="Z52" s="77" t="s">
        <v>896</v>
      </c>
      <c r="AA52" s="82" t="s">
        <v>936</v>
      </c>
      <c r="AB52" s="82" t="s">
        <v>937</v>
      </c>
      <c r="AC52" s="81" t="str">
        <f>AC41</f>
        <v>34*170*347</v>
      </c>
      <c r="AD52" s="93">
        <f>AD41</f>
        <v>0.7171</v>
      </c>
      <c r="AE52" s="55" t="s">
        <v>411</v>
      </c>
      <c r="AF52" s="204" t="s">
        <v>899</v>
      </c>
      <c r="AG52" s="124">
        <v>386</v>
      </c>
      <c r="AH52" s="124">
        <v>176</v>
      </c>
      <c r="AI52" s="124">
        <v>2</v>
      </c>
      <c r="AJ52" s="125">
        <f>AG52*AH52*AI52*7860/1000000000</f>
        <v>1.06795392</v>
      </c>
      <c r="AK52" s="252">
        <f>AD52/AJ52</f>
        <v>0.671470918895077</v>
      </c>
      <c r="AL52" s="124"/>
      <c r="AM52" s="82"/>
      <c r="AN52" s="82"/>
      <c r="AO52" s="82"/>
      <c r="AP52" s="82" t="s">
        <v>813</v>
      </c>
      <c r="AQ52" s="82" t="s">
        <v>900</v>
      </c>
      <c r="AR52" s="71" t="s">
        <v>840</v>
      </c>
      <c r="AS52" s="139"/>
      <c r="AT52" s="55">
        <v>0</v>
      </c>
      <c r="AU52" s="55">
        <v>0</v>
      </c>
      <c r="AV52" s="55">
        <v>1</v>
      </c>
      <c r="AW52" s="197">
        <v>0</v>
      </c>
    </row>
    <row r="53" s="42" customFormat="1" ht="30" customHeight="1" spans="1:49">
      <c r="A53" s="54">
        <f>ROW()-8</f>
        <v>45</v>
      </c>
      <c r="B53" s="56"/>
      <c r="C53" s="56"/>
      <c r="D53" s="56"/>
      <c r="E53" s="56"/>
      <c r="F53" s="56"/>
      <c r="G53" s="56">
        <v>5</v>
      </c>
      <c r="H53" s="56"/>
      <c r="I53" s="56"/>
      <c r="J53" s="56"/>
      <c r="K53" s="63"/>
      <c r="L53" s="62" t="s">
        <v>939</v>
      </c>
      <c r="M53" s="62" t="s">
        <v>939</v>
      </c>
      <c r="N53" s="55" t="s">
        <v>940</v>
      </c>
      <c r="O53" s="76" t="s">
        <v>941</v>
      </c>
      <c r="P53" s="204" t="s">
        <v>46</v>
      </c>
      <c r="Q53" s="76" t="s">
        <v>808</v>
      </c>
      <c r="R53" s="225"/>
      <c r="S53" s="62" t="s">
        <v>46</v>
      </c>
      <c r="T53" s="62" t="s">
        <v>809</v>
      </c>
      <c r="U53" s="77" t="s">
        <v>407</v>
      </c>
      <c r="V53" s="77" t="s">
        <v>942</v>
      </c>
      <c r="W53" s="83" t="s">
        <v>411</v>
      </c>
      <c r="X53" s="77" t="s">
        <v>407</v>
      </c>
      <c r="Y53" s="77" t="s">
        <v>600</v>
      </c>
      <c r="Z53" s="77" t="s">
        <v>942</v>
      </c>
      <c r="AA53" s="82" t="s">
        <v>411</v>
      </c>
      <c r="AB53" s="82" t="s">
        <v>411</v>
      </c>
      <c r="AC53" s="81"/>
      <c r="AD53" s="154">
        <v>0.0106</v>
      </c>
      <c r="AE53" s="55" t="s">
        <v>411</v>
      </c>
      <c r="AF53" s="82"/>
      <c r="AG53" s="118"/>
      <c r="AH53" s="118"/>
      <c r="AI53" s="118"/>
      <c r="AJ53" s="100"/>
      <c r="AK53" s="82"/>
      <c r="AL53" s="82"/>
      <c r="AM53" s="82"/>
      <c r="AN53" s="82"/>
      <c r="AO53" s="82"/>
      <c r="AP53" s="82" t="s">
        <v>823</v>
      </c>
      <c r="AQ53" s="82" t="s">
        <v>943</v>
      </c>
      <c r="AR53" s="71" t="s">
        <v>840</v>
      </c>
      <c r="AS53" s="139"/>
      <c r="AT53" s="55">
        <v>0</v>
      </c>
      <c r="AU53" s="55">
        <v>0</v>
      </c>
      <c r="AV53" s="55">
        <v>1</v>
      </c>
      <c r="AW53" s="197">
        <v>0</v>
      </c>
    </row>
    <row r="54" s="42" customFormat="1" ht="30" customHeight="1" spans="1:49">
      <c r="A54" s="54">
        <f>ROW()-8</f>
        <v>46</v>
      </c>
      <c r="B54" s="56"/>
      <c r="C54" s="56"/>
      <c r="D54" s="56"/>
      <c r="E54" s="56"/>
      <c r="F54" s="56">
        <v>4</v>
      </c>
      <c r="G54" s="56"/>
      <c r="H54" s="56"/>
      <c r="I54" s="56"/>
      <c r="J54" s="56"/>
      <c r="K54" s="63"/>
      <c r="L54" s="62" t="s">
        <v>965</v>
      </c>
      <c r="M54" s="62" t="s">
        <v>965</v>
      </c>
      <c r="N54" s="55" t="s">
        <v>966</v>
      </c>
      <c r="O54" s="63" t="s">
        <v>962</v>
      </c>
      <c r="P54" s="204" t="s">
        <v>46</v>
      </c>
      <c r="Q54" s="76" t="s">
        <v>808</v>
      </c>
      <c r="R54" s="225"/>
      <c r="S54" s="62" t="s">
        <v>46</v>
      </c>
      <c r="T54" s="56" t="s">
        <v>809</v>
      </c>
      <c r="U54" s="77" t="s">
        <v>600</v>
      </c>
      <c r="V54" s="62" t="s">
        <v>944</v>
      </c>
      <c r="W54" s="83" t="s">
        <v>46</v>
      </c>
      <c r="X54" s="77" t="s">
        <v>600</v>
      </c>
      <c r="Y54" s="77" t="s">
        <v>407</v>
      </c>
      <c r="Z54" s="77" t="s">
        <v>896</v>
      </c>
      <c r="AA54" s="82" t="s">
        <v>936</v>
      </c>
      <c r="AB54" s="82" t="s">
        <v>937</v>
      </c>
      <c r="AC54" s="81" t="str">
        <f>AC43</f>
        <v>116*19*61</v>
      </c>
      <c r="AD54" s="93">
        <f>AD43</f>
        <v>0.0769</v>
      </c>
      <c r="AE54" s="55" t="s">
        <v>411</v>
      </c>
      <c r="AF54" s="204" t="s">
        <v>899</v>
      </c>
      <c r="AG54" s="124">
        <v>132</v>
      </c>
      <c r="AH54" s="124">
        <v>55</v>
      </c>
      <c r="AI54" s="124">
        <v>2</v>
      </c>
      <c r="AJ54" s="125">
        <f>AG54*AH54*AI54*7860/1000000000</f>
        <v>0.1141272</v>
      </c>
      <c r="AK54" s="252">
        <f>AD54/AJ54</f>
        <v>0.67380957387897</v>
      </c>
      <c r="AL54" s="124"/>
      <c r="AM54" s="82"/>
      <c r="AN54" s="82"/>
      <c r="AO54" s="82"/>
      <c r="AP54" s="82" t="s">
        <v>813</v>
      </c>
      <c r="AQ54" s="82" t="s">
        <v>900</v>
      </c>
      <c r="AR54" s="71" t="s">
        <v>840</v>
      </c>
      <c r="AS54" s="139"/>
      <c r="AT54" s="55">
        <v>0</v>
      </c>
      <c r="AU54" s="55">
        <v>0</v>
      </c>
      <c r="AV54" s="55">
        <v>1</v>
      </c>
      <c r="AW54" s="197">
        <v>0</v>
      </c>
    </row>
    <row r="55" s="42" customFormat="1" ht="30" customHeight="1" spans="1:49">
      <c r="A55" s="54">
        <f>ROW()-8</f>
        <v>47</v>
      </c>
      <c r="B55" s="56"/>
      <c r="C55" s="56"/>
      <c r="D55" s="56"/>
      <c r="E55" s="56"/>
      <c r="F55" s="56">
        <v>4</v>
      </c>
      <c r="G55" s="56"/>
      <c r="H55" s="56"/>
      <c r="I55" s="56"/>
      <c r="J55" s="56"/>
      <c r="K55" s="63"/>
      <c r="L55" s="62" t="s">
        <v>641</v>
      </c>
      <c r="M55" s="62" t="s">
        <v>641</v>
      </c>
      <c r="N55" s="55" t="s">
        <v>642</v>
      </c>
      <c r="O55" s="55"/>
      <c r="P55" s="55" t="s">
        <v>49</v>
      </c>
      <c r="Q55" s="76" t="s">
        <v>808</v>
      </c>
      <c r="R55" s="55"/>
      <c r="S55" s="62" t="s">
        <v>49</v>
      </c>
      <c r="T55" s="81" t="s">
        <v>809</v>
      </c>
      <c r="U55" s="77" t="s">
        <v>600</v>
      </c>
      <c r="V55" s="62" t="s">
        <v>641</v>
      </c>
      <c r="W55" s="83" t="s">
        <v>49</v>
      </c>
      <c r="X55" s="77" t="s">
        <v>600</v>
      </c>
      <c r="Y55" s="77" t="s">
        <v>407</v>
      </c>
      <c r="Z55" s="77" t="s">
        <v>857</v>
      </c>
      <c r="AA55" s="72" t="s">
        <v>967</v>
      </c>
      <c r="AB55" s="72" t="s">
        <v>968</v>
      </c>
      <c r="AC55" s="81"/>
      <c r="AD55" s="93">
        <v>0.0384</v>
      </c>
      <c r="AE55" s="55" t="s">
        <v>411</v>
      </c>
      <c r="AF55" s="204" t="s">
        <v>861</v>
      </c>
      <c r="AG55" s="124">
        <f t="shared" ref="AG55:AG62" si="11">AD55/0.154*1000</f>
        <v>249.350649350649</v>
      </c>
      <c r="AH55" s="124">
        <v>5</v>
      </c>
      <c r="AI55" s="124"/>
      <c r="AJ55" s="129">
        <f t="shared" ref="AJ55:AJ62" si="12">AH55/2*AH55/2*3.14*AG55*7860/1000000000</f>
        <v>0.038462961038961</v>
      </c>
      <c r="AK55" s="252">
        <f>AD55/AJ55</f>
        <v>0.998363073532034</v>
      </c>
      <c r="AL55" s="130"/>
      <c r="AM55" s="82"/>
      <c r="AN55" s="82"/>
      <c r="AO55" s="82"/>
      <c r="AP55" s="82" t="s">
        <v>823</v>
      </c>
      <c r="AQ55" s="82" t="s">
        <v>862</v>
      </c>
      <c r="AR55" s="55" t="s">
        <v>893</v>
      </c>
      <c r="AS55" s="139"/>
      <c r="AT55" s="55">
        <v>2</v>
      </c>
      <c r="AU55" s="55">
        <v>2</v>
      </c>
      <c r="AV55" s="55">
        <v>2</v>
      </c>
      <c r="AW55" s="197">
        <v>2</v>
      </c>
    </row>
    <row r="56" s="42" customFormat="1" ht="30" customHeight="1" spans="1:49">
      <c r="A56" s="54">
        <f>ROW()-8</f>
        <v>48</v>
      </c>
      <c r="B56" s="56"/>
      <c r="C56" s="56"/>
      <c r="D56" s="56"/>
      <c r="E56" s="56"/>
      <c r="F56" s="56">
        <v>4</v>
      </c>
      <c r="G56" s="56"/>
      <c r="H56" s="56"/>
      <c r="I56" s="56"/>
      <c r="J56" s="56"/>
      <c r="K56" s="63"/>
      <c r="L56" s="62" t="s">
        <v>441</v>
      </c>
      <c r="M56" s="62" t="s">
        <v>441</v>
      </c>
      <c r="N56" s="55" t="s">
        <v>442</v>
      </c>
      <c r="O56" s="55" t="s">
        <v>969</v>
      </c>
      <c r="P56" s="55" t="s">
        <v>49</v>
      </c>
      <c r="Q56" s="76" t="s">
        <v>808</v>
      </c>
      <c r="R56" s="55"/>
      <c r="S56" s="62" t="s">
        <v>49</v>
      </c>
      <c r="T56" s="81" t="s">
        <v>809</v>
      </c>
      <c r="U56" s="77" t="s">
        <v>407</v>
      </c>
      <c r="V56" s="62" t="s">
        <v>441</v>
      </c>
      <c r="W56" s="62" t="s">
        <v>49</v>
      </c>
      <c r="X56" s="77" t="s">
        <v>600</v>
      </c>
      <c r="Y56" s="77" t="s">
        <v>407</v>
      </c>
      <c r="Z56" s="77" t="s">
        <v>843</v>
      </c>
      <c r="AA56" s="82" t="s">
        <v>811</v>
      </c>
      <c r="AB56" s="82" t="s">
        <v>411</v>
      </c>
      <c r="AC56" s="81"/>
      <c r="AD56" s="93">
        <f>AD57+AD58</f>
        <v>0.261</v>
      </c>
      <c r="AE56" s="55" t="s">
        <v>411</v>
      </c>
      <c r="AF56" s="104" t="s">
        <v>844</v>
      </c>
      <c r="AG56" s="127"/>
      <c r="AH56" s="127"/>
      <c r="AI56" s="127"/>
      <c r="AJ56" s="128"/>
      <c r="AK56" s="104"/>
      <c r="AL56" s="127">
        <v>2</v>
      </c>
      <c r="AM56" s="82"/>
      <c r="AN56" s="82"/>
      <c r="AO56" s="82"/>
      <c r="AP56" s="82" t="s">
        <v>823</v>
      </c>
      <c r="AQ56" s="82" t="s">
        <v>862</v>
      </c>
      <c r="AR56" s="55" t="s">
        <v>893</v>
      </c>
      <c r="AS56" s="139"/>
      <c r="AT56" s="55">
        <v>1</v>
      </c>
      <c r="AU56" s="55">
        <v>1</v>
      </c>
      <c r="AV56" s="55">
        <v>1</v>
      </c>
      <c r="AW56" s="197">
        <v>1</v>
      </c>
    </row>
    <row r="57" s="42" customFormat="1" ht="30" customHeight="1" spans="1:49">
      <c r="A57" s="54">
        <f>ROW()-8</f>
        <v>49</v>
      </c>
      <c r="B57" s="56"/>
      <c r="C57" s="56"/>
      <c r="D57" s="56"/>
      <c r="E57" s="56"/>
      <c r="F57" s="56"/>
      <c r="G57" s="56">
        <v>5</v>
      </c>
      <c r="H57" s="56"/>
      <c r="I57" s="56"/>
      <c r="J57" s="56"/>
      <c r="K57" s="63"/>
      <c r="L57" s="63"/>
      <c r="M57" s="62" t="s">
        <v>435</v>
      </c>
      <c r="N57" s="55" t="s">
        <v>970</v>
      </c>
      <c r="O57" s="55" t="s">
        <v>971</v>
      </c>
      <c r="P57" s="55" t="s">
        <v>49</v>
      </c>
      <c r="Q57" s="76" t="s">
        <v>808</v>
      </c>
      <c r="R57" s="55"/>
      <c r="S57" s="62" t="s">
        <v>49</v>
      </c>
      <c r="T57" s="81" t="s">
        <v>809</v>
      </c>
      <c r="U57" s="77" t="s">
        <v>600</v>
      </c>
      <c r="V57" s="62" t="s">
        <v>435</v>
      </c>
      <c r="W57" s="83" t="s">
        <v>49</v>
      </c>
      <c r="X57" s="77" t="s">
        <v>600</v>
      </c>
      <c r="Y57" s="77" t="s">
        <v>407</v>
      </c>
      <c r="Z57" s="77" t="s">
        <v>857</v>
      </c>
      <c r="AA57" s="72" t="s">
        <v>972</v>
      </c>
      <c r="AB57" s="72" t="s">
        <v>859</v>
      </c>
      <c r="AC57" s="81" t="s">
        <v>973</v>
      </c>
      <c r="AD57" s="93">
        <v>0.207</v>
      </c>
      <c r="AE57" s="55" t="s">
        <v>411</v>
      </c>
      <c r="AF57" s="204" t="s">
        <v>881</v>
      </c>
      <c r="AG57" s="124">
        <f>AD57/0.314*1000+10</f>
        <v>669.235668789809</v>
      </c>
      <c r="AH57" s="124">
        <v>10</v>
      </c>
      <c r="AI57" s="124">
        <v>1.5</v>
      </c>
      <c r="AJ57" s="125">
        <f>AG57*0.314/1000</f>
        <v>0.21014</v>
      </c>
      <c r="AK57" s="252">
        <f t="shared" ref="AK57:AK62" si="13">AD57/AJ57</f>
        <v>0.985057580660512</v>
      </c>
      <c r="AL57" s="124"/>
      <c r="AM57" s="82"/>
      <c r="AN57" s="82"/>
      <c r="AO57" s="82"/>
      <c r="AP57" s="142"/>
      <c r="AQ57" s="142"/>
      <c r="AR57" s="55" t="s">
        <v>974</v>
      </c>
      <c r="AS57" s="139"/>
      <c r="AT57" s="55">
        <v>1</v>
      </c>
      <c r="AU57" s="55">
        <v>1</v>
      </c>
      <c r="AV57" s="55">
        <v>1</v>
      </c>
      <c r="AW57" s="197">
        <v>1</v>
      </c>
    </row>
    <row r="58" s="42" customFormat="1" ht="30" customHeight="1" spans="1:49">
      <c r="A58" s="54">
        <f>ROW()-8</f>
        <v>50</v>
      </c>
      <c r="B58" s="56"/>
      <c r="C58" s="56"/>
      <c r="D58" s="56"/>
      <c r="E58" s="56"/>
      <c r="F58" s="56"/>
      <c r="G58" s="56">
        <v>5</v>
      </c>
      <c r="H58" s="56"/>
      <c r="I58" s="56"/>
      <c r="J58" s="56"/>
      <c r="K58" s="63"/>
      <c r="L58" s="63"/>
      <c r="M58" s="62" t="s">
        <v>506</v>
      </c>
      <c r="N58" s="55" t="s">
        <v>507</v>
      </c>
      <c r="O58" s="55"/>
      <c r="P58" s="55" t="s">
        <v>49</v>
      </c>
      <c r="Q58" s="76" t="s">
        <v>808</v>
      </c>
      <c r="R58" s="55"/>
      <c r="S58" s="62" t="s">
        <v>46</v>
      </c>
      <c r="T58" s="56" t="s">
        <v>809</v>
      </c>
      <c r="U58" s="77" t="s">
        <v>407</v>
      </c>
      <c r="V58" s="56"/>
      <c r="W58" s="83"/>
      <c r="X58" s="77" t="s">
        <v>600</v>
      </c>
      <c r="Y58" s="77" t="s">
        <v>407</v>
      </c>
      <c r="Z58" s="77" t="s">
        <v>857</v>
      </c>
      <c r="AA58" s="72" t="s">
        <v>967</v>
      </c>
      <c r="AB58" s="72" t="s">
        <v>968</v>
      </c>
      <c r="AC58" s="81" t="s">
        <v>975</v>
      </c>
      <c r="AD58" s="93">
        <v>0.054</v>
      </c>
      <c r="AE58" s="55" t="s">
        <v>411</v>
      </c>
      <c r="AF58" s="204" t="s">
        <v>861</v>
      </c>
      <c r="AG58" s="124">
        <f t="shared" si="11"/>
        <v>350.649350649351</v>
      </c>
      <c r="AH58" s="124">
        <v>5</v>
      </c>
      <c r="AI58" s="124"/>
      <c r="AJ58" s="129">
        <f t="shared" si="12"/>
        <v>0.054088538961039</v>
      </c>
      <c r="AK58" s="252">
        <f t="shared" si="13"/>
        <v>0.998363073532033</v>
      </c>
      <c r="AL58" s="130"/>
      <c r="AM58" s="82"/>
      <c r="AN58" s="82"/>
      <c r="AO58" s="82"/>
      <c r="AP58" s="142"/>
      <c r="AQ58" s="142"/>
      <c r="AR58" s="55" t="s">
        <v>974</v>
      </c>
      <c r="AS58" s="139"/>
      <c r="AT58" s="55">
        <v>1</v>
      </c>
      <c r="AU58" s="55">
        <v>1</v>
      </c>
      <c r="AV58" s="55">
        <v>1</v>
      </c>
      <c r="AW58" s="197">
        <v>1</v>
      </c>
    </row>
    <row r="59" s="42" customFormat="1" ht="30" customHeight="1" spans="1:49">
      <c r="A59" s="54">
        <f t="shared" ref="A59:A64" si="14">ROW()-8</f>
        <v>51</v>
      </c>
      <c r="B59" s="56"/>
      <c r="C59" s="56"/>
      <c r="D59" s="56"/>
      <c r="E59" s="56"/>
      <c r="F59" s="56">
        <v>4</v>
      </c>
      <c r="G59" s="56"/>
      <c r="H59" s="56"/>
      <c r="I59" s="56"/>
      <c r="J59" s="56"/>
      <c r="K59" s="63"/>
      <c r="L59" s="62" t="s">
        <v>976</v>
      </c>
      <c r="M59" s="62" t="s">
        <v>976</v>
      </c>
      <c r="N59" s="55" t="s">
        <v>977</v>
      </c>
      <c r="O59" s="55"/>
      <c r="P59" s="55" t="s">
        <v>49</v>
      </c>
      <c r="Q59" s="76" t="s">
        <v>808</v>
      </c>
      <c r="R59" s="55"/>
      <c r="S59" s="62" t="s">
        <v>46</v>
      </c>
      <c r="T59" s="81" t="s">
        <v>809</v>
      </c>
      <c r="U59" s="77" t="s">
        <v>600</v>
      </c>
      <c r="V59" s="56" t="s">
        <v>976</v>
      </c>
      <c r="W59" s="83" t="s">
        <v>46</v>
      </c>
      <c r="X59" s="77" t="s">
        <v>600</v>
      </c>
      <c r="Y59" s="77" t="s">
        <v>407</v>
      </c>
      <c r="Z59" s="77" t="s">
        <v>857</v>
      </c>
      <c r="AA59" s="72" t="s">
        <v>967</v>
      </c>
      <c r="AB59" s="72" t="s">
        <v>968</v>
      </c>
      <c r="AC59" s="81" t="s">
        <v>978</v>
      </c>
      <c r="AD59" s="93">
        <v>0.064</v>
      </c>
      <c r="AE59" s="55" t="s">
        <v>411</v>
      </c>
      <c r="AF59" s="204" t="s">
        <v>861</v>
      </c>
      <c r="AG59" s="124">
        <f t="shared" si="11"/>
        <v>415.584415584416</v>
      </c>
      <c r="AH59" s="124">
        <v>5</v>
      </c>
      <c r="AI59" s="124"/>
      <c r="AJ59" s="129">
        <f t="shared" si="12"/>
        <v>0.0641049350649351</v>
      </c>
      <c r="AK59" s="252">
        <f t="shared" si="13"/>
        <v>0.998363073532033</v>
      </c>
      <c r="AL59" s="130"/>
      <c r="AM59" s="82"/>
      <c r="AN59" s="82"/>
      <c r="AO59" s="82"/>
      <c r="AP59" s="82" t="s">
        <v>823</v>
      </c>
      <c r="AQ59" s="82" t="s">
        <v>862</v>
      </c>
      <c r="AR59" s="55" t="s">
        <v>893</v>
      </c>
      <c r="AS59" s="139"/>
      <c r="AT59" s="55">
        <v>2</v>
      </c>
      <c r="AU59" s="55">
        <v>2</v>
      </c>
      <c r="AV59" s="55">
        <v>2</v>
      </c>
      <c r="AW59" s="197">
        <v>2</v>
      </c>
    </row>
    <row r="60" s="42" customFormat="1" ht="30" customHeight="1" spans="1:49">
      <c r="A60" s="54">
        <f t="shared" si="14"/>
        <v>52</v>
      </c>
      <c r="B60" s="56"/>
      <c r="C60" s="56"/>
      <c r="D60" s="56"/>
      <c r="E60" s="56"/>
      <c r="F60" s="56">
        <v>4</v>
      </c>
      <c r="G60" s="56"/>
      <c r="H60" s="56"/>
      <c r="I60" s="56"/>
      <c r="J60" s="56"/>
      <c r="K60" s="63"/>
      <c r="L60" s="62" t="s">
        <v>979</v>
      </c>
      <c r="M60" s="62" t="s">
        <v>979</v>
      </c>
      <c r="N60" s="55" t="s">
        <v>980</v>
      </c>
      <c r="O60" s="55"/>
      <c r="P60" s="55"/>
      <c r="Q60" s="76" t="s">
        <v>808</v>
      </c>
      <c r="R60" s="55"/>
      <c r="S60" s="62" t="s">
        <v>46</v>
      </c>
      <c r="T60" s="81" t="s">
        <v>809</v>
      </c>
      <c r="U60" s="77" t="s">
        <v>600</v>
      </c>
      <c r="V60" s="62" t="s">
        <v>979</v>
      </c>
      <c r="W60" s="83" t="s">
        <v>46</v>
      </c>
      <c r="X60" s="77" t="s">
        <v>600</v>
      </c>
      <c r="Y60" s="77" t="s">
        <v>407</v>
      </c>
      <c r="Z60" s="77" t="s">
        <v>857</v>
      </c>
      <c r="AA60" s="72" t="s">
        <v>967</v>
      </c>
      <c r="AB60" s="72" t="s">
        <v>968</v>
      </c>
      <c r="AC60" s="81" t="s">
        <v>981</v>
      </c>
      <c r="AD60" s="93">
        <v>0.0462</v>
      </c>
      <c r="AE60" s="55" t="s">
        <v>411</v>
      </c>
      <c r="AF60" s="204" t="s">
        <v>861</v>
      </c>
      <c r="AG60" s="124">
        <f t="shared" si="11"/>
        <v>300</v>
      </c>
      <c r="AH60" s="124">
        <v>5</v>
      </c>
      <c r="AI60" s="124"/>
      <c r="AJ60" s="129">
        <f t="shared" si="12"/>
        <v>0.04627575</v>
      </c>
      <c r="AK60" s="252">
        <f t="shared" si="13"/>
        <v>0.998363073532034</v>
      </c>
      <c r="AL60" s="130"/>
      <c r="AM60" s="82"/>
      <c r="AN60" s="82"/>
      <c r="AO60" s="82"/>
      <c r="AP60" s="82" t="s">
        <v>823</v>
      </c>
      <c r="AQ60" s="82" t="s">
        <v>862</v>
      </c>
      <c r="AR60" s="55" t="s">
        <v>893</v>
      </c>
      <c r="AS60" s="139"/>
      <c r="AT60" s="55">
        <v>1</v>
      </c>
      <c r="AU60" s="55">
        <v>1</v>
      </c>
      <c r="AV60" s="55">
        <v>0</v>
      </c>
      <c r="AW60" s="197">
        <v>1</v>
      </c>
    </row>
    <row r="61" s="42" customFormat="1" ht="30" customHeight="1" spans="1:49">
      <c r="A61" s="54">
        <f t="shared" si="14"/>
        <v>53</v>
      </c>
      <c r="B61" s="56"/>
      <c r="C61" s="56"/>
      <c r="D61" s="56"/>
      <c r="E61" s="56"/>
      <c r="F61" s="56">
        <v>4</v>
      </c>
      <c r="G61" s="56"/>
      <c r="H61" s="56"/>
      <c r="I61" s="56"/>
      <c r="J61" s="56"/>
      <c r="K61" s="63"/>
      <c r="L61" s="67" t="s">
        <v>982</v>
      </c>
      <c r="M61" s="67" t="s">
        <v>982</v>
      </c>
      <c r="N61" s="55" t="s">
        <v>983</v>
      </c>
      <c r="O61" s="63" t="s">
        <v>962</v>
      </c>
      <c r="P61" s="204"/>
      <c r="Q61" s="76" t="s">
        <v>808</v>
      </c>
      <c r="R61" s="225"/>
      <c r="S61" s="62" t="s">
        <v>46</v>
      </c>
      <c r="T61" s="81" t="s">
        <v>809</v>
      </c>
      <c r="U61" s="77" t="s">
        <v>600</v>
      </c>
      <c r="V61" s="62" t="s">
        <v>979</v>
      </c>
      <c r="W61" s="83" t="s">
        <v>46</v>
      </c>
      <c r="X61" s="77" t="s">
        <v>600</v>
      </c>
      <c r="Y61" s="77" t="s">
        <v>407</v>
      </c>
      <c r="Z61" s="77" t="s">
        <v>857</v>
      </c>
      <c r="AA61" s="72" t="s">
        <v>967</v>
      </c>
      <c r="AB61" s="72" t="s">
        <v>968</v>
      </c>
      <c r="AC61" s="81" t="str">
        <f>AC60</f>
        <v>40*117*61</v>
      </c>
      <c r="AD61" s="93">
        <f>AD60</f>
        <v>0.0462</v>
      </c>
      <c r="AE61" s="55" t="s">
        <v>411</v>
      </c>
      <c r="AF61" s="204" t="s">
        <v>861</v>
      </c>
      <c r="AG61" s="124">
        <f t="shared" si="11"/>
        <v>300</v>
      </c>
      <c r="AH61" s="124">
        <v>5</v>
      </c>
      <c r="AI61" s="124"/>
      <c r="AJ61" s="129">
        <f t="shared" si="12"/>
        <v>0.04627575</v>
      </c>
      <c r="AK61" s="252">
        <f t="shared" si="13"/>
        <v>0.998363073532034</v>
      </c>
      <c r="AL61" s="130"/>
      <c r="AM61" s="82"/>
      <c r="AN61" s="82"/>
      <c r="AO61" s="82"/>
      <c r="AP61" s="82" t="s">
        <v>823</v>
      </c>
      <c r="AQ61" s="82" t="s">
        <v>862</v>
      </c>
      <c r="AR61" s="71" t="s">
        <v>840</v>
      </c>
      <c r="AS61" s="139"/>
      <c r="AT61" s="55">
        <v>0</v>
      </c>
      <c r="AU61" s="55">
        <v>0</v>
      </c>
      <c r="AV61" s="55">
        <v>1</v>
      </c>
      <c r="AW61" s="197">
        <v>0</v>
      </c>
    </row>
    <row r="62" s="42" customFormat="1" ht="30" customHeight="1" spans="1:49">
      <c r="A62" s="54">
        <f t="shared" si="14"/>
        <v>54</v>
      </c>
      <c r="B62" s="56"/>
      <c r="C62" s="56"/>
      <c r="D62" s="56"/>
      <c r="E62" s="56"/>
      <c r="F62" s="56">
        <v>4</v>
      </c>
      <c r="G62" s="56"/>
      <c r="H62" s="56"/>
      <c r="I62" s="56"/>
      <c r="J62" s="56"/>
      <c r="K62" s="63"/>
      <c r="L62" s="62" t="s">
        <v>984</v>
      </c>
      <c r="M62" s="62" t="s">
        <v>984</v>
      </c>
      <c r="N62" s="55" t="s">
        <v>985</v>
      </c>
      <c r="O62" s="55"/>
      <c r="P62" s="55" t="s">
        <v>49</v>
      </c>
      <c r="Q62" s="76" t="s">
        <v>808</v>
      </c>
      <c r="R62" s="55"/>
      <c r="S62" s="62" t="s">
        <v>46</v>
      </c>
      <c r="T62" s="81" t="s">
        <v>809</v>
      </c>
      <c r="U62" s="77" t="s">
        <v>600</v>
      </c>
      <c r="V62" s="62" t="s">
        <v>984</v>
      </c>
      <c r="W62" s="83" t="s">
        <v>46</v>
      </c>
      <c r="X62" s="77" t="s">
        <v>600</v>
      </c>
      <c r="Y62" s="77" t="s">
        <v>407</v>
      </c>
      <c r="Z62" s="77" t="s">
        <v>857</v>
      </c>
      <c r="AA62" s="72" t="s">
        <v>967</v>
      </c>
      <c r="AB62" s="72" t="s">
        <v>968</v>
      </c>
      <c r="AC62" s="81"/>
      <c r="AD62" s="93">
        <v>0.0745</v>
      </c>
      <c r="AE62" s="82" t="s">
        <v>411</v>
      </c>
      <c r="AF62" s="204" t="s">
        <v>861</v>
      </c>
      <c r="AG62" s="124">
        <f t="shared" si="11"/>
        <v>483.766233766234</v>
      </c>
      <c r="AH62" s="124">
        <v>5</v>
      </c>
      <c r="AI62" s="124"/>
      <c r="AJ62" s="129">
        <f t="shared" si="12"/>
        <v>0.074622150974026</v>
      </c>
      <c r="AK62" s="252">
        <f t="shared" si="13"/>
        <v>0.998363073532033</v>
      </c>
      <c r="AL62" s="130"/>
      <c r="AM62" s="82"/>
      <c r="AN62" s="82"/>
      <c r="AO62" s="82"/>
      <c r="AP62" s="82" t="s">
        <v>823</v>
      </c>
      <c r="AQ62" s="82" t="s">
        <v>862</v>
      </c>
      <c r="AR62" s="55" t="s">
        <v>893</v>
      </c>
      <c r="AS62" s="139"/>
      <c r="AT62" s="55">
        <v>1</v>
      </c>
      <c r="AU62" s="55">
        <v>1</v>
      </c>
      <c r="AV62" s="55">
        <v>1</v>
      </c>
      <c r="AW62" s="197">
        <v>1</v>
      </c>
    </row>
    <row r="63" s="42" customFormat="1" ht="30" customHeight="1" spans="1:49">
      <c r="A63" s="54">
        <f t="shared" si="14"/>
        <v>55</v>
      </c>
      <c r="B63" s="56"/>
      <c r="C63" s="56"/>
      <c r="D63" s="56"/>
      <c r="E63" s="56"/>
      <c r="F63" s="56">
        <v>4</v>
      </c>
      <c r="G63" s="56"/>
      <c r="H63" s="56"/>
      <c r="I63" s="56"/>
      <c r="J63" s="56"/>
      <c r="K63" s="63"/>
      <c r="L63" s="63"/>
      <c r="M63" s="62" t="s">
        <v>986</v>
      </c>
      <c r="N63" s="55" t="s">
        <v>987</v>
      </c>
      <c r="O63" s="55"/>
      <c r="P63" s="55"/>
      <c r="Q63" s="76" t="s">
        <v>808</v>
      </c>
      <c r="R63" s="55"/>
      <c r="S63" s="62" t="s">
        <v>46</v>
      </c>
      <c r="T63" s="81" t="s">
        <v>809</v>
      </c>
      <c r="U63" s="77" t="s">
        <v>600</v>
      </c>
      <c r="V63" s="62" t="s">
        <v>986</v>
      </c>
      <c r="W63" s="83" t="s">
        <v>46</v>
      </c>
      <c r="X63" s="77" t="s">
        <v>600</v>
      </c>
      <c r="Y63" s="77" t="s">
        <v>407</v>
      </c>
      <c r="Z63" s="77" t="s">
        <v>843</v>
      </c>
      <c r="AA63" s="82" t="s">
        <v>811</v>
      </c>
      <c r="AB63" s="82" t="s">
        <v>411</v>
      </c>
      <c r="AC63" s="81"/>
      <c r="AD63" s="93" t="e">
        <f>AD65+AD66+AD67+AD77</f>
        <v>#REF!</v>
      </c>
      <c r="AE63" s="55" t="s">
        <v>411</v>
      </c>
      <c r="AF63" s="104" t="s">
        <v>844</v>
      </c>
      <c r="AG63" s="127"/>
      <c r="AH63" s="127"/>
      <c r="AI63" s="127"/>
      <c r="AJ63" s="128"/>
      <c r="AK63" s="104"/>
      <c r="AL63" s="127">
        <v>17</v>
      </c>
      <c r="AM63" s="82"/>
      <c r="AN63" s="82"/>
      <c r="AO63" s="82"/>
      <c r="AP63" s="82" t="s">
        <v>869</v>
      </c>
      <c r="AQ63" s="82" t="s">
        <v>845</v>
      </c>
      <c r="AR63" s="55" t="s">
        <v>815</v>
      </c>
      <c r="AS63" s="139"/>
      <c r="AT63" s="55">
        <v>1</v>
      </c>
      <c r="AU63" s="55">
        <v>1</v>
      </c>
      <c r="AV63" s="55">
        <v>0</v>
      </c>
      <c r="AW63" s="197">
        <v>0</v>
      </c>
    </row>
    <row r="64" s="43" customFormat="1" ht="30" customHeight="1" spans="1:49">
      <c r="A64" s="57">
        <f t="shared" si="14"/>
        <v>56</v>
      </c>
      <c r="B64" s="58"/>
      <c r="C64" s="58"/>
      <c r="D64" s="58"/>
      <c r="E64" s="58"/>
      <c r="F64" s="58">
        <v>4</v>
      </c>
      <c r="G64" s="58"/>
      <c r="H64" s="58"/>
      <c r="I64" s="58"/>
      <c r="J64" s="58"/>
      <c r="K64" s="64"/>
      <c r="L64" s="64"/>
      <c r="M64" s="205" t="s">
        <v>988</v>
      </c>
      <c r="N64" s="206" t="s">
        <v>989</v>
      </c>
      <c r="O64" s="206" t="s">
        <v>990</v>
      </c>
      <c r="P64" s="206" t="s">
        <v>49</v>
      </c>
      <c r="Q64" s="226" t="s">
        <v>808</v>
      </c>
      <c r="R64" s="206"/>
      <c r="S64" s="205" t="s">
        <v>46</v>
      </c>
      <c r="T64" s="227"/>
      <c r="U64" s="228" t="s">
        <v>600</v>
      </c>
      <c r="V64" s="205" t="s">
        <v>986</v>
      </c>
      <c r="W64" s="229" t="s">
        <v>46</v>
      </c>
      <c r="X64" s="228" t="s">
        <v>600</v>
      </c>
      <c r="Y64" s="228" t="s">
        <v>407</v>
      </c>
      <c r="Z64" s="228" t="s">
        <v>843</v>
      </c>
      <c r="AA64" s="243" t="s">
        <v>811</v>
      </c>
      <c r="AB64" s="243" t="s">
        <v>411</v>
      </c>
      <c r="AC64" s="227"/>
      <c r="AD64" s="244" t="e">
        <f>AD65+AD66+AD67+AD79</f>
        <v>#REF!</v>
      </c>
      <c r="AE64" s="206" t="s">
        <v>411</v>
      </c>
      <c r="AF64" s="241"/>
      <c r="AG64" s="256"/>
      <c r="AH64" s="256"/>
      <c r="AI64" s="256"/>
      <c r="AJ64" s="257"/>
      <c r="AK64" s="241"/>
      <c r="AL64" s="256"/>
      <c r="AM64" s="96"/>
      <c r="AN64" s="96"/>
      <c r="AO64" s="96"/>
      <c r="AP64" s="96" t="s">
        <v>869</v>
      </c>
      <c r="AQ64" s="96" t="s">
        <v>845</v>
      </c>
      <c r="AR64" s="206" t="s">
        <v>910</v>
      </c>
      <c r="AS64" s="267"/>
      <c r="AT64" s="206">
        <v>0</v>
      </c>
      <c r="AU64" s="206">
        <v>0</v>
      </c>
      <c r="AV64" s="206">
        <v>0</v>
      </c>
      <c r="AW64" s="197">
        <v>1</v>
      </c>
    </row>
    <row r="65" s="42" customFormat="1" ht="30" customHeight="1" spans="1:49">
      <c r="A65" s="54">
        <f t="shared" ref="A65:A83" si="15">ROW()-8</f>
        <v>57</v>
      </c>
      <c r="B65" s="56"/>
      <c r="C65" s="56"/>
      <c r="D65" s="56"/>
      <c r="E65" s="56"/>
      <c r="F65" s="56"/>
      <c r="G65" s="56">
        <v>5</v>
      </c>
      <c r="H65" s="56"/>
      <c r="I65" s="56"/>
      <c r="J65" s="56"/>
      <c r="K65" s="63"/>
      <c r="L65" s="62" t="s">
        <v>991</v>
      </c>
      <c r="M65" s="62" t="s">
        <v>991</v>
      </c>
      <c r="N65" s="55" t="s">
        <v>992</v>
      </c>
      <c r="O65" s="55"/>
      <c r="P65" s="55" t="s">
        <v>46</v>
      </c>
      <c r="Q65" s="76" t="s">
        <v>808</v>
      </c>
      <c r="R65" s="55"/>
      <c r="S65" s="62" t="s">
        <v>49</v>
      </c>
      <c r="T65" s="81" t="s">
        <v>809</v>
      </c>
      <c r="U65" s="77" t="s">
        <v>600</v>
      </c>
      <c r="V65" s="90" t="s">
        <v>991</v>
      </c>
      <c r="W65" s="83" t="s">
        <v>49</v>
      </c>
      <c r="X65" s="77" t="s">
        <v>600</v>
      </c>
      <c r="Y65" s="77" t="s">
        <v>407</v>
      </c>
      <c r="Z65" s="77" t="s">
        <v>896</v>
      </c>
      <c r="AA65" s="82" t="s">
        <v>993</v>
      </c>
      <c r="AB65" s="82" t="s">
        <v>994</v>
      </c>
      <c r="AC65" s="81" t="s">
        <v>995</v>
      </c>
      <c r="AD65" s="93">
        <v>0.0151</v>
      </c>
      <c r="AE65" s="55" t="s">
        <v>411</v>
      </c>
      <c r="AF65" s="204" t="s">
        <v>899</v>
      </c>
      <c r="AG65" s="124">
        <v>67</v>
      </c>
      <c r="AH65" s="124">
        <v>23</v>
      </c>
      <c r="AI65" s="124">
        <v>2</v>
      </c>
      <c r="AJ65" s="125">
        <f>AG65*AH65*AI65*7860/1000000000</f>
        <v>0.02422452</v>
      </c>
      <c r="AK65" s="252">
        <f t="shared" ref="AK65:AK70" si="16">AD65/AJ65</f>
        <v>0.623335364333328</v>
      </c>
      <c r="AL65" s="124"/>
      <c r="AM65" s="82"/>
      <c r="AN65" s="82"/>
      <c r="AO65" s="82"/>
      <c r="AP65" s="82" t="s">
        <v>823</v>
      </c>
      <c r="AQ65" s="82" t="s">
        <v>996</v>
      </c>
      <c r="AR65" s="55" t="s">
        <v>893</v>
      </c>
      <c r="AS65" s="139"/>
      <c r="AT65" s="55">
        <v>1</v>
      </c>
      <c r="AU65" s="55">
        <v>1</v>
      </c>
      <c r="AV65" s="55">
        <v>0</v>
      </c>
      <c r="AW65" s="197">
        <v>1</v>
      </c>
    </row>
    <row r="66" s="42" customFormat="1" ht="30" customHeight="1" spans="1:49">
      <c r="A66" s="54">
        <f t="shared" si="15"/>
        <v>58</v>
      </c>
      <c r="B66" s="56"/>
      <c r="C66" s="56"/>
      <c r="D66" s="56"/>
      <c r="E66" s="56"/>
      <c r="F66" s="56"/>
      <c r="G66" s="56">
        <v>5</v>
      </c>
      <c r="H66" s="56"/>
      <c r="I66" s="56"/>
      <c r="J66" s="56"/>
      <c r="K66" s="63"/>
      <c r="L66" s="72" t="s">
        <v>997</v>
      </c>
      <c r="M66" s="72" t="s">
        <v>997</v>
      </c>
      <c r="N66" s="72" t="s">
        <v>998</v>
      </c>
      <c r="O66" s="55" t="s">
        <v>999</v>
      </c>
      <c r="P66" s="55" t="s">
        <v>46</v>
      </c>
      <c r="Q66" s="76" t="s">
        <v>808</v>
      </c>
      <c r="R66" s="55"/>
      <c r="S66" s="62" t="s">
        <v>46</v>
      </c>
      <c r="T66" s="81" t="s">
        <v>914</v>
      </c>
      <c r="U66" s="77" t="s">
        <v>600</v>
      </c>
      <c r="V66" s="90" t="s">
        <v>997</v>
      </c>
      <c r="W66" s="83" t="s">
        <v>46</v>
      </c>
      <c r="X66" s="77" t="s">
        <v>600</v>
      </c>
      <c r="Y66" s="77" t="s">
        <v>407</v>
      </c>
      <c r="Z66" s="77" t="s">
        <v>810</v>
      </c>
      <c r="AA66" s="82" t="s">
        <v>811</v>
      </c>
      <c r="AB66" s="82" t="s">
        <v>411</v>
      </c>
      <c r="AC66" s="81"/>
      <c r="AD66" s="93">
        <f>0.373+0.0329</f>
        <v>0.4059</v>
      </c>
      <c r="AE66" s="55" t="s">
        <v>411</v>
      </c>
      <c r="AF66" s="82"/>
      <c r="AG66" s="118"/>
      <c r="AH66" s="118"/>
      <c r="AI66" s="118"/>
      <c r="AJ66" s="100"/>
      <c r="AK66" s="82"/>
      <c r="AL66" s="82"/>
      <c r="AM66" s="82"/>
      <c r="AN66" s="82"/>
      <c r="AO66" s="82"/>
      <c r="AP66" s="82" t="s">
        <v>823</v>
      </c>
      <c r="AQ66" s="82" t="s">
        <v>917</v>
      </c>
      <c r="AR66" s="55" t="s">
        <v>893</v>
      </c>
      <c r="AS66" s="139"/>
      <c r="AT66" s="55">
        <v>1</v>
      </c>
      <c r="AU66" s="55">
        <v>1</v>
      </c>
      <c r="AV66" s="55">
        <v>0</v>
      </c>
      <c r="AW66" s="197">
        <v>1</v>
      </c>
    </row>
    <row r="67" s="42" customFormat="1" ht="30" customHeight="1" spans="1:49">
      <c r="A67" s="54">
        <f t="shared" si="15"/>
        <v>59</v>
      </c>
      <c r="B67" s="56"/>
      <c r="C67" s="56"/>
      <c r="D67" s="56"/>
      <c r="E67" s="56"/>
      <c r="F67" s="56"/>
      <c r="G67" s="56">
        <v>5</v>
      </c>
      <c r="H67" s="56"/>
      <c r="I67" s="56"/>
      <c r="J67" s="56"/>
      <c r="K67" s="63"/>
      <c r="L67" s="63"/>
      <c r="M67" s="62" t="s">
        <v>1000</v>
      </c>
      <c r="N67" s="55" t="s">
        <v>1001</v>
      </c>
      <c r="O67" s="55"/>
      <c r="P67" s="55"/>
      <c r="Q67" s="76" t="s">
        <v>808</v>
      </c>
      <c r="R67" s="55"/>
      <c r="S67" s="62" t="s">
        <v>49</v>
      </c>
      <c r="T67" s="81" t="s">
        <v>809</v>
      </c>
      <c r="U67" s="77" t="s">
        <v>600</v>
      </c>
      <c r="V67" s="62" t="s">
        <v>1000</v>
      </c>
      <c r="W67" s="83" t="s">
        <v>49</v>
      </c>
      <c r="X67" s="77" t="s">
        <v>600</v>
      </c>
      <c r="Y67" s="77" t="s">
        <v>407</v>
      </c>
      <c r="Z67" s="77" t="s">
        <v>843</v>
      </c>
      <c r="AA67" s="82" t="s">
        <v>811</v>
      </c>
      <c r="AB67" s="82" t="s">
        <v>411</v>
      </c>
      <c r="AC67" s="81"/>
      <c r="AD67" s="93" t="e">
        <f>AD68+AD75+AD76</f>
        <v>#REF!</v>
      </c>
      <c r="AE67" s="55" t="s">
        <v>411</v>
      </c>
      <c r="AF67" s="104" t="s">
        <v>844</v>
      </c>
      <c r="AG67" s="127"/>
      <c r="AH67" s="127"/>
      <c r="AI67" s="127"/>
      <c r="AJ67" s="128"/>
      <c r="AK67" s="104"/>
      <c r="AL67" s="127">
        <v>17</v>
      </c>
      <c r="AM67" s="82"/>
      <c r="AN67" s="82"/>
      <c r="AO67" s="82"/>
      <c r="AP67" s="82" t="s">
        <v>869</v>
      </c>
      <c r="AQ67" s="82" t="s">
        <v>845</v>
      </c>
      <c r="AR67" s="55" t="s">
        <v>815</v>
      </c>
      <c r="AS67" s="139"/>
      <c r="AT67" s="55">
        <v>1</v>
      </c>
      <c r="AU67" s="55">
        <v>1</v>
      </c>
      <c r="AV67" s="55">
        <v>0</v>
      </c>
      <c r="AW67" s="197">
        <v>1</v>
      </c>
    </row>
    <row r="68" s="42" customFormat="1" ht="30" customHeight="1" spans="1:49">
      <c r="A68" s="54">
        <f t="shared" si="15"/>
        <v>60</v>
      </c>
      <c r="B68" s="56"/>
      <c r="C68" s="56"/>
      <c r="D68" s="56"/>
      <c r="E68" s="56"/>
      <c r="F68" s="56"/>
      <c r="G68" s="56"/>
      <c r="H68" s="56">
        <v>6</v>
      </c>
      <c r="I68" s="56"/>
      <c r="J68" s="56"/>
      <c r="K68" s="63"/>
      <c r="L68" s="63"/>
      <c r="M68" s="72" t="s">
        <v>1002</v>
      </c>
      <c r="N68" s="72" t="s">
        <v>1003</v>
      </c>
      <c r="O68" s="55" t="s">
        <v>1004</v>
      </c>
      <c r="P68" s="55"/>
      <c r="Q68" s="76" t="s">
        <v>808</v>
      </c>
      <c r="R68" s="55"/>
      <c r="S68" s="62" t="s">
        <v>49</v>
      </c>
      <c r="T68" s="81" t="s">
        <v>809</v>
      </c>
      <c r="U68" s="77" t="s">
        <v>600</v>
      </c>
      <c r="V68" s="62" t="s">
        <v>1002</v>
      </c>
      <c r="W68" s="83" t="s">
        <v>49</v>
      </c>
      <c r="X68" s="77" t="s">
        <v>600</v>
      </c>
      <c r="Y68" s="77" t="s">
        <v>407</v>
      </c>
      <c r="Z68" s="77" t="s">
        <v>843</v>
      </c>
      <c r="AA68" s="82" t="s">
        <v>811</v>
      </c>
      <c r="AB68" s="82" t="s">
        <v>411</v>
      </c>
      <c r="AC68" s="81">
        <v>0</v>
      </c>
      <c r="AD68" s="93" t="e">
        <f>AD69+AD70+AD71+AD72+AD73+AD74</f>
        <v>#REF!</v>
      </c>
      <c r="AE68" s="55" t="s">
        <v>411</v>
      </c>
      <c r="AF68" s="104" t="s">
        <v>844</v>
      </c>
      <c r="AG68" s="127"/>
      <c r="AH68" s="127"/>
      <c r="AI68" s="127"/>
      <c r="AJ68" s="128"/>
      <c r="AK68" s="104"/>
      <c r="AL68" s="127">
        <v>6</v>
      </c>
      <c r="AM68" s="82"/>
      <c r="AN68" s="82"/>
      <c r="AO68" s="82"/>
      <c r="AP68" s="82" t="s">
        <v>869</v>
      </c>
      <c r="AQ68" s="82" t="s">
        <v>845</v>
      </c>
      <c r="AR68" s="55" t="s">
        <v>815</v>
      </c>
      <c r="AS68" s="139"/>
      <c r="AT68" s="55">
        <v>1</v>
      </c>
      <c r="AU68" s="55">
        <v>1</v>
      </c>
      <c r="AV68" s="55">
        <v>0</v>
      </c>
      <c r="AW68" s="197">
        <v>1</v>
      </c>
    </row>
    <row r="69" s="42" customFormat="1" ht="30" customHeight="1" spans="1:49">
      <c r="A69" s="54">
        <f t="shared" si="15"/>
        <v>61</v>
      </c>
      <c r="B69" s="56"/>
      <c r="C69" s="56"/>
      <c r="D69" s="56"/>
      <c r="E69" s="56"/>
      <c r="F69" s="56"/>
      <c r="G69" s="56"/>
      <c r="H69" s="56"/>
      <c r="I69" s="56">
        <v>7</v>
      </c>
      <c r="J69" s="56"/>
      <c r="K69" s="63"/>
      <c r="L69" s="274" t="s">
        <v>695</v>
      </c>
      <c r="M69" s="274" t="s">
        <v>695</v>
      </c>
      <c r="N69" s="275" t="s">
        <v>696</v>
      </c>
      <c r="O69" s="276" t="s">
        <v>1005</v>
      </c>
      <c r="P69" s="276"/>
      <c r="Q69" s="277" t="s">
        <v>808</v>
      </c>
      <c r="R69" s="276"/>
      <c r="S69" s="278" t="s">
        <v>185</v>
      </c>
      <c r="T69" s="279" t="s">
        <v>809</v>
      </c>
      <c r="U69" s="280" t="s">
        <v>600</v>
      </c>
      <c r="V69" s="278" t="s">
        <v>695</v>
      </c>
      <c r="W69" s="281" t="s">
        <v>185</v>
      </c>
      <c r="X69" s="280" t="s">
        <v>600</v>
      </c>
      <c r="Y69" s="280" t="s">
        <v>407</v>
      </c>
      <c r="Z69" s="280" t="s">
        <v>1006</v>
      </c>
      <c r="AA69" s="282" t="s">
        <v>1007</v>
      </c>
      <c r="AB69" s="82" t="s">
        <v>1008</v>
      </c>
      <c r="AC69" s="81" t="s">
        <v>1009</v>
      </c>
      <c r="AD69" s="93">
        <v>0.035</v>
      </c>
      <c r="AE69" s="55" t="s">
        <v>411</v>
      </c>
      <c r="AF69" s="204" t="s">
        <v>1010</v>
      </c>
      <c r="AG69" s="124">
        <v>65</v>
      </c>
      <c r="AH69" s="124">
        <v>10</v>
      </c>
      <c r="AI69" s="124"/>
      <c r="AJ69" s="129">
        <f>AH69/2*AH69/2*3.14*AG69*7860/1000000000</f>
        <v>0.04010565</v>
      </c>
      <c r="AK69" s="252">
        <f t="shared" si="16"/>
        <v>0.872694994346183</v>
      </c>
      <c r="AL69" s="130"/>
      <c r="AM69" s="82"/>
      <c r="AN69" s="82"/>
      <c r="AO69" s="82"/>
      <c r="AP69" s="82" t="s">
        <v>823</v>
      </c>
      <c r="AQ69" s="82" t="s">
        <v>1011</v>
      </c>
      <c r="AR69" s="55" t="s">
        <v>815</v>
      </c>
      <c r="AS69" s="139"/>
      <c r="AT69" s="55">
        <v>1</v>
      </c>
      <c r="AU69" s="55">
        <v>1</v>
      </c>
      <c r="AV69" s="55">
        <v>0</v>
      </c>
      <c r="AW69" s="197">
        <v>1</v>
      </c>
    </row>
    <row r="70" s="42" customFormat="1" ht="30" customHeight="1" spans="1:49">
      <c r="A70" s="54">
        <f t="shared" si="15"/>
        <v>62</v>
      </c>
      <c r="B70" s="56"/>
      <c r="C70" s="56"/>
      <c r="D70" s="56"/>
      <c r="E70" s="56"/>
      <c r="F70" s="56"/>
      <c r="G70" s="56"/>
      <c r="H70" s="56"/>
      <c r="I70" s="56">
        <v>7</v>
      </c>
      <c r="J70" s="56"/>
      <c r="K70" s="63"/>
      <c r="L70" s="62" t="s">
        <v>1012</v>
      </c>
      <c r="M70" s="62" t="s">
        <v>1012</v>
      </c>
      <c r="N70" s="72" t="s">
        <v>1013</v>
      </c>
      <c r="O70" s="55"/>
      <c r="P70" s="55"/>
      <c r="Q70" s="76" t="s">
        <v>808</v>
      </c>
      <c r="R70" s="55"/>
      <c r="S70" s="62" t="s">
        <v>46</v>
      </c>
      <c r="T70" s="81" t="s">
        <v>809</v>
      </c>
      <c r="U70" s="77" t="s">
        <v>600</v>
      </c>
      <c r="V70" s="62" t="s">
        <v>1012</v>
      </c>
      <c r="W70" s="83" t="s">
        <v>46</v>
      </c>
      <c r="X70" s="77" t="s">
        <v>600</v>
      </c>
      <c r="Y70" s="77" t="s">
        <v>407</v>
      </c>
      <c r="Z70" s="82" t="s">
        <v>1010</v>
      </c>
      <c r="AA70" s="82" t="s">
        <v>109</v>
      </c>
      <c r="AB70" s="82" t="s">
        <v>1008</v>
      </c>
      <c r="AC70" s="81" t="s">
        <v>1014</v>
      </c>
      <c r="AD70" s="93">
        <v>0.0034</v>
      </c>
      <c r="AE70" s="55" t="s">
        <v>411</v>
      </c>
      <c r="AF70" s="204" t="s">
        <v>1010</v>
      </c>
      <c r="AG70" s="127">
        <v>20</v>
      </c>
      <c r="AH70" s="127">
        <v>6</v>
      </c>
      <c r="AI70" s="127"/>
      <c r="AJ70" s="129">
        <f>AH70/2*AH70/2*3.14*AG70*7860/1000000000</f>
        <v>0.004442472</v>
      </c>
      <c r="AK70" s="252">
        <f t="shared" si="16"/>
        <v>0.765339657740105</v>
      </c>
      <c r="AL70" s="130"/>
      <c r="AM70" s="82"/>
      <c r="AN70" s="82"/>
      <c r="AO70" s="82"/>
      <c r="AP70" s="82" t="s">
        <v>823</v>
      </c>
      <c r="AQ70" s="82" t="s">
        <v>1011</v>
      </c>
      <c r="AR70" s="55" t="s">
        <v>815</v>
      </c>
      <c r="AS70" s="139"/>
      <c r="AT70" s="55">
        <v>1</v>
      </c>
      <c r="AU70" s="55">
        <v>1</v>
      </c>
      <c r="AV70" s="55">
        <v>0</v>
      </c>
      <c r="AW70" s="197">
        <v>1</v>
      </c>
    </row>
    <row r="71" s="42" customFormat="1" ht="30" customHeight="1" spans="1:49">
      <c r="A71" s="54">
        <f t="shared" si="15"/>
        <v>63</v>
      </c>
      <c r="B71" s="56"/>
      <c r="C71" s="56"/>
      <c r="D71" s="56"/>
      <c r="E71" s="56"/>
      <c r="F71" s="56"/>
      <c r="G71" s="56"/>
      <c r="H71" s="56"/>
      <c r="I71" s="56">
        <v>7</v>
      </c>
      <c r="J71" s="56"/>
      <c r="K71" s="63"/>
      <c r="L71" s="62" t="s">
        <v>117</v>
      </c>
      <c r="M71" s="62" t="s">
        <v>117</v>
      </c>
      <c r="N71" s="72" t="s">
        <v>1015</v>
      </c>
      <c r="O71" s="55"/>
      <c r="P71" s="55" t="s">
        <v>46</v>
      </c>
      <c r="Q71" s="76" t="s">
        <v>808</v>
      </c>
      <c r="R71" s="55"/>
      <c r="S71" s="62" t="s">
        <v>46</v>
      </c>
      <c r="T71" s="81" t="s">
        <v>809</v>
      </c>
      <c r="U71" s="77" t="s">
        <v>407</v>
      </c>
      <c r="V71" s="62"/>
      <c r="W71" s="83"/>
      <c r="X71" s="77" t="s">
        <v>600</v>
      </c>
      <c r="Y71" s="77" t="s">
        <v>407</v>
      </c>
      <c r="Z71" s="82" t="s">
        <v>822</v>
      </c>
      <c r="AA71" s="82" t="s">
        <v>811</v>
      </c>
      <c r="AB71" s="82" t="s">
        <v>411</v>
      </c>
      <c r="AC71" s="81" t="s">
        <v>1016</v>
      </c>
      <c r="AD71" s="93" t="e">
        <f>#REF!+#REF!</f>
        <v>#REF!</v>
      </c>
      <c r="AE71" s="55" t="s">
        <v>411</v>
      </c>
      <c r="AF71" s="72"/>
      <c r="AG71" s="135"/>
      <c r="AH71" s="135"/>
      <c r="AI71" s="135"/>
      <c r="AJ71" s="72"/>
      <c r="AK71" s="72"/>
      <c r="AL71" s="135"/>
      <c r="AM71" s="82"/>
      <c r="AN71" s="82"/>
      <c r="AO71" s="82"/>
      <c r="AP71" s="82" t="s">
        <v>823</v>
      </c>
      <c r="AQ71" s="82" t="s">
        <v>943</v>
      </c>
      <c r="AR71" s="55" t="s">
        <v>893</v>
      </c>
      <c r="AS71" s="139"/>
      <c r="AT71" s="55">
        <v>1</v>
      </c>
      <c r="AU71" s="55">
        <v>1</v>
      </c>
      <c r="AV71" s="55">
        <v>1</v>
      </c>
      <c r="AW71" s="197">
        <v>1</v>
      </c>
    </row>
    <row r="72" s="42" customFormat="1" ht="30" customHeight="1" spans="1:49">
      <c r="A72" s="54">
        <f t="shared" si="15"/>
        <v>64</v>
      </c>
      <c r="B72" s="56"/>
      <c r="C72" s="56"/>
      <c r="D72" s="56"/>
      <c r="E72" s="56"/>
      <c r="F72" s="56"/>
      <c r="G72" s="56"/>
      <c r="H72" s="56"/>
      <c r="I72" s="56">
        <v>7</v>
      </c>
      <c r="J72" s="56"/>
      <c r="K72" s="63"/>
      <c r="L72" s="72" t="s">
        <v>144</v>
      </c>
      <c r="M72" s="72" t="s">
        <v>144</v>
      </c>
      <c r="N72" s="72" t="s">
        <v>145</v>
      </c>
      <c r="O72" s="55" t="s">
        <v>1017</v>
      </c>
      <c r="P72" s="55" t="s">
        <v>46</v>
      </c>
      <c r="Q72" s="76" t="s">
        <v>808</v>
      </c>
      <c r="R72" s="55"/>
      <c r="S72" s="62" t="s">
        <v>49</v>
      </c>
      <c r="T72" s="81" t="s">
        <v>809</v>
      </c>
      <c r="U72" s="77" t="s">
        <v>600</v>
      </c>
      <c r="V72" s="62" t="s">
        <v>144</v>
      </c>
      <c r="W72" s="83" t="s">
        <v>49</v>
      </c>
      <c r="X72" s="77" t="s">
        <v>600</v>
      </c>
      <c r="Y72" s="77" t="s">
        <v>407</v>
      </c>
      <c r="Z72" s="77" t="s">
        <v>896</v>
      </c>
      <c r="AA72" s="82" t="s">
        <v>952</v>
      </c>
      <c r="AB72" s="82" t="s">
        <v>139</v>
      </c>
      <c r="AC72" s="81" t="s">
        <v>1018</v>
      </c>
      <c r="AD72" s="93">
        <v>0.4434</v>
      </c>
      <c r="AE72" s="55" t="s">
        <v>411</v>
      </c>
      <c r="AF72" s="204" t="s">
        <v>899</v>
      </c>
      <c r="AG72" s="124">
        <v>264</v>
      </c>
      <c r="AH72" s="124">
        <v>255</v>
      </c>
      <c r="AI72" s="124">
        <v>1.6</v>
      </c>
      <c r="AJ72" s="125">
        <f t="shared" ref="AJ72:AJ76" si="17">AG72*AH72*AI72*7860/1000000000</f>
        <v>0.84661632</v>
      </c>
      <c r="AK72" s="252">
        <f t="shared" ref="AK72:AK76" si="18">AD72/AJ72</f>
        <v>0.523731930894032</v>
      </c>
      <c r="AL72" s="124"/>
      <c r="AM72" s="82"/>
      <c r="AN72" s="82"/>
      <c r="AO72" s="82"/>
      <c r="AP72" s="82" t="s">
        <v>813</v>
      </c>
      <c r="AQ72" s="82" t="s">
        <v>900</v>
      </c>
      <c r="AR72" s="55" t="s">
        <v>893</v>
      </c>
      <c r="AS72" s="139"/>
      <c r="AT72" s="55">
        <v>1</v>
      </c>
      <c r="AU72" s="55">
        <v>1</v>
      </c>
      <c r="AV72" s="55">
        <v>0</v>
      </c>
      <c r="AW72" s="197">
        <v>1</v>
      </c>
    </row>
    <row r="73" s="42" customFormat="1" ht="30" customHeight="1" spans="1:49">
      <c r="A73" s="54">
        <f t="shared" si="15"/>
        <v>65</v>
      </c>
      <c r="B73" s="56"/>
      <c r="C73" s="56"/>
      <c r="D73" s="56"/>
      <c r="E73" s="56"/>
      <c r="F73" s="56"/>
      <c r="G73" s="56"/>
      <c r="H73" s="56"/>
      <c r="I73" s="56">
        <v>7</v>
      </c>
      <c r="J73" s="56"/>
      <c r="K73" s="63"/>
      <c r="L73" s="62" t="s">
        <v>1019</v>
      </c>
      <c r="M73" s="62" t="s">
        <v>1019</v>
      </c>
      <c r="N73" s="55" t="s">
        <v>1020</v>
      </c>
      <c r="O73" s="55"/>
      <c r="P73" s="55" t="s">
        <v>49</v>
      </c>
      <c r="Q73" s="76" t="s">
        <v>808</v>
      </c>
      <c r="R73" s="55"/>
      <c r="S73" s="62" t="s">
        <v>46</v>
      </c>
      <c r="T73" s="81" t="s">
        <v>809</v>
      </c>
      <c r="U73" s="77" t="s">
        <v>600</v>
      </c>
      <c r="V73" s="90" t="s">
        <v>1019</v>
      </c>
      <c r="W73" s="83" t="s">
        <v>46</v>
      </c>
      <c r="X73" s="77" t="s">
        <v>600</v>
      </c>
      <c r="Y73" s="77" t="s">
        <v>407</v>
      </c>
      <c r="Z73" s="77" t="s">
        <v>896</v>
      </c>
      <c r="AA73" s="82" t="s">
        <v>1021</v>
      </c>
      <c r="AB73" s="82" t="s">
        <v>1022</v>
      </c>
      <c r="AC73" s="81" t="s">
        <v>1023</v>
      </c>
      <c r="AD73" s="93">
        <v>0.0096</v>
      </c>
      <c r="AE73" s="55" t="s">
        <v>411</v>
      </c>
      <c r="AF73" s="204" t="s">
        <v>899</v>
      </c>
      <c r="AG73" s="124">
        <v>51</v>
      </c>
      <c r="AH73" s="124">
        <v>21</v>
      </c>
      <c r="AI73" s="124">
        <v>2</v>
      </c>
      <c r="AJ73" s="125">
        <f t="shared" si="17"/>
        <v>0.01683612</v>
      </c>
      <c r="AK73" s="252">
        <f t="shared" si="18"/>
        <v>0.570202635761684</v>
      </c>
      <c r="AL73" s="124"/>
      <c r="AM73" s="82"/>
      <c r="AN73" s="82"/>
      <c r="AO73" s="82"/>
      <c r="AP73" s="82" t="s">
        <v>823</v>
      </c>
      <c r="AQ73" s="82" t="s">
        <v>1024</v>
      </c>
      <c r="AR73" s="55" t="s">
        <v>893</v>
      </c>
      <c r="AS73" s="139"/>
      <c r="AT73" s="55">
        <v>1</v>
      </c>
      <c r="AU73" s="55">
        <v>1</v>
      </c>
      <c r="AV73" s="55">
        <v>0</v>
      </c>
      <c r="AW73" s="197">
        <v>1</v>
      </c>
    </row>
    <row r="74" s="42" customFormat="1" ht="30" customHeight="1" spans="1:49">
      <c r="A74" s="54">
        <f t="shared" si="15"/>
        <v>66</v>
      </c>
      <c r="B74" s="56"/>
      <c r="C74" s="56"/>
      <c r="D74" s="56"/>
      <c r="E74" s="56"/>
      <c r="F74" s="56"/>
      <c r="G74" s="56"/>
      <c r="H74" s="56"/>
      <c r="I74" s="56">
        <v>7</v>
      </c>
      <c r="J74" s="56"/>
      <c r="K74" s="63"/>
      <c r="L74" s="62" t="s">
        <v>1025</v>
      </c>
      <c r="M74" s="62" t="s">
        <v>1025</v>
      </c>
      <c r="N74" s="55" t="s">
        <v>1026</v>
      </c>
      <c r="O74" s="55"/>
      <c r="P74" s="55" t="s">
        <v>49</v>
      </c>
      <c r="Q74" s="76" t="s">
        <v>808</v>
      </c>
      <c r="R74" s="55"/>
      <c r="S74" s="62" t="s">
        <v>46</v>
      </c>
      <c r="T74" s="81" t="s">
        <v>809</v>
      </c>
      <c r="U74" s="77" t="s">
        <v>600</v>
      </c>
      <c r="V74" s="62" t="s">
        <v>1025</v>
      </c>
      <c r="W74" s="83" t="s">
        <v>46</v>
      </c>
      <c r="X74" s="77" t="s">
        <v>600</v>
      </c>
      <c r="Y74" s="77" t="s">
        <v>407</v>
      </c>
      <c r="Z74" s="77" t="s">
        <v>896</v>
      </c>
      <c r="AA74" s="82" t="s">
        <v>1021</v>
      </c>
      <c r="AB74" s="82" t="s">
        <v>1022</v>
      </c>
      <c r="AC74" s="81" t="s">
        <v>1027</v>
      </c>
      <c r="AD74" s="93">
        <v>0.0165</v>
      </c>
      <c r="AE74" s="55" t="s">
        <v>411</v>
      </c>
      <c r="AF74" s="204" t="s">
        <v>899</v>
      </c>
      <c r="AG74" s="124">
        <v>45</v>
      </c>
      <c r="AH74" s="124">
        <v>41</v>
      </c>
      <c r="AI74" s="124">
        <v>2</v>
      </c>
      <c r="AJ74" s="125">
        <f t="shared" si="17"/>
        <v>0.0290034</v>
      </c>
      <c r="AK74" s="252">
        <f t="shared" si="18"/>
        <v>0.56889881875918</v>
      </c>
      <c r="AL74" s="124"/>
      <c r="AM74" s="82"/>
      <c r="AN74" s="82"/>
      <c r="AO74" s="82"/>
      <c r="AP74" s="82" t="s">
        <v>823</v>
      </c>
      <c r="AQ74" s="82" t="s">
        <v>1028</v>
      </c>
      <c r="AR74" s="55" t="s">
        <v>815</v>
      </c>
      <c r="AS74" s="139"/>
      <c r="AT74" s="55">
        <v>1</v>
      </c>
      <c r="AU74" s="55">
        <v>1</v>
      </c>
      <c r="AV74" s="55">
        <v>0</v>
      </c>
      <c r="AW74" s="197">
        <v>1</v>
      </c>
    </row>
    <row r="75" s="42" customFormat="1" ht="30" customHeight="1" spans="1:49">
      <c r="A75" s="54">
        <f t="shared" si="15"/>
        <v>67</v>
      </c>
      <c r="B75" s="56"/>
      <c r="C75" s="56"/>
      <c r="D75" s="56"/>
      <c r="E75" s="56"/>
      <c r="F75" s="56"/>
      <c r="G75" s="56"/>
      <c r="H75" s="56">
        <v>6</v>
      </c>
      <c r="I75" s="56"/>
      <c r="J75" s="56"/>
      <c r="K75" s="63"/>
      <c r="L75" s="72" t="s">
        <v>1029</v>
      </c>
      <c r="M75" s="72" t="s">
        <v>1029</v>
      </c>
      <c r="N75" s="72" t="s">
        <v>1030</v>
      </c>
      <c r="O75" s="55"/>
      <c r="P75" s="55" t="s">
        <v>49</v>
      </c>
      <c r="Q75" s="76" t="s">
        <v>808</v>
      </c>
      <c r="R75" s="55"/>
      <c r="S75" s="62" t="s">
        <v>46</v>
      </c>
      <c r="T75" s="81" t="s">
        <v>809</v>
      </c>
      <c r="U75" s="77" t="s">
        <v>600</v>
      </c>
      <c r="V75" s="72" t="s">
        <v>1029</v>
      </c>
      <c r="W75" s="83" t="s">
        <v>46</v>
      </c>
      <c r="X75" s="77" t="s">
        <v>600</v>
      </c>
      <c r="Y75" s="77" t="s">
        <v>407</v>
      </c>
      <c r="Z75" s="77" t="s">
        <v>896</v>
      </c>
      <c r="AA75" s="82" t="s">
        <v>1031</v>
      </c>
      <c r="AB75" s="82"/>
      <c r="AC75" s="81" t="s">
        <v>1032</v>
      </c>
      <c r="AD75" s="93">
        <v>0.0188</v>
      </c>
      <c r="AE75" s="55" t="s">
        <v>411</v>
      </c>
      <c r="AF75" s="204" t="s">
        <v>899</v>
      </c>
      <c r="AG75" s="124">
        <v>48</v>
      </c>
      <c r="AH75" s="124">
        <v>21</v>
      </c>
      <c r="AI75" s="124">
        <v>3</v>
      </c>
      <c r="AJ75" s="125">
        <f t="shared" si="17"/>
        <v>0.02376864</v>
      </c>
      <c r="AK75" s="252">
        <f t="shared" si="18"/>
        <v>0.79095817009303</v>
      </c>
      <c r="AL75" s="124"/>
      <c r="AM75" s="82"/>
      <c r="AN75" s="82"/>
      <c r="AO75" s="82"/>
      <c r="AP75" s="82" t="s">
        <v>823</v>
      </c>
      <c r="AQ75" s="82" t="s">
        <v>1028</v>
      </c>
      <c r="AR75" s="55" t="s">
        <v>815</v>
      </c>
      <c r="AS75" s="139"/>
      <c r="AT75" s="55">
        <v>1</v>
      </c>
      <c r="AU75" s="55">
        <v>1</v>
      </c>
      <c r="AV75" s="55">
        <v>0</v>
      </c>
      <c r="AW75" s="197">
        <v>1</v>
      </c>
    </row>
    <row r="76" s="42" customFormat="1" ht="30" customHeight="1" spans="1:49">
      <c r="A76" s="54">
        <f t="shared" si="15"/>
        <v>68</v>
      </c>
      <c r="B76" s="56"/>
      <c r="C76" s="56"/>
      <c r="D76" s="56"/>
      <c r="E76" s="56"/>
      <c r="F76" s="56"/>
      <c r="G76" s="56"/>
      <c r="H76" s="56">
        <v>6</v>
      </c>
      <c r="I76" s="56"/>
      <c r="J76" s="56"/>
      <c r="K76" s="63"/>
      <c r="L76" s="72" t="s">
        <v>147</v>
      </c>
      <c r="M76" s="72" t="s">
        <v>147</v>
      </c>
      <c r="N76" s="72" t="s">
        <v>148</v>
      </c>
      <c r="O76" s="55" t="s">
        <v>1017</v>
      </c>
      <c r="P76" s="55" t="s">
        <v>46</v>
      </c>
      <c r="Q76" s="76" t="s">
        <v>808</v>
      </c>
      <c r="R76" s="55"/>
      <c r="S76" s="62" t="s">
        <v>49</v>
      </c>
      <c r="T76" s="81" t="s">
        <v>809</v>
      </c>
      <c r="U76" s="77" t="s">
        <v>600</v>
      </c>
      <c r="V76" s="72" t="s">
        <v>147</v>
      </c>
      <c r="W76" s="83" t="s">
        <v>49</v>
      </c>
      <c r="X76" s="77" t="s">
        <v>600</v>
      </c>
      <c r="Y76" s="77" t="s">
        <v>407</v>
      </c>
      <c r="Z76" s="77" t="s">
        <v>896</v>
      </c>
      <c r="AA76" s="82" t="s">
        <v>952</v>
      </c>
      <c r="AB76" s="82" t="s">
        <v>139</v>
      </c>
      <c r="AC76" s="81" t="s">
        <v>1033</v>
      </c>
      <c r="AD76" s="93">
        <v>0.3869</v>
      </c>
      <c r="AE76" s="55" t="s">
        <v>411</v>
      </c>
      <c r="AF76" s="204" t="s">
        <v>899</v>
      </c>
      <c r="AG76" s="124">
        <v>234</v>
      </c>
      <c r="AH76" s="124">
        <v>225</v>
      </c>
      <c r="AI76" s="124">
        <v>1.6</v>
      </c>
      <c r="AJ76" s="125">
        <f t="shared" si="17"/>
        <v>0.6621264</v>
      </c>
      <c r="AK76" s="252">
        <f t="shared" si="18"/>
        <v>0.584329517747669</v>
      </c>
      <c r="AL76" s="124"/>
      <c r="AM76" s="82"/>
      <c r="AN76" s="82"/>
      <c r="AO76" s="82"/>
      <c r="AP76" s="82" t="s">
        <v>813</v>
      </c>
      <c r="AQ76" s="82" t="s">
        <v>900</v>
      </c>
      <c r="AR76" s="55" t="s">
        <v>893</v>
      </c>
      <c r="AS76" s="139"/>
      <c r="AT76" s="55">
        <v>1</v>
      </c>
      <c r="AU76" s="55">
        <v>1</v>
      </c>
      <c r="AV76" s="55">
        <v>0</v>
      </c>
      <c r="AW76" s="197">
        <v>1</v>
      </c>
    </row>
    <row r="77" s="42" customFormat="1" ht="30" customHeight="1" spans="1:49">
      <c r="A77" s="54">
        <f t="shared" si="15"/>
        <v>69</v>
      </c>
      <c r="B77" s="56"/>
      <c r="C77" s="56"/>
      <c r="D77" s="56"/>
      <c r="E77" s="56"/>
      <c r="F77" s="56"/>
      <c r="G77" s="56">
        <v>5</v>
      </c>
      <c r="H77" s="56"/>
      <c r="I77" s="56"/>
      <c r="J77" s="56"/>
      <c r="K77" s="63"/>
      <c r="L77" s="63"/>
      <c r="M77" s="62" t="s">
        <v>1034</v>
      </c>
      <c r="N77" s="55" t="s">
        <v>1035</v>
      </c>
      <c r="O77" s="55"/>
      <c r="P77" s="55"/>
      <c r="Q77" s="76" t="s">
        <v>808</v>
      </c>
      <c r="R77" s="55"/>
      <c r="S77" s="62" t="s">
        <v>46</v>
      </c>
      <c r="T77" s="81" t="s">
        <v>809</v>
      </c>
      <c r="U77" s="77" t="s">
        <v>600</v>
      </c>
      <c r="V77" s="62" t="s">
        <v>1034</v>
      </c>
      <c r="W77" s="83" t="s">
        <v>46</v>
      </c>
      <c r="X77" s="77" t="s">
        <v>600</v>
      </c>
      <c r="Y77" s="77" t="s">
        <v>407</v>
      </c>
      <c r="Z77" s="77" t="s">
        <v>843</v>
      </c>
      <c r="AA77" s="82" t="s">
        <v>811</v>
      </c>
      <c r="AB77" s="82" t="s">
        <v>411</v>
      </c>
      <c r="AC77" s="81"/>
      <c r="AD77" s="93">
        <f>AD79+AD81+AD84</f>
        <v>1.18512</v>
      </c>
      <c r="AE77" s="55" t="s">
        <v>411</v>
      </c>
      <c r="AF77" s="104" t="s">
        <v>844</v>
      </c>
      <c r="AG77" s="127"/>
      <c r="AH77" s="127"/>
      <c r="AI77" s="127"/>
      <c r="AJ77" s="128"/>
      <c r="AK77" s="104"/>
      <c r="AL77" s="127">
        <v>33</v>
      </c>
      <c r="AM77" s="82"/>
      <c r="AN77" s="82"/>
      <c r="AO77" s="82"/>
      <c r="AP77" s="82" t="s">
        <v>869</v>
      </c>
      <c r="AQ77" s="82" t="s">
        <v>845</v>
      </c>
      <c r="AR77" s="55" t="s">
        <v>815</v>
      </c>
      <c r="AS77" s="139"/>
      <c r="AT77" s="55">
        <v>1</v>
      </c>
      <c r="AU77" s="55">
        <v>1</v>
      </c>
      <c r="AV77" s="55">
        <v>0</v>
      </c>
      <c r="AW77" s="197">
        <v>0</v>
      </c>
    </row>
    <row r="78" s="43" customFormat="1" ht="30" customHeight="1" spans="1:49">
      <c r="A78" s="57">
        <f t="shared" si="15"/>
        <v>70</v>
      </c>
      <c r="B78" s="58"/>
      <c r="C78" s="58"/>
      <c r="D78" s="58"/>
      <c r="E78" s="58"/>
      <c r="F78" s="58"/>
      <c r="G78" s="58">
        <v>5</v>
      </c>
      <c r="H78" s="58"/>
      <c r="I78" s="58"/>
      <c r="J78" s="58"/>
      <c r="K78" s="64"/>
      <c r="L78" s="64"/>
      <c r="M78" s="201" t="s">
        <v>1036</v>
      </c>
      <c r="N78" s="197" t="s">
        <v>1037</v>
      </c>
      <c r="O78" s="197"/>
      <c r="P78" s="197"/>
      <c r="Q78" s="214" t="s">
        <v>808</v>
      </c>
      <c r="R78" s="197"/>
      <c r="S78" s="198" t="s">
        <v>46</v>
      </c>
      <c r="T78" s="219"/>
      <c r="U78" s="216" t="s">
        <v>600</v>
      </c>
      <c r="V78" s="198" t="s">
        <v>819</v>
      </c>
      <c r="W78" s="218" t="s">
        <v>46</v>
      </c>
      <c r="X78" s="216" t="s">
        <v>600</v>
      </c>
      <c r="Y78" s="216" t="s">
        <v>407</v>
      </c>
      <c r="Z78" s="216" t="s">
        <v>843</v>
      </c>
      <c r="AA78" s="236" t="s">
        <v>811</v>
      </c>
      <c r="AB78" s="236" t="s">
        <v>411</v>
      </c>
      <c r="AC78" s="219"/>
      <c r="AD78" s="237" t="e">
        <f>AD81+AD82+AD85</f>
        <v>#REF!</v>
      </c>
      <c r="AE78" s="197" t="s">
        <v>411</v>
      </c>
      <c r="AF78" s="241"/>
      <c r="AG78" s="256"/>
      <c r="AH78" s="256"/>
      <c r="AI78" s="256"/>
      <c r="AJ78" s="257"/>
      <c r="AK78" s="241"/>
      <c r="AL78" s="256"/>
      <c r="AM78" s="96"/>
      <c r="AN78" s="96"/>
      <c r="AO78" s="96"/>
      <c r="AP78" s="96" t="s">
        <v>869</v>
      </c>
      <c r="AQ78" s="96" t="s">
        <v>845</v>
      </c>
      <c r="AR78" s="197" t="s">
        <v>820</v>
      </c>
      <c r="AS78" s="269"/>
      <c r="AT78" s="197">
        <v>0</v>
      </c>
      <c r="AU78" s="197">
        <v>0</v>
      </c>
      <c r="AV78" s="197">
        <v>0</v>
      </c>
      <c r="AW78" s="197">
        <v>1</v>
      </c>
    </row>
    <row r="79" s="42" customFormat="1" ht="30" customHeight="1" spans="1:49">
      <c r="A79" s="54">
        <f>ROW()-8</f>
        <v>71</v>
      </c>
      <c r="B79" s="56"/>
      <c r="C79" s="56"/>
      <c r="D79" s="56"/>
      <c r="E79" s="56"/>
      <c r="F79" s="56"/>
      <c r="G79" s="56"/>
      <c r="H79" s="56">
        <v>6</v>
      </c>
      <c r="I79" s="56"/>
      <c r="J79" s="56"/>
      <c r="K79" s="63"/>
      <c r="L79" s="62" t="s">
        <v>1038</v>
      </c>
      <c r="M79" s="62" t="s">
        <v>1038</v>
      </c>
      <c r="N79" s="55" t="s">
        <v>1039</v>
      </c>
      <c r="O79" s="55"/>
      <c r="P79" s="55" t="s">
        <v>46</v>
      </c>
      <c r="Q79" s="76" t="s">
        <v>808</v>
      </c>
      <c r="R79" s="55"/>
      <c r="S79" s="62" t="s">
        <v>49</v>
      </c>
      <c r="T79" s="81" t="s">
        <v>809</v>
      </c>
      <c r="U79" s="77" t="s">
        <v>600</v>
      </c>
      <c r="V79" s="62" t="s">
        <v>1038</v>
      </c>
      <c r="W79" s="83" t="s">
        <v>49</v>
      </c>
      <c r="X79" s="77" t="s">
        <v>600</v>
      </c>
      <c r="Y79" s="77" t="s">
        <v>407</v>
      </c>
      <c r="Z79" s="77" t="s">
        <v>896</v>
      </c>
      <c r="AA79" s="82" t="s">
        <v>936</v>
      </c>
      <c r="AB79" s="82" t="s">
        <v>937</v>
      </c>
      <c r="AC79" s="81" t="s">
        <v>1040</v>
      </c>
      <c r="AD79" s="93">
        <v>0.8184</v>
      </c>
      <c r="AE79" s="55" t="s">
        <v>411</v>
      </c>
      <c r="AF79" s="204" t="s">
        <v>899</v>
      </c>
      <c r="AG79" s="124">
        <v>529</v>
      </c>
      <c r="AH79" s="124">
        <v>146</v>
      </c>
      <c r="AI79" s="124">
        <v>2</v>
      </c>
      <c r="AJ79" s="125">
        <f>AG79*AH79*AI79*7860/1000000000</f>
        <v>1.21411848</v>
      </c>
      <c r="AK79" s="252">
        <f>AD79/AJ79</f>
        <v>0.674069304998965</v>
      </c>
      <c r="AL79" s="124"/>
      <c r="AM79" s="82"/>
      <c r="AN79" s="82"/>
      <c r="AO79" s="82"/>
      <c r="AP79" s="82" t="s">
        <v>813</v>
      </c>
      <c r="AQ79" s="82" t="s">
        <v>900</v>
      </c>
      <c r="AR79" s="55" t="s">
        <v>893</v>
      </c>
      <c r="AS79" s="139"/>
      <c r="AT79" s="55">
        <v>1</v>
      </c>
      <c r="AU79" s="55">
        <v>1</v>
      </c>
      <c r="AV79" s="55">
        <v>0</v>
      </c>
      <c r="AW79" s="197">
        <v>0</v>
      </c>
    </row>
    <row r="80" s="43" customFormat="1" ht="30" customHeight="1" spans="1:49">
      <c r="A80" s="57">
        <f>ROW()-8</f>
        <v>72</v>
      </c>
      <c r="B80" s="58"/>
      <c r="C80" s="58"/>
      <c r="D80" s="58"/>
      <c r="E80" s="58"/>
      <c r="F80" s="58"/>
      <c r="G80" s="58"/>
      <c r="H80" s="58">
        <v>6</v>
      </c>
      <c r="I80" s="58"/>
      <c r="J80" s="58"/>
      <c r="K80" s="64"/>
      <c r="L80" s="198" t="s">
        <v>1041</v>
      </c>
      <c r="M80" s="198" t="s">
        <v>1041</v>
      </c>
      <c r="N80" s="197" t="s">
        <v>1042</v>
      </c>
      <c r="O80" s="197"/>
      <c r="P80" s="197" t="s">
        <v>46</v>
      </c>
      <c r="Q80" s="214" t="s">
        <v>808</v>
      </c>
      <c r="R80" s="197"/>
      <c r="S80" s="198" t="s">
        <v>46</v>
      </c>
      <c r="T80" s="219"/>
      <c r="U80" s="216" t="s">
        <v>600</v>
      </c>
      <c r="V80" s="198" t="s">
        <v>1041</v>
      </c>
      <c r="W80" s="218" t="s">
        <v>46</v>
      </c>
      <c r="X80" s="216" t="s">
        <v>600</v>
      </c>
      <c r="Y80" s="216" t="s">
        <v>407</v>
      </c>
      <c r="Z80" s="216" t="s">
        <v>896</v>
      </c>
      <c r="AA80" s="236" t="s">
        <v>936</v>
      </c>
      <c r="AB80" s="236" t="s">
        <v>937</v>
      </c>
      <c r="AC80" s="219"/>
      <c r="AD80" s="237">
        <v>0.805</v>
      </c>
      <c r="AE80" s="197" t="s">
        <v>411</v>
      </c>
      <c r="AF80" s="240" t="s">
        <v>899</v>
      </c>
      <c r="AG80" s="253">
        <v>508</v>
      </c>
      <c r="AH80" s="253">
        <v>132</v>
      </c>
      <c r="AI80" s="253">
        <v>2</v>
      </c>
      <c r="AJ80" s="253">
        <f>AG80*AH80*AI80*7860/1000000000</f>
        <v>1.05412032</v>
      </c>
      <c r="AK80" s="254">
        <f>AD80/AJ80</f>
        <v>0.763669938551227</v>
      </c>
      <c r="AL80" s="264"/>
      <c r="AM80" s="96"/>
      <c r="AN80" s="96"/>
      <c r="AO80" s="96"/>
      <c r="AP80" s="96" t="s">
        <v>813</v>
      </c>
      <c r="AQ80" s="96" t="s">
        <v>900</v>
      </c>
      <c r="AR80" s="66" t="s">
        <v>820</v>
      </c>
      <c r="AS80" s="141"/>
      <c r="AT80" s="66">
        <v>0</v>
      </c>
      <c r="AU80" s="66">
        <v>0</v>
      </c>
      <c r="AV80" s="66">
        <v>0</v>
      </c>
      <c r="AW80" s="197">
        <v>1</v>
      </c>
    </row>
    <row r="81" s="42" customFormat="1" ht="30" customHeight="1" spans="1:49">
      <c r="A81" s="54">
        <f t="shared" ref="A81:A86" si="19">ROW()-8</f>
        <v>73</v>
      </c>
      <c r="B81" s="56"/>
      <c r="C81" s="56"/>
      <c r="D81" s="56"/>
      <c r="E81" s="56"/>
      <c r="F81" s="56"/>
      <c r="G81" s="56"/>
      <c r="H81" s="56">
        <v>6</v>
      </c>
      <c r="I81" s="56"/>
      <c r="J81" s="56"/>
      <c r="K81" s="63"/>
      <c r="L81" s="63"/>
      <c r="M81" s="62" t="s">
        <v>627</v>
      </c>
      <c r="N81" s="55" t="s">
        <v>628</v>
      </c>
      <c r="O81" s="55"/>
      <c r="P81" s="55"/>
      <c r="Q81" s="76" t="s">
        <v>808</v>
      </c>
      <c r="R81" s="55"/>
      <c r="S81" s="62" t="s">
        <v>46</v>
      </c>
      <c r="T81" s="81" t="s">
        <v>809</v>
      </c>
      <c r="U81" s="77" t="s">
        <v>600</v>
      </c>
      <c r="V81" s="90" t="s">
        <v>627</v>
      </c>
      <c r="W81" s="83" t="s">
        <v>46</v>
      </c>
      <c r="X81" s="77" t="s">
        <v>600</v>
      </c>
      <c r="Y81" s="77" t="s">
        <v>407</v>
      </c>
      <c r="Z81" s="77" t="s">
        <v>843</v>
      </c>
      <c r="AA81" s="82" t="s">
        <v>811</v>
      </c>
      <c r="AB81" s="82" t="s">
        <v>411</v>
      </c>
      <c r="AC81" s="81" t="str">
        <f>AC82</f>
        <v>160.6*30.6*241</v>
      </c>
      <c r="AD81" s="93">
        <f>AD82+AD83*2</f>
        <v>0.25422</v>
      </c>
      <c r="AE81" s="55" t="s">
        <v>411</v>
      </c>
      <c r="AF81" s="104" t="s">
        <v>933</v>
      </c>
      <c r="AG81" s="127"/>
      <c r="AH81" s="127"/>
      <c r="AI81" s="127"/>
      <c r="AJ81" s="128"/>
      <c r="AK81" s="104"/>
      <c r="AL81" s="127">
        <v>2</v>
      </c>
      <c r="AM81" s="82"/>
      <c r="AN81" s="82"/>
      <c r="AO81" s="82"/>
      <c r="AP81" s="82" t="s">
        <v>869</v>
      </c>
      <c r="AQ81" s="82" t="s">
        <v>845</v>
      </c>
      <c r="AR81" s="55" t="s">
        <v>893</v>
      </c>
      <c r="AS81" s="139"/>
      <c r="AT81" s="55">
        <v>1</v>
      </c>
      <c r="AU81" s="55">
        <v>1</v>
      </c>
      <c r="AV81" s="55">
        <v>0</v>
      </c>
      <c r="AW81" s="197">
        <v>1</v>
      </c>
    </row>
    <row r="82" s="42" customFormat="1" ht="30" customHeight="1" spans="1:49">
      <c r="A82" s="54">
        <f t="shared" si="19"/>
        <v>74</v>
      </c>
      <c r="B82" s="56"/>
      <c r="C82" s="56"/>
      <c r="D82" s="56"/>
      <c r="E82" s="56"/>
      <c r="F82" s="56"/>
      <c r="G82" s="56"/>
      <c r="H82" s="56"/>
      <c r="I82" s="56">
        <v>7</v>
      </c>
      <c r="J82" s="56"/>
      <c r="K82" s="63"/>
      <c r="L82" s="62" t="s">
        <v>150</v>
      </c>
      <c r="M82" s="62" t="s">
        <v>150</v>
      </c>
      <c r="N82" s="55" t="s">
        <v>151</v>
      </c>
      <c r="O82" s="55"/>
      <c r="P82" s="55" t="s">
        <v>46</v>
      </c>
      <c r="Q82" s="76" t="s">
        <v>808</v>
      </c>
      <c r="R82" s="55"/>
      <c r="S82" s="62" t="s">
        <v>46</v>
      </c>
      <c r="T82" s="81" t="s">
        <v>809</v>
      </c>
      <c r="U82" s="77" t="s">
        <v>600</v>
      </c>
      <c r="V82" s="90" t="s">
        <v>627</v>
      </c>
      <c r="W82" s="83" t="s">
        <v>46</v>
      </c>
      <c r="X82" s="77" t="s">
        <v>600</v>
      </c>
      <c r="Y82" s="77" t="s">
        <v>407</v>
      </c>
      <c r="Z82" s="77" t="s">
        <v>896</v>
      </c>
      <c r="AA82" s="82" t="s">
        <v>952</v>
      </c>
      <c r="AB82" s="82" t="s">
        <v>139</v>
      </c>
      <c r="AC82" s="81" t="s">
        <v>1043</v>
      </c>
      <c r="AD82" s="93">
        <v>0.2439</v>
      </c>
      <c r="AE82" s="55" t="s">
        <v>411</v>
      </c>
      <c r="AF82" s="204" t="s">
        <v>899</v>
      </c>
      <c r="AG82" s="124">
        <v>242</v>
      </c>
      <c r="AH82" s="124">
        <v>142</v>
      </c>
      <c r="AI82" s="124">
        <v>1.6</v>
      </c>
      <c r="AJ82" s="125">
        <f>AG82*AH82*AI82*7860/1000000000</f>
        <v>0.432161664</v>
      </c>
      <c r="AK82" s="252">
        <f>AD82/AJ82</f>
        <v>0.564372132739659</v>
      </c>
      <c r="AL82" s="124"/>
      <c r="AM82" s="82"/>
      <c r="AN82" s="82"/>
      <c r="AO82" s="82"/>
      <c r="AP82" s="82" t="s">
        <v>813</v>
      </c>
      <c r="AQ82" s="82" t="s">
        <v>900</v>
      </c>
      <c r="AR82" s="55" t="s">
        <v>893</v>
      </c>
      <c r="AS82" s="139"/>
      <c r="AT82" s="55">
        <v>1</v>
      </c>
      <c r="AU82" s="55">
        <v>1</v>
      </c>
      <c r="AV82" s="55">
        <v>0</v>
      </c>
      <c r="AW82" s="197">
        <v>1</v>
      </c>
    </row>
    <row r="83" s="42" customFormat="1" ht="30" customHeight="1" spans="1:49">
      <c r="A83" s="54">
        <f t="shared" si="19"/>
        <v>75</v>
      </c>
      <c r="B83" s="56"/>
      <c r="C83" s="56"/>
      <c r="D83" s="56"/>
      <c r="E83" s="56"/>
      <c r="F83" s="56"/>
      <c r="G83" s="56"/>
      <c r="H83" s="56"/>
      <c r="I83" s="56">
        <v>7</v>
      </c>
      <c r="J83" s="56"/>
      <c r="K83" s="63"/>
      <c r="L83" s="72" t="s">
        <v>179</v>
      </c>
      <c r="M83" s="72" t="s">
        <v>179</v>
      </c>
      <c r="N83" s="72" t="s">
        <v>180</v>
      </c>
      <c r="O83" s="72" t="s">
        <v>956</v>
      </c>
      <c r="P83" s="55"/>
      <c r="Q83" s="76" t="s">
        <v>808</v>
      </c>
      <c r="R83" s="91"/>
      <c r="S83" s="62" t="s">
        <v>49</v>
      </c>
      <c r="T83" s="62" t="s">
        <v>809</v>
      </c>
      <c r="U83" s="77" t="s">
        <v>407</v>
      </c>
      <c r="V83" s="77" t="s">
        <v>942</v>
      </c>
      <c r="W83" s="72" t="s">
        <v>49</v>
      </c>
      <c r="X83" s="77" t="s">
        <v>407</v>
      </c>
      <c r="Y83" s="77" t="s">
        <v>600</v>
      </c>
      <c r="Z83" s="77" t="s">
        <v>942</v>
      </c>
      <c r="AA83" s="82" t="s">
        <v>411</v>
      </c>
      <c r="AB83" s="82" t="s">
        <v>411</v>
      </c>
      <c r="AC83" s="81"/>
      <c r="AD83" s="93">
        <v>0.00516</v>
      </c>
      <c r="AE83" s="55" t="s">
        <v>411</v>
      </c>
      <c r="AF83" s="72"/>
      <c r="AG83" s="135"/>
      <c r="AH83" s="135"/>
      <c r="AI83" s="135"/>
      <c r="AJ83" s="72"/>
      <c r="AK83" s="72"/>
      <c r="AL83" s="135"/>
      <c r="AM83" s="82"/>
      <c r="AN83" s="82"/>
      <c r="AO83" s="82"/>
      <c r="AP83" s="82" t="s">
        <v>823</v>
      </c>
      <c r="AQ83" s="82" t="s">
        <v>943</v>
      </c>
      <c r="AR83" s="55" t="s">
        <v>893</v>
      </c>
      <c r="AS83" s="139"/>
      <c r="AT83" s="55">
        <v>2</v>
      </c>
      <c r="AU83" s="55">
        <v>2</v>
      </c>
      <c r="AV83" s="55">
        <v>0</v>
      </c>
      <c r="AW83" s="197">
        <v>2</v>
      </c>
    </row>
    <row r="84" s="42" customFormat="1" ht="30" customHeight="1" spans="1:49">
      <c r="A84" s="54">
        <f t="shared" si="19"/>
        <v>76</v>
      </c>
      <c r="B84" s="56"/>
      <c r="C84" s="56"/>
      <c r="D84" s="56"/>
      <c r="E84" s="56"/>
      <c r="F84" s="56"/>
      <c r="G84" s="56"/>
      <c r="H84" s="56">
        <v>6</v>
      </c>
      <c r="I84" s="56"/>
      <c r="J84" s="56"/>
      <c r="K84" s="63"/>
      <c r="L84" s="62" t="s">
        <v>1044</v>
      </c>
      <c r="M84" s="62" t="s">
        <v>1044</v>
      </c>
      <c r="N84" s="55" t="s">
        <v>1045</v>
      </c>
      <c r="O84" s="55"/>
      <c r="P84" s="55" t="s">
        <v>49</v>
      </c>
      <c r="Q84" s="76" t="s">
        <v>808</v>
      </c>
      <c r="R84" s="55"/>
      <c r="S84" s="62" t="s">
        <v>46</v>
      </c>
      <c r="T84" s="81" t="s">
        <v>809</v>
      </c>
      <c r="U84" s="77" t="s">
        <v>600</v>
      </c>
      <c r="V84" s="62" t="s">
        <v>1044</v>
      </c>
      <c r="W84" s="83" t="s">
        <v>46</v>
      </c>
      <c r="X84" s="77" t="s">
        <v>600</v>
      </c>
      <c r="Y84" s="77" t="s">
        <v>407</v>
      </c>
      <c r="Z84" s="77" t="s">
        <v>857</v>
      </c>
      <c r="AA84" s="72" t="s">
        <v>1046</v>
      </c>
      <c r="AB84" s="72" t="s">
        <v>1047</v>
      </c>
      <c r="AC84" s="81"/>
      <c r="AD84" s="93">
        <v>0.1125</v>
      </c>
      <c r="AE84" s="55" t="s">
        <v>411</v>
      </c>
      <c r="AF84" s="104" t="s">
        <v>861</v>
      </c>
      <c r="AG84" s="124">
        <f>AD84/0.302*1000</f>
        <v>372.516556291391</v>
      </c>
      <c r="AH84" s="124">
        <v>7</v>
      </c>
      <c r="AI84" s="124"/>
      <c r="AJ84" s="129">
        <f>AH84/2*AH84/2*3.14*AG84*7860/1000000000</f>
        <v>0.112624755794702</v>
      </c>
      <c r="AK84" s="252">
        <f>AD84/AJ84</f>
        <v>0.998892287989246</v>
      </c>
      <c r="AL84" s="130"/>
      <c r="AM84" s="82"/>
      <c r="AN84" s="82"/>
      <c r="AO84" s="82"/>
      <c r="AP84" s="82" t="s">
        <v>823</v>
      </c>
      <c r="AQ84" s="82" t="s">
        <v>862</v>
      </c>
      <c r="AR84" s="55" t="s">
        <v>815</v>
      </c>
      <c r="AS84" s="139"/>
      <c r="AT84" s="55">
        <v>1</v>
      </c>
      <c r="AU84" s="55">
        <v>1</v>
      </c>
      <c r="AV84" s="55">
        <v>0</v>
      </c>
      <c r="AW84" s="197">
        <v>1</v>
      </c>
    </row>
    <row r="85" s="42" customFormat="1" ht="30" customHeight="1" spans="1:49">
      <c r="A85" s="54">
        <f t="shared" si="19"/>
        <v>77</v>
      </c>
      <c r="B85" s="56"/>
      <c r="C85" s="56"/>
      <c r="D85" s="56"/>
      <c r="E85" s="56"/>
      <c r="F85" s="56">
        <v>4</v>
      </c>
      <c r="G85" s="56"/>
      <c r="H85" s="56"/>
      <c r="I85" s="56"/>
      <c r="J85" s="56"/>
      <c r="K85" s="63"/>
      <c r="L85" s="63"/>
      <c r="M85" s="62" t="s">
        <v>1048</v>
      </c>
      <c r="N85" s="55" t="s">
        <v>1049</v>
      </c>
      <c r="O85" s="55" t="s">
        <v>1017</v>
      </c>
      <c r="P85" s="55"/>
      <c r="Q85" s="76" t="s">
        <v>808</v>
      </c>
      <c r="R85" s="55"/>
      <c r="S85" s="62" t="s">
        <v>49</v>
      </c>
      <c r="T85" s="81" t="s">
        <v>809</v>
      </c>
      <c r="U85" s="77" t="s">
        <v>600</v>
      </c>
      <c r="V85" s="62" t="s">
        <v>1048</v>
      </c>
      <c r="W85" s="83" t="s">
        <v>49</v>
      </c>
      <c r="X85" s="77" t="s">
        <v>600</v>
      </c>
      <c r="Y85" s="77" t="s">
        <v>407</v>
      </c>
      <c r="Z85" s="77" t="s">
        <v>843</v>
      </c>
      <c r="AA85" s="82" t="s">
        <v>811</v>
      </c>
      <c r="AB85" s="82" t="s">
        <v>411</v>
      </c>
      <c r="AC85" s="81"/>
      <c r="AD85" s="93" t="e">
        <f>AD87+AD90+AD91+AD99</f>
        <v>#REF!</v>
      </c>
      <c r="AE85" s="55" t="s">
        <v>411</v>
      </c>
      <c r="AF85" s="104" t="s">
        <v>844</v>
      </c>
      <c r="AG85" s="127"/>
      <c r="AH85" s="127"/>
      <c r="AI85" s="127"/>
      <c r="AJ85" s="128"/>
      <c r="AK85" s="104"/>
      <c r="AL85" s="127">
        <v>17</v>
      </c>
      <c r="AM85" s="82"/>
      <c r="AN85" s="82"/>
      <c r="AO85" s="82"/>
      <c r="AP85" s="82" t="s">
        <v>869</v>
      </c>
      <c r="AQ85" s="82" t="s">
        <v>845</v>
      </c>
      <c r="AR85" s="55" t="s">
        <v>815</v>
      </c>
      <c r="AS85" s="139"/>
      <c r="AT85" s="55">
        <v>1</v>
      </c>
      <c r="AU85" s="55">
        <v>1</v>
      </c>
      <c r="AV85" s="55">
        <v>0</v>
      </c>
      <c r="AW85" s="197">
        <v>0</v>
      </c>
    </row>
    <row r="86" s="43" customFormat="1" ht="30" customHeight="1" spans="1:49">
      <c r="A86" s="57">
        <f t="shared" si="19"/>
        <v>78</v>
      </c>
      <c r="B86" s="58"/>
      <c r="C86" s="58"/>
      <c r="D86" s="58"/>
      <c r="E86" s="58"/>
      <c r="F86" s="58">
        <v>4</v>
      </c>
      <c r="G86" s="58"/>
      <c r="H86" s="58"/>
      <c r="I86" s="58"/>
      <c r="J86" s="58"/>
      <c r="K86" s="64"/>
      <c r="L86" s="64"/>
      <c r="M86" s="198" t="s">
        <v>1050</v>
      </c>
      <c r="N86" s="197" t="s">
        <v>1051</v>
      </c>
      <c r="O86" s="197" t="s">
        <v>1052</v>
      </c>
      <c r="P86" s="197"/>
      <c r="Q86" s="214" t="s">
        <v>808</v>
      </c>
      <c r="R86" s="197"/>
      <c r="S86" s="198" t="s">
        <v>49</v>
      </c>
      <c r="T86" s="219"/>
      <c r="U86" s="216" t="s">
        <v>600</v>
      </c>
      <c r="V86" s="198" t="s">
        <v>1048</v>
      </c>
      <c r="W86" s="218" t="s">
        <v>49</v>
      </c>
      <c r="X86" s="216" t="s">
        <v>600</v>
      </c>
      <c r="Y86" s="216" t="s">
        <v>407</v>
      </c>
      <c r="Z86" s="216" t="s">
        <v>843</v>
      </c>
      <c r="AA86" s="236" t="s">
        <v>811</v>
      </c>
      <c r="AB86" s="236"/>
      <c r="AC86" s="219"/>
      <c r="AD86" s="237" t="e">
        <f>AD87+AD90+AD91+AD101</f>
        <v>#REF!</v>
      </c>
      <c r="AE86" s="197"/>
      <c r="AF86" s="241"/>
      <c r="AG86" s="256"/>
      <c r="AH86" s="256"/>
      <c r="AI86" s="256"/>
      <c r="AJ86" s="257"/>
      <c r="AK86" s="241"/>
      <c r="AL86" s="256"/>
      <c r="AM86" s="96"/>
      <c r="AN86" s="96"/>
      <c r="AO86" s="96"/>
      <c r="AP86" s="96" t="s">
        <v>869</v>
      </c>
      <c r="AQ86" s="96" t="s">
        <v>845</v>
      </c>
      <c r="AR86" s="66" t="s">
        <v>820</v>
      </c>
      <c r="AS86" s="141"/>
      <c r="AT86" s="66">
        <v>0</v>
      </c>
      <c r="AU86" s="66">
        <v>0</v>
      </c>
      <c r="AV86" s="66">
        <v>0</v>
      </c>
      <c r="AW86" s="197">
        <v>1</v>
      </c>
    </row>
    <row r="87" s="42" customFormat="1" ht="30" customHeight="1" spans="1:49">
      <c r="A87" s="54">
        <f t="shared" ref="A87:A106" si="20">ROW()-8</f>
        <v>79</v>
      </c>
      <c r="B87" s="56"/>
      <c r="C87" s="56"/>
      <c r="D87" s="56"/>
      <c r="E87" s="56"/>
      <c r="F87" s="56"/>
      <c r="G87" s="56">
        <v>5</v>
      </c>
      <c r="H87" s="56"/>
      <c r="I87" s="56"/>
      <c r="J87" s="56"/>
      <c r="K87" s="63"/>
      <c r="L87" s="63"/>
      <c r="M87" s="62" t="s">
        <v>1053</v>
      </c>
      <c r="N87" s="55" t="s">
        <v>1054</v>
      </c>
      <c r="O87" s="55"/>
      <c r="P87" s="55"/>
      <c r="Q87" s="76" t="s">
        <v>808</v>
      </c>
      <c r="R87" s="55"/>
      <c r="S87" s="62" t="s">
        <v>49</v>
      </c>
      <c r="T87" s="81" t="s">
        <v>809</v>
      </c>
      <c r="U87" s="77" t="s">
        <v>600</v>
      </c>
      <c r="V87" s="83" t="s">
        <v>1053</v>
      </c>
      <c r="W87" s="83" t="s">
        <v>49</v>
      </c>
      <c r="X87" s="77" t="s">
        <v>600</v>
      </c>
      <c r="Y87" s="77" t="s">
        <v>407</v>
      </c>
      <c r="Z87" s="77" t="s">
        <v>843</v>
      </c>
      <c r="AA87" s="72" t="s">
        <v>811</v>
      </c>
      <c r="AB87" s="82" t="s">
        <v>411</v>
      </c>
      <c r="AC87" s="81" t="s">
        <v>1055</v>
      </c>
      <c r="AD87" s="93">
        <f>AD88+AD89</f>
        <v>0.1933</v>
      </c>
      <c r="AE87" s="55" t="s">
        <v>411</v>
      </c>
      <c r="AF87" s="204" t="s">
        <v>844</v>
      </c>
      <c r="AG87" s="124"/>
      <c r="AH87" s="124"/>
      <c r="AI87" s="124"/>
      <c r="AJ87" s="125"/>
      <c r="AK87" s="121"/>
      <c r="AL87" s="124">
        <v>7</v>
      </c>
      <c r="AM87" s="82"/>
      <c r="AN87" s="82"/>
      <c r="AO87" s="82"/>
      <c r="AP87" s="82" t="s">
        <v>869</v>
      </c>
      <c r="AQ87" s="82" t="s">
        <v>845</v>
      </c>
      <c r="AR87" s="55" t="s">
        <v>815</v>
      </c>
      <c r="AS87" s="139"/>
      <c r="AT87" s="55">
        <v>1</v>
      </c>
      <c r="AU87" s="55">
        <v>1</v>
      </c>
      <c r="AV87" s="55">
        <v>0</v>
      </c>
      <c r="AW87" s="197">
        <v>1</v>
      </c>
    </row>
    <row r="88" s="42" customFormat="1" ht="30" customHeight="1" spans="1:49">
      <c r="A88" s="54">
        <f t="shared" si="20"/>
        <v>80</v>
      </c>
      <c r="B88" s="56"/>
      <c r="C88" s="56"/>
      <c r="D88" s="56"/>
      <c r="E88" s="56"/>
      <c r="F88" s="56"/>
      <c r="G88" s="56"/>
      <c r="H88" s="56">
        <v>6</v>
      </c>
      <c r="I88" s="56"/>
      <c r="J88" s="56"/>
      <c r="K88" s="63"/>
      <c r="L88" s="62" t="s">
        <v>1056</v>
      </c>
      <c r="M88" s="62" t="s">
        <v>1056</v>
      </c>
      <c r="N88" s="55" t="s">
        <v>1057</v>
      </c>
      <c r="O88" s="55"/>
      <c r="P88" s="55" t="s">
        <v>49</v>
      </c>
      <c r="Q88" s="76" t="s">
        <v>808</v>
      </c>
      <c r="R88" s="55"/>
      <c r="S88" s="62" t="s">
        <v>49</v>
      </c>
      <c r="T88" s="81" t="s">
        <v>809</v>
      </c>
      <c r="U88" s="77" t="s">
        <v>600</v>
      </c>
      <c r="V88" s="221" t="s">
        <v>1056</v>
      </c>
      <c r="W88" s="83" t="s">
        <v>49</v>
      </c>
      <c r="X88" s="77" t="s">
        <v>600</v>
      </c>
      <c r="Y88" s="77" t="s">
        <v>407</v>
      </c>
      <c r="Z88" s="77" t="s">
        <v>896</v>
      </c>
      <c r="AA88" s="82" t="s">
        <v>993</v>
      </c>
      <c r="AB88" s="82" t="s">
        <v>1058</v>
      </c>
      <c r="AC88" s="81" t="s">
        <v>1055</v>
      </c>
      <c r="AD88" s="93">
        <v>0.175</v>
      </c>
      <c r="AE88" s="55" t="s">
        <v>411</v>
      </c>
      <c r="AF88" s="204" t="s">
        <v>899</v>
      </c>
      <c r="AG88" s="124">
        <v>149</v>
      </c>
      <c r="AH88" s="124">
        <v>88</v>
      </c>
      <c r="AI88" s="124">
        <v>3</v>
      </c>
      <c r="AJ88" s="125">
        <f>AG88*AH88*AI88*7860/1000000000</f>
        <v>0.30918096</v>
      </c>
      <c r="AK88" s="252">
        <f>AD88/AJ88</f>
        <v>0.566011568112086</v>
      </c>
      <c r="AL88" s="124"/>
      <c r="AM88" s="82"/>
      <c r="AN88" s="82"/>
      <c r="AO88" s="82"/>
      <c r="AP88" s="82" t="s">
        <v>813</v>
      </c>
      <c r="AQ88" s="82" t="s">
        <v>900</v>
      </c>
      <c r="AR88" s="55" t="s">
        <v>893</v>
      </c>
      <c r="AS88" s="139"/>
      <c r="AT88" s="55">
        <v>1</v>
      </c>
      <c r="AU88" s="55">
        <v>1</v>
      </c>
      <c r="AV88" s="55">
        <v>0</v>
      </c>
      <c r="AW88" s="197">
        <v>1</v>
      </c>
    </row>
    <row r="89" s="42" customFormat="1" ht="30" customHeight="1" spans="1:49">
      <c r="A89" s="54">
        <f t="shared" si="20"/>
        <v>81</v>
      </c>
      <c r="B89" s="56"/>
      <c r="C89" s="56"/>
      <c r="D89" s="56"/>
      <c r="E89" s="56"/>
      <c r="F89" s="56"/>
      <c r="G89" s="56"/>
      <c r="H89" s="56">
        <v>6</v>
      </c>
      <c r="I89" s="56"/>
      <c r="J89" s="56"/>
      <c r="K89" s="63"/>
      <c r="L89" s="62" t="s">
        <v>1059</v>
      </c>
      <c r="M89" s="62" t="s">
        <v>1059</v>
      </c>
      <c r="N89" s="55" t="s">
        <v>1060</v>
      </c>
      <c r="O89" s="55"/>
      <c r="P89" s="55" t="s">
        <v>49</v>
      </c>
      <c r="Q89" s="76" t="s">
        <v>808</v>
      </c>
      <c r="R89" s="55"/>
      <c r="S89" s="62" t="s">
        <v>49</v>
      </c>
      <c r="T89" s="81" t="s">
        <v>809</v>
      </c>
      <c r="U89" s="77" t="s">
        <v>600</v>
      </c>
      <c r="V89" s="221" t="s">
        <v>1059</v>
      </c>
      <c r="W89" s="83" t="s">
        <v>49</v>
      </c>
      <c r="X89" s="77" t="s">
        <v>600</v>
      </c>
      <c r="Y89" s="77" t="s">
        <v>407</v>
      </c>
      <c r="Z89" s="77" t="s">
        <v>896</v>
      </c>
      <c r="AA89" s="82" t="s">
        <v>993</v>
      </c>
      <c r="AB89" s="82" t="s">
        <v>1058</v>
      </c>
      <c r="AC89" s="81" t="s">
        <v>1061</v>
      </c>
      <c r="AD89" s="93">
        <v>0.0183</v>
      </c>
      <c r="AE89" s="55" t="s">
        <v>411</v>
      </c>
      <c r="AF89" s="204" t="s">
        <v>899</v>
      </c>
      <c r="AG89" s="124">
        <v>57</v>
      </c>
      <c r="AH89" s="124">
        <v>28</v>
      </c>
      <c r="AI89" s="124">
        <v>3</v>
      </c>
      <c r="AJ89" s="125">
        <f>AG89*AH89*AI89*7860/1000000000</f>
        <v>0.03763368</v>
      </c>
      <c r="AK89" s="252">
        <f>AD89/AJ89</f>
        <v>0.486266556977686</v>
      </c>
      <c r="AL89" s="124"/>
      <c r="AM89" s="82"/>
      <c r="AN89" s="82"/>
      <c r="AO89" s="82"/>
      <c r="AP89" s="82" t="s">
        <v>823</v>
      </c>
      <c r="AQ89" s="82" t="s">
        <v>1062</v>
      </c>
      <c r="AR89" s="55" t="s">
        <v>893</v>
      </c>
      <c r="AS89" s="139"/>
      <c r="AT89" s="55">
        <v>1</v>
      </c>
      <c r="AU89" s="55">
        <v>1</v>
      </c>
      <c r="AV89" s="55">
        <v>0</v>
      </c>
      <c r="AW89" s="197">
        <v>1</v>
      </c>
    </row>
    <row r="90" s="42" customFormat="1" ht="30" customHeight="1" spans="1:49">
      <c r="A90" s="54">
        <f t="shared" si="20"/>
        <v>82</v>
      </c>
      <c r="B90" s="56"/>
      <c r="C90" s="56"/>
      <c r="D90" s="56"/>
      <c r="E90" s="56"/>
      <c r="F90" s="56"/>
      <c r="G90" s="56">
        <v>5</v>
      </c>
      <c r="H90" s="56"/>
      <c r="I90" s="56"/>
      <c r="J90" s="56"/>
      <c r="K90" s="63"/>
      <c r="L90" s="62" t="s">
        <v>1063</v>
      </c>
      <c r="M90" s="62" t="s">
        <v>1063</v>
      </c>
      <c r="N90" s="72" t="s">
        <v>1064</v>
      </c>
      <c r="O90" s="55" t="s">
        <v>1065</v>
      </c>
      <c r="P90" s="55" t="s">
        <v>46</v>
      </c>
      <c r="Q90" s="76" t="s">
        <v>808</v>
      </c>
      <c r="R90" s="55"/>
      <c r="S90" s="62" t="s">
        <v>46</v>
      </c>
      <c r="T90" s="56" t="s">
        <v>914</v>
      </c>
      <c r="U90" s="77" t="s">
        <v>600</v>
      </c>
      <c r="V90" s="56" t="s">
        <v>1063</v>
      </c>
      <c r="W90" s="83" t="s">
        <v>46</v>
      </c>
      <c r="X90" s="77" t="s">
        <v>600</v>
      </c>
      <c r="Y90" s="77" t="s">
        <v>407</v>
      </c>
      <c r="Z90" s="77" t="s">
        <v>810</v>
      </c>
      <c r="AA90" s="82" t="s">
        <v>811</v>
      </c>
      <c r="AB90" s="82" t="s">
        <v>411</v>
      </c>
      <c r="AC90" s="81"/>
      <c r="AD90" s="93">
        <v>0.373</v>
      </c>
      <c r="AE90" s="55" t="s">
        <v>411</v>
      </c>
      <c r="AF90" s="82"/>
      <c r="AG90" s="118"/>
      <c r="AH90" s="118"/>
      <c r="AI90" s="118"/>
      <c r="AJ90" s="100"/>
      <c r="AK90" s="82"/>
      <c r="AL90" s="82"/>
      <c r="AM90" s="82"/>
      <c r="AN90" s="82"/>
      <c r="AO90" s="82"/>
      <c r="AP90" s="82" t="s">
        <v>823</v>
      </c>
      <c r="AQ90" s="82" t="s">
        <v>917</v>
      </c>
      <c r="AR90" s="55" t="s">
        <v>893</v>
      </c>
      <c r="AS90" s="139"/>
      <c r="AT90" s="55">
        <v>1</v>
      </c>
      <c r="AU90" s="55">
        <v>1</v>
      </c>
      <c r="AV90" s="55">
        <v>0</v>
      </c>
      <c r="AW90" s="197">
        <v>1</v>
      </c>
    </row>
    <row r="91" s="42" customFormat="1" ht="30" customHeight="1" spans="1:49">
      <c r="A91" s="54">
        <f t="shared" si="20"/>
        <v>83</v>
      </c>
      <c r="B91" s="56"/>
      <c r="C91" s="56"/>
      <c r="D91" s="56"/>
      <c r="E91" s="56"/>
      <c r="F91" s="56"/>
      <c r="G91" s="56">
        <v>5</v>
      </c>
      <c r="H91" s="56"/>
      <c r="I91" s="56"/>
      <c r="J91" s="56"/>
      <c r="K91" s="63"/>
      <c r="L91" s="63"/>
      <c r="M91" s="62" t="s">
        <v>1066</v>
      </c>
      <c r="N91" s="55" t="s">
        <v>1067</v>
      </c>
      <c r="O91" s="55"/>
      <c r="P91" s="55"/>
      <c r="Q91" s="76" t="s">
        <v>808</v>
      </c>
      <c r="R91" s="55"/>
      <c r="S91" s="62" t="s">
        <v>49</v>
      </c>
      <c r="T91" s="81" t="s">
        <v>809</v>
      </c>
      <c r="U91" s="77" t="s">
        <v>600</v>
      </c>
      <c r="V91" s="83" t="s">
        <v>1066</v>
      </c>
      <c r="W91" s="83" t="s">
        <v>49</v>
      </c>
      <c r="X91" s="77" t="s">
        <v>600</v>
      </c>
      <c r="Y91" s="77" t="s">
        <v>407</v>
      </c>
      <c r="Z91" s="77" t="s">
        <v>843</v>
      </c>
      <c r="AA91" s="82" t="s">
        <v>811</v>
      </c>
      <c r="AB91" s="82" t="s">
        <v>411</v>
      </c>
      <c r="AC91" s="81"/>
      <c r="AD91" s="93" t="e">
        <f>AD92+AD97+AD98</f>
        <v>#REF!</v>
      </c>
      <c r="AE91" s="55" t="s">
        <v>411</v>
      </c>
      <c r="AF91" s="204" t="s">
        <v>844</v>
      </c>
      <c r="AG91" s="124"/>
      <c r="AH91" s="124"/>
      <c r="AI91" s="124"/>
      <c r="AJ91" s="125"/>
      <c r="AK91" s="121"/>
      <c r="AL91" s="124">
        <v>17</v>
      </c>
      <c r="AM91" s="82"/>
      <c r="AN91" s="82"/>
      <c r="AO91" s="82"/>
      <c r="AP91" s="82" t="s">
        <v>869</v>
      </c>
      <c r="AQ91" s="82" t="s">
        <v>845</v>
      </c>
      <c r="AR91" s="55" t="s">
        <v>815</v>
      </c>
      <c r="AS91" s="139"/>
      <c r="AT91" s="55">
        <v>1</v>
      </c>
      <c r="AU91" s="55">
        <v>1</v>
      </c>
      <c r="AV91" s="55">
        <v>0</v>
      </c>
      <c r="AW91" s="197">
        <v>1</v>
      </c>
    </row>
    <row r="92" s="42" customFormat="1" ht="30" customHeight="1" spans="1:49">
      <c r="A92" s="54">
        <f t="shared" si="20"/>
        <v>84</v>
      </c>
      <c r="B92" s="56"/>
      <c r="C92" s="56"/>
      <c r="D92" s="56"/>
      <c r="E92" s="56"/>
      <c r="F92" s="56"/>
      <c r="G92" s="56"/>
      <c r="H92" s="56">
        <v>6</v>
      </c>
      <c r="I92" s="56"/>
      <c r="J92" s="56"/>
      <c r="K92" s="63"/>
      <c r="L92" s="63"/>
      <c r="M92" s="62" t="s">
        <v>1068</v>
      </c>
      <c r="N92" s="55" t="s">
        <v>1069</v>
      </c>
      <c r="O92" s="55"/>
      <c r="P92" s="55"/>
      <c r="Q92" s="76" t="s">
        <v>808</v>
      </c>
      <c r="R92" s="55"/>
      <c r="S92" s="62" t="s">
        <v>49</v>
      </c>
      <c r="T92" s="81" t="s">
        <v>809</v>
      </c>
      <c r="U92" s="77" t="s">
        <v>600</v>
      </c>
      <c r="V92" s="83" t="s">
        <v>1068</v>
      </c>
      <c r="W92" s="83" t="s">
        <v>49</v>
      </c>
      <c r="X92" s="77" t="s">
        <v>600</v>
      </c>
      <c r="Y92" s="77" t="s">
        <v>407</v>
      </c>
      <c r="Z92" s="77" t="s">
        <v>843</v>
      </c>
      <c r="AA92" s="82" t="s">
        <v>811</v>
      </c>
      <c r="AB92" s="82" t="s">
        <v>411</v>
      </c>
      <c r="AC92" s="81"/>
      <c r="AD92" s="93" t="e">
        <f>AD93+AD94+AD95+AD96</f>
        <v>#REF!</v>
      </c>
      <c r="AE92" s="55" t="s">
        <v>411</v>
      </c>
      <c r="AF92" s="204" t="s">
        <v>844</v>
      </c>
      <c r="AG92" s="124"/>
      <c r="AH92" s="124"/>
      <c r="AI92" s="124"/>
      <c r="AJ92" s="125"/>
      <c r="AK92" s="121"/>
      <c r="AL92" s="124">
        <v>6</v>
      </c>
      <c r="AM92" s="82"/>
      <c r="AN92" s="82"/>
      <c r="AO92" s="82"/>
      <c r="AP92" s="82" t="s">
        <v>869</v>
      </c>
      <c r="AQ92" s="82" t="s">
        <v>845</v>
      </c>
      <c r="AR92" s="55" t="s">
        <v>893</v>
      </c>
      <c r="AS92" s="139"/>
      <c r="AT92" s="55">
        <v>1</v>
      </c>
      <c r="AU92" s="55">
        <v>1</v>
      </c>
      <c r="AV92" s="55">
        <v>0</v>
      </c>
      <c r="AW92" s="197">
        <v>1</v>
      </c>
    </row>
    <row r="93" s="42" customFormat="1" ht="30" customHeight="1" spans="1:49">
      <c r="A93" s="54">
        <f t="shared" si="20"/>
        <v>85</v>
      </c>
      <c r="B93" s="56"/>
      <c r="C93" s="56"/>
      <c r="D93" s="56"/>
      <c r="E93" s="56"/>
      <c r="F93" s="56"/>
      <c r="G93" s="56"/>
      <c r="H93" s="56"/>
      <c r="I93" s="56">
        <v>7</v>
      </c>
      <c r="J93" s="56"/>
      <c r="K93" s="63"/>
      <c r="L93" s="62" t="s">
        <v>117</v>
      </c>
      <c r="M93" s="62" t="s">
        <v>117</v>
      </c>
      <c r="N93" s="72" t="s">
        <v>1015</v>
      </c>
      <c r="O93" s="55"/>
      <c r="P93" s="55" t="s">
        <v>46</v>
      </c>
      <c r="Q93" s="76" t="s">
        <v>808</v>
      </c>
      <c r="R93" s="55"/>
      <c r="S93" s="62" t="s">
        <v>46</v>
      </c>
      <c r="T93" s="81" t="s">
        <v>809</v>
      </c>
      <c r="U93" s="77" t="s">
        <v>407</v>
      </c>
      <c r="V93" s="62"/>
      <c r="W93" s="83"/>
      <c r="X93" s="77" t="s">
        <v>600</v>
      </c>
      <c r="Y93" s="77" t="s">
        <v>407</v>
      </c>
      <c r="Z93" s="82" t="s">
        <v>822</v>
      </c>
      <c r="AA93" s="82" t="s">
        <v>811</v>
      </c>
      <c r="AB93" s="82" t="s">
        <v>411</v>
      </c>
      <c r="AC93" s="81" t="s">
        <v>1016</v>
      </c>
      <c r="AD93" s="93" t="e">
        <f>#REF!+#REF!</f>
        <v>#REF!</v>
      </c>
      <c r="AE93" s="55" t="s">
        <v>411</v>
      </c>
      <c r="AF93" s="104"/>
      <c r="AG93" s="127"/>
      <c r="AH93" s="127"/>
      <c r="AI93" s="127"/>
      <c r="AJ93" s="128"/>
      <c r="AK93" s="104"/>
      <c r="AL93" s="127"/>
      <c r="AM93" s="82"/>
      <c r="AN93" s="82"/>
      <c r="AO93" s="82"/>
      <c r="AP93" s="82" t="s">
        <v>823</v>
      </c>
      <c r="AQ93" s="82" t="s">
        <v>943</v>
      </c>
      <c r="AR93" s="55" t="s">
        <v>893</v>
      </c>
      <c r="AS93" s="139"/>
      <c r="AT93" s="55">
        <v>1</v>
      </c>
      <c r="AU93" s="55">
        <v>1</v>
      </c>
      <c r="AV93" s="55">
        <v>1</v>
      </c>
      <c r="AW93" s="197">
        <v>1</v>
      </c>
    </row>
    <row r="94" s="42" customFormat="1" ht="30" customHeight="1" spans="1:49">
      <c r="A94" s="54">
        <f t="shared" si="20"/>
        <v>86</v>
      </c>
      <c r="B94" s="56"/>
      <c r="C94" s="56"/>
      <c r="D94" s="56"/>
      <c r="E94" s="56"/>
      <c r="F94" s="56"/>
      <c r="G94" s="56"/>
      <c r="H94" s="56"/>
      <c r="I94" s="56">
        <v>7</v>
      </c>
      <c r="J94" s="56"/>
      <c r="K94" s="63"/>
      <c r="L94" s="72" t="s">
        <v>1070</v>
      </c>
      <c r="M94" s="72" t="s">
        <v>1070</v>
      </c>
      <c r="N94" s="72" t="s">
        <v>1071</v>
      </c>
      <c r="O94" s="55"/>
      <c r="P94" s="55" t="s">
        <v>49</v>
      </c>
      <c r="Q94" s="76" t="s">
        <v>808</v>
      </c>
      <c r="R94" s="55"/>
      <c r="S94" s="62" t="s">
        <v>46</v>
      </c>
      <c r="T94" s="81" t="s">
        <v>809</v>
      </c>
      <c r="U94" s="77" t="s">
        <v>600</v>
      </c>
      <c r="V94" s="76" t="s">
        <v>1070</v>
      </c>
      <c r="W94" s="83" t="s">
        <v>46</v>
      </c>
      <c r="X94" s="77" t="s">
        <v>600</v>
      </c>
      <c r="Y94" s="77" t="s">
        <v>407</v>
      </c>
      <c r="Z94" s="77" t="s">
        <v>896</v>
      </c>
      <c r="AA94" s="82" t="s">
        <v>993</v>
      </c>
      <c r="AB94" s="82" t="s">
        <v>1058</v>
      </c>
      <c r="AC94" s="81" t="s">
        <v>1072</v>
      </c>
      <c r="AD94" s="93">
        <v>0.0288</v>
      </c>
      <c r="AE94" s="55" t="s">
        <v>411</v>
      </c>
      <c r="AF94" s="204" t="s">
        <v>899</v>
      </c>
      <c r="AG94" s="124">
        <v>55</v>
      </c>
      <c r="AH94" s="124">
        <v>34</v>
      </c>
      <c r="AI94" s="124">
        <v>3</v>
      </c>
      <c r="AJ94" s="125">
        <f t="shared" ref="AJ94:AJ98" si="21">AG94*AH94*AI94*7860/1000000000</f>
        <v>0.0440946</v>
      </c>
      <c r="AK94" s="252">
        <f t="shared" ref="AK94:AK98" si="22">AD94/AJ94</f>
        <v>0.653141200963383</v>
      </c>
      <c r="AL94" s="124"/>
      <c r="AM94" s="82"/>
      <c r="AN94" s="82"/>
      <c r="AO94" s="82"/>
      <c r="AP94" s="82" t="s">
        <v>823</v>
      </c>
      <c r="AQ94" s="82" t="s">
        <v>1062</v>
      </c>
      <c r="AR94" s="55" t="s">
        <v>893</v>
      </c>
      <c r="AS94" s="158"/>
      <c r="AT94" s="55">
        <v>1</v>
      </c>
      <c r="AU94" s="55">
        <v>1</v>
      </c>
      <c r="AV94" s="55">
        <v>0</v>
      </c>
      <c r="AW94" s="197">
        <v>1</v>
      </c>
    </row>
    <row r="95" s="42" customFormat="1" ht="30" customHeight="1" spans="1:49">
      <c r="A95" s="54">
        <f t="shared" si="20"/>
        <v>87</v>
      </c>
      <c r="B95" s="56"/>
      <c r="C95" s="56"/>
      <c r="D95" s="56"/>
      <c r="E95" s="56"/>
      <c r="F95" s="56"/>
      <c r="G95" s="56"/>
      <c r="H95" s="56"/>
      <c r="I95" s="56">
        <v>7</v>
      </c>
      <c r="J95" s="56"/>
      <c r="K95" s="63"/>
      <c r="L95" s="72" t="s">
        <v>156</v>
      </c>
      <c r="M95" s="72" t="s">
        <v>156</v>
      </c>
      <c r="N95" s="72" t="s">
        <v>157</v>
      </c>
      <c r="O95" s="55" t="s">
        <v>1017</v>
      </c>
      <c r="P95" s="55" t="s">
        <v>46</v>
      </c>
      <c r="Q95" s="76" t="s">
        <v>808</v>
      </c>
      <c r="R95" s="55"/>
      <c r="S95" s="62" t="s">
        <v>49</v>
      </c>
      <c r="T95" s="81" t="s">
        <v>809</v>
      </c>
      <c r="U95" s="77" t="s">
        <v>600</v>
      </c>
      <c r="V95" s="62" t="s">
        <v>144</v>
      </c>
      <c r="W95" s="83" t="s">
        <v>49</v>
      </c>
      <c r="X95" s="77" t="s">
        <v>600</v>
      </c>
      <c r="Y95" s="77" t="s">
        <v>407</v>
      </c>
      <c r="Z95" s="77" t="s">
        <v>896</v>
      </c>
      <c r="AA95" s="82" t="s">
        <v>952</v>
      </c>
      <c r="AB95" s="82" t="s">
        <v>139</v>
      </c>
      <c r="AC95" s="81" t="s">
        <v>1018</v>
      </c>
      <c r="AD95" s="93">
        <v>0.4434</v>
      </c>
      <c r="AE95" s="55" t="s">
        <v>411</v>
      </c>
      <c r="AF95" s="204" t="s">
        <v>899</v>
      </c>
      <c r="AG95" s="124">
        <v>264</v>
      </c>
      <c r="AH95" s="124">
        <v>255</v>
      </c>
      <c r="AI95" s="124">
        <v>1.6</v>
      </c>
      <c r="AJ95" s="125">
        <f t="shared" si="21"/>
        <v>0.84661632</v>
      </c>
      <c r="AK95" s="252">
        <f t="shared" si="22"/>
        <v>0.523731930894032</v>
      </c>
      <c r="AL95" s="124"/>
      <c r="AM95" s="82"/>
      <c r="AN95" s="82"/>
      <c r="AO95" s="82"/>
      <c r="AP95" s="82" t="s">
        <v>813</v>
      </c>
      <c r="AQ95" s="82" t="s">
        <v>900</v>
      </c>
      <c r="AR95" s="55" t="s">
        <v>893</v>
      </c>
      <c r="AS95" s="158"/>
      <c r="AT95" s="55">
        <v>1</v>
      </c>
      <c r="AU95" s="55">
        <v>1</v>
      </c>
      <c r="AV95" s="55">
        <v>0</v>
      </c>
      <c r="AW95" s="197">
        <v>1</v>
      </c>
    </row>
    <row r="96" s="42" customFormat="1" ht="30" customHeight="1" spans="1:49">
      <c r="A96" s="54">
        <f t="shared" si="20"/>
        <v>88</v>
      </c>
      <c r="B96" s="56"/>
      <c r="C96" s="56"/>
      <c r="D96" s="56"/>
      <c r="E96" s="56"/>
      <c r="F96" s="56"/>
      <c r="G96" s="56"/>
      <c r="H96" s="56"/>
      <c r="I96" s="56">
        <v>7</v>
      </c>
      <c r="J96" s="56"/>
      <c r="K96" s="63"/>
      <c r="L96" s="62" t="s">
        <v>1019</v>
      </c>
      <c r="M96" s="62" t="s">
        <v>1019</v>
      </c>
      <c r="N96" s="55" t="s">
        <v>1020</v>
      </c>
      <c r="O96" s="55"/>
      <c r="P96" s="55" t="s">
        <v>49</v>
      </c>
      <c r="Q96" s="76" t="s">
        <v>808</v>
      </c>
      <c r="R96" s="55"/>
      <c r="S96" s="62" t="s">
        <v>46</v>
      </c>
      <c r="T96" s="81" t="s">
        <v>809</v>
      </c>
      <c r="U96" s="77" t="s">
        <v>600</v>
      </c>
      <c r="V96" s="90" t="s">
        <v>1019</v>
      </c>
      <c r="W96" s="83" t="s">
        <v>46</v>
      </c>
      <c r="X96" s="77" t="s">
        <v>600</v>
      </c>
      <c r="Y96" s="77" t="s">
        <v>407</v>
      </c>
      <c r="Z96" s="77" t="s">
        <v>896</v>
      </c>
      <c r="AA96" s="82" t="s">
        <v>1021</v>
      </c>
      <c r="AB96" s="82" t="s">
        <v>1022</v>
      </c>
      <c r="AC96" s="81" t="str">
        <f>AC73</f>
        <v>20.4*19*15.6</v>
      </c>
      <c r="AD96" s="93">
        <f>AD73</f>
        <v>0.0096</v>
      </c>
      <c r="AE96" s="55" t="s">
        <v>411</v>
      </c>
      <c r="AF96" s="204" t="s">
        <v>899</v>
      </c>
      <c r="AG96" s="124">
        <v>51</v>
      </c>
      <c r="AH96" s="124">
        <v>21</v>
      </c>
      <c r="AI96" s="124">
        <v>2</v>
      </c>
      <c r="AJ96" s="125">
        <f t="shared" si="21"/>
        <v>0.01683612</v>
      </c>
      <c r="AK96" s="252">
        <f t="shared" si="22"/>
        <v>0.570202635761684</v>
      </c>
      <c r="AL96" s="124"/>
      <c r="AM96" s="82"/>
      <c r="AN96" s="82"/>
      <c r="AO96" s="82"/>
      <c r="AP96" s="82" t="s">
        <v>823</v>
      </c>
      <c r="AQ96" s="82" t="s">
        <v>1024</v>
      </c>
      <c r="AR96" s="55" t="s">
        <v>893</v>
      </c>
      <c r="AS96" s="139"/>
      <c r="AT96" s="55">
        <v>1</v>
      </c>
      <c r="AU96" s="55">
        <v>1</v>
      </c>
      <c r="AV96" s="55">
        <v>0</v>
      </c>
      <c r="AW96" s="197">
        <v>1</v>
      </c>
    </row>
    <row r="97" s="42" customFormat="1" ht="30" customHeight="1" spans="1:49">
      <c r="A97" s="54">
        <f t="shared" si="20"/>
        <v>89</v>
      </c>
      <c r="B97" s="56"/>
      <c r="C97" s="56"/>
      <c r="D97" s="56"/>
      <c r="E97" s="56"/>
      <c r="F97" s="56"/>
      <c r="G97" s="56"/>
      <c r="H97" s="56">
        <v>6</v>
      </c>
      <c r="I97" s="56"/>
      <c r="J97" s="56"/>
      <c r="K97" s="63"/>
      <c r="L97" s="72" t="s">
        <v>159</v>
      </c>
      <c r="M97" s="72" t="s">
        <v>159</v>
      </c>
      <c r="N97" s="72" t="s">
        <v>160</v>
      </c>
      <c r="O97" s="55" t="s">
        <v>1017</v>
      </c>
      <c r="P97" s="55" t="s">
        <v>46</v>
      </c>
      <c r="Q97" s="76" t="s">
        <v>808</v>
      </c>
      <c r="R97" s="76"/>
      <c r="S97" s="62" t="s">
        <v>49</v>
      </c>
      <c r="T97" s="81" t="s">
        <v>809</v>
      </c>
      <c r="U97" s="77" t="s">
        <v>600</v>
      </c>
      <c r="V97" s="76" t="s">
        <v>147</v>
      </c>
      <c r="W97" s="83" t="s">
        <v>49</v>
      </c>
      <c r="X97" s="77" t="s">
        <v>600</v>
      </c>
      <c r="Y97" s="77" t="s">
        <v>407</v>
      </c>
      <c r="Z97" s="77" t="s">
        <v>896</v>
      </c>
      <c r="AA97" s="82" t="s">
        <v>952</v>
      </c>
      <c r="AB97" s="82" t="s">
        <v>139</v>
      </c>
      <c r="AC97" s="81" t="str">
        <f>AC76</f>
        <v>191*50.5*192</v>
      </c>
      <c r="AD97" s="93">
        <f>AD76</f>
        <v>0.3869</v>
      </c>
      <c r="AE97" s="55" t="s">
        <v>411</v>
      </c>
      <c r="AF97" s="204" t="s">
        <v>899</v>
      </c>
      <c r="AG97" s="124">
        <v>234</v>
      </c>
      <c r="AH97" s="124">
        <v>225</v>
      </c>
      <c r="AI97" s="124">
        <v>1.6</v>
      </c>
      <c r="AJ97" s="125">
        <f t="shared" si="21"/>
        <v>0.6621264</v>
      </c>
      <c r="AK97" s="252">
        <f t="shared" si="22"/>
        <v>0.584329517747669</v>
      </c>
      <c r="AL97" s="124"/>
      <c r="AM97" s="82"/>
      <c r="AN97" s="82"/>
      <c r="AO97" s="82"/>
      <c r="AP97" s="82" t="s">
        <v>813</v>
      </c>
      <c r="AQ97" s="82" t="s">
        <v>900</v>
      </c>
      <c r="AR97" s="55" t="s">
        <v>893</v>
      </c>
      <c r="AS97" s="139"/>
      <c r="AT97" s="55">
        <v>1</v>
      </c>
      <c r="AU97" s="55">
        <v>1</v>
      </c>
      <c r="AV97" s="55">
        <v>0</v>
      </c>
      <c r="AW97" s="197">
        <v>1</v>
      </c>
    </row>
    <row r="98" s="42" customFormat="1" ht="30" customHeight="1" spans="1:49">
      <c r="A98" s="54">
        <f t="shared" si="20"/>
        <v>90</v>
      </c>
      <c r="B98" s="56"/>
      <c r="C98" s="56"/>
      <c r="D98" s="56"/>
      <c r="E98" s="56"/>
      <c r="F98" s="56"/>
      <c r="G98" s="56"/>
      <c r="H98" s="56">
        <v>6</v>
      </c>
      <c r="I98" s="56"/>
      <c r="J98" s="56"/>
      <c r="K98" s="63"/>
      <c r="L98" s="72" t="s">
        <v>1029</v>
      </c>
      <c r="M98" s="72" t="s">
        <v>1029</v>
      </c>
      <c r="N98" s="72" t="s">
        <v>1030</v>
      </c>
      <c r="O98" s="55"/>
      <c r="P98" s="55" t="s">
        <v>49</v>
      </c>
      <c r="Q98" s="76" t="s">
        <v>808</v>
      </c>
      <c r="R98" s="55"/>
      <c r="S98" s="62" t="s">
        <v>46</v>
      </c>
      <c r="T98" s="81" t="s">
        <v>809</v>
      </c>
      <c r="U98" s="77" t="s">
        <v>600</v>
      </c>
      <c r="V98" s="72" t="s">
        <v>1029</v>
      </c>
      <c r="W98" s="83" t="s">
        <v>46</v>
      </c>
      <c r="X98" s="77" t="s">
        <v>600</v>
      </c>
      <c r="Y98" s="77" t="s">
        <v>407</v>
      </c>
      <c r="Z98" s="77" t="s">
        <v>896</v>
      </c>
      <c r="AA98" s="82" t="s">
        <v>1031</v>
      </c>
      <c r="AB98" s="82"/>
      <c r="AC98" s="81" t="str">
        <f>AC75</f>
        <v>40.5*17*9.6</v>
      </c>
      <c r="AD98" s="93">
        <f>AD75</f>
        <v>0.0188</v>
      </c>
      <c r="AE98" s="55" t="s">
        <v>411</v>
      </c>
      <c r="AF98" s="204" t="s">
        <v>899</v>
      </c>
      <c r="AG98" s="124">
        <v>48</v>
      </c>
      <c r="AH98" s="124">
        <v>21</v>
      </c>
      <c r="AI98" s="124">
        <v>3</v>
      </c>
      <c r="AJ98" s="125">
        <f t="shared" si="21"/>
        <v>0.02376864</v>
      </c>
      <c r="AK98" s="252">
        <f t="shared" si="22"/>
        <v>0.79095817009303</v>
      </c>
      <c r="AL98" s="124"/>
      <c r="AM98" s="82"/>
      <c r="AN98" s="82"/>
      <c r="AO98" s="82"/>
      <c r="AP98" s="82" t="s">
        <v>823</v>
      </c>
      <c r="AQ98" s="82" t="s">
        <v>1028</v>
      </c>
      <c r="AR98" s="55" t="s">
        <v>815</v>
      </c>
      <c r="AS98" s="139"/>
      <c r="AT98" s="55">
        <v>1</v>
      </c>
      <c r="AU98" s="55">
        <v>1</v>
      </c>
      <c r="AV98" s="55">
        <v>0</v>
      </c>
      <c r="AW98" s="197">
        <v>1</v>
      </c>
    </row>
    <row r="99" s="42" customFormat="1" ht="30" customHeight="1" spans="1:49">
      <c r="A99" s="54">
        <f t="shared" si="20"/>
        <v>91</v>
      </c>
      <c r="B99" s="56"/>
      <c r="C99" s="56"/>
      <c r="D99" s="56"/>
      <c r="E99" s="56"/>
      <c r="F99" s="56"/>
      <c r="G99" s="56">
        <v>5</v>
      </c>
      <c r="H99" s="56"/>
      <c r="I99" s="56"/>
      <c r="J99" s="56"/>
      <c r="K99" s="63"/>
      <c r="L99" s="63"/>
      <c r="M99" s="62" t="s">
        <v>1073</v>
      </c>
      <c r="N99" s="55" t="s">
        <v>1074</v>
      </c>
      <c r="O99" s="55" t="s">
        <v>1075</v>
      </c>
      <c r="P99" s="55"/>
      <c r="Q99" s="76" t="s">
        <v>808</v>
      </c>
      <c r="R99" s="55"/>
      <c r="S99" s="62" t="s">
        <v>46</v>
      </c>
      <c r="T99" s="81" t="s">
        <v>809</v>
      </c>
      <c r="U99" s="77" t="s">
        <v>600</v>
      </c>
      <c r="V99" s="55" t="s">
        <v>1034</v>
      </c>
      <c r="W99" s="83" t="s">
        <v>46</v>
      </c>
      <c r="X99" s="77" t="s">
        <v>600</v>
      </c>
      <c r="Y99" s="77" t="s">
        <v>407</v>
      </c>
      <c r="Z99" s="77" t="s">
        <v>843</v>
      </c>
      <c r="AA99" s="82" t="s">
        <v>811</v>
      </c>
      <c r="AB99" s="82" t="s">
        <v>411</v>
      </c>
      <c r="AC99" s="81"/>
      <c r="AD99" s="93">
        <f>AD101+AD103+AD106</f>
        <v>1.18512</v>
      </c>
      <c r="AE99" s="55" t="s">
        <v>411</v>
      </c>
      <c r="AF99" s="204" t="s">
        <v>844</v>
      </c>
      <c r="AG99" s="124"/>
      <c r="AH99" s="124"/>
      <c r="AI99" s="124"/>
      <c r="AJ99" s="125"/>
      <c r="AK99" s="121"/>
      <c r="AL99" s="124">
        <v>33</v>
      </c>
      <c r="AM99" s="82"/>
      <c r="AN99" s="82"/>
      <c r="AO99" s="82"/>
      <c r="AP99" s="82" t="s">
        <v>869</v>
      </c>
      <c r="AQ99" s="82" t="s">
        <v>845</v>
      </c>
      <c r="AR99" s="55" t="s">
        <v>815</v>
      </c>
      <c r="AS99" s="139"/>
      <c r="AT99" s="55">
        <v>1</v>
      </c>
      <c r="AU99" s="55">
        <v>1</v>
      </c>
      <c r="AV99" s="55">
        <v>0</v>
      </c>
      <c r="AW99" s="197">
        <v>0</v>
      </c>
    </row>
    <row r="100" s="43" customFormat="1" ht="30" customHeight="1" spans="1:49">
      <c r="A100" s="57">
        <f t="shared" si="20"/>
        <v>92</v>
      </c>
      <c r="B100" s="58"/>
      <c r="C100" s="58"/>
      <c r="D100" s="58"/>
      <c r="E100" s="58"/>
      <c r="F100" s="58"/>
      <c r="G100" s="58">
        <v>5</v>
      </c>
      <c r="H100" s="58"/>
      <c r="I100" s="58"/>
      <c r="J100" s="58"/>
      <c r="K100" s="64"/>
      <c r="L100" s="64"/>
      <c r="M100" s="201" t="s">
        <v>1076</v>
      </c>
      <c r="N100" s="197" t="s">
        <v>1077</v>
      </c>
      <c r="O100" s="197"/>
      <c r="P100" s="197"/>
      <c r="Q100" s="214" t="s">
        <v>808</v>
      </c>
      <c r="R100" s="197"/>
      <c r="S100" s="198" t="s">
        <v>46</v>
      </c>
      <c r="T100" s="219"/>
      <c r="U100" s="216" t="s">
        <v>600</v>
      </c>
      <c r="V100" s="197" t="s">
        <v>1034</v>
      </c>
      <c r="W100" s="218" t="s">
        <v>46</v>
      </c>
      <c r="X100" s="216" t="s">
        <v>600</v>
      </c>
      <c r="Y100" s="216" t="s">
        <v>407</v>
      </c>
      <c r="Z100" s="216" t="s">
        <v>843</v>
      </c>
      <c r="AA100" s="236" t="s">
        <v>811</v>
      </c>
      <c r="AB100" s="236" t="s">
        <v>411</v>
      </c>
      <c r="AC100" s="219"/>
      <c r="AD100" s="237" t="e">
        <f>AD103+AD104+AD107</f>
        <v>#REF!</v>
      </c>
      <c r="AE100" s="197" t="s">
        <v>411</v>
      </c>
      <c r="AF100" s="283"/>
      <c r="AG100" s="263"/>
      <c r="AH100" s="263"/>
      <c r="AI100" s="263"/>
      <c r="AJ100" s="284"/>
      <c r="AK100" s="187"/>
      <c r="AL100" s="263"/>
      <c r="AM100" s="96"/>
      <c r="AN100" s="96"/>
      <c r="AO100" s="96"/>
      <c r="AP100" s="96" t="s">
        <v>869</v>
      </c>
      <c r="AQ100" s="96" t="s">
        <v>845</v>
      </c>
      <c r="AR100" s="66" t="s">
        <v>820</v>
      </c>
      <c r="AS100" s="141"/>
      <c r="AT100" s="66">
        <v>0</v>
      </c>
      <c r="AU100" s="66">
        <v>0</v>
      </c>
      <c r="AV100" s="66">
        <v>0</v>
      </c>
      <c r="AW100" s="197">
        <v>1</v>
      </c>
    </row>
    <row r="101" s="42" customFormat="1" ht="30" customHeight="1" spans="1:49">
      <c r="A101" s="54">
        <f>ROW()-8</f>
        <v>93</v>
      </c>
      <c r="B101" s="56"/>
      <c r="C101" s="56"/>
      <c r="D101" s="56"/>
      <c r="E101" s="56"/>
      <c r="F101" s="56"/>
      <c r="G101" s="56"/>
      <c r="H101" s="56">
        <v>6</v>
      </c>
      <c r="I101" s="56"/>
      <c r="J101" s="56"/>
      <c r="K101" s="63"/>
      <c r="L101" s="62" t="s">
        <v>1038</v>
      </c>
      <c r="M101" s="62" t="s">
        <v>1038</v>
      </c>
      <c r="N101" s="55" t="s">
        <v>1039</v>
      </c>
      <c r="O101" s="55"/>
      <c r="P101" s="55" t="s">
        <v>46</v>
      </c>
      <c r="Q101" s="76" t="s">
        <v>808</v>
      </c>
      <c r="R101" s="55"/>
      <c r="S101" s="62" t="s">
        <v>49</v>
      </c>
      <c r="T101" s="81" t="s">
        <v>809</v>
      </c>
      <c r="U101" s="77" t="s">
        <v>600</v>
      </c>
      <c r="V101" s="90" t="s">
        <v>1038</v>
      </c>
      <c r="W101" s="83" t="s">
        <v>49</v>
      </c>
      <c r="X101" s="77" t="s">
        <v>600</v>
      </c>
      <c r="Y101" s="77" t="s">
        <v>407</v>
      </c>
      <c r="Z101" s="77" t="s">
        <v>896</v>
      </c>
      <c r="AA101" s="82" t="s">
        <v>936</v>
      </c>
      <c r="AB101" s="82" t="s">
        <v>937</v>
      </c>
      <c r="AC101" s="81" t="str">
        <f>AC79</f>
        <v>29*106515</v>
      </c>
      <c r="AD101" s="93">
        <f>AD79</f>
        <v>0.8184</v>
      </c>
      <c r="AE101" s="55" t="s">
        <v>411</v>
      </c>
      <c r="AF101" s="204" t="s">
        <v>899</v>
      </c>
      <c r="AG101" s="124">
        <v>529</v>
      </c>
      <c r="AH101" s="124">
        <v>146</v>
      </c>
      <c r="AI101" s="124">
        <v>2</v>
      </c>
      <c r="AJ101" s="125">
        <f>AG101*AH101*AI101*7860/1000000000</f>
        <v>1.21411848</v>
      </c>
      <c r="AK101" s="252">
        <f>AD101/AJ101</f>
        <v>0.674069304998965</v>
      </c>
      <c r="AL101" s="124"/>
      <c r="AM101" s="82"/>
      <c r="AN101" s="82"/>
      <c r="AO101" s="82"/>
      <c r="AP101" s="82" t="s">
        <v>813</v>
      </c>
      <c r="AQ101" s="82" t="s">
        <v>900</v>
      </c>
      <c r="AR101" s="55" t="s">
        <v>893</v>
      </c>
      <c r="AS101" s="139"/>
      <c r="AT101" s="55">
        <v>1</v>
      </c>
      <c r="AU101" s="55">
        <v>1</v>
      </c>
      <c r="AV101" s="55">
        <v>0</v>
      </c>
      <c r="AW101" s="66">
        <v>0</v>
      </c>
    </row>
    <row r="102" s="43" customFormat="1" ht="30" customHeight="1" spans="1:49">
      <c r="A102" s="57">
        <f>ROW()-8</f>
        <v>94</v>
      </c>
      <c r="B102" s="58"/>
      <c r="C102" s="58"/>
      <c r="D102" s="58"/>
      <c r="E102" s="58"/>
      <c r="F102" s="58"/>
      <c r="G102" s="58"/>
      <c r="H102" s="58">
        <v>6</v>
      </c>
      <c r="I102" s="58"/>
      <c r="J102" s="58"/>
      <c r="K102" s="64"/>
      <c r="L102" s="198" t="s">
        <v>1041</v>
      </c>
      <c r="M102" s="198" t="s">
        <v>1041</v>
      </c>
      <c r="N102" s="197" t="s">
        <v>1042</v>
      </c>
      <c r="O102" s="197"/>
      <c r="P102" s="197" t="s">
        <v>46</v>
      </c>
      <c r="Q102" s="214" t="s">
        <v>808</v>
      </c>
      <c r="R102" s="197"/>
      <c r="S102" s="198" t="s">
        <v>46</v>
      </c>
      <c r="T102" s="219"/>
      <c r="U102" s="216" t="s">
        <v>600</v>
      </c>
      <c r="V102" s="217" t="s">
        <v>1041</v>
      </c>
      <c r="W102" s="218" t="s">
        <v>46</v>
      </c>
      <c r="X102" s="216" t="s">
        <v>600</v>
      </c>
      <c r="Y102" s="216" t="s">
        <v>407</v>
      </c>
      <c r="Z102" s="216" t="s">
        <v>896</v>
      </c>
      <c r="AA102" s="236" t="s">
        <v>936</v>
      </c>
      <c r="AB102" s="236" t="s">
        <v>937</v>
      </c>
      <c r="AC102" s="219"/>
      <c r="AD102" s="237">
        <v>0.805</v>
      </c>
      <c r="AE102" s="197"/>
      <c r="AF102" s="240" t="s">
        <v>899</v>
      </c>
      <c r="AG102" s="253">
        <v>508</v>
      </c>
      <c r="AH102" s="253">
        <v>132</v>
      </c>
      <c r="AI102" s="253">
        <v>2</v>
      </c>
      <c r="AJ102" s="253">
        <f>AG102*AH102*AI102*7860/1000000000</f>
        <v>1.05412032</v>
      </c>
      <c r="AK102" s="254">
        <f>AD102/AJ102</f>
        <v>0.763669938551227</v>
      </c>
      <c r="AL102" s="264"/>
      <c r="AM102" s="96"/>
      <c r="AN102" s="96"/>
      <c r="AO102" s="96"/>
      <c r="AP102" s="96" t="s">
        <v>813</v>
      </c>
      <c r="AQ102" s="96" t="s">
        <v>900</v>
      </c>
      <c r="AR102" s="197" t="s">
        <v>820</v>
      </c>
      <c r="AS102" s="269"/>
      <c r="AT102" s="197">
        <v>0</v>
      </c>
      <c r="AU102" s="197">
        <v>0</v>
      </c>
      <c r="AV102" s="197">
        <v>0</v>
      </c>
      <c r="AW102" s="197">
        <v>1</v>
      </c>
    </row>
    <row r="103" s="42" customFormat="1" ht="30" customHeight="1" spans="1:49">
      <c r="A103" s="54">
        <f>ROW()-8</f>
        <v>95</v>
      </c>
      <c r="B103" s="56"/>
      <c r="C103" s="56"/>
      <c r="D103" s="56"/>
      <c r="E103" s="56"/>
      <c r="F103" s="56"/>
      <c r="G103" s="56"/>
      <c r="H103" s="56">
        <v>6</v>
      </c>
      <c r="I103" s="56"/>
      <c r="J103" s="56"/>
      <c r="K103" s="63"/>
      <c r="L103" s="63"/>
      <c r="M103" s="62" t="s">
        <v>625</v>
      </c>
      <c r="N103" s="55" t="s">
        <v>1078</v>
      </c>
      <c r="O103" s="55"/>
      <c r="P103" s="55"/>
      <c r="Q103" s="76" t="s">
        <v>808</v>
      </c>
      <c r="R103" s="55"/>
      <c r="S103" s="62" t="s">
        <v>46</v>
      </c>
      <c r="T103" s="81" t="s">
        <v>809</v>
      </c>
      <c r="U103" s="77" t="s">
        <v>600</v>
      </c>
      <c r="V103" s="90" t="s">
        <v>627</v>
      </c>
      <c r="W103" s="83" t="s">
        <v>46</v>
      </c>
      <c r="X103" s="77" t="s">
        <v>600</v>
      </c>
      <c r="Y103" s="77" t="s">
        <v>407</v>
      </c>
      <c r="Z103" s="77" t="s">
        <v>843</v>
      </c>
      <c r="AA103" s="82" t="s">
        <v>811</v>
      </c>
      <c r="AB103" s="82" t="s">
        <v>411</v>
      </c>
      <c r="AC103" s="81" t="str">
        <f t="shared" ref="AC103:AD104" si="23">AC81</f>
        <v>160.6*30.6*241</v>
      </c>
      <c r="AD103" s="93">
        <f>AD81</f>
        <v>0.25422</v>
      </c>
      <c r="AE103" s="55" t="s">
        <v>411</v>
      </c>
      <c r="AF103" s="104" t="s">
        <v>933</v>
      </c>
      <c r="AG103" s="127"/>
      <c r="AH103" s="127"/>
      <c r="AI103" s="127"/>
      <c r="AJ103" s="128"/>
      <c r="AK103" s="104"/>
      <c r="AL103" s="127">
        <v>2</v>
      </c>
      <c r="AM103" s="82"/>
      <c r="AN103" s="82"/>
      <c r="AO103" s="82"/>
      <c r="AP103" s="82" t="s">
        <v>869</v>
      </c>
      <c r="AQ103" s="82" t="s">
        <v>845</v>
      </c>
      <c r="AR103" s="55" t="s">
        <v>893</v>
      </c>
      <c r="AS103" s="139"/>
      <c r="AT103" s="55">
        <v>1</v>
      </c>
      <c r="AU103" s="55">
        <v>1</v>
      </c>
      <c r="AV103" s="55">
        <v>0</v>
      </c>
      <c r="AW103" s="197">
        <v>1</v>
      </c>
    </row>
    <row r="104" s="42" customFormat="1" ht="30" customHeight="1" spans="1:49">
      <c r="A104" s="54">
        <f>ROW()-8</f>
        <v>96</v>
      </c>
      <c r="B104" s="56"/>
      <c r="C104" s="56"/>
      <c r="D104" s="56"/>
      <c r="E104" s="56"/>
      <c r="F104" s="56"/>
      <c r="G104" s="56"/>
      <c r="H104" s="56"/>
      <c r="I104" s="56">
        <v>7</v>
      </c>
      <c r="J104" s="56"/>
      <c r="K104" s="63"/>
      <c r="L104" s="62" t="s">
        <v>153</v>
      </c>
      <c r="M104" s="62" t="s">
        <v>153</v>
      </c>
      <c r="N104" s="55" t="s">
        <v>154</v>
      </c>
      <c r="O104" s="55"/>
      <c r="P104" s="55" t="s">
        <v>46</v>
      </c>
      <c r="Q104" s="76" t="s">
        <v>808</v>
      </c>
      <c r="R104" s="55"/>
      <c r="S104" s="62" t="s">
        <v>46</v>
      </c>
      <c r="T104" s="81" t="s">
        <v>809</v>
      </c>
      <c r="U104" s="77" t="s">
        <v>600</v>
      </c>
      <c r="V104" s="90" t="s">
        <v>627</v>
      </c>
      <c r="W104" s="83" t="s">
        <v>46</v>
      </c>
      <c r="X104" s="77" t="s">
        <v>600</v>
      </c>
      <c r="Y104" s="77" t="s">
        <v>407</v>
      </c>
      <c r="Z104" s="77" t="s">
        <v>896</v>
      </c>
      <c r="AA104" s="82" t="s">
        <v>952</v>
      </c>
      <c r="AB104" s="82" t="s">
        <v>139</v>
      </c>
      <c r="AC104" s="81" t="str">
        <f t="shared" si="23"/>
        <v>160.6*30.6*241</v>
      </c>
      <c r="AD104" s="93">
        <f t="shared" si="23"/>
        <v>0.2439</v>
      </c>
      <c r="AE104" s="55" t="s">
        <v>411</v>
      </c>
      <c r="AF104" s="204" t="s">
        <v>899</v>
      </c>
      <c r="AG104" s="124">
        <v>242</v>
      </c>
      <c r="AH104" s="124">
        <v>142</v>
      </c>
      <c r="AI104" s="124">
        <v>1.6</v>
      </c>
      <c r="AJ104" s="125">
        <f>AG104*AH104*AI104*7860/1000000000</f>
        <v>0.432161664</v>
      </c>
      <c r="AK104" s="252">
        <f>AD104/AJ104</f>
        <v>0.564372132739659</v>
      </c>
      <c r="AL104" s="124"/>
      <c r="AM104" s="82"/>
      <c r="AN104" s="82"/>
      <c r="AO104" s="82"/>
      <c r="AP104" s="82" t="s">
        <v>813</v>
      </c>
      <c r="AQ104" s="82" t="s">
        <v>900</v>
      </c>
      <c r="AR104" s="55" t="s">
        <v>893</v>
      </c>
      <c r="AS104" s="139"/>
      <c r="AT104" s="55">
        <v>1</v>
      </c>
      <c r="AU104" s="55">
        <v>1</v>
      </c>
      <c r="AV104" s="55">
        <v>0</v>
      </c>
      <c r="AW104" s="197">
        <v>1</v>
      </c>
    </row>
    <row r="105" s="42" customFormat="1" ht="30" customHeight="1" spans="1:49">
      <c r="A105" s="54">
        <f>ROW()-8</f>
        <v>97</v>
      </c>
      <c r="B105" s="56"/>
      <c r="C105" s="56"/>
      <c r="D105" s="56"/>
      <c r="E105" s="56"/>
      <c r="F105" s="56"/>
      <c r="G105" s="56"/>
      <c r="H105" s="56"/>
      <c r="I105" s="56">
        <v>7</v>
      </c>
      <c r="J105" s="56"/>
      <c r="K105" s="63"/>
      <c r="L105" s="72" t="s">
        <v>179</v>
      </c>
      <c r="M105" s="72" t="s">
        <v>179</v>
      </c>
      <c r="N105" s="72" t="s">
        <v>180</v>
      </c>
      <c r="O105" s="72" t="s">
        <v>956</v>
      </c>
      <c r="P105" s="55"/>
      <c r="Q105" s="76" t="s">
        <v>808</v>
      </c>
      <c r="R105" s="91"/>
      <c r="S105" s="62" t="s">
        <v>49</v>
      </c>
      <c r="T105" s="62" t="s">
        <v>809</v>
      </c>
      <c r="U105" s="77" t="s">
        <v>407</v>
      </c>
      <c r="V105" s="77" t="s">
        <v>942</v>
      </c>
      <c r="W105" s="72" t="s">
        <v>49</v>
      </c>
      <c r="X105" s="77" t="s">
        <v>407</v>
      </c>
      <c r="Y105" s="77" t="s">
        <v>600</v>
      </c>
      <c r="Z105" s="77" t="s">
        <v>942</v>
      </c>
      <c r="AA105" s="82" t="s">
        <v>411</v>
      </c>
      <c r="AB105" s="82"/>
      <c r="AC105" s="81"/>
      <c r="AD105" s="93">
        <v>0.00516</v>
      </c>
      <c r="AE105" s="55" t="s">
        <v>411</v>
      </c>
      <c r="AF105" s="82"/>
      <c r="AG105" s="118"/>
      <c r="AH105" s="118"/>
      <c r="AI105" s="118"/>
      <c r="AJ105" s="100"/>
      <c r="AK105" s="82"/>
      <c r="AL105" s="82"/>
      <c r="AM105" s="82"/>
      <c r="AN105" s="82"/>
      <c r="AO105" s="82"/>
      <c r="AP105" s="82" t="s">
        <v>823</v>
      </c>
      <c r="AQ105" s="82" t="s">
        <v>943</v>
      </c>
      <c r="AR105" s="55" t="s">
        <v>893</v>
      </c>
      <c r="AS105" s="139"/>
      <c r="AT105" s="55">
        <v>2</v>
      </c>
      <c r="AU105" s="55">
        <v>2</v>
      </c>
      <c r="AV105" s="55">
        <v>0</v>
      </c>
      <c r="AW105" s="197">
        <v>2</v>
      </c>
    </row>
    <row r="106" s="42" customFormat="1" ht="30" customHeight="1" spans="1:49">
      <c r="A106" s="54">
        <f>ROW()-8</f>
        <v>98</v>
      </c>
      <c r="B106" s="56"/>
      <c r="C106" s="56"/>
      <c r="D106" s="56"/>
      <c r="E106" s="56"/>
      <c r="F106" s="56"/>
      <c r="G106" s="56"/>
      <c r="H106" s="56">
        <v>6</v>
      </c>
      <c r="I106" s="56"/>
      <c r="J106" s="56"/>
      <c r="K106" s="63"/>
      <c r="L106" s="62" t="s">
        <v>1044</v>
      </c>
      <c r="M106" s="62" t="s">
        <v>1044</v>
      </c>
      <c r="N106" s="55" t="s">
        <v>1045</v>
      </c>
      <c r="O106" s="55"/>
      <c r="P106" s="55"/>
      <c r="Q106" s="76" t="s">
        <v>808</v>
      </c>
      <c r="R106" s="55"/>
      <c r="S106" s="62" t="s">
        <v>46</v>
      </c>
      <c r="T106" s="81" t="s">
        <v>809</v>
      </c>
      <c r="U106" s="77" t="s">
        <v>600</v>
      </c>
      <c r="V106" s="62" t="s">
        <v>1044</v>
      </c>
      <c r="W106" s="83" t="s">
        <v>46</v>
      </c>
      <c r="X106" s="77" t="s">
        <v>600</v>
      </c>
      <c r="Y106" s="77" t="s">
        <v>407</v>
      </c>
      <c r="Z106" s="77" t="s">
        <v>857</v>
      </c>
      <c r="AA106" s="72" t="s">
        <v>1046</v>
      </c>
      <c r="AB106" s="72" t="s">
        <v>1047</v>
      </c>
      <c r="AC106" s="81"/>
      <c r="AD106" s="93">
        <f>AD84</f>
        <v>0.1125</v>
      </c>
      <c r="AE106" s="55" t="s">
        <v>411</v>
      </c>
      <c r="AF106" s="104" t="s">
        <v>861</v>
      </c>
      <c r="AG106" s="124">
        <f>AD106/0.302*1000</f>
        <v>372.516556291391</v>
      </c>
      <c r="AH106" s="124">
        <v>7</v>
      </c>
      <c r="AI106" s="124"/>
      <c r="AJ106" s="129">
        <f>AH106/2*AH106/2*3.14*AG106*7860/1000000000</f>
        <v>0.112624755794702</v>
      </c>
      <c r="AK106" s="252">
        <f>AD106/AJ106</f>
        <v>0.998892287989246</v>
      </c>
      <c r="AL106" s="130"/>
      <c r="AM106" s="82"/>
      <c r="AN106" s="82"/>
      <c r="AO106" s="82"/>
      <c r="AP106" s="82" t="s">
        <v>823</v>
      </c>
      <c r="AQ106" s="82" t="s">
        <v>862</v>
      </c>
      <c r="AR106" s="55" t="s">
        <v>815</v>
      </c>
      <c r="AS106" s="139"/>
      <c r="AT106" s="55">
        <v>1</v>
      </c>
      <c r="AU106" s="55">
        <v>1</v>
      </c>
      <c r="AV106" s="55">
        <v>0</v>
      </c>
      <c r="AW106" s="197">
        <v>1</v>
      </c>
    </row>
    <row r="107" s="42" customFormat="1" ht="30" customHeight="1" spans="1:49">
      <c r="A107" s="54">
        <f>ROW()-8</f>
        <v>99</v>
      </c>
      <c r="B107" s="56"/>
      <c r="C107" s="56"/>
      <c r="D107" s="56"/>
      <c r="E107" s="56"/>
      <c r="F107" s="56">
        <v>4</v>
      </c>
      <c r="G107" s="56"/>
      <c r="H107" s="56"/>
      <c r="I107" s="56"/>
      <c r="J107" s="56"/>
      <c r="K107" s="63"/>
      <c r="L107" s="63"/>
      <c r="M107" s="76" t="s">
        <v>1079</v>
      </c>
      <c r="N107" s="204" t="s">
        <v>1080</v>
      </c>
      <c r="O107" s="55" t="s">
        <v>1081</v>
      </c>
      <c r="P107" s="204"/>
      <c r="Q107" s="76" t="s">
        <v>808</v>
      </c>
      <c r="R107" s="225"/>
      <c r="S107" s="62" t="s">
        <v>46</v>
      </c>
      <c r="T107" s="81" t="s">
        <v>809</v>
      </c>
      <c r="U107" s="77" t="s">
        <v>600</v>
      </c>
      <c r="V107" s="62" t="s">
        <v>986</v>
      </c>
      <c r="W107" s="83" t="s">
        <v>46</v>
      </c>
      <c r="X107" s="77" t="s">
        <v>600</v>
      </c>
      <c r="Y107" s="77" t="s">
        <v>407</v>
      </c>
      <c r="Z107" s="77" t="s">
        <v>843</v>
      </c>
      <c r="AA107" s="72" t="s">
        <v>811</v>
      </c>
      <c r="AB107" s="82" t="s">
        <v>411</v>
      </c>
      <c r="AC107" s="81"/>
      <c r="AD107" s="93" t="e">
        <f>AD63</f>
        <v>#REF!</v>
      </c>
      <c r="AE107" s="55"/>
      <c r="AF107" s="204" t="s">
        <v>844</v>
      </c>
      <c r="AG107" s="127"/>
      <c r="AH107" s="127"/>
      <c r="AI107" s="127"/>
      <c r="AJ107" s="128"/>
      <c r="AK107" s="104"/>
      <c r="AL107" s="127">
        <v>17</v>
      </c>
      <c r="AM107" s="82"/>
      <c r="AN107" s="82"/>
      <c r="AO107" s="82"/>
      <c r="AP107" s="82" t="s">
        <v>869</v>
      </c>
      <c r="AQ107" s="82" t="s">
        <v>845</v>
      </c>
      <c r="AR107" s="71" t="s">
        <v>840</v>
      </c>
      <c r="AS107" s="139"/>
      <c r="AT107" s="55">
        <v>0</v>
      </c>
      <c r="AU107" s="55">
        <v>0</v>
      </c>
      <c r="AV107" s="55">
        <v>1</v>
      </c>
      <c r="AW107" s="197">
        <v>0</v>
      </c>
    </row>
    <row r="108" s="42" customFormat="1" ht="30" customHeight="1" spans="1:49">
      <c r="A108" s="54">
        <f>ROW()-8</f>
        <v>100</v>
      </c>
      <c r="B108" s="56"/>
      <c r="C108" s="56"/>
      <c r="D108" s="56"/>
      <c r="E108" s="56"/>
      <c r="F108" s="56"/>
      <c r="G108" s="56">
        <v>5</v>
      </c>
      <c r="H108" s="56"/>
      <c r="I108" s="56"/>
      <c r="J108" s="56"/>
      <c r="K108" s="63"/>
      <c r="L108" s="62" t="s">
        <v>991</v>
      </c>
      <c r="M108" s="62" t="s">
        <v>991</v>
      </c>
      <c r="N108" s="55" t="s">
        <v>992</v>
      </c>
      <c r="O108" s="55"/>
      <c r="P108" s="55" t="s">
        <v>46</v>
      </c>
      <c r="Q108" s="76" t="s">
        <v>808</v>
      </c>
      <c r="R108" s="55"/>
      <c r="S108" s="62" t="s">
        <v>49</v>
      </c>
      <c r="T108" s="81" t="s">
        <v>809</v>
      </c>
      <c r="U108" s="77" t="s">
        <v>600</v>
      </c>
      <c r="V108" s="90" t="s">
        <v>991</v>
      </c>
      <c r="W108" s="83" t="s">
        <v>49</v>
      </c>
      <c r="X108" s="77" t="s">
        <v>600</v>
      </c>
      <c r="Y108" s="77" t="s">
        <v>407</v>
      </c>
      <c r="Z108" s="77" t="s">
        <v>896</v>
      </c>
      <c r="AA108" s="82" t="s">
        <v>993</v>
      </c>
      <c r="AB108" s="82" t="s">
        <v>1082</v>
      </c>
      <c r="AC108" s="81"/>
      <c r="AD108" s="93">
        <v>0.0151</v>
      </c>
      <c r="AE108" s="55" t="s">
        <v>411</v>
      </c>
      <c r="AF108" s="204" t="s">
        <v>899</v>
      </c>
      <c r="AG108" s="124">
        <v>67</v>
      </c>
      <c r="AH108" s="124">
        <v>23</v>
      </c>
      <c r="AI108" s="124">
        <v>2</v>
      </c>
      <c r="AJ108" s="125">
        <f>AG108*AH108*AI108*7860/1000000000</f>
        <v>0.02422452</v>
      </c>
      <c r="AK108" s="252">
        <f t="shared" ref="AK108:AK113" si="24">AD108/AJ108</f>
        <v>0.623335364333328</v>
      </c>
      <c r="AL108" s="124"/>
      <c r="AM108" s="82"/>
      <c r="AN108" s="82"/>
      <c r="AO108" s="82"/>
      <c r="AP108" s="82" t="s">
        <v>823</v>
      </c>
      <c r="AQ108" s="82" t="s">
        <v>996</v>
      </c>
      <c r="AR108" s="55" t="s">
        <v>893</v>
      </c>
      <c r="AS108" s="139"/>
      <c r="AT108" s="55">
        <v>0</v>
      </c>
      <c r="AU108" s="55">
        <v>0</v>
      </c>
      <c r="AV108" s="55">
        <v>1</v>
      </c>
      <c r="AW108" s="197">
        <v>0</v>
      </c>
    </row>
    <row r="109" s="42" customFormat="1" ht="30" customHeight="1" spans="1:49">
      <c r="A109" s="54">
        <f t="shared" ref="A109:A156" si="25">ROW()-8</f>
        <v>101</v>
      </c>
      <c r="B109" s="56"/>
      <c r="C109" s="56"/>
      <c r="D109" s="56"/>
      <c r="E109" s="56"/>
      <c r="F109" s="56"/>
      <c r="G109" s="56">
        <v>5</v>
      </c>
      <c r="H109" s="56"/>
      <c r="I109" s="56"/>
      <c r="J109" s="56"/>
      <c r="K109" s="63"/>
      <c r="L109" s="76" t="s">
        <v>1083</v>
      </c>
      <c r="M109" s="76" t="s">
        <v>1083</v>
      </c>
      <c r="N109" s="204" t="s">
        <v>1084</v>
      </c>
      <c r="O109" s="55" t="s">
        <v>1085</v>
      </c>
      <c r="P109" s="55" t="s">
        <v>46</v>
      </c>
      <c r="Q109" s="76" t="s">
        <v>808</v>
      </c>
      <c r="R109" s="225"/>
      <c r="S109" s="62" t="s">
        <v>46</v>
      </c>
      <c r="T109" s="56" t="s">
        <v>914</v>
      </c>
      <c r="U109" s="77" t="s">
        <v>600</v>
      </c>
      <c r="V109" s="90" t="s">
        <v>997</v>
      </c>
      <c r="W109" s="83" t="s">
        <v>46</v>
      </c>
      <c r="X109" s="77" t="s">
        <v>600</v>
      </c>
      <c r="Y109" s="77" t="s">
        <v>407</v>
      </c>
      <c r="Z109" s="77" t="s">
        <v>810</v>
      </c>
      <c r="AA109" s="82" t="s">
        <v>811</v>
      </c>
      <c r="AB109" s="82" t="s">
        <v>411</v>
      </c>
      <c r="AC109" s="81"/>
      <c r="AD109" s="93">
        <f>AD66</f>
        <v>0.4059</v>
      </c>
      <c r="AE109" s="55" t="s">
        <v>411</v>
      </c>
      <c r="AF109" s="82"/>
      <c r="AG109" s="118"/>
      <c r="AH109" s="118"/>
      <c r="AI109" s="118"/>
      <c r="AJ109" s="100"/>
      <c r="AK109" s="82"/>
      <c r="AL109" s="82"/>
      <c r="AM109" s="82"/>
      <c r="AN109" s="82"/>
      <c r="AO109" s="82"/>
      <c r="AP109" s="82" t="s">
        <v>823</v>
      </c>
      <c r="AQ109" s="82" t="s">
        <v>917</v>
      </c>
      <c r="AR109" s="55" t="s">
        <v>893</v>
      </c>
      <c r="AS109" s="139"/>
      <c r="AT109" s="55">
        <v>0</v>
      </c>
      <c r="AU109" s="55">
        <v>0</v>
      </c>
      <c r="AV109" s="55">
        <v>1</v>
      </c>
      <c r="AW109" s="197">
        <v>0</v>
      </c>
    </row>
    <row r="110" s="42" customFormat="1" ht="30" customHeight="1" spans="1:49">
      <c r="A110" s="54">
        <f t="shared" si="25"/>
        <v>102</v>
      </c>
      <c r="B110" s="56"/>
      <c r="C110" s="56"/>
      <c r="D110" s="56"/>
      <c r="E110" s="56"/>
      <c r="F110" s="56"/>
      <c r="G110" s="56">
        <v>5</v>
      </c>
      <c r="H110" s="56"/>
      <c r="I110" s="56"/>
      <c r="J110" s="56"/>
      <c r="K110" s="63"/>
      <c r="L110" s="63"/>
      <c r="M110" s="76" t="s">
        <v>1086</v>
      </c>
      <c r="N110" s="55" t="s">
        <v>1087</v>
      </c>
      <c r="O110" s="55"/>
      <c r="P110" s="55"/>
      <c r="Q110" s="76" t="s">
        <v>808</v>
      </c>
      <c r="R110" s="55"/>
      <c r="S110" s="62" t="s">
        <v>49</v>
      </c>
      <c r="T110" s="81" t="s">
        <v>809</v>
      </c>
      <c r="U110" s="77" t="s">
        <v>600</v>
      </c>
      <c r="V110" s="56" t="s">
        <v>1000</v>
      </c>
      <c r="W110" s="83" t="s">
        <v>49</v>
      </c>
      <c r="X110" s="77" t="s">
        <v>600</v>
      </c>
      <c r="Y110" s="77" t="s">
        <v>407</v>
      </c>
      <c r="Z110" s="77" t="s">
        <v>843</v>
      </c>
      <c r="AA110" s="82" t="s">
        <v>811</v>
      </c>
      <c r="AB110" s="82" t="s">
        <v>411</v>
      </c>
      <c r="AC110" s="81"/>
      <c r="AD110" s="93" t="e">
        <f>AD67</f>
        <v>#REF!</v>
      </c>
      <c r="AE110" s="55" t="s">
        <v>411</v>
      </c>
      <c r="AF110" s="204" t="s">
        <v>844</v>
      </c>
      <c r="AG110" s="124"/>
      <c r="AH110" s="124"/>
      <c r="AI110" s="124"/>
      <c r="AJ110" s="125"/>
      <c r="AK110" s="121"/>
      <c r="AL110" s="124">
        <v>17</v>
      </c>
      <c r="AM110" s="128"/>
      <c r="AN110" s="82"/>
      <c r="AO110" s="82"/>
      <c r="AP110" s="82" t="s">
        <v>869</v>
      </c>
      <c r="AQ110" s="82" t="s">
        <v>845</v>
      </c>
      <c r="AR110" s="55" t="s">
        <v>815</v>
      </c>
      <c r="AS110" s="139"/>
      <c r="AT110" s="55">
        <v>0</v>
      </c>
      <c r="AU110" s="55">
        <v>0</v>
      </c>
      <c r="AV110" s="55">
        <v>1</v>
      </c>
      <c r="AW110" s="197">
        <v>0</v>
      </c>
    </row>
    <row r="111" s="42" customFormat="1" ht="30" customHeight="1" spans="1:49">
      <c r="A111" s="54">
        <f t="shared" si="25"/>
        <v>103</v>
      </c>
      <c r="B111" s="56"/>
      <c r="C111" s="56"/>
      <c r="D111" s="56"/>
      <c r="E111" s="56"/>
      <c r="F111" s="56"/>
      <c r="G111" s="56"/>
      <c r="H111" s="56">
        <v>6</v>
      </c>
      <c r="I111" s="56"/>
      <c r="J111" s="56"/>
      <c r="K111" s="63"/>
      <c r="L111" s="63"/>
      <c r="M111" s="76" t="s">
        <v>1088</v>
      </c>
      <c r="N111" s="72" t="s">
        <v>1089</v>
      </c>
      <c r="O111" s="55" t="s">
        <v>1090</v>
      </c>
      <c r="P111" s="55"/>
      <c r="Q111" s="76" t="s">
        <v>808</v>
      </c>
      <c r="R111" s="55"/>
      <c r="S111" s="62" t="s">
        <v>49</v>
      </c>
      <c r="T111" s="81" t="s">
        <v>809</v>
      </c>
      <c r="U111" s="77" t="s">
        <v>600</v>
      </c>
      <c r="V111" s="83" t="s">
        <v>1002</v>
      </c>
      <c r="W111" s="83" t="s">
        <v>49</v>
      </c>
      <c r="X111" s="77" t="s">
        <v>600</v>
      </c>
      <c r="Y111" s="77" t="s">
        <v>407</v>
      </c>
      <c r="Z111" s="77" t="s">
        <v>843</v>
      </c>
      <c r="AA111" s="82" t="s">
        <v>811</v>
      </c>
      <c r="AB111" s="82" t="s">
        <v>411</v>
      </c>
      <c r="AC111" s="81"/>
      <c r="AD111" s="93" t="e">
        <f>#REF!+#REF!</f>
        <v>#REF!</v>
      </c>
      <c r="AE111" s="55" t="s">
        <v>411</v>
      </c>
      <c r="AF111" s="204" t="s">
        <v>844</v>
      </c>
      <c r="AG111" s="124"/>
      <c r="AH111" s="124"/>
      <c r="AI111" s="124"/>
      <c r="AJ111" s="125"/>
      <c r="AK111" s="121"/>
      <c r="AL111" s="124">
        <v>6</v>
      </c>
      <c r="AM111" s="128"/>
      <c r="AN111" s="82"/>
      <c r="AO111" s="82"/>
      <c r="AP111" s="82" t="s">
        <v>869</v>
      </c>
      <c r="AQ111" s="82" t="s">
        <v>845</v>
      </c>
      <c r="AR111" s="55" t="s">
        <v>815</v>
      </c>
      <c r="AS111" s="139"/>
      <c r="AT111" s="55">
        <v>0</v>
      </c>
      <c r="AU111" s="55">
        <v>0</v>
      </c>
      <c r="AV111" s="55">
        <v>1</v>
      </c>
      <c r="AW111" s="197">
        <v>0</v>
      </c>
    </row>
    <row r="112" s="42" customFormat="1" ht="30" customHeight="1" spans="1:49">
      <c r="A112" s="54">
        <f t="shared" si="25"/>
        <v>104</v>
      </c>
      <c r="B112" s="56"/>
      <c r="C112" s="56"/>
      <c r="D112" s="56"/>
      <c r="E112" s="56"/>
      <c r="F112" s="56"/>
      <c r="G112" s="56"/>
      <c r="H112" s="56"/>
      <c r="I112" s="56">
        <v>7</v>
      </c>
      <c r="J112" s="56"/>
      <c r="K112" s="63"/>
      <c r="L112" s="62" t="s">
        <v>695</v>
      </c>
      <c r="M112" s="62" t="s">
        <v>695</v>
      </c>
      <c r="N112" s="55" t="s">
        <v>696</v>
      </c>
      <c r="O112" s="55" t="s">
        <v>1005</v>
      </c>
      <c r="P112" s="55"/>
      <c r="Q112" s="76" t="s">
        <v>808</v>
      </c>
      <c r="R112" s="55"/>
      <c r="S112" s="62" t="s">
        <v>185</v>
      </c>
      <c r="T112" s="81" t="s">
        <v>809</v>
      </c>
      <c r="U112" s="77" t="s">
        <v>600</v>
      </c>
      <c r="V112" s="62" t="s">
        <v>695</v>
      </c>
      <c r="W112" s="83" t="s">
        <v>185</v>
      </c>
      <c r="X112" s="77" t="s">
        <v>600</v>
      </c>
      <c r="Y112" s="77" t="s">
        <v>407</v>
      </c>
      <c r="Z112" s="77" t="s">
        <v>1006</v>
      </c>
      <c r="AA112" s="82" t="s">
        <v>109</v>
      </c>
      <c r="AB112" s="82" t="s">
        <v>1008</v>
      </c>
      <c r="AC112" s="81"/>
      <c r="AD112" s="93">
        <v>0.0345</v>
      </c>
      <c r="AE112" s="55" t="s">
        <v>411</v>
      </c>
      <c r="AF112" s="204" t="s">
        <v>1010</v>
      </c>
      <c r="AG112" s="124">
        <v>65</v>
      </c>
      <c r="AH112" s="124">
        <v>10</v>
      </c>
      <c r="AI112" s="124"/>
      <c r="AJ112" s="129">
        <f>AH112/2*AH112/2*3.14*AG112*7860/1000000000</f>
        <v>0.04010565</v>
      </c>
      <c r="AK112" s="252">
        <f t="shared" si="24"/>
        <v>0.860227922998381</v>
      </c>
      <c r="AL112" s="130"/>
      <c r="AM112" s="129"/>
      <c r="AN112" s="82"/>
      <c r="AO112" s="82"/>
      <c r="AP112" s="82" t="s">
        <v>823</v>
      </c>
      <c r="AQ112" s="82" t="s">
        <v>1011</v>
      </c>
      <c r="AR112" s="55" t="s">
        <v>815</v>
      </c>
      <c r="AS112" s="139"/>
      <c r="AT112" s="55">
        <v>0</v>
      </c>
      <c r="AU112" s="55">
        <v>0</v>
      </c>
      <c r="AV112" s="55">
        <v>1</v>
      </c>
      <c r="AW112" s="197">
        <v>0</v>
      </c>
    </row>
    <row r="113" s="42" customFormat="1" ht="30" customHeight="1" spans="1:49">
      <c r="A113" s="54">
        <f t="shared" si="25"/>
        <v>105</v>
      </c>
      <c r="B113" s="56"/>
      <c r="C113" s="56"/>
      <c r="D113" s="56"/>
      <c r="E113" s="56"/>
      <c r="F113" s="56"/>
      <c r="G113" s="56"/>
      <c r="H113" s="56"/>
      <c r="I113" s="56">
        <v>7</v>
      </c>
      <c r="J113" s="56"/>
      <c r="K113" s="63"/>
      <c r="L113" s="62" t="s">
        <v>1012</v>
      </c>
      <c r="M113" s="62" t="s">
        <v>1012</v>
      </c>
      <c r="N113" s="72" t="s">
        <v>1013</v>
      </c>
      <c r="O113" s="55"/>
      <c r="P113" s="55"/>
      <c r="Q113" s="76" t="s">
        <v>808</v>
      </c>
      <c r="R113" s="55"/>
      <c r="S113" s="62" t="s">
        <v>46</v>
      </c>
      <c r="T113" s="81" t="s">
        <v>809</v>
      </c>
      <c r="U113" s="77" t="s">
        <v>600</v>
      </c>
      <c r="V113" s="62" t="s">
        <v>1012</v>
      </c>
      <c r="W113" s="83" t="s">
        <v>46</v>
      </c>
      <c r="X113" s="77" t="s">
        <v>600</v>
      </c>
      <c r="Y113" s="77" t="s">
        <v>407</v>
      </c>
      <c r="Z113" s="82" t="s">
        <v>1010</v>
      </c>
      <c r="AA113" s="82" t="s">
        <v>109</v>
      </c>
      <c r="AB113" s="82" t="s">
        <v>1008</v>
      </c>
      <c r="AC113" s="81"/>
      <c r="AD113" s="93">
        <v>0.0035</v>
      </c>
      <c r="AE113" s="55" t="s">
        <v>411</v>
      </c>
      <c r="AF113" s="204" t="s">
        <v>1010</v>
      </c>
      <c r="AG113" s="127">
        <v>20</v>
      </c>
      <c r="AH113" s="127">
        <v>6</v>
      </c>
      <c r="AI113" s="127"/>
      <c r="AJ113" s="129">
        <f>AH113/2*AH113/2*3.14*AG113*7860/1000000000</f>
        <v>0.004442472</v>
      </c>
      <c r="AK113" s="252">
        <f t="shared" si="24"/>
        <v>0.787849647673638</v>
      </c>
      <c r="AL113" s="130"/>
      <c r="AM113" s="129"/>
      <c r="AN113" s="82"/>
      <c r="AO113" s="82"/>
      <c r="AP113" s="82" t="s">
        <v>823</v>
      </c>
      <c r="AQ113" s="82" t="s">
        <v>1011</v>
      </c>
      <c r="AR113" s="55" t="s">
        <v>815</v>
      </c>
      <c r="AS113" s="139"/>
      <c r="AT113" s="55">
        <v>0</v>
      </c>
      <c r="AU113" s="55">
        <v>0</v>
      </c>
      <c r="AV113" s="55">
        <v>1</v>
      </c>
      <c r="AW113" s="197">
        <v>0</v>
      </c>
    </row>
    <row r="114" s="42" customFormat="1" ht="30" customHeight="1" spans="1:49">
      <c r="A114" s="54">
        <f t="shared" si="25"/>
        <v>106</v>
      </c>
      <c r="B114" s="56"/>
      <c r="C114" s="56"/>
      <c r="D114" s="56"/>
      <c r="E114" s="56"/>
      <c r="F114" s="56"/>
      <c r="G114" s="56"/>
      <c r="H114" s="56"/>
      <c r="I114" s="56">
        <v>7</v>
      </c>
      <c r="J114" s="56"/>
      <c r="K114" s="63"/>
      <c r="L114" s="62" t="s">
        <v>117</v>
      </c>
      <c r="M114" s="62" t="s">
        <v>117</v>
      </c>
      <c r="N114" s="72" t="s">
        <v>1015</v>
      </c>
      <c r="O114" s="55"/>
      <c r="P114" s="55" t="s">
        <v>46</v>
      </c>
      <c r="Q114" s="76" t="s">
        <v>808</v>
      </c>
      <c r="R114" s="55"/>
      <c r="S114" s="62" t="s">
        <v>46</v>
      </c>
      <c r="T114" s="81" t="s">
        <v>809</v>
      </c>
      <c r="U114" s="77" t="s">
        <v>407</v>
      </c>
      <c r="V114" s="62"/>
      <c r="W114" s="83"/>
      <c r="X114" s="77" t="s">
        <v>600</v>
      </c>
      <c r="Y114" s="77" t="s">
        <v>407</v>
      </c>
      <c r="Z114" s="82" t="s">
        <v>843</v>
      </c>
      <c r="AA114" s="82" t="s">
        <v>811</v>
      </c>
      <c r="AB114" s="82" t="s">
        <v>411</v>
      </c>
      <c r="AC114" s="81" t="s">
        <v>1016</v>
      </c>
      <c r="AD114" s="93" t="e">
        <f>#REF!+#REF!</f>
        <v>#REF!</v>
      </c>
      <c r="AE114" s="55" t="s">
        <v>411</v>
      </c>
      <c r="AF114" s="82"/>
      <c r="AG114" s="118"/>
      <c r="AH114" s="118"/>
      <c r="AI114" s="118"/>
      <c r="AJ114" s="100"/>
      <c r="AK114" s="82"/>
      <c r="AL114" s="82"/>
      <c r="AM114" s="82"/>
      <c r="AN114" s="82"/>
      <c r="AO114" s="82"/>
      <c r="AP114" s="82" t="s">
        <v>823</v>
      </c>
      <c r="AQ114" s="82" t="s">
        <v>943</v>
      </c>
      <c r="AR114" s="55" t="s">
        <v>893</v>
      </c>
      <c r="AS114" s="139"/>
      <c r="AT114" s="55">
        <v>0</v>
      </c>
      <c r="AU114" s="55">
        <v>0</v>
      </c>
      <c r="AV114" s="55">
        <v>1</v>
      </c>
      <c r="AW114" s="197">
        <v>0</v>
      </c>
    </row>
    <row r="115" s="42" customFormat="1" ht="30" customHeight="1" spans="1:49">
      <c r="A115" s="54">
        <f t="shared" si="25"/>
        <v>107</v>
      </c>
      <c r="B115" s="56"/>
      <c r="C115" s="56"/>
      <c r="D115" s="56"/>
      <c r="E115" s="56"/>
      <c r="F115" s="56"/>
      <c r="G115" s="56"/>
      <c r="H115" s="56"/>
      <c r="I115" s="56">
        <v>7</v>
      </c>
      <c r="J115" s="56"/>
      <c r="K115" s="63"/>
      <c r="L115" s="72" t="s">
        <v>156</v>
      </c>
      <c r="M115" s="72" t="s">
        <v>156</v>
      </c>
      <c r="N115" s="72" t="s">
        <v>157</v>
      </c>
      <c r="O115" s="55" t="s">
        <v>1017</v>
      </c>
      <c r="P115" s="55" t="s">
        <v>46</v>
      </c>
      <c r="Q115" s="76" t="s">
        <v>808</v>
      </c>
      <c r="R115" s="55"/>
      <c r="S115" s="62" t="s">
        <v>49</v>
      </c>
      <c r="T115" s="81" t="s">
        <v>809</v>
      </c>
      <c r="U115" s="77" t="s">
        <v>600</v>
      </c>
      <c r="V115" s="83" t="s">
        <v>144</v>
      </c>
      <c r="W115" s="62" t="s">
        <v>49</v>
      </c>
      <c r="X115" s="77" t="s">
        <v>600</v>
      </c>
      <c r="Y115" s="77" t="s">
        <v>407</v>
      </c>
      <c r="Z115" s="77" t="s">
        <v>896</v>
      </c>
      <c r="AA115" s="82" t="s">
        <v>952</v>
      </c>
      <c r="AB115" s="82" t="s">
        <v>139</v>
      </c>
      <c r="AC115" s="72" t="str">
        <f>AC95</f>
        <v>44.5*215.5*184</v>
      </c>
      <c r="AD115" s="154">
        <f>AD95</f>
        <v>0.4434</v>
      </c>
      <c r="AE115" s="55" t="s">
        <v>411</v>
      </c>
      <c r="AF115" s="204" t="s">
        <v>899</v>
      </c>
      <c r="AG115" s="124">
        <v>264</v>
      </c>
      <c r="AH115" s="124">
        <v>255</v>
      </c>
      <c r="AI115" s="124">
        <v>1.6</v>
      </c>
      <c r="AJ115" s="125">
        <f t="shared" ref="AJ115:AJ119" si="26">AG115*AH115*AI115*7860/1000000000</f>
        <v>0.84661632</v>
      </c>
      <c r="AK115" s="252">
        <f t="shared" ref="AK115:AK119" si="27">AD115/AJ115</f>
        <v>0.523731930894032</v>
      </c>
      <c r="AL115" s="124"/>
      <c r="AM115" s="82"/>
      <c r="AN115" s="82"/>
      <c r="AO115" s="82"/>
      <c r="AP115" s="82" t="s">
        <v>813</v>
      </c>
      <c r="AQ115" s="82" t="s">
        <v>900</v>
      </c>
      <c r="AR115" s="55" t="s">
        <v>893</v>
      </c>
      <c r="AS115" s="158"/>
      <c r="AT115" s="55">
        <v>0</v>
      </c>
      <c r="AU115" s="55">
        <v>0</v>
      </c>
      <c r="AV115" s="55">
        <v>1</v>
      </c>
      <c r="AW115" s="197">
        <v>0</v>
      </c>
    </row>
    <row r="116" s="42" customFormat="1" ht="30" customHeight="1" spans="1:49">
      <c r="A116" s="54">
        <f t="shared" si="25"/>
        <v>108</v>
      </c>
      <c r="B116" s="56"/>
      <c r="C116" s="56"/>
      <c r="D116" s="56"/>
      <c r="E116" s="56"/>
      <c r="F116" s="56"/>
      <c r="G116" s="56"/>
      <c r="H116" s="56"/>
      <c r="I116" s="56">
        <v>7</v>
      </c>
      <c r="J116" s="56"/>
      <c r="K116" s="63"/>
      <c r="L116" s="62" t="s">
        <v>1025</v>
      </c>
      <c r="M116" s="62" t="s">
        <v>1025</v>
      </c>
      <c r="N116" s="55" t="s">
        <v>1026</v>
      </c>
      <c r="O116" s="55"/>
      <c r="P116" s="55" t="s">
        <v>49</v>
      </c>
      <c r="Q116" s="76" t="s">
        <v>808</v>
      </c>
      <c r="R116" s="55"/>
      <c r="S116" s="62" t="s">
        <v>46</v>
      </c>
      <c r="T116" s="56" t="s">
        <v>809</v>
      </c>
      <c r="U116" s="77" t="s">
        <v>600</v>
      </c>
      <c r="V116" s="62" t="s">
        <v>1025</v>
      </c>
      <c r="W116" s="83" t="s">
        <v>46</v>
      </c>
      <c r="X116" s="77" t="s">
        <v>600</v>
      </c>
      <c r="Y116" s="77" t="s">
        <v>407</v>
      </c>
      <c r="Z116" s="77" t="s">
        <v>896</v>
      </c>
      <c r="AA116" s="82" t="s">
        <v>1021</v>
      </c>
      <c r="AB116" s="82" t="s">
        <v>1022</v>
      </c>
      <c r="AC116" s="81"/>
      <c r="AD116" s="93">
        <v>0.0165</v>
      </c>
      <c r="AE116" s="55" t="s">
        <v>411</v>
      </c>
      <c r="AF116" s="204" t="s">
        <v>899</v>
      </c>
      <c r="AG116" s="124">
        <v>45</v>
      </c>
      <c r="AH116" s="124">
        <v>41</v>
      </c>
      <c r="AI116" s="124">
        <v>2</v>
      </c>
      <c r="AJ116" s="125">
        <f t="shared" si="26"/>
        <v>0.0290034</v>
      </c>
      <c r="AK116" s="252">
        <f t="shared" si="27"/>
        <v>0.56889881875918</v>
      </c>
      <c r="AL116" s="124"/>
      <c r="AM116" s="82"/>
      <c r="AN116" s="82"/>
      <c r="AO116" s="82"/>
      <c r="AP116" s="82" t="s">
        <v>823</v>
      </c>
      <c r="AQ116" s="82" t="s">
        <v>1028</v>
      </c>
      <c r="AR116" s="55" t="s">
        <v>815</v>
      </c>
      <c r="AS116" s="139"/>
      <c r="AT116" s="55">
        <v>0</v>
      </c>
      <c r="AU116" s="55">
        <v>0</v>
      </c>
      <c r="AV116" s="55">
        <v>1</v>
      </c>
      <c r="AW116" s="197">
        <v>0</v>
      </c>
    </row>
    <row r="117" s="42" customFormat="1" ht="30" customHeight="1" spans="1:49">
      <c r="A117" s="54">
        <f t="shared" si="25"/>
        <v>109</v>
      </c>
      <c r="B117" s="56"/>
      <c r="C117" s="56"/>
      <c r="D117" s="56"/>
      <c r="E117" s="56"/>
      <c r="F117" s="56"/>
      <c r="G117" s="56"/>
      <c r="H117" s="56"/>
      <c r="I117" s="56">
        <v>7</v>
      </c>
      <c r="J117" s="56"/>
      <c r="K117" s="63"/>
      <c r="L117" s="62" t="s">
        <v>1019</v>
      </c>
      <c r="M117" s="62" t="s">
        <v>1019</v>
      </c>
      <c r="N117" s="55" t="s">
        <v>1020</v>
      </c>
      <c r="O117" s="55"/>
      <c r="P117" s="55" t="s">
        <v>49</v>
      </c>
      <c r="Q117" s="76" t="s">
        <v>808</v>
      </c>
      <c r="R117" s="55"/>
      <c r="S117" s="62" t="s">
        <v>46</v>
      </c>
      <c r="T117" s="81" t="s">
        <v>809</v>
      </c>
      <c r="U117" s="77" t="s">
        <v>600</v>
      </c>
      <c r="V117" s="90" t="s">
        <v>1019</v>
      </c>
      <c r="W117" s="83" t="s">
        <v>46</v>
      </c>
      <c r="X117" s="77" t="s">
        <v>600</v>
      </c>
      <c r="Y117" s="77" t="s">
        <v>407</v>
      </c>
      <c r="Z117" s="77" t="s">
        <v>896</v>
      </c>
      <c r="AA117" s="82" t="s">
        <v>1021</v>
      </c>
      <c r="AB117" s="82" t="s">
        <v>1022</v>
      </c>
      <c r="AC117" s="81"/>
      <c r="AD117" s="93">
        <v>0.0096</v>
      </c>
      <c r="AE117" s="55" t="s">
        <v>411</v>
      </c>
      <c r="AF117" s="204" t="s">
        <v>899</v>
      </c>
      <c r="AG117" s="124">
        <v>48</v>
      </c>
      <c r="AH117" s="124">
        <v>21</v>
      </c>
      <c r="AI117" s="124">
        <v>3</v>
      </c>
      <c r="AJ117" s="125">
        <f t="shared" si="26"/>
        <v>0.02376864</v>
      </c>
      <c r="AK117" s="252">
        <f t="shared" si="27"/>
        <v>0.403893533664526</v>
      </c>
      <c r="AL117" s="124"/>
      <c r="AM117" s="82"/>
      <c r="AN117" s="82"/>
      <c r="AO117" s="82"/>
      <c r="AP117" s="82" t="s">
        <v>823</v>
      </c>
      <c r="AQ117" s="82" t="s">
        <v>1024</v>
      </c>
      <c r="AR117" s="55" t="s">
        <v>893</v>
      </c>
      <c r="AS117" s="139"/>
      <c r="AT117" s="55">
        <v>0</v>
      </c>
      <c r="AU117" s="55">
        <v>0</v>
      </c>
      <c r="AV117" s="55">
        <v>1</v>
      </c>
      <c r="AW117" s="197">
        <v>0</v>
      </c>
    </row>
    <row r="118" s="42" customFormat="1" ht="30" customHeight="1" spans="1:49">
      <c r="A118" s="54">
        <f t="shared" si="25"/>
        <v>110</v>
      </c>
      <c r="B118" s="56"/>
      <c r="C118" s="56"/>
      <c r="D118" s="56"/>
      <c r="E118" s="56"/>
      <c r="F118" s="56"/>
      <c r="G118" s="56"/>
      <c r="H118" s="56">
        <v>6</v>
      </c>
      <c r="I118" s="56"/>
      <c r="J118" s="56"/>
      <c r="K118" s="63"/>
      <c r="L118" s="72" t="s">
        <v>159</v>
      </c>
      <c r="M118" s="72" t="s">
        <v>159</v>
      </c>
      <c r="N118" s="72" t="s">
        <v>160</v>
      </c>
      <c r="O118" s="55" t="s">
        <v>1017</v>
      </c>
      <c r="P118" s="55" t="s">
        <v>46</v>
      </c>
      <c r="Q118" s="76" t="s">
        <v>808</v>
      </c>
      <c r="R118" s="76"/>
      <c r="S118" s="62" t="s">
        <v>49</v>
      </c>
      <c r="T118" s="81" t="s">
        <v>809</v>
      </c>
      <c r="U118" s="77" t="s">
        <v>600</v>
      </c>
      <c r="V118" s="76" t="s">
        <v>147</v>
      </c>
      <c r="W118" s="83" t="s">
        <v>49</v>
      </c>
      <c r="X118" s="77" t="s">
        <v>600</v>
      </c>
      <c r="Y118" s="77" t="s">
        <v>407</v>
      </c>
      <c r="Z118" s="77" t="s">
        <v>896</v>
      </c>
      <c r="AA118" s="82" t="s">
        <v>952</v>
      </c>
      <c r="AB118" s="82" t="s">
        <v>139</v>
      </c>
      <c r="AC118" s="72" t="str">
        <f>AC97</f>
        <v>191*50.5*192</v>
      </c>
      <c r="AD118" s="93">
        <f>AD97</f>
        <v>0.3869</v>
      </c>
      <c r="AE118" s="55" t="s">
        <v>411</v>
      </c>
      <c r="AF118" s="204" t="s">
        <v>899</v>
      </c>
      <c r="AG118" s="124">
        <v>234</v>
      </c>
      <c r="AH118" s="124">
        <v>225</v>
      </c>
      <c r="AI118" s="124">
        <v>1.6</v>
      </c>
      <c r="AJ118" s="125">
        <f t="shared" si="26"/>
        <v>0.6621264</v>
      </c>
      <c r="AK118" s="252">
        <f t="shared" si="27"/>
        <v>0.584329517747669</v>
      </c>
      <c r="AL118" s="124"/>
      <c r="AM118" s="82"/>
      <c r="AN118" s="82"/>
      <c r="AO118" s="82"/>
      <c r="AP118" s="82" t="s">
        <v>813</v>
      </c>
      <c r="AQ118" s="82" t="s">
        <v>900</v>
      </c>
      <c r="AR118" s="55" t="s">
        <v>893</v>
      </c>
      <c r="AS118" s="139"/>
      <c r="AT118" s="55">
        <v>0</v>
      </c>
      <c r="AU118" s="55">
        <v>0</v>
      </c>
      <c r="AV118" s="55">
        <v>1</v>
      </c>
      <c r="AW118" s="197">
        <v>0</v>
      </c>
    </row>
    <row r="119" s="42" customFormat="1" ht="30" customHeight="1" spans="1:49">
      <c r="A119" s="54">
        <f t="shared" si="25"/>
        <v>111</v>
      </c>
      <c r="B119" s="56"/>
      <c r="C119" s="56"/>
      <c r="D119" s="56"/>
      <c r="E119" s="56"/>
      <c r="F119" s="56"/>
      <c r="G119" s="56"/>
      <c r="H119" s="56">
        <v>6</v>
      </c>
      <c r="I119" s="56"/>
      <c r="J119" s="56"/>
      <c r="K119" s="63"/>
      <c r="L119" s="72" t="s">
        <v>1029</v>
      </c>
      <c r="M119" s="72" t="s">
        <v>1029</v>
      </c>
      <c r="N119" s="72" t="s">
        <v>1030</v>
      </c>
      <c r="O119" s="55"/>
      <c r="P119" s="55" t="s">
        <v>49</v>
      </c>
      <c r="Q119" s="76" t="s">
        <v>808</v>
      </c>
      <c r="R119" s="55"/>
      <c r="S119" s="62" t="s">
        <v>46</v>
      </c>
      <c r="T119" s="56" t="s">
        <v>809</v>
      </c>
      <c r="U119" s="77" t="s">
        <v>600</v>
      </c>
      <c r="V119" s="72" t="s">
        <v>1029</v>
      </c>
      <c r="W119" s="83" t="s">
        <v>46</v>
      </c>
      <c r="X119" s="77" t="s">
        <v>600</v>
      </c>
      <c r="Y119" s="77" t="s">
        <v>407</v>
      </c>
      <c r="Z119" s="77" t="s">
        <v>896</v>
      </c>
      <c r="AA119" s="82" t="s">
        <v>1031</v>
      </c>
      <c r="AB119" s="82"/>
      <c r="AC119" s="81"/>
      <c r="AD119" s="93">
        <v>0.0188</v>
      </c>
      <c r="AE119" s="55" t="s">
        <v>411</v>
      </c>
      <c r="AF119" s="204" t="s">
        <v>899</v>
      </c>
      <c r="AG119" s="124">
        <v>48</v>
      </c>
      <c r="AH119" s="124">
        <v>21</v>
      </c>
      <c r="AI119" s="124">
        <v>3</v>
      </c>
      <c r="AJ119" s="125">
        <f t="shared" si="26"/>
        <v>0.02376864</v>
      </c>
      <c r="AK119" s="252">
        <f t="shared" si="27"/>
        <v>0.79095817009303</v>
      </c>
      <c r="AL119" s="124"/>
      <c r="AM119" s="82"/>
      <c r="AN119" s="82"/>
      <c r="AO119" s="82"/>
      <c r="AP119" s="82" t="s">
        <v>823</v>
      </c>
      <c r="AQ119" s="82" t="s">
        <v>1028</v>
      </c>
      <c r="AR119" s="55" t="s">
        <v>815</v>
      </c>
      <c r="AS119" s="139"/>
      <c r="AT119" s="55">
        <v>0</v>
      </c>
      <c r="AU119" s="55">
        <v>0</v>
      </c>
      <c r="AV119" s="55">
        <v>1</v>
      </c>
      <c r="AW119" s="197">
        <v>0</v>
      </c>
    </row>
    <row r="120" s="42" customFormat="1" ht="30" customHeight="1" spans="1:49">
      <c r="A120" s="54">
        <f t="shared" si="25"/>
        <v>112</v>
      </c>
      <c r="B120" s="56"/>
      <c r="C120" s="56"/>
      <c r="D120" s="56"/>
      <c r="E120" s="56"/>
      <c r="F120" s="56"/>
      <c r="G120" s="56">
        <v>5</v>
      </c>
      <c r="H120" s="56"/>
      <c r="I120" s="56"/>
      <c r="J120" s="56"/>
      <c r="K120" s="63"/>
      <c r="L120" s="63"/>
      <c r="M120" s="62" t="s">
        <v>1073</v>
      </c>
      <c r="N120" s="55" t="s">
        <v>1074</v>
      </c>
      <c r="O120" s="55" t="s">
        <v>1075</v>
      </c>
      <c r="P120" s="55"/>
      <c r="Q120" s="76" t="s">
        <v>808</v>
      </c>
      <c r="R120" s="55"/>
      <c r="S120" s="62" t="s">
        <v>46</v>
      </c>
      <c r="T120" s="81" t="s">
        <v>809</v>
      </c>
      <c r="U120" s="77" t="s">
        <v>600</v>
      </c>
      <c r="V120" s="55" t="s">
        <v>1034</v>
      </c>
      <c r="W120" s="83" t="s">
        <v>46</v>
      </c>
      <c r="X120" s="77" t="s">
        <v>600</v>
      </c>
      <c r="Y120" s="77" t="s">
        <v>407</v>
      </c>
      <c r="Z120" s="77" t="s">
        <v>843</v>
      </c>
      <c r="AA120" s="82" t="s">
        <v>811</v>
      </c>
      <c r="AB120" s="82" t="s">
        <v>411</v>
      </c>
      <c r="AC120" s="81"/>
      <c r="AD120" s="93">
        <f>AD99</f>
        <v>1.18512</v>
      </c>
      <c r="AE120" s="55" t="s">
        <v>411</v>
      </c>
      <c r="AF120" s="204" t="s">
        <v>844</v>
      </c>
      <c r="AG120" s="124"/>
      <c r="AH120" s="124"/>
      <c r="AI120" s="124"/>
      <c r="AJ120" s="125"/>
      <c r="AK120" s="121"/>
      <c r="AL120" s="124">
        <v>33</v>
      </c>
      <c r="AM120" s="82"/>
      <c r="AN120" s="82"/>
      <c r="AO120" s="82"/>
      <c r="AP120" s="82" t="s">
        <v>869</v>
      </c>
      <c r="AQ120" s="82" t="s">
        <v>845</v>
      </c>
      <c r="AR120" s="55" t="s">
        <v>815</v>
      </c>
      <c r="AS120" s="139"/>
      <c r="AT120" s="55">
        <v>0</v>
      </c>
      <c r="AU120" s="55">
        <v>0</v>
      </c>
      <c r="AV120" s="55">
        <v>1</v>
      </c>
      <c r="AW120" s="197">
        <v>0</v>
      </c>
    </row>
    <row r="121" s="42" customFormat="1" ht="30" customHeight="1" spans="1:49">
      <c r="A121" s="54">
        <f t="shared" si="25"/>
        <v>113</v>
      </c>
      <c r="B121" s="56"/>
      <c r="C121" s="56"/>
      <c r="D121" s="56"/>
      <c r="E121" s="56"/>
      <c r="F121" s="56"/>
      <c r="G121" s="56"/>
      <c r="H121" s="56">
        <v>6</v>
      </c>
      <c r="I121" s="56"/>
      <c r="J121" s="56"/>
      <c r="K121" s="63"/>
      <c r="L121" s="62" t="s">
        <v>1038</v>
      </c>
      <c r="M121" s="62" t="s">
        <v>1038</v>
      </c>
      <c r="N121" s="55" t="s">
        <v>1039</v>
      </c>
      <c r="O121" s="55"/>
      <c r="P121" s="55" t="s">
        <v>46</v>
      </c>
      <c r="Q121" s="76" t="s">
        <v>808</v>
      </c>
      <c r="R121" s="55"/>
      <c r="S121" s="62" t="s">
        <v>49</v>
      </c>
      <c r="T121" s="81" t="s">
        <v>809</v>
      </c>
      <c r="U121" s="77" t="s">
        <v>600</v>
      </c>
      <c r="V121" s="90" t="s">
        <v>1038</v>
      </c>
      <c r="W121" s="83" t="s">
        <v>49</v>
      </c>
      <c r="X121" s="77" t="s">
        <v>600</v>
      </c>
      <c r="Y121" s="77" t="s">
        <v>407</v>
      </c>
      <c r="Z121" s="77" t="s">
        <v>896</v>
      </c>
      <c r="AA121" s="82" t="s">
        <v>936</v>
      </c>
      <c r="AB121" s="82" t="s">
        <v>937</v>
      </c>
      <c r="AC121" s="81" t="str">
        <f>AC79</f>
        <v>29*106515</v>
      </c>
      <c r="AD121" s="93">
        <f>AD79</f>
        <v>0.8184</v>
      </c>
      <c r="AE121" s="55" t="s">
        <v>411</v>
      </c>
      <c r="AF121" s="204" t="s">
        <v>899</v>
      </c>
      <c r="AG121" s="124">
        <v>529</v>
      </c>
      <c r="AH121" s="124">
        <v>146</v>
      </c>
      <c r="AI121" s="124">
        <v>2</v>
      </c>
      <c r="AJ121" s="125">
        <f>AG121*AH121*AI121*7860/1000000000</f>
        <v>1.21411848</v>
      </c>
      <c r="AK121" s="252">
        <f t="shared" ref="AK121:AK125" si="28">AD121/AJ121</f>
        <v>0.674069304998965</v>
      </c>
      <c r="AL121" s="124"/>
      <c r="AM121" s="82"/>
      <c r="AN121" s="82"/>
      <c r="AO121" s="82"/>
      <c r="AP121" s="82" t="s">
        <v>813</v>
      </c>
      <c r="AQ121" s="82" t="s">
        <v>900</v>
      </c>
      <c r="AR121" s="55" t="s">
        <v>893</v>
      </c>
      <c r="AS121" s="139"/>
      <c r="AT121" s="55">
        <v>0</v>
      </c>
      <c r="AU121" s="55">
        <v>0</v>
      </c>
      <c r="AV121" s="55">
        <v>1</v>
      </c>
      <c r="AW121" s="197">
        <v>0</v>
      </c>
    </row>
    <row r="122" s="42" customFormat="1" ht="30" customHeight="1" spans="1:49">
      <c r="A122" s="54">
        <f t="shared" si="25"/>
        <v>114</v>
      </c>
      <c r="B122" s="56"/>
      <c r="C122" s="56"/>
      <c r="D122" s="56"/>
      <c r="E122" s="56"/>
      <c r="F122" s="56"/>
      <c r="G122" s="56"/>
      <c r="H122" s="56">
        <v>6</v>
      </c>
      <c r="I122" s="56"/>
      <c r="J122" s="56"/>
      <c r="K122" s="63"/>
      <c r="L122" s="63"/>
      <c r="M122" s="62" t="s">
        <v>625</v>
      </c>
      <c r="N122" s="55" t="s">
        <v>1078</v>
      </c>
      <c r="O122" s="55"/>
      <c r="P122" s="55"/>
      <c r="Q122" s="76" t="s">
        <v>808</v>
      </c>
      <c r="R122" s="55"/>
      <c r="S122" s="62" t="s">
        <v>46</v>
      </c>
      <c r="T122" s="56" t="s">
        <v>809</v>
      </c>
      <c r="U122" s="77" t="s">
        <v>600</v>
      </c>
      <c r="V122" s="90" t="s">
        <v>627</v>
      </c>
      <c r="W122" s="83" t="s">
        <v>46</v>
      </c>
      <c r="X122" s="77" t="s">
        <v>600</v>
      </c>
      <c r="Y122" s="77" t="s">
        <v>407</v>
      </c>
      <c r="Z122" s="77" t="s">
        <v>843</v>
      </c>
      <c r="AA122" s="82" t="s">
        <v>811</v>
      </c>
      <c r="AB122" s="82" t="s">
        <v>411</v>
      </c>
      <c r="AC122" s="81" t="str">
        <f t="shared" ref="AC122:AD123" si="29">AC81</f>
        <v>160.6*30.6*241</v>
      </c>
      <c r="AD122" s="93">
        <f t="shared" si="29"/>
        <v>0.25422</v>
      </c>
      <c r="AE122" s="55" t="s">
        <v>411</v>
      </c>
      <c r="AF122" s="104" t="s">
        <v>933</v>
      </c>
      <c r="AG122" s="127"/>
      <c r="AH122" s="127"/>
      <c r="AI122" s="127"/>
      <c r="AJ122" s="128"/>
      <c r="AK122" s="104"/>
      <c r="AL122" s="127">
        <v>2</v>
      </c>
      <c r="AM122" s="82"/>
      <c r="AN122" s="82"/>
      <c r="AO122" s="82"/>
      <c r="AP122" s="82" t="s">
        <v>869</v>
      </c>
      <c r="AQ122" s="82" t="s">
        <v>845</v>
      </c>
      <c r="AR122" s="55" t="s">
        <v>893</v>
      </c>
      <c r="AS122" s="139"/>
      <c r="AT122" s="55">
        <v>0</v>
      </c>
      <c r="AU122" s="55">
        <v>0</v>
      </c>
      <c r="AV122" s="55">
        <v>1</v>
      </c>
      <c r="AW122" s="197">
        <v>0</v>
      </c>
    </row>
    <row r="123" s="42" customFormat="1" ht="30" customHeight="1" spans="1:49">
      <c r="A123" s="54">
        <f t="shared" si="25"/>
        <v>115</v>
      </c>
      <c r="B123" s="56"/>
      <c r="C123" s="56"/>
      <c r="D123" s="56"/>
      <c r="E123" s="56"/>
      <c r="F123" s="56"/>
      <c r="G123" s="56"/>
      <c r="H123" s="56"/>
      <c r="I123" s="56">
        <v>7</v>
      </c>
      <c r="J123" s="56"/>
      <c r="K123" s="63"/>
      <c r="L123" s="62" t="s">
        <v>153</v>
      </c>
      <c r="M123" s="62" t="s">
        <v>153</v>
      </c>
      <c r="N123" s="55" t="s">
        <v>154</v>
      </c>
      <c r="O123" s="55"/>
      <c r="P123" s="55" t="s">
        <v>46</v>
      </c>
      <c r="Q123" s="76" t="s">
        <v>808</v>
      </c>
      <c r="R123" s="55"/>
      <c r="S123" s="62" t="s">
        <v>46</v>
      </c>
      <c r="T123" s="56" t="s">
        <v>809</v>
      </c>
      <c r="U123" s="77" t="s">
        <v>600</v>
      </c>
      <c r="V123" s="90" t="s">
        <v>627</v>
      </c>
      <c r="W123" s="83" t="s">
        <v>46</v>
      </c>
      <c r="X123" s="77" t="s">
        <v>600</v>
      </c>
      <c r="Y123" s="77" t="s">
        <v>407</v>
      </c>
      <c r="Z123" s="77" t="s">
        <v>896</v>
      </c>
      <c r="AA123" s="82" t="s">
        <v>952</v>
      </c>
      <c r="AB123" s="82" t="s">
        <v>139</v>
      </c>
      <c r="AC123" s="81" t="str">
        <f t="shared" si="29"/>
        <v>160.6*30.6*241</v>
      </c>
      <c r="AD123" s="93">
        <f t="shared" si="29"/>
        <v>0.2439</v>
      </c>
      <c r="AE123" s="55" t="s">
        <v>411</v>
      </c>
      <c r="AF123" s="204" t="s">
        <v>899</v>
      </c>
      <c r="AG123" s="124">
        <v>242</v>
      </c>
      <c r="AH123" s="124">
        <v>142</v>
      </c>
      <c r="AI123" s="124">
        <v>1.6</v>
      </c>
      <c r="AJ123" s="125">
        <f>AG123*AH123*AI123*7860/1000000000</f>
        <v>0.432161664</v>
      </c>
      <c r="AK123" s="252">
        <f t="shared" si="28"/>
        <v>0.564372132739659</v>
      </c>
      <c r="AL123" s="124"/>
      <c r="AM123" s="82"/>
      <c r="AN123" s="82"/>
      <c r="AO123" s="82"/>
      <c r="AP123" s="82" t="s">
        <v>813</v>
      </c>
      <c r="AQ123" s="82" t="s">
        <v>900</v>
      </c>
      <c r="AR123" s="55" t="s">
        <v>893</v>
      </c>
      <c r="AS123" s="139"/>
      <c r="AT123" s="55">
        <v>0</v>
      </c>
      <c r="AU123" s="55">
        <v>0</v>
      </c>
      <c r="AV123" s="55">
        <v>1</v>
      </c>
      <c r="AW123" s="197">
        <v>0</v>
      </c>
    </row>
    <row r="124" s="42" customFormat="1" ht="30" customHeight="1" spans="1:49">
      <c r="A124" s="54">
        <f t="shared" si="25"/>
        <v>116</v>
      </c>
      <c r="B124" s="56"/>
      <c r="C124" s="56"/>
      <c r="D124" s="56"/>
      <c r="E124" s="56"/>
      <c r="F124" s="56"/>
      <c r="G124" s="56"/>
      <c r="H124" s="56"/>
      <c r="I124" s="56">
        <v>7</v>
      </c>
      <c r="J124" s="56"/>
      <c r="K124" s="63"/>
      <c r="L124" s="72" t="s">
        <v>179</v>
      </c>
      <c r="M124" s="72" t="s">
        <v>179</v>
      </c>
      <c r="N124" s="72" t="s">
        <v>180</v>
      </c>
      <c r="O124" s="72" t="s">
        <v>956</v>
      </c>
      <c r="P124" s="55"/>
      <c r="Q124" s="76" t="s">
        <v>808</v>
      </c>
      <c r="R124" s="91"/>
      <c r="S124" s="62" t="s">
        <v>49</v>
      </c>
      <c r="T124" s="62" t="s">
        <v>809</v>
      </c>
      <c r="U124" s="77" t="s">
        <v>407</v>
      </c>
      <c r="V124" s="77" t="s">
        <v>942</v>
      </c>
      <c r="W124" s="72" t="s">
        <v>49</v>
      </c>
      <c r="X124" s="77" t="s">
        <v>407</v>
      </c>
      <c r="Y124" s="77" t="s">
        <v>600</v>
      </c>
      <c r="Z124" s="77" t="s">
        <v>942</v>
      </c>
      <c r="AA124" s="82" t="s">
        <v>411</v>
      </c>
      <c r="AB124" s="82"/>
      <c r="AC124" s="81"/>
      <c r="AD124" s="93">
        <v>0.00516</v>
      </c>
      <c r="AE124" s="55" t="s">
        <v>411</v>
      </c>
      <c r="AF124" s="82"/>
      <c r="AG124" s="118"/>
      <c r="AH124" s="118"/>
      <c r="AI124" s="118"/>
      <c r="AJ124" s="100"/>
      <c r="AK124" s="82"/>
      <c r="AL124" s="82"/>
      <c r="AM124" s="82"/>
      <c r="AN124" s="82"/>
      <c r="AO124" s="82"/>
      <c r="AP124" s="82" t="s">
        <v>823</v>
      </c>
      <c r="AQ124" s="82" t="s">
        <v>943</v>
      </c>
      <c r="AR124" s="55" t="s">
        <v>893</v>
      </c>
      <c r="AS124" s="139"/>
      <c r="AT124" s="55">
        <v>0</v>
      </c>
      <c r="AU124" s="55">
        <v>0</v>
      </c>
      <c r="AV124" s="55">
        <v>2</v>
      </c>
      <c r="AW124" s="197">
        <v>0</v>
      </c>
    </row>
    <row r="125" s="42" customFormat="1" ht="30" customHeight="1" spans="1:49">
      <c r="A125" s="54">
        <f t="shared" si="25"/>
        <v>117</v>
      </c>
      <c r="B125" s="56"/>
      <c r="C125" s="56"/>
      <c r="D125" s="56"/>
      <c r="E125" s="56"/>
      <c r="F125" s="56"/>
      <c r="G125" s="56"/>
      <c r="H125" s="56">
        <v>6</v>
      </c>
      <c r="I125" s="56"/>
      <c r="J125" s="56"/>
      <c r="K125" s="63"/>
      <c r="L125" s="62" t="s">
        <v>1044</v>
      </c>
      <c r="M125" s="62" t="s">
        <v>1044</v>
      </c>
      <c r="N125" s="55" t="s">
        <v>1045</v>
      </c>
      <c r="O125" s="55"/>
      <c r="P125" s="55"/>
      <c r="Q125" s="76" t="s">
        <v>808</v>
      </c>
      <c r="R125" s="55"/>
      <c r="S125" s="62" t="s">
        <v>46</v>
      </c>
      <c r="T125" s="81" t="s">
        <v>809</v>
      </c>
      <c r="U125" s="77" t="s">
        <v>600</v>
      </c>
      <c r="V125" s="62" t="s">
        <v>1044</v>
      </c>
      <c r="W125" s="83" t="s">
        <v>46</v>
      </c>
      <c r="X125" s="77" t="s">
        <v>600</v>
      </c>
      <c r="Y125" s="77" t="s">
        <v>407</v>
      </c>
      <c r="Z125" s="77" t="s">
        <v>857</v>
      </c>
      <c r="AA125" s="72" t="s">
        <v>1046</v>
      </c>
      <c r="AB125" s="72" t="s">
        <v>1047</v>
      </c>
      <c r="AC125" s="81"/>
      <c r="AD125" s="93">
        <f>AD84</f>
        <v>0.1125</v>
      </c>
      <c r="AE125" s="55" t="s">
        <v>411</v>
      </c>
      <c r="AF125" s="104" t="s">
        <v>861</v>
      </c>
      <c r="AG125" s="124">
        <f>AD125/0.302*1000</f>
        <v>372.516556291391</v>
      </c>
      <c r="AH125" s="127">
        <v>7</v>
      </c>
      <c r="AI125" s="127"/>
      <c r="AJ125" s="129">
        <f>AH125/2*AH125/2*3.14*AG125*7860/1000000000</f>
        <v>0.112624755794702</v>
      </c>
      <c r="AK125" s="252">
        <f t="shared" si="28"/>
        <v>0.998892287989246</v>
      </c>
      <c r="AL125" s="130"/>
      <c r="AM125" s="82"/>
      <c r="AN125" s="82"/>
      <c r="AO125" s="82"/>
      <c r="AP125" s="82" t="s">
        <v>823</v>
      </c>
      <c r="AQ125" s="82" t="s">
        <v>862</v>
      </c>
      <c r="AR125" s="55" t="s">
        <v>815</v>
      </c>
      <c r="AS125" s="139"/>
      <c r="AT125" s="55">
        <v>0</v>
      </c>
      <c r="AU125" s="55">
        <v>0</v>
      </c>
      <c r="AV125" s="55">
        <v>1</v>
      </c>
      <c r="AW125" s="197">
        <v>0</v>
      </c>
    </row>
    <row r="126" s="42" customFormat="1" ht="30" customHeight="1" spans="1:49">
      <c r="A126" s="54">
        <f t="shared" si="25"/>
        <v>118</v>
      </c>
      <c r="B126" s="56"/>
      <c r="C126" s="56"/>
      <c r="D126" s="56"/>
      <c r="E126" s="56"/>
      <c r="F126" s="56">
        <v>4</v>
      </c>
      <c r="G126" s="56"/>
      <c r="H126" s="56"/>
      <c r="I126" s="56"/>
      <c r="J126" s="56"/>
      <c r="K126" s="63"/>
      <c r="L126" s="63"/>
      <c r="M126" s="76" t="s">
        <v>1091</v>
      </c>
      <c r="N126" s="204" t="s">
        <v>1092</v>
      </c>
      <c r="O126" s="55" t="s">
        <v>1017</v>
      </c>
      <c r="P126" s="204"/>
      <c r="Q126" s="76" t="s">
        <v>808</v>
      </c>
      <c r="R126" s="225"/>
      <c r="S126" s="62" t="s">
        <v>49</v>
      </c>
      <c r="T126" s="81" t="s">
        <v>809</v>
      </c>
      <c r="U126" s="77" t="s">
        <v>600</v>
      </c>
      <c r="V126" s="62" t="s">
        <v>1048</v>
      </c>
      <c r="W126" s="83" t="s">
        <v>49</v>
      </c>
      <c r="X126" s="77" t="s">
        <v>600</v>
      </c>
      <c r="Y126" s="77" t="s">
        <v>407</v>
      </c>
      <c r="Z126" s="77" t="s">
        <v>843</v>
      </c>
      <c r="AA126" s="72" t="s">
        <v>811</v>
      </c>
      <c r="AB126" s="72" t="s">
        <v>411</v>
      </c>
      <c r="AC126" s="81"/>
      <c r="AD126" s="93" t="e">
        <f>AD85</f>
        <v>#REF!</v>
      </c>
      <c r="AE126" s="55" t="s">
        <v>411</v>
      </c>
      <c r="AF126" s="104" t="s">
        <v>844</v>
      </c>
      <c r="AG126" s="127"/>
      <c r="AH126" s="127"/>
      <c r="AI126" s="127"/>
      <c r="AJ126" s="128"/>
      <c r="AK126" s="104"/>
      <c r="AL126" s="127">
        <v>17</v>
      </c>
      <c r="AM126" s="82"/>
      <c r="AN126" s="82"/>
      <c r="AO126" s="82"/>
      <c r="AP126" s="82" t="s">
        <v>869</v>
      </c>
      <c r="AQ126" s="82" t="s">
        <v>845</v>
      </c>
      <c r="AR126" s="71" t="s">
        <v>815</v>
      </c>
      <c r="AS126" s="139"/>
      <c r="AT126" s="55">
        <v>0</v>
      </c>
      <c r="AU126" s="55">
        <v>0</v>
      </c>
      <c r="AV126" s="55">
        <v>1</v>
      </c>
      <c r="AW126" s="197">
        <v>0</v>
      </c>
    </row>
    <row r="127" s="42" customFormat="1" ht="30" customHeight="1" spans="1:49">
      <c r="A127" s="54">
        <f t="shared" si="25"/>
        <v>119</v>
      </c>
      <c r="B127" s="56"/>
      <c r="C127" s="56"/>
      <c r="D127" s="56"/>
      <c r="E127" s="56"/>
      <c r="F127" s="56"/>
      <c r="G127" s="56">
        <v>5</v>
      </c>
      <c r="H127" s="56"/>
      <c r="I127" s="56"/>
      <c r="J127" s="56"/>
      <c r="K127" s="63"/>
      <c r="L127" s="63"/>
      <c r="M127" s="76" t="s">
        <v>1093</v>
      </c>
      <c r="N127" s="55" t="s">
        <v>1094</v>
      </c>
      <c r="O127" s="76" t="s">
        <v>1095</v>
      </c>
      <c r="P127" s="204"/>
      <c r="Q127" s="76" t="s">
        <v>808</v>
      </c>
      <c r="R127" s="225"/>
      <c r="S127" s="62" t="s">
        <v>49</v>
      </c>
      <c r="T127" s="81" t="s">
        <v>809</v>
      </c>
      <c r="U127" s="77" t="s">
        <v>600</v>
      </c>
      <c r="V127" s="83" t="s">
        <v>1053</v>
      </c>
      <c r="W127" s="83" t="s">
        <v>49</v>
      </c>
      <c r="X127" s="77" t="s">
        <v>600</v>
      </c>
      <c r="Y127" s="77" t="s">
        <v>407</v>
      </c>
      <c r="Z127" s="77" t="s">
        <v>843</v>
      </c>
      <c r="AA127" s="72" t="s">
        <v>811</v>
      </c>
      <c r="AB127" s="82" t="s">
        <v>411</v>
      </c>
      <c r="AC127" s="81" t="s">
        <v>1055</v>
      </c>
      <c r="AD127" s="93">
        <f>AD128+AD129</f>
        <v>0.1933</v>
      </c>
      <c r="AE127" s="55" t="s">
        <v>411</v>
      </c>
      <c r="AF127" s="204" t="s">
        <v>844</v>
      </c>
      <c r="AG127" s="124"/>
      <c r="AH127" s="124"/>
      <c r="AI127" s="124"/>
      <c r="AJ127" s="125"/>
      <c r="AK127" s="121"/>
      <c r="AL127" s="124">
        <v>7</v>
      </c>
      <c r="AM127" s="82"/>
      <c r="AN127" s="82"/>
      <c r="AO127" s="82"/>
      <c r="AP127" s="82" t="s">
        <v>869</v>
      </c>
      <c r="AQ127" s="82" t="s">
        <v>845</v>
      </c>
      <c r="AR127" s="55" t="s">
        <v>815</v>
      </c>
      <c r="AS127" s="139"/>
      <c r="AT127" s="55">
        <v>0</v>
      </c>
      <c r="AU127" s="55">
        <v>0</v>
      </c>
      <c r="AV127" s="55">
        <v>1</v>
      </c>
      <c r="AW127" s="197">
        <v>0</v>
      </c>
    </row>
    <row r="128" s="42" customFormat="1" ht="30" customHeight="1" spans="1:49">
      <c r="A128" s="54">
        <f t="shared" si="25"/>
        <v>120</v>
      </c>
      <c r="B128" s="56"/>
      <c r="C128" s="56"/>
      <c r="D128" s="56"/>
      <c r="E128" s="56"/>
      <c r="F128" s="56"/>
      <c r="G128" s="56"/>
      <c r="H128" s="56">
        <v>6</v>
      </c>
      <c r="I128" s="56"/>
      <c r="J128" s="56"/>
      <c r="K128" s="63"/>
      <c r="L128" s="76" t="s">
        <v>1096</v>
      </c>
      <c r="M128" s="76" t="s">
        <v>1096</v>
      </c>
      <c r="N128" s="55" t="s">
        <v>1097</v>
      </c>
      <c r="O128" s="76"/>
      <c r="P128" s="55" t="s">
        <v>49</v>
      </c>
      <c r="Q128" s="76" t="s">
        <v>808</v>
      </c>
      <c r="R128" s="225"/>
      <c r="S128" s="62" t="s">
        <v>49</v>
      </c>
      <c r="T128" s="81" t="s">
        <v>809</v>
      </c>
      <c r="U128" s="77" t="s">
        <v>600</v>
      </c>
      <c r="V128" s="221" t="s">
        <v>1056</v>
      </c>
      <c r="W128" s="83" t="s">
        <v>49</v>
      </c>
      <c r="X128" s="77" t="s">
        <v>600</v>
      </c>
      <c r="Y128" s="77" t="s">
        <v>407</v>
      </c>
      <c r="Z128" s="77" t="s">
        <v>896</v>
      </c>
      <c r="AA128" s="82" t="s">
        <v>993</v>
      </c>
      <c r="AB128" s="82" t="s">
        <v>1058</v>
      </c>
      <c r="AC128" s="81" t="s">
        <v>1055</v>
      </c>
      <c r="AD128" s="93">
        <v>0.175</v>
      </c>
      <c r="AE128" s="55" t="s">
        <v>411</v>
      </c>
      <c r="AF128" s="204" t="s">
        <v>899</v>
      </c>
      <c r="AG128" s="124">
        <v>149</v>
      </c>
      <c r="AH128" s="124">
        <v>88</v>
      </c>
      <c r="AI128" s="124">
        <v>3</v>
      </c>
      <c r="AJ128" s="125">
        <f>AG128*AH128*AI128*7860/1000000000</f>
        <v>0.30918096</v>
      </c>
      <c r="AK128" s="252">
        <f>AD128/AJ128</f>
        <v>0.566011568112086</v>
      </c>
      <c r="AL128" s="124"/>
      <c r="AM128" s="82"/>
      <c r="AN128" s="82"/>
      <c r="AO128" s="82"/>
      <c r="AP128" s="82" t="s">
        <v>813</v>
      </c>
      <c r="AQ128" s="82" t="s">
        <v>900</v>
      </c>
      <c r="AR128" s="55" t="s">
        <v>893</v>
      </c>
      <c r="AS128" s="139"/>
      <c r="AT128" s="55">
        <v>0</v>
      </c>
      <c r="AU128" s="55">
        <v>0</v>
      </c>
      <c r="AV128" s="55">
        <v>1</v>
      </c>
      <c r="AW128" s="197">
        <v>0</v>
      </c>
    </row>
    <row r="129" s="42" customFormat="1" ht="30" customHeight="1" spans="1:49">
      <c r="A129" s="54">
        <f t="shared" si="25"/>
        <v>121</v>
      </c>
      <c r="B129" s="56"/>
      <c r="C129" s="56"/>
      <c r="D129" s="56"/>
      <c r="E129" s="56"/>
      <c r="F129" s="56"/>
      <c r="G129" s="56"/>
      <c r="H129" s="56">
        <v>6</v>
      </c>
      <c r="I129" s="56"/>
      <c r="J129" s="56"/>
      <c r="K129" s="63"/>
      <c r="L129" s="76" t="s">
        <v>1059</v>
      </c>
      <c r="M129" s="76" t="s">
        <v>1059</v>
      </c>
      <c r="N129" s="55" t="s">
        <v>1060</v>
      </c>
      <c r="O129" s="76"/>
      <c r="P129" s="55" t="s">
        <v>49</v>
      </c>
      <c r="Q129" s="76" t="s">
        <v>808</v>
      </c>
      <c r="R129" s="225"/>
      <c r="S129" s="62" t="s">
        <v>49</v>
      </c>
      <c r="T129" s="81" t="s">
        <v>809</v>
      </c>
      <c r="U129" s="77" t="s">
        <v>600</v>
      </c>
      <c r="V129" s="221" t="s">
        <v>1059</v>
      </c>
      <c r="W129" s="83" t="s">
        <v>49</v>
      </c>
      <c r="X129" s="77" t="s">
        <v>600</v>
      </c>
      <c r="Y129" s="77" t="s">
        <v>407</v>
      </c>
      <c r="Z129" s="77" t="s">
        <v>896</v>
      </c>
      <c r="AA129" s="82" t="s">
        <v>993</v>
      </c>
      <c r="AB129" s="82" t="s">
        <v>1058</v>
      </c>
      <c r="AC129" s="81" t="s">
        <v>1061</v>
      </c>
      <c r="AD129" s="93">
        <v>0.0183</v>
      </c>
      <c r="AE129" s="55" t="s">
        <v>411</v>
      </c>
      <c r="AF129" s="204" t="s">
        <v>899</v>
      </c>
      <c r="AG129" s="124">
        <v>57</v>
      </c>
      <c r="AH129" s="124">
        <v>28</v>
      </c>
      <c r="AI129" s="124">
        <v>3</v>
      </c>
      <c r="AJ129" s="125">
        <f>AG129*AH129*AI129*7860/1000000000</f>
        <v>0.03763368</v>
      </c>
      <c r="AK129" s="252">
        <f>AD129/AJ129</f>
        <v>0.486266556977686</v>
      </c>
      <c r="AL129" s="124"/>
      <c r="AM129" s="82"/>
      <c r="AN129" s="82"/>
      <c r="AO129" s="82"/>
      <c r="AP129" s="82" t="s">
        <v>823</v>
      </c>
      <c r="AQ129" s="82" t="s">
        <v>1062</v>
      </c>
      <c r="AR129" s="55" t="s">
        <v>893</v>
      </c>
      <c r="AS129" s="139"/>
      <c r="AT129" s="55">
        <v>0</v>
      </c>
      <c r="AU129" s="55">
        <v>0</v>
      </c>
      <c r="AV129" s="55">
        <v>1</v>
      </c>
      <c r="AW129" s="197">
        <v>0</v>
      </c>
    </row>
    <row r="130" s="42" customFormat="1" ht="30" customHeight="1" spans="1:49">
      <c r="A130" s="54">
        <f t="shared" si="25"/>
        <v>122</v>
      </c>
      <c r="B130" s="56"/>
      <c r="C130" s="56"/>
      <c r="D130" s="56"/>
      <c r="E130" s="56"/>
      <c r="F130" s="56"/>
      <c r="G130" s="56">
        <v>5</v>
      </c>
      <c r="H130" s="56"/>
      <c r="I130" s="56"/>
      <c r="J130" s="56"/>
      <c r="K130" s="63"/>
      <c r="L130" s="76" t="s">
        <v>1098</v>
      </c>
      <c r="M130" s="76" t="s">
        <v>1098</v>
      </c>
      <c r="N130" s="204" t="s">
        <v>1099</v>
      </c>
      <c r="O130" s="55" t="s">
        <v>1100</v>
      </c>
      <c r="P130" s="55" t="s">
        <v>46</v>
      </c>
      <c r="Q130" s="76" t="s">
        <v>808</v>
      </c>
      <c r="R130" s="55"/>
      <c r="S130" s="62" t="s">
        <v>46</v>
      </c>
      <c r="T130" s="56" t="s">
        <v>914</v>
      </c>
      <c r="U130" s="77" t="s">
        <v>600</v>
      </c>
      <c r="V130" s="67" t="s">
        <v>1063</v>
      </c>
      <c r="W130" s="83" t="s">
        <v>46</v>
      </c>
      <c r="X130" s="77" t="s">
        <v>600</v>
      </c>
      <c r="Y130" s="77" t="s">
        <v>407</v>
      </c>
      <c r="Z130" s="77" t="s">
        <v>810</v>
      </c>
      <c r="AA130" s="82" t="s">
        <v>811</v>
      </c>
      <c r="AB130" s="82" t="s">
        <v>411</v>
      </c>
      <c r="AC130" s="81"/>
      <c r="AD130" s="93">
        <v>0.373</v>
      </c>
      <c r="AE130" s="55" t="s">
        <v>411</v>
      </c>
      <c r="AF130" s="82"/>
      <c r="AG130" s="118"/>
      <c r="AH130" s="118"/>
      <c r="AI130" s="118"/>
      <c r="AJ130" s="100"/>
      <c r="AK130" s="82"/>
      <c r="AL130" s="82"/>
      <c r="AM130" s="82"/>
      <c r="AN130" s="82"/>
      <c r="AO130" s="82"/>
      <c r="AP130" s="82" t="s">
        <v>823</v>
      </c>
      <c r="AQ130" s="82" t="s">
        <v>917</v>
      </c>
      <c r="AR130" s="55" t="s">
        <v>893</v>
      </c>
      <c r="AS130" s="139"/>
      <c r="AT130" s="55">
        <v>0</v>
      </c>
      <c r="AU130" s="55">
        <v>0</v>
      </c>
      <c r="AV130" s="55">
        <v>1</v>
      </c>
      <c r="AW130" s="197">
        <v>0</v>
      </c>
    </row>
    <row r="131" s="42" customFormat="1" ht="30" customHeight="1" spans="1:49">
      <c r="A131" s="54">
        <f t="shared" si="25"/>
        <v>123</v>
      </c>
      <c r="B131" s="56"/>
      <c r="C131" s="56"/>
      <c r="D131" s="56"/>
      <c r="E131" s="56"/>
      <c r="F131" s="56"/>
      <c r="G131" s="56">
        <v>5</v>
      </c>
      <c r="H131" s="56"/>
      <c r="I131" s="56"/>
      <c r="J131" s="56"/>
      <c r="K131" s="63"/>
      <c r="L131" s="63"/>
      <c r="M131" s="62" t="s">
        <v>1101</v>
      </c>
      <c r="N131" s="55" t="s">
        <v>1102</v>
      </c>
      <c r="O131" s="55"/>
      <c r="P131" s="55"/>
      <c r="Q131" s="76" t="s">
        <v>808</v>
      </c>
      <c r="R131" s="55"/>
      <c r="S131" s="62" t="s">
        <v>49</v>
      </c>
      <c r="T131" s="81" t="s">
        <v>809</v>
      </c>
      <c r="U131" s="77" t="s">
        <v>600</v>
      </c>
      <c r="V131" s="83" t="s">
        <v>1066</v>
      </c>
      <c r="W131" s="83" t="s">
        <v>49</v>
      </c>
      <c r="X131" s="77" t="s">
        <v>600</v>
      </c>
      <c r="Y131" s="77" t="s">
        <v>407</v>
      </c>
      <c r="Z131" s="77" t="s">
        <v>843</v>
      </c>
      <c r="AA131" s="82" t="s">
        <v>811</v>
      </c>
      <c r="AB131" s="82" t="s">
        <v>411</v>
      </c>
      <c r="AC131" s="81"/>
      <c r="AD131" s="93" t="e">
        <f>AD91</f>
        <v>#REF!</v>
      </c>
      <c r="AE131" s="55" t="s">
        <v>411</v>
      </c>
      <c r="AF131" s="204" t="s">
        <v>844</v>
      </c>
      <c r="AG131" s="124"/>
      <c r="AH131" s="124"/>
      <c r="AI131" s="124"/>
      <c r="AJ131" s="125"/>
      <c r="AK131" s="121"/>
      <c r="AL131" s="124">
        <v>17</v>
      </c>
      <c r="AM131" s="82"/>
      <c r="AN131" s="82"/>
      <c r="AO131" s="82"/>
      <c r="AP131" s="82" t="s">
        <v>869</v>
      </c>
      <c r="AQ131" s="82" t="s">
        <v>845</v>
      </c>
      <c r="AR131" s="55" t="s">
        <v>815</v>
      </c>
      <c r="AS131" s="139"/>
      <c r="AT131" s="55">
        <v>0</v>
      </c>
      <c r="AU131" s="55">
        <v>0</v>
      </c>
      <c r="AV131" s="55">
        <v>1</v>
      </c>
      <c r="AW131" s="197">
        <v>0</v>
      </c>
    </row>
    <row r="132" s="42" customFormat="1" ht="30" customHeight="1" spans="1:49">
      <c r="A132" s="54">
        <f t="shared" si="25"/>
        <v>124</v>
      </c>
      <c r="B132" s="56"/>
      <c r="C132" s="56"/>
      <c r="D132" s="56"/>
      <c r="E132" s="56"/>
      <c r="F132" s="56"/>
      <c r="G132" s="56"/>
      <c r="H132" s="56">
        <v>6</v>
      </c>
      <c r="I132" s="56"/>
      <c r="J132" s="56"/>
      <c r="K132" s="63"/>
      <c r="L132" s="63"/>
      <c r="M132" s="76" t="s">
        <v>1103</v>
      </c>
      <c r="N132" s="204" t="s">
        <v>1104</v>
      </c>
      <c r="O132" s="55" t="s">
        <v>1105</v>
      </c>
      <c r="P132" s="55"/>
      <c r="Q132" s="76" t="s">
        <v>808</v>
      </c>
      <c r="R132" s="55"/>
      <c r="S132" s="62" t="s">
        <v>49</v>
      </c>
      <c r="T132" s="81" t="s">
        <v>809</v>
      </c>
      <c r="U132" s="77" t="s">
        <v>600</v>
      </c>
      <c r="V132" s="83" t="s">
        <v>1068</v>
      </c>
      <c r="W132" s="83" t="s">
        <v>49</v>
      </c>
      <c r="X132" s="77" t="s">
        <v>600</v>
      </c>
      <c r="Y132" s="77" t="s">
        <v>407</v>
      </c>
      <c r="Z132" s="77" t="s">
        <v>843</v>
      </c>
      <c r="AA132" s="82" t="s">
        <v>811</v>
      </c>
      <c r="AB132" s="82" t="s">
        <v>411</v>
      </c>
      <c r="AC132" s="81"/>
      <c r="AD132" s="93" t="e">
        <f>AD92</f>
        <v>#REF!</v>
      </c>
      <c r="AE132" s="55" t="s">
        <v>411</v>
      </c>
      <c r="AF132" s="204" t="s">
        <v>844</v>
      </c>
      <c r="AG132" s="124"/>
      <c r="AH132" s="124"/>
      <c r="AI132" s="124"/>
      <c r="AJ132" s="125"/>
      <c r="AK132" s="121"/>
      <c r="AL132" s="124">
        <v>6</v>
      </c>
      <c r="AM132" s="82"/>
      <c r="AN132" s="82"/>
      <c r="AO132" s="82"/>
      <c r="AP132" s="82" t="s">
        <v>869</v>
      </c>
      <c r="AQ132" s="82" t="s">
        <v>845</v>
      </c>
      <c r="AR132" s="55" t="s">
        <v>893</v>
      </c>
      <c r="AS132" s="139"/>
      <c r="AT132" s="55">
        <v>0</v>
      </c>
      <c r="AU132" s="55">
        <v>0</v>
      </c>
      <c r="AV132" s="55">
        <v>1</v>
      </c>
      <c r="AW132" s="197">
        <v>0</v>
      </c>
    </row>
    <row r="133" s="42" customFormat="1" ht="30" customHeight="1" spans="1:49">
      <c r="A133" s="54">
        <f t="shared" si="25"/>
        <v>125</v>
      </c>
      <c r="B133" s="56"/>
      <c r="C133" s="56"/>
      <c r="D133" s="56"/>
      <c r="E133" s="56"/>
      <c r="F133" s="56"/>
      <c r="G133" s="56"/>
      <c r="H133" s="56"/>
      <c r="I133" s="56">
        <v>7</v>
      </c>
      <c r="J133" s="56"/>
      <c r="K133" s="63"/>
      <c r="L133" s="62" t="s">
        <v>117</v>
      </c>
      <c r="M133" s="62" t="s">
        <v>117</v>
      </c>
      <c r="N133" s="72" t="s">
        <v>1015</v>
      </c>
      <c r="O133" s="55"/>
      <c r="P133" s="55" t="s">
        <v>46</v>
      </c>
      <c r="Q133" s="76" t="s">
        <v>808</v>
      </c>
      <c r="R133" s="55"/>
      <c r="S133" s="62" t="s">
        <v>46</v>
      </c>
      <c r="T133" s="81" t="s">
        <v>809</v>
      </c>
      <c r="U133" s="77" t="s">
        <v>407</v>
      </c>
      <c r="V133" s="62"/>
      <c r="W133" s="62"/>
      <c r="X133" s="77" t="s">
        <v>600</v>
      </c>
      <c r="Y133" s="77" t="s">
        <v>407</v>
      </c>
      <c r="Z133" s="82" t="s">
        <v>843</v>
      </c>
      <c r="AA133" s="82" t="s">
        <v>811</v>
      </c>
      <c r="AB133" s="82" t="s">
        <v>411</v>
      </c>
      <c r="AC133" s="81" t="s">
        <v>1016</v>
      </c>
      <c r="AD133" s="93" t="e">
        <f>#REF!+#REF!</f>
        <v>#REF!</v>
      </c>
      <c r="AE133" s="55" t="s">
        <v>411</v>
      </c>
      <c r="AF133" s="104"/>
      <c r="AG133" s="127"/>
      <c r="AH133" s="127"/>
      <c r="AI133" s="127"/>
      <c r="AJ133" s="128"/>
      <c r="AK133" s="104"/>
      <c r="AL133" s="127"/>
      <c r="AM133" s="82"/>
      <c r="AN133" s="82"/>
      <c r="AO133" s="82"/>
      <c r="AP133" s="82" t="s">
        <v>823</v>
      </c>
      <c r="AQ133" s="82" t="s">
        <v>943</v>
      </c>
      <c r="AR133" s="55" t="s">
        <v>893</v>
      </c>
      <c r="AS133" s="139"/>
      <c r="AT133" s="55">
        <v>0</v>
      </c>
      <c r="AU133" s="55">
        <v>0</v>
      </c>
      <c r="AV133" s="55">
        <v>1</v>
      </c>
      <c r="AW133" s="197">
        <v>0</v>
      </c>
    </row>
    <row r="134" s="42" customFormat="1" ht="30" customHeight="1" spans="1:49">
      <c r="A134" s="54">
        <f t="shared" si="25"/>
        <v>126</v>
      </c>
      <c r="B134" s="56"/>
      <c r="C134" s="56"/>
      <c r="D134" s="56"/>
      <c r="E134" s="56"/>
      <c r="F134" s="56"/>
      <c r="G134" s="56"/>
      <c r="H134" s="56"/>
      <c r="I134" s="56">
        <v>7</v>
      </c>
      <c r="J134" s="56"/>
      <c r="K134" s="63"/>
      <c r="L134" s="72" t="s">
        <v>1070</v>
      </c>
      <c r="M134" s="72" t="s">
        <v>1070</v>
      </c>
      <c r="N134" s="72" t="s">
        <v>1071</v>
      </c>
      <c r="O134" s="55"/>
      <c r="P134" s="55" t="s">
        <v>49</v>
      </c>
      <c r="Q134" s="76" t="s">
        <v>808</v>
      </c>
      <c r="R134" s="55"/>
      <c r="S134" s="62" t="s">
        <v>46</v>
      </c>
      <c r="T134" s="81" t="s">
        <v>809</v>
      </c>
      <c r="U134" s="77" t="s">
        <v>600</v>
      </c>
      <c r="V134" s="76" t="s">
        <v>1070</v>
      </c>
      <c r="W134" s="83" t="s">
        <v>46</v>
      </c>
      <c r="X134" s="77" t="s">
        <v>600</v>
      </c>
      <c r="Y134" s="77" t="s">
        <v>407</v>
      </c>
      <c r="Z134" s="77" t="s">
        <v>896</v>
      </c>
      <c r="AA134" s="82" t="s">
        <v>993</v>
      </c>
      <c r="AB134" s="82" t="s">
        <v>1058</v>
      </c>
      <c r="AC134" s="81" t="s">
        <v>1072</v>
      </c>
      <c r="AD134" s="93">
        <v>0.0288</v>
      </c>
      <c r="AE134" s="55" t="s">
        <v>411</v>
      </c>
      <c r="AF134" s="204" t="s">
        <v>899</v>
      </c>
      <c r="AG134" s="124">
        <v>55</v>
      </c>
      <c r="AH134" s="124">
        <v>34</v>
      </c>
      <c r="AI134" s="124">
        <v>3</v>
      </c>
      <c r="AJ134" s="125">
        <f t="shared" ref="AJ134:AJ138" si="30">AG134*AH134*AI134*7860/1000000000</f>
        <v>0.0440946</v>
      </c>
      <c r="AK134" s="252">
        <f t="shared" ref="AK134:AK138" si="31">AD134/AJ134</f>
        <v>0.653141200963383</v>
      </c>
      <c r="AL134" s="124"/>
      <c r="AM134" s="82"/>
      <c r="AN134" s="82"/>
      <c r="AO134" s="82"/>
      <c r="AP134" s="82" t="s">
        <v>823</v>
      </c>
      <c r="AQ134" s="82" t="s">
        <v>1062</v>
      </c>
      <c r="AR134" s="55" t="s">
        <v>893</v>
      </c>
      <c r="AS134" s="158"/>
      <c r="AT134" s="55">
        <v>0</v>
      </c>
      <c r="AU134" s="55">
        <v>0</v>
      </c>
      <c r="AV134" s="55">
        <v>1</v>
      </c>
      <c r="AW134" s="197">
        <v>0</v>
      </c>
    </row>
    <row r="135" s="42" customFormat="1" ht="30" customHeight="1" spans="1:49">
      <c r="A135" s="54">
        <f t="shared" si="25"/>
        <v>127</v>
      </c>
      <c r="B135" s="56"/>
      <c r="C135" s="56"/>
      <c r="D135" s="56"/>
      <c r="E135" s="56"/>
      <c r="F135" s="56"/>
      <c r="G135" s="56"/>
      <c r="H135" s="56"/>
      <c r="I135" s="56">
        <v>7</v>
      </c>
      <c r="J135" s="56"/>
      <c r="K135" s="63"/>
      <c r="L135" s="72" t="s">
        <v>144</v>
      </c>
      <c r="M135" s="72" t="s">
        <v>144</v>
      </c>
      <c r="N135" s="72" t="s">
        <v>145</v>
      </c>
      <c r="O135" s="55" t="s">
        <v>1017</v>
      </c>
      <c r="P135" s="55" t="s">
        <v>46</v>
      </c>
      <c r="Q135" s="76" t="s">
        <v>808</v>
      </c>
      <c r="R135" s="55"/>
      <c r="S135" s="62" t="s">
        <v>49</v>
      </c>
      <c r="T135" s="81" t="s">
        <v>809</v>
      </c>
      <c r="U135" s="77" t="s">
        <v>600</v>
      </c>
      <c r="V135" s="76" t="s">
        <v>144</v>
      </c>
      <c r="W135" s="83" t="s">
        <v>49</v>
      </c>
      <c r="X135" s="77" t="s">
        <v>600</v>
      </c>
      <c r="Y135" s="77" t="s">
        <v>407</v>
      </c>
      <c r="Z135" s="77" t="s">
        <v>896</v>
      </c>
      <c r="AA135" s="82" t="s">
        <v>952</v>
      </c>
      <c r="AB135" s="82" t="s">
        <v>139</v>
      </c>
      <c r="AC135" s="81"/>
      <c r="AD135" s="93">
        <v>0.4434</v>
      </c>
      <c r="AE135" s="55" t="s">
        <v>411</v>
      </c>
      <c r="AF135" s="204" t="s">
        <v>899</v>
      </c>
      <c r="AG135" s="124">
        <v>264</v>
      </c>
      <c r="AH135" s="124">
        <v>255</v>
      </c>
      <c r="AI135" s="124">
        <v>1.6</v>
      </c>
      <c r="AJ135" s="125">
        <f t="shared" si="30"/>
        <v>0.84661632</v>
      </c>
      <c r="AK135" s="252">
        <f t="shared" si="31"/>
        <v>0.523731930894032</v>
      </c>
      <c r="AL135" s="124"/>
      <c r="AM135" s="82"/>
      <c r="AN135" s="82"/>
      <c r="AO135" s="82"/>
      <c r="AP135" s="82" t="s">
        <v>813</v>
      </c>
      <c r="AQ135" s="82" t="s">
        <v>900</v>
      </c>
      <c r="AR135" s="55" t="s">
        <v>893</v>
      </c>
      <c r="AS135" s="139"/>
      <c r="AT135" s="55">
        <v>0</v>
      </c>
      <c r="AU135" s="55">
        <v>0</v>
      </c>
      <c r="AV135" s="55">
        <v>1</v>
      </c>
      <c r="AW135" s="197">
        <v>0</v>
      </c>
    </row>
    <row r="136" s="42" customFormat="1" ht="30" customHeight="1" spans="1:49">
      <c r="A136" s="54">
        <f t="shared" si="25"/>
        <v>128</v>
      </c>
      <c r="B136" s="56"/>
      <c r="C136" s="56"/>
      <c r="D136" s="56"/>
      <c r="E136" s="56"/>
      <c r="F136" s="56"/>
      <c r="G136" s="56"/>
      <c r="H136" s="56"/>
      <c r="I136" s="56">
        <v>7</v>
      </c>
      <c r="J136" s="56"/>
      <c r="K136" s="63"/>
      <c r="L136" s="62" t="s">
        <v>1019</v>
      </c>
      <c r="M136" s="62" t="s">
        <v>1019</v>
      </c>
      <c r="N136" s="55" t="s">
        <v>1020</v>
      </c>
      <c r="O136" s="55"/>
      <c r="P136" s="55" t="s">
        <v>49</v>
      </c>
      <c r="Q136" s="76" t="s">
        <v>808</v>
      </c>
      <c r="R136" s="55"/>
      <c r="S136" s="62" t="s">
        <v>46</v>
      </c>
      <c r="T136" s="81" t="s">
        <v>809</v>
      </c>
      <c r="U136" s="77" t="s">
        <v>600</v>
      </c>
      <c r="V136" s="90" t="s">
        <v>1019</v>
      </c>
      <c r="W136" s="83" t="s">
        <v>46</v>
      </c>
      <c r="X136" s="77" t="s">
        <v>600</v>
      </c>
      <c r="Y136" s="77" t="s">
        <v>407</v>
      </c>
      <c r="Z136" s="77" t="s">
        <v>896</v>
      </c>
      <c r="AA136" s="82" t="s">
        <v>1021</v>
      </c>
      <c r="AB136" s="82" t="s">
        <v>1022</v>
      </c>
      <c r="AC136" s="81"/>
      <c r="AD136" s="93">
        <v>0.0096</v>
      </c>
      <c r="AE136" s="55" t="s">
        <v>411</v>
      </c>
      <c r="AF136" s="204" t="s">
        <v>899</v>
      </c>
      <c r="AG136" s="124">
        <v>51</v>
      </c>
      <c r="AH136" s="124">
        <v>21</v>
      </c>
      <c r="AI136" s="124">
        <v>2</v>
      </c>
      <c r="AJ136" s="125">
        <f t="shared" si="30"/>
        <v>0.01683612</v>
      </c>
      <c r="AK136" s="252">
        <f t="shared" si="31"/>
        <v>0.570202635761684</v>
      </c>
      <c r="AL136" s="124"/>
      <c r="AM136" s="82"/>
      <c r="AN136" s="82"/>
      <c r="AO136" s="82"/>
      <c r="AP136" s="82" t="s">
        <v>823</v>
      </c>
      <c r="AQ136" s="82" t="s">
        <v>1024</v>
      </c>
      <c r="AR136" s="55" t="s">
        <v>893</v>
      </c>
      <c r="AS136" s="139"/>
      <c r="AT136" s="55">
        <v>0</v>
      </c>
      <c r="AU136" s="55">
        <v>0</v>
      </c>
      <c r="AV136" s="55">
        <v>1</v>
      </c>
      <c r="AW136" s="197">
        <v>0</v>
      </c>
    </row>
    <row r="137" s="42" customFormat="1" ht="30" customHeight="1" spans="1:49">
      <c r="A137" s="54">
        <f t="shared" si="25"/>
        <v>129</v>
      </c>
      <c r="B137" s="56"/>
      <c r="C137" s="56"/>
      <c r="D137" s="56"/>
      <c r="E137" s="56"/>
      <c r="F137" s="56"/>
      <c r="G137" s="56"/>
      <c r="H137" s="56">
        <v>6</v>
      </c>
      <c r="I137" s="56"/>
      <c r="J137" s="56"/>
      <c r="K137" s="63"/>
      <c r="L137" s="72" t="s">
        <v>1029</v>
      </c>
      <c r="M137" s="72" t="s">
        <v>1029</v>
      </c>
      <c r="N137" s="72" t="s">
        <v>1030</v>
      </c>
      <c r="O137" s="55"/>
      <c r="P137" s="55" t="s">
        <v>49</v>
      </c>
      <c r="Q137" s="76" t="s">
        <v>808</v>
      </c>
      <c r="R137" s="55"/>
      <c r="S137" s="62" t="s">
        <v>46</v>
      </c>
      <c r="T137" s="56" t="s">
        <v>809</v>
      </c>
      <c r="U137" s="77" t="s">
        <v>600</v>
      </c>
      <c r="V137" s="72" t="s">
        <v>1029</v>
      </c>
      <c r="W137" s="83" t="s">
        <v>46</v>
      </c>
      <c r="X137" s="77" t="s">
        <v>600</v>
      </c>
      <c r="Y137" s="77" t="s">
        <v>407</v>
      </c>
      <c r="Z137" s="77" t="s">
        <v>896</v>
      </c>
      <c r="AA137" s="82" t="s">
        <v>1031</v>
      </c>
      <c r="AB137" s="82"/>
      <c r="AC137" s="81"/>
      <c r="AD137" s="93">
        <v>0.0188</v>
      </c>
      <c r="AE137" s="55" t="s">
        <v>411</v>
      </c>
      <c r="AF137" s="204" t="s">
        <v>899</v>
      </c>
      <c r="AG137" s="124">
        <v>48</v>
      </c>
      <c r="AH137" s="124">
        <v>21</v>
      </c>
      <c r="AI137" s="124">
        <v>3</v>
      </c>
      <c r="AJ137" s="125">
        <f t="shared" si="30"/>
        <v>0.02376864</v>
      </c>
      <c r="AK137" s="252">
        <f t="shared" si="31"/>
        <v>0.79095817009303</v>
      </c>
      <c r="AL137" s="124"/>
      <c r="AM137" s="82"/>
      <c r="AN137" s="82"/>
      <c r="AO137" s="82"/>
      <c r="AP137" s="82" t="s">
        <v>823</v>
      </c>
      <c r="AQ137" s="82" t="s">
        <v>1028</v>
      </c>
      <c r="AR137" s="55" t="s">
        <v>815</v>
      </c>
      <c r="AS137" s="139"/>
      <c r="AT137" s="55">
        <v>0</v>
      </c>
      <c r="AU137" s="55">
        <v>0</v>
      </c>
      <c r="AV137" s="55">
        <v>1</v>
      </c>
      <c r="AW137" s="197">
        <v>0</v>
      </c>
    </row>
    <row r="138" s="42" customFormat="1" ht="30" customHeight="1" spans="1:49">
      <c r="A138" s="54">
        <f t="shared" si="25"/>
        <v>130</v>
      </c>
      <c r="B138" s="56"/>
      <c r="C138" s="56"/>
      <c r="D138" s="56"/>
      <c r="E138" s="56"/>
      <c r="F138" s="56"/>
      <c r="G138" s="56"/>
      <c r="H138" s="56">
        <v>6</v>
      </c>
      <c r="I138" s="56"/>
      <c r="J138" s="56"/>
      <c r="K138" s="63"/>
      <c r="L138" s="72" t="s">
        <v>147</v>
      </c>
      <c r="M138" s="72" t="s">
        <v>147</v>
      </c>
      <c r="N138" s="72" t="s">
        <v>148</v>
      </c>
      <c r="O138" s="55" t="s">
        <v>1017</v>
      </c>
      <c r="P138" s="55" t="s">
        <v>46</v>
      </c>
      <c r="Q138" s="76" t="s">
        <v>808</v>
      </c>
      <c r="R138" s="55"/>
      <c r="S138" s="62" t="s">
        <v>49</v>
      </c>
      <c r="T138" s="81" t="s">
        <v>809</v>
      </c>
      <c r="U138" s="77" t="s">
        <v>600</v>
      </c>
      <c r="V138" s="76" t="s">
        <v>147</v>
      </c>
      <c r="W138" s="83" t="s">
        <v>49</v>
      </c>
      <c r="X138" s="77" t="s">
        <v>600</v>
      </c>
      <c r="Y138" s="77" t="s">
        <v>407</v>
      </c>
      <c r="Z138" s="77" t="s">
        <v>896</v>
      </c>
      <c r="AA138" s="82" t="s">
        <v>952</v>
      </c>
      <c r="AB138" s="82" t="s">
        <v>139</v>
      </c>
      <c r="AC138" s="81"/>
      <c r="AD138" s="93">
        <v>0.3869</v>
      </c>
      <c r="AE138" s="55" t="s">
        <v>411</v>
      </c>
      <c r="AF138" s="204" t="s">
        <v>899</v>
      </c>
      <c r="AG138" s="124">
        <v>234</v>
      </c>
      <c r="AH138" s="124">
        <v>225</v>
      </c>
      <c r="AI138" s="124">
        <v>1.6</v>
      </c>
      <c r="AJ138" s="125">
        <f t="shared" si="30"/>
        <v>0.6621264</v>
      </c>
      <c r="AK138" s="252">
        <f t="shared" si="31"/>
        <v>0.584329517747669</v>
      </c>
      <c r="AL138" s="124"/>
      <c r="AM138" s="82"/>
      <c r="AN138" s="82"/>
      <c r="AO138" s="82"/>
      <c r="AP138" s="82" t="s">
        <v>813</v>
      </c>
      <c r="AQ138" s="82" t="s">
        <v>900</v>
      </c>
      <c r="AR138" s="55" t="s">
        <v>893</v>
      </c>
      <c r="AS138" s="139"/>
      <c r="AT138" s="55">
        <v>0</v>
      </c>
      <c r="AU138" s="55">
        <v>0</v>
      </c>
      <c r="AV138" s="55">
        <v>1</v>
      </c>
      <c r="AW138" s="197">
        <v>0</v>
      </c>
    </row>
    <row r="139" s="42" customFormat="1" ht="30" customHeight="1" spans="1:49">
      <c r="A139" s="54">
        <f t="shared" si="25"/>
        <v>131</v>
      </c>
      <c r="B139" s="56"/>
      <c r="C139" s="56"/>
      <c r="D139" s="56"/>
      <c r="E139" s="56"/>
      <c r="F139" s="56"/>
      <c r="G139" s="56">
        <v>5</v>
      </c>
      <c r="H139" s="56"/>
      <c r="I139" s="56"/>
      <c r="J139" s="56"/>
      <c r="K139" s="63"/>
      <c r="L139" s="63"/>
      <c r="M139" s="62" t="s">
        <v>1034</v>
      </c>
      <c r="N139" s="55" t="s">
        <v>1035</v>
      </c>
      <c r="O139" s="55"/>
      <c r="P139" s="55"/>
      <c r="Q139" s="76" t="s">
        <v>808</v>
      </c>
      <c r="R139" s="55"/>
      <c r="S139" s="62" t="s">
        <v>46</v>
      </c>
      <c r="T139" s="81" t="s">
        <v>809</v>
      </c>
      <c r="U139" s="77" t="s">
        <v>407</v>
      </c>
      <c r="V139" s="56"/>
      <c r="W139" s="83"/>
      <c r="X139" s="77" t="s">
        <v>600</v>
      </c>
      <c r="Y139" s="77" t="s">
        <v>407</v>
      </c>
      <c r="Z139" s="77" t="s">
        <v>843</v>
      </c>
      <c r="AA139" s="82" t="s">
        <v>811</v>
      </c>
      <c r="AB139" s="82" t="s">
        <v>411</v>
      </c>
      <c r="AC139" s="81"/>
      <c r="AD139" s="93">
        <f>AD140+AD142+AD144</f>
        <v>1.1748</v>
      </c>
      <c r="AE139" s="55" t="s">
        <v>411</v>
      </c>
      <c r="AF139" s="204" t="s">
        <v>844</v>
      </c>
      <c r="AG139" s="124"/>
      <c r="AH139" s="124"/>
      <c r="AI139" s="124"/>
      <c r="AJ139" s="125"/>
      <c r="AK139" s="121"/>
      <c r="AL139" s="124">
        <v>33</v>
      </c>
      <c r="AM139" s="82"/>
      <c r="AN139" s="82"/>
      <c r="AO139" s="82"/>
      <c r="AP139" s="82" t="s">
        <v>869</v>
      </c>
      <c r="AQ139" s="82" t="s">
        <v>845</v>
      </c>
      <c r="AR139" s="55" t="s">
        <v>815</v>
      </c>
      <c r="AS139" s="139"/>
      <c r="AT139" s="55">
        <v>0</v>
      </c>
      <c r="AU139" s="55">
        <v>0</v>
      </c>
      <c r="AV139" s="55">
        <v>1</v>
      </c>
      <c r="AW139" s="197">
        <v>0</v>
      </c>
    </row>
    <row r="140" s="42" customFormat="1" ht="30" customHeight="1" spans="1:49">
      <c r="A140" s="54">
        <f t="shared" si="25"/>
        <v>132</v>
      </c>
      <c r="B140" s="56"/>
      <c r="C140" s="56"/>
      <c r="D140" s="56"/>
      <c r="E140" s="56"/>
      <c r="F140" s="56"/>
      <c r="G140" s="56"/>
      <c r="H140" s="56">
        <v>6</v>
      </c>
      <c r="I140" s="56"/>
      <c r="J140" s="56"/>
      <c r="K140" s="63"/>
      <c r="L140" s="62" t="s">
        <v>1038</v>
      </c>
      <c r="M140" s="62" t="s">
        <v>1038</v>
      </c>
      <c r="N140" s="55" t="s">
        <v>1039</v>
      </c>
      <c r="O140" s="55"/>
      <c r="P140" s="55" t="s">
        <v>46</v>
      </c>
      <c r="Q140" s="76" t="s">
        <v>808</v>
      </c>
      <c r="R140" s="55"/>
      <c r="S140" s="62" t="s">
        <v>49</v>
      </c>
      <c r="T140" s="81" t="s">
        <v>809</v>
      </c>
      <c r="U140" s="77" t="s">
        <v>600</v>
      </c>
      <c r="V140" s="90" t="s">
        <v>1038</v>
      </c>
      <c r="W140" s="83" t="s">
        <v>49</v>
      </c>
      <c r="X140" s="77" t="s">
        <v>600</v>
      </c>
      <c r="Y140" s="77" t="s">
        <v>407</v>
      </c>
      <c r="Z140" s="77" t="s">
        <v>896</v>
      </c>
      <c r="AA140" s="82" t="s">
        <v>936</v>
      </c>
      <c r="AB140" s="82" t="s">
        <v>937</v>
      </c>
      <c r="AC140" s="81" t="str">
        <f>AC79</f>
        <v>29*106515</v>
      </c>
      <c r="AD140" s="93">
        <f>AD79</f>
        <v>0.8184</v>
      </c>
      <c r="AE140" s="55" t="s">
        <v>411</v>
      </c>
      <c r="AF140" s="204" t="s">
        <v>899</v>
      </c>
      <c r="AG140" s="124">
        <v>529</v>
      </c>
      <c r="AH140" s="124">
        <v>146</v>
      </c>
      <c r="AI140" s="124">
        <v>2</v>
      </c>
      <c r="AJ140" s="125">
        <f>AG140*AH140*AI140*7860/1000000000</f>
        <v>1.21411848</v>
      </c>
      <c r="AK140" s="252">
        <f t="shared" ref="AK140:AK146" si="32">AD140/AJ140</f>
        <v>0.674069304998965</v>
      </c>
      <c r="AL140" s="124"/>
      <c r="AM140" s="82"/>
      <c r="AN140" s="82"/>
      <c r="AO140" s="82"/>
      <c r="AP140" s="82" t="s">
        <v>813</v>
      </c>
      <c r="AQ140" s="82" t="s">
        <v>900</v>
      </c>
      <c r="AR140" s="55" t="s">
        <v>893</v>
      </c>
      <c r="AS140" s="139"/>
      <c r="AT140" s="55">
        <v>0</v>
      </c>
      <c r="AU140" s="55">
        <v>0</v>
      </c>
      <c r="AV140" s="55">
        <v>1</v>
      </c>
      <c r="AW140" s="197">
        <v>0</v>
      </c>
    </row>
    <row r="141" s="42" customFormat="1" ht="30" customHeight="1" spans="1:49">
      <c r="A141" s="54">
        <f t="shared" si="25"/>
        <v>133</v>
      </c>
      <c r="B141" s="56"/>
      <c r="C141" s="56"/>
      <c r="D141" s="56"/>
      <c r="E141" s="56"/>
      <c r="F141" s="56"/>
      <c r="G141" s="56"/>
      <c r="H141" s="56">
        <v>6</v>
      </c>
      <c r="I141" s="56"/>
      <c r="J141" s="56"/>
      <c r="K141" s="63"/>
      <c r="L141" s="63"/>
      <c r="M141" s="62" t="s">
        <v>627</v>
      </c>
      <c r="N141" s="55" t="s">
        <v>628</v>
      </c>
      <c r="O141" s="55"/>
      <c r="P141" s="55"/>
      <c r="Q141" s="76" t="s">
        <v>808</v>
      </c>
      <c r="R141" s="55"/>
      <c r="S141" s="62" t="s">
        <v>46</v>
      </c>
      <c r="T141" s="56" t="s">
        <v>809</v>
      </c>
      <c r="U141" s="77" t="s">
        <v>600</v>
      </c>
      <c r="V141" s="90" t="s">
        <v>627</v>
      </c>
      <c r="W141" s="83" t="s">
        <v>46</v>
      </c>
      <c r="X141" s="77" t="s">
        <v>600</v>
      </c>
      <c r="Y141" s="77" t="s">
        <v>407</v>
      </c>
      <c r="Z141" s="77" t="s">
        <v>843</v>
      </c>
      <c r="AA141" s="82" t="s">
        <v>811</v>
      </c>
      <c r="AB141" s="82" t="s">
        <v>411</v>
      </c>
      <c r="AC141" s="81" t="str">
        <f t="shared" ref="AC141:AD142" si="33">AC81</f>
        <v>160.6*30.6*241</v>
      </c>
      <c r="AD141" s="93">
        <f t="shared" si="33"/>
        <v>0.25422</v>
      </c>
      <c r="AE141" s="55" t="s">
        <v>411</v>
      </c>
      <c r="AF141" s="104" t="s">
        <v>933</v>
      </c>
      <c r="AG141" s="127"/>
      <c r="AH141" s="127"/>
      <c r="AI141" s="127"/>
      <c r="AJ141" s="128"/>
      <c r="AK141" s="104"/>
      <c r="AL141" s="127">
        <v>2</v>
      </c>
      <c r="AM141" s="82"/>
      <c r="AN141" s="82"/>
      <c r="AO141" s="82"/>
      <c r="AP141" s="82" t="s">
        <v>869</v>
      </c>
      <c r="AQ141" s="82" t="s">
        <v>845</v>
      </c>
      <c r="AR141" s="55" t="s">
        <v>893</v>
      </c>
      <c r="AS141" s="139"/>
      <c r="AT141" s="55">
        <v>0</v>
      </c>
      <c r="AU141" s="55">
        <v>0</v>
      </c>
      <c r="AV141" s="55">
        <v>1</v>
      </c>
      <c r="AW141" s="197">
        <v>0</v>
      </c>
    </row>
    <row r="142" s="42" customFormat="1" ht="30" customHeight="1" spans="1:49">
      <c r="A142" s="54">
        <f t="shared" si="25"/>
        <v>134</v>
      </c>
      <c r="B142" s="56"/>
      <c r="C142" s="56"/>
      <c r="D142" s="56"/>
      <c r="E142" s="56"/>
      <c r="F142" s="56"/>
      <c r="G142" s="56"/>
      <c r="H142" s="56"/>
      <c r="I142" s="56">
        <v>7</v>
      </c>
      <c r="J142" s="56"/>
      <c r="K142" s="63"/>
      <c r="L142" s="62" t="s">
        <v>150</v>
      </c>
      <c r="M142" s="62" t="s">
        <v>150</v>
      </c>
      <c r="N142" s="55" t="s">
        <v>151</v>
      </c>
      <c r="O142" s="55"/>
      <c r="P142" s="55" t="s">
        <v>46</v>
      </c>
      <c r="Q142" s="76" t="s">
        <v>808</v>
      </c>
      <c r="R142" s="55"/>
      <c r="S142" s="62" t="s">
        <v>46</v>
      </c>
      <c r="T142" s="81" t="s">
        <v>809</v>
      </c>
      <c r="U142" s="77" t="s">
        <v>600</v>
      </c>
      <c r="V142" s="90" t="s">
        <v>627</v>
      </c>
      <c r="W142" s="83" t="s">
        <v>46</v>
      </c>
      <c r="X142" s="77" t="s">
        <v>600</v>
      </c>
      <c r="Y142" s="77" t="s">
        <v>407</v>
      </c>
      <c r="Z142" s="77" t="s">
        <v>896</v>
      </c>
      <c r="AA142" s="82" t="s">
        <v>952</v>
      </c>
      <c r="AB142" s="82" t="s">
        <v>139</v>
      </c>
      <c r="AC142" s="81" t="str">
        <f t="shared" si="33"/>
        <v>160.6*30.6*241</v>
      </c>
      <c r="AD142" s="93">
        <f t="shared" si="33"/>
        <v>0.2439</v>
      </c>
      <c r="AE142" s="55" t="s">
        <v>411</v>
      </c>
      <c r="AF142" s="204" t="s">
        <v>899</v>
      </c>
      <c r="AG142" s="124">
        <v>242</v>
      </c>
      <c r="AH142" s="124">
        <v>142</v>
      </c>
      <c r="AI142" s="124">
        <v>1.6</v>
      </c>
      <c r="AJ142" s="125">
        <f>AG142*AH142*AI142*7860/1000000000</f>
        <v>0.432161664</v>
      </c>
      <c r="AK142" s="252">
        <f t="shared" si="32"/>
        <v>0.564372132739659</v>
      </c>
      <c r="AL142" s="124"/>
      <c r="AM142" s="82"/>
      <c r="AN142" s="82"/>
      <c r="AO142" s="82"/>
      <c r="AP142" s="82" t="s">
        <v>813</v>
      </c>
      <c r="AQ142" s="82" t="s">
        <v>900</v>
      </c>
      <c r="AR142" s="55" t="s">
        <v>893</v>
      </c>
      <c r="AS142" s="139"/>
      <c r="AT142" s="55">
        <v>0</v>
      </c>
      <c r="AU142" s="55">
        <v>0</v>
      </c>
      <c r="AV142" s="55">
        <v>1</v>
      </c>
      <c r="AW142" s="197">
        <v>0</v>
      </c>
    </row>
    <row r="143" s="42" customFormat="1" ht="30" customHeight="1" spans="1:49">
      <c r="A143" s="54">
        <f t="shared" si="25"/>
        <v>135</v>
      </c>
      <c r="B143" s="56"/>
      <c r="C143" s="56"/>
      <c r="D143" s="56"/>
      <c r="E143" s="56"/>
      <c r="F143" s="56"/>
      <c r="G143" s="56"/>
      <c r="H143" s="56"/>
      <c r="I143" s="56">
        <v>7</v>
      </c>
      <c r="J143" s="56"/>
      <c r="K143" s="63"/>
      <c r="L143" s="72" t="s">
        <v>179</v>
      </c>
      <c r="M143" s="72" t="s">
        <v>179</v>
      </c>
      <c r="N143" s="72" t="s">
        <v>180</v>
      </c>
      <c r="O143" s="72" t="s">
        <v>956</v>
      </c>
      <c r="P143" s="55"/>
      <c r="Q143" s="76" t="s">
        <v>808</v>
      </c>
      <c r="R143" s="91"/>
      <c r="S143" s="62" t="s">
        <v>49</v>
      </c>
      <c r="T143" s="62" t="s">
        <v>809</v>
      </c>
      <c r="U143" s="77" t="s">
        <v>407</v>
      </c>
      <c r="V143" s="77" t="s">
        <v>942</v>
      </c>
      <c r="W143" s="72" t="s">
        <v>49</v>
      </c>
      <c r="X143" s="77" t="s">
        <v>407</v>
      </c>
      <c r="Y143" s="77" t="s">
        <v>600</v>
      </c>
      <c r="Z143" s="77" t="s">
        <v>942</v>
      </c>
      <c r="AA143" s="82" t="s">
        <v>411</v>
      </c>
      <c r="AB143" s="82" t="s">
        <v>411</v>
      </c>
      <c r="AC143" s="81"/>
      <c r="AD143" s="93">
        <v>0.00516</v>
      </c>
      <c r="AE143" s="55" t="s">
        <v>411</v>
      </c>
      <c r="AF143" s="82"/>
      <c r="AG143" s="118"/>
      <c r="AH143" s="118"/>
      <c r="AI143" s="118"/>
      <c r="AJ143" s="100"/>
      <c r="AK143" s="82"/>
      <c r="AL143" s="82"/>
      <c r="AM143" s="82"/>
      <c r="AN143" s="82"/>
      <c r="AO143" s="82"/>
      <c r="AP143" s="82" t="s">
        <v>823</v>
      </c>
      <c r="AQ143" s="82" t="s">
        <v>943</v>
      </c>
      <c r="AR143" s="55" t="s">
        <v>893</v>
      </c>
      <c r="AS143" s="139"/>
      <c r="AT143" s="55">
        <v>0</v>
      </c>
      <c r="AU143" s="55">
        <v>0</v>
      </c>
      <c r="AV143" s="55">
        <v>2</v>
      </c>
      <c r="AW143" s="197">
        <v>0</v>
      </c>
    </row>
    <row r="144" s="42" customFormat="1" ht="30" customHeight="1" spans="1:49">
      <c r="A144" s="54">
        <f t="shared" si="25"/>
        <v>136</v>
      </c>
      <c r="B144" s="56"/>
      <c r="C144" s="56"/>
      <c r="D144" s="56"/>
      <c r="E144" s="56"/>
      <c r="F144" s="56"/>
      <c r="G144" s="56"/>
      <c r="H144" s="56">
        <v>6</v>
      </c>
      <c r="I144" s="56"/>
      <c r="J144" s="56"/>
      <c r="K144" s="63"/>
      <c r="L144" s="62" t="s">
        <v>1044</v>
      </c>
      <c r="M144" s="62" t="s">
        <v>1044</v>
      </c>
      <c r="N144" s="55" t="s">
        <v>1045</v>
      </c>
      <c r="O144" s="55"/>
      <c r="P144" s="55"/>
      <c r="Q144" s="76" t="s">
        <v>808</v>
      </c>
      <c r="R144" s="55"/>
      <c r="S144" s="62" t="s">
        <v>46</v>
      </c>
      <c r="T144" s="81" t="s">
        <v>809</v>
      </c>
      <c r="U144" s="77" t="s">
        <v>600</v>
      </c>
      <c r="V144" s="62" t="s">
        <v>1044</v>
      </c>
      <c r="W144" s="83" t="s">
        <v>46</v>
      </c>
      <c r="X144" s="77" t="s">
        <v>600</v>
      </c>
      <c r="Y144" s="77" t="s">
        <v>407</v>
      </c>
      <c r="Z144" s="77" t="s">
        <v>857</v>
      </c>
      <c r="AA144" s="72" t="s">
        <v>1046</v>
      </c>
      <c r="AB144" s="72" t="s">
        <v>1047</v>
      </c>
      <c r="AC144" s="81"/>
      <c r="AD144" s="93">
        <f>AD84</f>
        <v>0.1125</v>
      </c>
      <c r="AE144" s="55" t="s">
        <v>411</v>
      </c>
      <c r="AF144" s="104" t="s">
        <v>861</v>
      </c>
      <c r="AG144" s="124">
        <f>AD144/0.302*1000</f>
        <v>372.516556291391</v>
      </c>
      <c r="AH144" s="127">
        <v>7</v>
      </c>
      <c r="AI144" s="127"/>
      <c r="AJ144" s="129">
        <f>AH144/2*AH144/2*3.14*AG144*7860/1000000000</f>
        <v>0.112624755794702</v>
      </c>
      <c r="AK144" s="252">
        <f t="shared" si="32"/>
        <v>0.998892287989246</v>
      </c>
      <c r="AL144" s="82"/>
      <c r="AM144" s="82"/>
      <c r="AN144" s="82"/>
      <c r="AO144" s="82"/>
      <c r="AP144" s="82" t="s">
        <v>823</v>
      </c>
      <c r="AQ144" s="82" t="s">
        <v>862</v>
      </c>
      <c r="AR144" s="55" t="s">
        <v>815</v>
      </c>
      <c r="AS144" s="139"/>
      <c r="AT144" s="55">
        <v>0</v>
      </c>
      <c r="AU144" s="55">
        <v>0</v>
      </c>
      <c r="AV144" s="55">
        <v>1</v>
      </c>
      <c r="AW144" s="197">
        <v>0</v>
      </c>
    </row>
    <row r="145" s="42" customFormat="1" ht="30" customHeight="1" spans="1:49">
      <c r="A145" s="54">
        <f t="shared" si="25"/>
        <v>137</v>
      </c>
      <c r="B145" s="56"/>
      <c r="C145" s="56"/>
      <c r="D145" s="56"/>
      <c r="E145" s="56">
        <v>3</v>
      </c>
      <c r="F145" s="56"/>
      <c r="G145" s="56"/>
      <c r="H145" s="56"/>
      <c r="I145" s="56"/>
      <c r="J145" s="56"/>
      <c r="K145" s="63"/>
      <c r="L145" s="62" t="s">
        <v>1106</v>
      </c>
      <c r="M145" s="62" t="s">
        <v>1106</v>
      </c>
      <c r="N145" s="55" t="s">
        <v>1107</v>
      </c>
      <c r="O145" s="55" t="s">
        <v>1108</v>
      </c>
      <c r="P145" s="55"/>
      <c r="Q145" s="76" t="s">
        <v>808</v>
      </c>
      <c r="R145" s="55"/>
      <c r="S145" s="62" t="s">
        <v>46</v>
      </c>
      <c r="T145" s="81" t="s">
        <v>809</v>
      </c>
      <c r="U145" s="77" t="s">
        <v>600</v>
      </c>
      <c r="V145" s="62" t="s">
        <v>1106</v>
      </c>
      <c r="W145" s="62" t="s">
        <v>46</v>
      </c>
      <c r="X145" s="77" t="s">
        <v>600</v>
      </c>
      <c r="Y145" s="77" t="s">
        <v>407</v>
      </c>
      <c r="Z145" s="55" t="s">
        <v>1109</v>
      </c>
      <c r="AA145" s="82" t="s">
        <v>1110</v>
      </c>
      <c r="AB145" s="72" t="s">
        <v>1111</v>
      </c>
      <c r="AC145" s="81" t="s">
        <v>1112</v>
      </c>
      <c r="AD145" s="93">
        <v>0.0304</v>
      </c>
      <c r="AE145" s="105" t="s">
        <v>1113</v>
      </c>
      <c r="AF145" s="104" t="s">
        <v>1109</v>
      </c>
      <c r="AG145" s="127" t="s">
        <v>1114</v>
      </c>
      <c r="AH145" s="127"/>
      <c r="AI145" s="127"/>
      <c r="AJ145" s="128">
        <f>AD145*1.05</f>
        <v>0.03192</v>
      </c>
      <c r="AK145" s="252">
        <f t="shared" si="32"/>
        <v>0.952380952380952</v>
      </c>
      <c r="AL145" s="82"/>
      <c r="AM145" s="82"/>
      <c r="AN145" s="82"/>
      <c r="AO145" s="82"/>
      <c r="AP145" s="82" t="s">
        <v>823</v>
      </c>
      <c r="AQ145" s="82" t="s">
        <v>1115</v>
      </c>
      <c r="AR145" s="55" t="s">
        <v>815</v>
      </c>
      <c r="AS145" s="139"/>
      <c r="AT145" s="55">
        <v>1</v>
      </c>
      <c r="AU145" s="55">
        <v>1</v>
      </c>
      <c r="AV145" s="55">
        <v>1</v>
      </c>
      <c r="AW145" s="197">
        <v>1</v>
      </c>
    </row>
    <row r="146" s="42" customFormat="1" ht="30" customHeight="1" spans="1:49">
      <c r="A146" s="54">
        <f t="shared" si="25"/>
        <v>138</v>
      </c>
      <c r="B146" s="56"/>
      <c r="C146" s="56"/>
      <c r="D146" s="56"/>
      <c r="E146" s="56">
        <v>3</v>
      </c>
      <c r="F146" s="56"/>
      <c r="G146" s="56"/>
      <c r="H146" s="56"/>
      <c r="I146" s="56"/>
      <c r="J146" s="56"/>
      <c r="K146" s="63"/>
      <c r="L146" s="62" t="s">
        <v>1116</v>
      </c>
      <c r="M146" s="62" t="s">
        <v>1116</v>
      </c>
      <c r="N146" s="55" t="s">
        <v>1117</v>
      </c>
      <c r="O146" s="55" t="s">
        <v>1118</v>
      </c>
      <c r="P146" s="55"/>
      <c r="Q146" s="76" t="s">
        <v>808</v>
      </c>
      <c r="R146" s="55"/>
      <c r="S146" s="62" t="s">
        <v>46</v>
      </c>
      <c r="T146" s="81" t="s">
        <v>809</v>
      </c>
      <c r="U146" s="77" t="s">
        <v>600</v>
      </c>
      <c r="V146" s="62" t="s">
        <v>1116</v>
      </c>
      <c r="W146" s="62" t="s">
        <v>46</v>
      </c>
      <c r="X146" s="77" t="s">
        <v>600</v>
      </c>
      <c r="Y146" s="77" t="s">
        <v>407</v>
      </c>
      <c r="Z146" s="55" t="s">
        <v>1109</v>
      </c>
      <c r="AA146" s="82" t="s">
        <v>1110</v>
      </c>
      <c r="AB146" s="72" t="s">
        <v>1111</v>
      </c>
      <c r="AC146" s="81" t="s">
        <v>1119</v>
      </c>
      <c r="AD146" s="93">
        <v>0.0303</v>
      </c>
      <c r="AE146" s="105" t="s">
        <v>1113</v>
      </c>
      <c r="AF146" s="104" t="s">
        <v>1109</v>
      </c>
      <c r="AG146" s="127" t="s">
        <v>1114</v>
      </c>
      <c r="AH146" s="127"/>
      <c r="AI146" s="127"/>
      <c r="AJ146" s="128">
        <f>AD146*1.05</f>
        <v>0.031815</v>
      </c>
      <c r="AK146" s="252">
        <f t="shared" si="32"/>
        <v>0.952380952380952</v>
      </c>
      <c r="AL146" s="82"/>
      <c r="AM146" s="82"/>
      <c r="AN146" s="82"/>
      <c r="AO146" s="82"/>
      <c r="AP146" s="82" t="s">
        <v>823</v>
      </c>
      <c r="AQ146" s="82" t="s">
        <v>1115</v>
      </c>
      <c r="AR146" s="55" t="s">
        <v>815</v>
      </c>
      <c r="AS146" s="139"/>
      <c r="AT146" s="55">
        <v>1</v>
      </c>
      <c r="AU146" s="55">
        <v>1</v>
      </c>
      <c r="AV146" s="55">
        <v>1</v>
      </c>
      <c r="AW146" s="197">
        <v>1</v>
      </c>
    </row>
    <row r="147" s="42" customFormat="1" ht="30" customHeight="1" spans="1:49">
      <c r="A147" s="54">
        <f t="shared" si="25"/>
        <v>139</v>
      </c>
      <c r="B147" s="56"/>
      <c r="C147" s="56"/>
      <c r="D147" s="56"/>
      <c r="E147" s="56">
        <v>3</v>
      </c>
      <c r="F147" s="56"/>
      <c r="G147" s="56"/>
      <c r="H147" s="56"/>
      <c r="I147" s="56"/>
      <c r="J147" s="56"/>
      <c r="K147" s="63"/>
      <c r="L147" s="62" t="s">
        <v>1120</v>
      </c>
      <c r="M147" s="62" t="s">
        <v>1120</v>
      </c>
      <c r="N147" s="55" t="s">
        <v>391</v>
      </c>
      <c r="O147" s="55"/>
      <c r="P147" s="55"/>
      <c r="Q147" s="76" t="s">
        <v>808</v>
      </c>
      <c r="R147" s="55"/>
      <c r="S147" s="62" t="s">
        <v>46</v>
      </c>
      <c r="T147" s="62" t="s">
        <v>809</v>
      </c>
      <c r="U147" s="77" t="s">
        <v>407</v>
      </c>
      <c r="V147" s="77" t="s">
        <v>942</v>
      </c>
      <c r="W147" s="72" t="s">
        <v>411</v>
      </c>
      <c r="X147" s="77"/>
      <c r="Y147" s="77"/>
      <c r="Z147" s="77" t="s">
        <v>942</v>
      </c>
      <c r="AA147" s="82" t="s">
        <v>1121</v>
      </c>
      <c r="AB147" s="72"/>
      <c r="AC147" s="81"/>
      <c r="AD147" s="93">
        <v>0.0007</v>
      </c>
      <c r="AE147" s="105" t="s">
        <v>1122</v>
      </c>
      <c r="AF147" s="104"/>
      <c r="AG147" s="127"/>
      <c r="AH147" s="127"/>
      <c r="AI147" s="127"/>
      <c r="AJ147" s="128"/>
      <c r="AK147" s="72"/>
      <c r="AL147" s="82"/>
      <c r="AM147" s="82"/>
      <c r="AN147" s="82"/>
      <c r="AO147" s="82"/>
      <c r="AP147" s="82" t="s">
        <v>823</v>
      </c>
      <c r="AQ147" s="82" t="s">
        <v>943</v>
      </c>
      <c r="AR147" s="55" t="s">
        <v>893</v>
      </c>
      <c r="AS147" s="139"/>
      <c r="AT147" s="55">
        <v>1</v>
      </c>
      <c r="AU147" s="55">
        <v>1</v>
      </c>
      <c r="AV147" s="55">
        <v>1</v>
      </c>
      <c r="AW147" s="197">
        <v>1</v>
      </c>
    </row>
    <row r="148" s="42" customFormat="1" ht="30" customHeight="1" spans="1:49">
      <c r="A148" s="54">
        <f t="shared" si="25"/>
        <v>140</v>
      </c>
      <c r="B148" s="56"/>
      <c r="C148" s="56"/>
      <c r="D148" s="56"/>
      <c r="E148" s="56">
        <v>3</v>
      </c>
      <c r="F148" s="56"/>
      <c r="G148" s="56"/>
      <c r="H148" s="56"/>
      <c r="I148" s="56"/>
      <c r="J148" s="56"/>
      <c r="K148" s="63"/>
      <c r="L148" s="62" t="s">
        <v>1123</v>
      </c>
      <c r="M148" s="62" t="s">
        <v>1123</v>
      </c>
      <c r="N148" s="55" t="s">
        <v>1124</v>
      </c>
      <c r="O148" s="67"/>
      <c r="P148" s="67"/>
      <c r="Q148" s="76" t="s">
        <v>808</v>
      </c>
      <c r="R148" s="55"/>
      <c r="S148" s="62" t="s">
        <v>49</v>
      </c>
      <c r="T148" s="56" t="s">
        <v>1125</v>
      </c>
      <c r="U148" s="77" t="s">
        <v>600</v>
      </c>
      <c r="V148" s="62" t="s">
        <v>1123</v>
      </c>
      <c r="W148" s="83" t="s">
        <v>49</v>
      </c>
      <c r="X148" s="77" t="s">
        <v>600</v>
      </c>
      <c r="Y148" s="77" t="s">
        <v>407</v>
      </c>
      <c r="Z148" s="56" t="s">
        <v>1126</v>
      </c>
      <c r="AA148" s="82" t="s">
        <v>1121</v>
      </c>
      <c r="AB148" s="72"/>
      <c r="AC148" s="67" t="s">
        <v>1127</v>
      </c>
      <c r="AD148" s="103">
        <v>0.0003</v>
      </c>
      <c r="AE148" s="55" t="s">
        <v>1128</v>
      </c>
      <c r="AF148" s="104"/>
      <c r="AG148" s="127"/>
      <c r="AH148" s="127"/>
      <c r="AI148" s="127"/>
      <c r="AJ148" s="128">
        <f t="shared" ref="AJ148:AJ150" si="34">AD148</f>
        <v>0.0003</v>
      </c>
      <c r="AK148" s="72"/>
      <c r="AL148" s="82"/>
      <c r="AM148" s="82"/>
      <c r="AN148" s="82"/>
      <c r="AO148" s="82"/>
      <c r="AP148" s="82" t="s">
        <v>823</v>
      </c>
      <c r="AQ148" s="82" t="s">
        <v>862</v>
      </c>
      <c r="AR148" s="55" t="s">
        <v>974</v>
      </c>
      <c r="AS148" s="139"/>
      <c r="AT148" s="55">
        <v>1</v>
      </c>
      <c r="AU148" s="55">
        <v>1</v>
      </c>
      <c r="AV148" s="55">
        <v>1</v>
      </c>
      <c r="AW148" s="197">
        <v>1</v>
      </c>
    </row>
    <row r="149" s="42" customFormat="1" ht="30" customHeight="1" spans="1:49">
      <c r="A149" s="54">
        <f t="shared" si="25"/>
        <v>141</v>
      </c>
      <c r="B149" s="56"/>
      <c r="C149" s="56"/>
      <c r="D149" s="56"/>
      <c r="E149" s="56">
        <v>3</v>
      </c>
      <c r="F149" s="56"/>
      <c r="G149" s="56"/>
      <c r="H149" s="56"/>
      <c r="I149" s="56"/>
      <c r="J149" s="56"/>
      <c r="K149" s="63"/>
      <c r="L149" s="67" t="s">
        <v>1129</v>
      </c>
      <c r="M149" s="67" t="s">
        <v>1129</v>
      </c>
      <c r="N149" s="67" t="s">
        <v>1130</v>
      </c>
      <c r="O149" s="55"/>
      <c r="P149" s="55"/>
      <c r="Q149" s="76" t="s">
        <v>808</v>
      </c>
      <c r="R149" s="55"/>
      <c r="S149" s="62" t="s">
        <v>46</v>
      </c>
      <c r="T149" s="56" t="s">
        <v>1125</v>
      </c>
      <c r="U149" s="77" t="s">
        <v>600</v>
      </c>
      <c r="V149" s="67" t="s">
        <v>1129</v>
      </c>
      <c r="W149" s="83" t="s">
        <v>49</v>
      </c>
      <c r="X149" s="77" t="s">
        <v>600</v>
      </c>
      <c r="Y149" s="77" t="s">
        <v>407</v>
      </c>
      <c r="Z149" s="56" t="s">
        <v>1126</v>
      </c>
      <c r="AA149" s="82" t="s">
        <v>1121</v>
      </c>
      <c r="AB149" s="72"/>
      <c r="AC149" s="67" t="s">
        <v>1131</v>
      </c>
      <c r="AD149" s="103">
        <v>0.396</v>
      </c>
      <c r="AE149" s="71" t="s">
        <v>1132</v>
      </c>
      <c r="AF149" s="104"/>
      <c r="AG149" s="127"/>
      <c r="AH149" s="127"/>
      <c r="AI149" s="127"/>
      <c r="AJ149" s="128">
        <f t="shared" si="34"/>
        <v>0.396</v>
      </c>
      <c r="AK149" s="72"/>
      <c r="AL149" s="82"/>
      <c r="AM149" s="82"/>
      <c r="AN149" s="82"/>
      <c r="AO149" s="82"/>
      <c r="AP149" s="82" t="s">
        <v>823</v>
      </c>
      <c r="AQ149" s="82" t="s">
        <v>862</v>
      </c>
      <c r="AR149" s="55" t="s">
        <v>893</v>
      </c>
      <c r="AS149" s="139"/>
      <c r="AT149" s="55">
        <v>1</v>
      </c>
      <c r="AU149" s="55">
        <v>1</v>
      </c>
      <c r="AV149" s="55">
        <v>1</v>
      </c>
      <c r="AW149" s="197">
        <v>1</v>
      </c>
    </row>
    <row r="150" s="42" customFormat="1" ht="30" customHeight="1" spans="1:49">
      <c r="A150" s="54">
        <f t="shared" si="25"/>
        <v>142</v>
      </c>
      <c r="B150" s="56"/>
      <c r="C150" s="56"/>
      <c r="D150" s="56"/>
      <c r="E150" s="56">
        <v>3</v>
      </c>
      <c r="F150" s="56"/>
      <c r="G150" s="56"/>
      <c r="H150" s="56"/>
      <c r="I150" s="56"/>
      <c r="J150" s="56"/>
      <c r="K150" s="63"/>
      <c r="L150" s="62" t="s">
        <v>1133</v>
      </c>
      <c r="M150" s="62" t="s">
        <v>1133</v>
      </c>
      <c r="N150" s="55" t="s">
        <v>1134</v>
      </c>
      <c r="O150" s="55"/>
      <c r="P150" s="55"/>
      <c r="Q150" s="76" t="s">
        <v>808</v>
      </c>
      <c r="R150" s="55"/>
      <c r="S150" s="62" t="s">
        <v>46</v>
      </c>
      <c r="T150" s="56" t="s">
        <v>1125</v>
      </c>
      <c r="U150" s="77" t="s">
        <v>600</v>
      </c>
      <c r="V150" s="62" t="s">
        <v>1133</v>
      </c>
      <c r="W150" s="83" t="s">
        <v>49</v>
      </c>
      <c r="X150" s="77" t="s">
        <v>600</v>
      </c>
      <c r="Y150" s="77" t="s">
        <v>407</v>
      </c>
      <c r="Z150" s="56" t="s">
        <v>1126</v>
      </c>
      <c r="AA150" s="82" t="s">
        <v>1121</v>
      </c>
      <c r="AB150" s="72"/>
      <c r="AC150" s="67" t="s">
        <v>1135</v>
      </c>
      <c r="AD150" s="103">
        <v>0.0001</v>
      </c>
      <c r="AE150" s="55" t="s">
        <v>1128</v>
      </c>
      <c r="AF150" s="104"/>
      <c r="AG150" s="127"/>
      <c r="AH150" s="127"/>
      <c r="AI150" s="127"/>
      <c r="AJ150" s="128">
        <f t="shared" si="34"/>
        <v>0.0001</v>
      </c>
      <c r="AK150" s="72"/>
      <c r="AL150" s="82"/>
      <c r="AM150" s="82"/>
      <c r="AN150" s="82"/>
      <c r="AO150" s="82"/>
      <c r="AP150" s="82" t="s">
        <v>823</v>
      </c>
      <c r="AQ150" s="82" t="s">
        <v>862</v>
      </c>
      <c r="AR150" s="55" t="s">
        <v>815</v>
      </c>
      <c r="AS150" s="139"/>
      <c r="AT150" s="55">
        <v>1</v>
      </c>
      <c r="AU150" s="55">
        <v>1</v>
      </c>
      <c r="AV150" s="55">
        <v>1</v>
      </c>
      <c r="AW150" s="197">
        <v>1</v>
      </c>
    </row>
    <row r="151" s="42" customFormat="1" ht="30" customHeight="1" spans="1:49">
      <c r="A151" s="54">
        <f t="shared" si="25"/>
        <v>143</v>
      </c>
      <c r="B151" s="56"/>
      <c r="C151" s="56"/>
      <c r="D151" s="56"/>
      <c r="E151" s="56">
        <v>3</v>
      </c>
      <c r="F151" s="56"/>
      <c r="G151" s="56"/>
      <c r="H151" s="56"/>
      <c r="I151" s="56"/>
      <c r="J151" s="56"/>
      <c r="K151" s="56"/>
      <c r="L151" s="56" t="s">
        <v>1136</v>
      </c>
      <c r="M151" s="56"/>
      <c r="N151" s="56" t="s">
        <v>1137</v>
      </c>
      <c r="O151" s="56" t="s">
        <v>1138</v>
      </c>
      <c r="P151" s="56" t="s">
        <v>49</v>
      </c>
      <c r="Q151" s="76" t="s">
        <v>808</v>
      </c>
      <c r="R151" s="55"/>
      <c r="S151" s="62" t="s">
        <v>134</v>
      </c>
      <c r="T151" s="56" t="s">
        <v>1139</v>
      </c>
      <c r="U151" s="77" t="s">
        <v>600</v>
      </c>
      <c r="V151" s="56" t="s">
        <v>1140</v>
      </c>
      <c r="W151" s="83" t="s">
        <v>134</v>
      </c>
      <c r="X151" s="77" t="s">
        <v>600</v>
      </c>
      <c r="Y151" s="77" t="s">
        <v>407</v>
      </c>
      <c r="Z151" s="77" t="s">
        <v>843</v>
      </c>
      <c r="AA151" s="82" t="s">
        <v>811</v>
      </c>
      <c r="AB151" s="82" t="s">
        <v>411</v>
      </c>
      <c r="AC151" s="175" t="s">
        <v>1141</v>
      </c>
      <c r="AD151" s="286">
        <v>0.424</v>
      </c>
      <c r="AE151" s="55" t="s">
        <v>1142</v>
      </c>
      <c r="AF151" s="104" t="s">
        <v>830</v>
      </c>
      <c r="AG151" s="127"/>
      <c r="AH151" s="127"/>
      <c r="AI151" s="127"/>
      <c r="AJ151" s="128"/>
      <c r="AK151" s="104"/>
      <c r="AL151" s="127"/>
      <c r="AM151" s="128">
        <v>0.025</v>
      </c>
      <c r="AN151" s="82"/>
      <c r="AO151" s="82"/>
      <c r="AP151" s="82" t="s">
        <v>813</v>
      </c>
      <c r="AQ151" s="82" t="s">
        <v>831</v>
      </c>
      <c r="AR151" s="55" t="s">
        <v>893</v>
      </c>
      <c r="AS151" s="139"/>
      <c r="AT151" s="55">
        <v>2</v>
      </c>
      <c r="AU151" s="55">
        <v>2</v>
      </c>
      <c r="AV151" s="55">
        <v>2</v>
      </c>
      <c r="AW151" s="66">
        <v>1</v>
      </c>
    </row>
    <row r="152" s="42" customFormat="1" ht="30" customHeight="1" spans="1:49">
      <c r="A152" s="54">
        <f t="shared" si="25"/>
        <v>144</v>
      </c>
      <c r="B152" s="56"/>
      <c r="C152" s="56"/>
      <c r="D152" s="56"/>
      <c r="E152" s="56"/>
      <c r="F152" s="56">
        <v>4</v>
      </c>
      <c r="G152" s="56"/>
      <c r="H152" s="56"/>
      <c r="I152" s="56"/>
      <c r="J152" s="56"/>
      <c r="K152" s="56"/>
      <c r="L152" s="56" t="s">
        <v>1140</v>
      </c>
      <c r="M152" s="56" t="s">
        <v>1140</v>
      </c>
      <c r="N152" s="56" t="s">
        <v>1143</v>
      </c>
      <c r="O152" s="56" t="s">
        <v>1138</v>
      </c>
      <c r="P152" s="56" t="s">
        <v>49</v>
      </c>
      <c r="Q152" s="76" t="s">
        <v>808</v>
      </c>
      <c r="R152" s="55"/>
      <c r="S152" s="62" t="s">
        <v>134</v>
      </c>
      <c r="T152" s="56" t="s">
        <v>1139</v>
      </c>
      <c r="U152" s="77" t="s">
        <v>600</v>
      </c>
      <c r="V152" s="56" t="s">
        <v>1140</v>
      </c>
      <c r="W152" s="83" t="s">
        <v>134</v>
      </c>
      <c r="X152" s="77" t="s">
        <v>600</v>
      </c>
      <c r="Y152" s="77" t="s">
        <v>407</v>
      </c>
      <c r="Z152" s="77" t="s">
        <v>843</v>
      </c>
      <c r="AA152" s="82" t="s">
        <v>811</v>
      </c>
      <c r="AB152" s="82" t="s">
        <v>411</v>
      </c>
      <c r="AC152" s="175" t="s">
        <v>1141</v>
      </c>
      <c r="AD152" s="286">
        <v>0.424</v>
      </c>
      <c r="AE152" s="55" t="s">
        <v>1142</v>
      </c>
      <c r="AF152" s="104" t="s">
        <v>844</v>
      </c>
      <c r="AG152" s="127"/>
      <c r="AH152" s="127"/>
      <c r="AI152" s="127"/>
      <c r="AJ152" s="128"/>
      <c r="AK152" s="104"/>
      <c r="AL152" s="127">
        <v>7</v>
      </c>
      <c r="AM152" s="128"/>
      <c r="AN152" s="82"/>
      <c r="AO152" s="82"/>
      <c r="AP152" s="82" t="s">
        <v>813</v>
      </c>
      <c r="AQ152" s="82" t="s">
        <v>845</v>
      </c>
      <c r="AR152" s="55" t="s">
        <v>893</v>
      </c>
      <c r="AS152" s="139"/>
      <c r="AT152" s="55">
        <v>2</v>
      </c>
      <c r="AU152" s="55">
        <v>2</v>
      </c>
      <c r="AV152" s="55">
        <v>2</v>
      </c>
      <c r="AW152" s="66">
        <v>1</v>
      </c>
    </row>
    <row r="153" s="42" customFormat="1" ht="30" customHeight="1" spans="1:49">
      <c r="A153" s="54">
        <f t="shared" si="25"/>
        <v>145</v>
      </c>
      <c r="B153" s="56"/>
      <c r="C153" s="56"/>
      <c r="D153" s="56"/>
      <c r="E153" s="56"/>
      <c r="F153" s="56"/>
      <c r="G153" s="56">
        <v>5</v>
      </c>
      <c r="H153" s="56"/>
      <c r="I153" s="56"/>
      <c r="J153" s="56"/>
      <c r="K153" s="56"/>
      <c r="L153" s="56" t="s">
        <v>1144</v>
      </c>
      <c r="M153" s="56" t="s">
        <v>1144</v>
      </c>
      <c r="N153" s="175" t="s">
        <v>1145</v>
      </c>
      <c r="O153" s="56"/>
      <c r="P153" s="56" t="s">
        <v>49</v>
      </c>
      <c r="Q153" s="76" t="s">
        <v>808</v>
      </c>
      <c r="R153" s="55"/>
      <c r="S153" s="62" t="s">
        <v>49</v>
      </c>
      <c r="T153" s="56" t="s">
        <v>1139</v>
      </c>
      <c r="U153" s="77" t="s">
        <v>600</v>
      </c>
      <c r="V153" s="56" t="s">
        <v>1140</v>
      </c>
      <c r="W153" s="83" t="s">
        <v>49</v>
      </c>
      <c r="X153" s="77" t="s">
        <v>600</v>
      </c>
      <c r="Y153" s="77" t="s">
        <v>407</v>
      </c>
      <c r="Z153" s="77" t="s">
        <v>896</v>
      </c>
      <c r="AA153" s="82" t="s">
        <v>993</v>
      </c>
      <c r="AB153" s="82" t="s">
        <v>1058</v>
      </c>
      <c r="AC153" s="56" t="s">
        <v>1146</v>
      </c>
      <c r="AD153" s="286">
        <v>0.144</v>
      </c>
      <c r="AE153" s="55" t="s">
        <v>411</v>
      </c>
      <c r="AF153" s="104" t="s">
        <v>899</v>
      </c>
      <c r="AG153" s="127">
        <v>99</v>
      </c>
      <c r="AH153" s="127">
        <v>92</v>
      </c>
      <c r="AI153" s="124">
        <v>3</v>
      </c>
      <c r="AJ153" s="125">
        <f>AG153*AH153*AI153*7860/1000000000</f>
        <v>0.21476664</v>
      </c>
      <c r="AK153" s="252">
        <f t="shared" ref="AK153:AK155" si="35">AD153/AJ153</f>
        <v>0.670495194225695</v>
      </c>
      <c r="AL153" s="124"/>
      <c r="AM153" s="129"/>
      <c r="AN153" s="82"/>
      <c r="AO153" s="82"/>
      <c r="AP153" s="82" t="s">
        <v>813</v>
      </c>
      <c r="AQ153" s="82" t="s">
        <v>900</v>
      </c>
      <c r="AR153" s="55" t="s">
        <v>893</v>
      </c>
      <c r="AS153" s="139"/>
      <c r="AT153" s="55">
        <v>2</v>
      </c>
      <c r="AU153" s="55">
        <v>2</v>
      </c>
      <c r="AV153" s="55">
        <v>2</v>
      </c>
      <c r="AW153" s="197">
        <v>1</v>
      </c>
    </row>
    <row r="154" s="42" customFormat="1" ht="30" customHeight="1" spans="1:49">
      <c r="A154" s="54">
        <f t="shared" si="25"/>
        <v>146</v>
      </c>
      <c r="B154" s="56"/>
      <c r="C154" s="56"/>
      <c r="D154" s="56"/>
      <c r="E154" s="56"/>
      <c r="F154" s="56"/>
      <c r="G154" s="56">
        <v>5</v>
      </c>
      <c r="H154" s="56"/>
      <c r="I154" s="56"/>
      <c r="J154" s="56"/>
      <c r="K154" s="56"/>
      <c r="L154" s="56" t="s">
        <v>1147</v>
      </c>
      <c r="M154" s="56" t="s">
        <v>1147</v>
      </c>
      <c r="N154" s="56" t="s">
        <v>1148</v>
      </c>
      <c r="O154" s="56"/>
      <c r="P154" s="56" t="s">
        <v>49</v>
      </c>
      <c r="Q154" s="76" t="s">
        <v>808</v>
      </c>
      <c r="R154" s="55"/>
      <c r="S154" s="62" t="s">
        <v>46</v>
      </c>
      <c r="T154" s="56" t="s">
        <v>1139</v>
      </c>
      <c r="U154" s="77" t="s">
        <v>600</v>
      </c>
      <c r="V154" s="56" t="s">
        <v>1140</v>
      </c>
      <c r="W154" s="83" t="s">
        <v>46</v>
      </c>
      <c r="X154" s="77" t="s">
        <v>600</v>
      </c>
      <c r="Y154" s="77" t="s">
        <v>407</v>
      </c>
      <c r="Z154" s="77" t="s">
        <v>1010</v>
      </c>
      <c r="AA154" s="82" t="s">
        <v>1149</v>
      </c>
      <c r="AB154" s="82" t="s">
        <v>1150</v>
      </c>
      <c r="AC154" s="287" t="s">
        <v>1151</v>
      </c>
      <c r="AD154" s="286">
        <v>0.02</v>
      </c>
      <c r="AE154" s="55" t="s">
        <v>411</v>
      </c>
      <c r="AF154" s="104" t="s">
        <v>1010</v>
      </c>
      <c r="AG154" s="127">
        <v>15</v>
      </c>
      <c r="AH154" s="127">
        <v>20</v>
      </c>
      <c r="AI154" s="127"/>
      <c r="AJ154" s="129">
        <f>AH154/2*AH154/2*3.14*AG154*7860/1000000000</f>
        <v>0.0370206</v>
      </c>
      <c r="AK154" s="252">
        <f t="shared" si="35"/>
        <v>0.54023975840478</v>
      </c>
      <c r="AL154" s="130"/>
      <c r="AM154" s="129"/>
      <c r="AN154" s="82"/>
      <c r="AO154" s="82"/>
      <c r="AP154" s="82" t="s">
        <v>823</v>
      </c>
      <c r="AQ154" s="82" t="s">
        <v>1152</v>
      </c>
      <c r="AR154" s="55" t="s">
        <v>893</v>
      </c>
      <c r="AS154" s="139"/>
      <c r="AT154" s="55">
        <v>4</v>
      </c>
      <c r="AU154" s="55">
        <v>4</v>
      </c>
      <c r="AV154" s="55">
        <v>4</v>
      </c>
      <c r="AW154" s="197">
        <v>2</v>
      </c>
    </row>
    <row r="155" s="42" customFormat="1" ht="30" customHeight="1" spans="1:49">
      <c r="A155" s="54">
        <f t="shared" si="25"/>
        <v>147</v>
      </c>
      <c r="B155" s="56"/>
      <c r="C155" s="56"/>
      <c r="D155" s="56"/>
      <c r="E155" s="56"/>
      <c r="F155" s="56"/>
      <c r="G155" s="56">
        <v>5</v>
      </c>
      <c r="H155" s="56"/>
      <c r="I155" s="56"/>
      <c r="J155" s="56"/>
      <c r="K155" s="56"/>
      <c r="L155" s="56" t="s">
        <v>1153</v>
      </c>
      <c r="M155" s="56" t="s">
        <v>1153</v>
      </c>
      <c r="N155" s="56" t="s">
        <v>1154</v>
      </c>
      <c r="O155" s="56"/>
      <c r="P155" s="56" t="s">
        <v>49</v>
      </c>
      <c r="Q155" s="76" t="s">
        <v>808</v>
      </c>
      <c r="R155" s="55"/>
      <c r="S155" s="62" t="s">
        <v>134</v>
      </c>
      <c r="T155" s="56" t="s">
        <v>1139</v>
      </c>
      <c r="U155" s="77" t="s">
        <v>600</v>
      </c>
      <c r="V155" s="56" t="s">
        <v>1153</v>
      </c>
      <c r="W155" s="83" t="s">
        <v>134</v>
      </c>
      <c r="X155" s="77" t="s">
        <v>600</v>
      </c>
      <c r="Y155" s="77" t="s">
        <v>407</v>
      </c>
      <c r="Z155" s="77" t="s">
        <v>1006</v>
      </c>
      <c r="AA155" s="82" t="s">
        <v>1155</v>
      </c>
      <c r="AB155" s="82" t="s">
        <v>1156</v>
      </c>
      <c r="AC155" s="56" t="s">
        <v>1157</v>
      </c>
      <c r="AD155" s="286">
        <v>0.24</v>
      </c>
      <c r="AE155" s="55" t="s">
        <v>411</v>
      </c>
      <c r="AF155" s="104" t="s">
        <v>1010</v>
      </c>
      <c r="AG155" s="127">
        <v>74</v>
      </c>
      <c r="AH155" s="127">
        <v>26</v>
      </c>
      <c r="AI155" s="127"/>
      <c r="AJ155" s="129">
        <f>AH155/2*AH155/2*3.14*AG155*7860/1000000000</f>
        <v>0.3086530824</v>
      </c>
      <c r="AK155" s="252">
        <f t="shared" si="35"/>
        <v>0.777572017534467</v>
      </c>
      <c r="AL155" s="130"/>
      <c r="AM155" s="129"/>
      <c r="AN155" s="82"/>
      <c r="AO155" s="82"/>
      <c r="AP155" s="82" t="s">
        <v>823</v>
      </c>
      <c r="AQ155" s="82" t="s">
        <v>1011</v>
      </c>
      <c r="AR155" s="55" t="s">
        <v>893</v>
      </c>
      <c r="AS155" s="139"/>
      <c r="AT155" s="55">
        <v>2</v>
      </c>
      <c r="AU155" s="55">
        <v>2</v>
      </c>
      <c r="AV155" s="55">
        <v>2</v>
      </c>
      <c r="AW155" s="197">
        <v>1</v>
      </c>
    </row>
    <row r="156" s="42" customFormat="1" ht="30" customHeight="1" spans="1:49">
      <c r="A156" s="54">
        <f t="shared" si="25"/>
        <v>148</v>
      </c>
      <c r="B156" s="56"/>
      <c r="C156" s="56"/>
      <c r="D156" s="56"/>
      <c r="E156" s="56">
        <v>3</v>
      </c>
      <c r="F156" s="56"/>
      <c r="G156" s="56"/>
      <c r="H156" s="56"/>
      <c r="I156" s="56"/>
      <c r="J156" s="56"/>
      <c r="K156" s="63"/>
      <c r="L156" s="285" t="s">
        <v>1158</v>
      </c>
      <c r="M156" s="285" t="s">
        <v>1158</v>
      </c>
      <c r="N156" s="55" t="s">
        <v>1159</v>
      </c>
      <c r="O156" s="55" t="s">
        <v>1160</v>
      </c>
      <c r="P156" s="55"/>
      <c r="Q156" s="76" t="s">
        <v>808</v>
      </c>
      <c r="R156" s="55"/>
      <c r="S156" s="62" t="s">
        <v>46</v>
      </c>
      <c r="T156" s="62" t="s">
        <v>809</v>
      </c>
      <c r="U156" s="77" t="s">
        <v>407</v>
      </c>
      <c r="V156" s="77" t="s">
        <v>942</v>
      </c>
      <c r="W156" s="72" t="s">
        <v>411</v>
      </c>
      <c r="X156" s="77" t="s">
        <v>600</v>
      </c>
      <c r="Y156" s="77" t="s">
        <v>407</v>
      </c>
      <c r="Z156" s="77" t="s">
        <v>942</v>
      </c>
      <c r="AA156" s="82" t="s">
        <v>411</v>
      </c>
      <c r="AB156" s="82" t="s">
        <v>411</v>
      </c>
      <c r="AC156" s="81"/>
      <c r="AD156" s="93">
        <v>0.0158</v>
      </c>
      <c r="AE156" s="105" t="s">
        <v>1161</v>
      </c>
      <c r="AF156" s="82"/>
      <c r="AG156" s="82"/>
      <c r="AH156" s="82"/>
      <c r="AI156" s="82"/>
      <c r="AJ156" s="82"/>
      <c r="AK156" s="82"/>
      <c r="AL156" s="82"/>
      <c r="AM156" s="82"/>
      <c r="AN156" s="82"/>
      <c r="AO156" s="82"/>
      <c r="AP156" s="82" t="s">
        <v>823</v>
      </c>
      <c r="AQ156" s="82" t="s">
        <v>943</v>
      </c>
      <c r="AR156" s="55" t="s">
        <v>893</v>
      </c>
      <c r="AS156" s="139"/>
      <c r="AT156" s="55">
        <v>4</v>
      </c>
      <c r="AU156" s="55">
        <v>4</v>
      </c>
      <c r="AV156" s="55">
        <v>4</v>
      </c>
      <c r="AW156" s="197">
        <v>2</v>
      </c>
    </row>
  </sheetData>
  <autoFilter ref="A8:AV156">
    <extLst/>
  </autoFilter>
  <mergeCells count="47">
    <mergeCell ref="A1:E1"/>
    <mergeCell ref="F1:K1"/>
    <mergeCell ref="M1:N1"/>
    <mergeCell ref="A2:N2"/>
    <mergeCell ref="A3:K3"/>
    <mergeCell ref="M3:N3"/>
    <mergeCell ref="A4:N4"/>
    <mergeCell ref="B7:K7"/>
    <mergeCell ref="AG7:AI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O1:AE6"/>
    <mergeCell ref="A5:N6"/>
  </mergeCells>
  <conditionalFormatting sqref="Z12">
    <cfRule type="cellIs" dxfId="1" priority="16" stopIfTrue="1" operator="equal">
      <formula>“总成件”</formula>
    </cfRule>
  </conditionalFormatting>
  <conditionalFormatting sqref="Z19">
    <cfRule type="cellIs" dxfId="1" priority="15" stopIfTrue="1" operator="equal">
      <formula>“总成件”</formula>
    </cfRule>
  </conditionalFormatting>
  <conditionalFormatting sqref="Z24">
    <cfRule type="cellIs" dxfId="1" priority="14" stopIfTrue="1" operator="equal">
      <formula>“总成件”</formula>
    </cfRule>
  </conditionalFormatting>
  <conditionalFormatting sqref="Z27">
    <cfRule type="cellIs" dxfId="1" priority="13" stopIfTrue="1" operator="equal">
      <formula>“总成件”</formula>
    </cfRule>
  </conditionalFormatting>
  <conditionalFormatting sqref="Z30">
    <cfRule type="cellIs" dxfId="1" priority="12" stopIfTrue="1" operator="equal">
      <formula>“总成件”</formula>
    </cfRule>
  </conditionalFormatting>
  <conditionalFormatting sqref="Z31">
    <cfRule type="cellIs" dxfId="1" priority="2946" stopIfTrue="1" operator="equal">
      <formula>“总成件”</formula>
    </cfRule>
  </conditionalFormatting>
  <conditionalFormatting sqref="Z35">
    <cfRule type="cellIs" dxfId="1" priority="2893" stopIfTrue="1" operator="equal">
      <formula>“总成件”</formula>
    </cfRule>
  </conditionalFormatting>
  <conditionalFormatting sqref="Z36">
    <cfRule type="cellIs" dxfId="1" priority="11" stopIfTrue="1" operator="equal">
      <formula>“总成件”</formula>
    </cfRule>
  </conditionalFormatting>
  <conditionalFormatting sqref="Z42">
    <cfRule type="cellIs" dxfId="1" priority="3687" stopIfTrue="1" operator="equal">
      <formula>“总成件”</formula>
    </cfRule>
  </conditionalFormatting>
  <conditionalFormatting sqref="Z45">
    <cfRule type="cellIs" dxfId="1" priority="10" stopIfTrue="1" operator="equal">
      <formula>“总成件”</formula>
    </cfRule>
  </conditionalFormatting>
  <conditionalFormatting sqref="Z46">
    <cfRule type="cellIs" dxfId="1" priority="3262" stopIfTrue="1" operator="equal">
      <formula>“总成件”</formula>
    </cfRule>
  </conditionalFormatting>
  <conditionalFormatting sqref="Z47">
    <cfRule type="cellIs" dxfId="1" priority="9" stopIfTrue="1" operator="equal">
      <formula>“总成件”</formula>
    </cfRule>
  </conditionalFormatting>
  <conditionalFormatting sqref="Z48">
    <cfRule type="cellIs" dxfId="1" priority="2880" stopIfTrue="1" operator="equal">
      <formula>“总成件”</formula>
    </cfRule>
  </conditionalFormatting>
  <conditionalFormatting sqref="Z49">
    <cfRule type="cellIs" dxfId="1" priority="2867" stopIfTrue="1" operator="equal">
      <formula>“总成件”</formula>
    </cfRule>
  </conditionalFormatting>
  <conditionalFormatting sqref="Z50">
    <cfRule type="cellIs" dxfId="1" priority="8" stopIfTrue="1" operator="equal">
      <formula>“总成件”</formula>
    </cfRule>
  </conditionalFormatting>
  <conditionalFormatting sqref="Z53">
    <cfRule type="cellIs" dxfId="1" priority="2381" stopIfTrue="1" operator="equal">
      <formula>“总成件”</formula>
    </cfRule>
  </conditionalFormatting>
  <conditionalFormatting sqref="Z55">
    <cfRule type="cellIs" dxfId="1" priority="2926" stopIfTrue="1" operator="equal">
      <formula>“总成件”</formula>
    </cfRule>
  </conditionalFormatting>
  <conditionalFormatting sqref="Z58">
    <cfRule type="cellIs" dxfId="1" priority="3433" stopIfTrue="1" operator="equal">
      <formula>“总成件”</formula>
    </cfRule>
  </conditionalFormatting>
  <conditionalFormatting sqref="Z60">
    <cfRule type="cellIs" dxfId="1" priority="3437" stopIfTrue="1" operator="equal">
      <formula>“总成件”</formula>
    </cfRule>
  </conditionalFormatting>
  <conditionalFormatting sqref="Z64">
    <cfRule type="cellIs" dxfId="1" priority="6" stopIfTrue="1" operator="equal">
      <formula>“总成件”</formula>
    </cfRule>
  </conditionalFormatting>
  <conditionalFormatting sqref="Z68">
    <cfRule type="cellIs" dxfId="1" priority="3675" stopIfTrue="1" operator="equal">
      <formula>“总成件”</formula>
    </cfRule>
  </conditionalFormatting>
  <conditionalFormatting sqref="Z69">
    <cfRule type="cellIs" dxfId="1" priority="2446" stopIfTrue="1" operator="equal">
      <formula>“总成件”</formula>
    </cfRule>
  </conditionalFormatting>
  <conditionalFormatting sqref="Z73">
    <cfRule type="cellIs" dxfId="1" priority="3068" stopIfTrue="1" operator="equal">
      <formula>“总成件”</formula>
    </cfRule>
  </conditionalFormatting>
  <conditionalFormatting sqref="Z74">
    <cfRule type="cellIs" dxfId="1" priority="3561" stopIfTrue="1" operator="equal">
      <formula>“总成件”</formula>
    </cfRule>
  </conditionalFormatting>
  <conditionalFormatting sqref="Z78">
    <cfRule type="cellIs" dxfId="1" priority="5" stopIfTrue="1" operator="equal">
      <formula>“总成件”</formula>
    </cfRule>
  </conditionalFormatting>
  <conditionalFormatting sqref="Z80">
    <cfRule type="cellIs" dxfId="1" priority="4" stopIfTrue="1" operator="equal">
      <formula>“总成件”</formula>
    </cfRule>
  </conditionalFormatting>
  <conditionalFormatting sqref="Z83">
    <cfRule type="cellIs" dxfId="1" priority="2562" stopIfTrue="1" operator="equal">
      <formula>“总成件”</formula>
    </cfRule>
  </conditionalFormatting>
  <conditionalFormatting sqref="Z85">
    <cfRule type="cellIs" dxfId="1" priority="3540" stopIfTrue="1" operator="equal">
      <formula>“总成件”</formula>
    </cfRule>
  </conditionalFormatting>
  <conditionalFormatting sqref="Z86">
    <cfRule type="cellIs" dxfId="1" priority="3" stopIfTrue="1" operator="equal">
      <formula>“总成件”</formula>
    </cfRule>
  </conditionalFormatting>
  <conditionalFormatting sqref="Z91">
    <cfRule type="cellIs" dxfId="1" priority="3514" stopIfTrue="1" operator="equal">
      <formula>“总成件”</formula>
    </cfRule>
  </conditionalFormatting>
  <conditionalFormatting sqref="Z94">
    <cfRule type="cellIs" dxfId="1" priority="3480" stopIfTrue="1" operator="equal">
      <formula>“总成件”</formula>
    </cfRule>
  </conditionalFormatting>
  <conditionalFormatting sqref="Z95">
    <cfRule type="cellIs" dxfId="1" priority="3473" stopIfTrue="1" operator="equal">
      <formula>“总成件”</formula>
    </cfRule>
  </conditionalFormatting>
  <conditionalFormatting sqref="Z97">
    <cfRule type="cellIs" dxfId="1" priority="3469" stopIfTrue="1" operator="equal">
      <formula>“总成件”</formula>
    </cfRule>
  </conditionalFormatting>
  <conditionalFormatting sqref="Z98">
    <cfRule type="cellIs" dxfId="1" priority="3468" stopIfTrue="1" operator="equal">
      <formula>“总成件”</formula>
    </cfRule>
  </conditionalFormatting>
  <conditionalFormatting sqref="Z99">
    <cfRule type="cellIs" dxfId="1" priority="3460" stopIfTrue="1" operator="equal">
      <formula>“总成件”</formula>
    </cfRule>
  </conditionalFormatting>
  <conditionalFormatting sqref="Z100">
    <cfRule type="cellIs" dxfId="1" priority="2" stopIfTrue="1" operator="equal">
      <formula>“总成件”</formula>
    </cfRule>
  </conditionalFormatting>
  <conditionalFormatting sqref="Z102">
    <cfRule type="cellIs" dxfId="1" priority="1" stopIfTrue="1" operator="equal">
      <formula>“总成件”</formula>
    </cfRule>
  </conditionalFormatting>
  <conditionalFormatting sqref="Z104">
    <cfRule type="cellIs" dxfId="1" priority="3441" stopIfTrue="1" operator="equal">
      <formula>“总成件”</formula>
    </cfRule>
  </conditionalFormatting>
  <conditionalFormatting sqref="Z105">
    <cfRule type="cellIs" dxfId="1" priority="3445" stopIfTrue="1" operator="equal">
      <formula>“总成件”</formula>
    </cfRule>
  </conditionalFormatting>
  <conditionalFormatting sqref="Z108">
    <cfRule type="cellIs" dxfId="1" priority="2251" stopIfTrue="1" operator="equal">
      <formula>“总成件”</formula>
    </cfRule>
  </conditionalFormatting>
  <conditionalFormatting sqref="Z109">
    <cfRule type="cellIs" dxfId="1" priority="2226" stopIfTrue="1" operator="equal">
      <formula>“总成件”</formula>
    </cfRule>
  </conditionalFormatting>
  <conditionalFormatting sqref="Z110">
    <cfRule type="cellIs" dxfId="1" priority="2222" stopIfTrue="1" operator="equal">
      <formula>“总成件”</formula>
    </cfRule>
  </conditionalFormatting>
  <conditionalFormatting sqref="Z111">
    <cfRule type="cellIs" dxfId="1" priority="2127" stopIfTrue="1" operator="equal">
      <formula>“总成件”</formula>
    </cfRule>
  </conditionalFormatting>
  <conditionalFormatting sqref="Z112">
    <cfRule type="cellIs" dxfId="1" priority="2146" stopIfTrue="1" operator="equal">
      <formula>“总成件”</formula>
    </cfRule>
  </conditionalFormatting>
  <conditionalFormatting sqref="Z115">
    <cfRule type="cellIs" dxfId="1" priority="2106" stopIfTrue="1" operator="equal">
      <formula>“总成件”</formula>
    </cfRule>
  </conditionalFormatting>
  <conditionalFormatting sqref="Z116">
    <cfRule type="cellIs" dxfId="1" priority="2072" stopIfTrue="1" operator="equal">
      <formula>“总成件”</formula>
    </cfRule>
  </conditionalFormatting>
  <conditionalFormatting sqref="Z117">
    <cfRule type="cellIs" dxfId="1" priority="2164" stopIfTrue="1" operator="equal">
      <formula>“总成件”</formula>
    </cfRule>
  </conditionalFormatting>
  <conditionalFormatting sqref="Z118">
    <cfRule type="cellIs" dxfId="1" priority="2041" stopIfTrue="1" operator="equal">
      <formula>“总成件”</formula>
    </cfRule>
  </conditionalFormatting>
  <conditionalFormatting sqref="Z119">
    <cfRule type="cellIs" dxfId="1" priority="2040" stopIfTrue="1" operator="equal">
      <formula>“总成件”</formula>
    </cfRule>
  </conditionalFormatting>
  <conditionalFormatting sqref="Z120">
    <cfRule type="cellIs" dxfId="1" priority="2020" stopIfTrue="1" operator="equal">
      <formula>“总成件”</formula>
    </cfRule>
  </conditionalFormatting>
  <conditionalFormatting sqref="Z123">
    <cfRule type="cellIs" dxfId="1" priority="2001" stopIfTrue="1" operator="equal">
      <formula>“总成件”</formula>
    </cfRule>
  </conditionalFormatting>
  <conditionalFormatting sqref="Z124">
    <cfRule type="cellIs" dxfId="1" priority="2005" stopIfTrue="1" operator="equal">
      <formula>“总成件”</formula>
    </cfRule>
  </conditionalFormatting>
  <conditionalFormatting sqref="Z125">
    <cfRule type="cellIs" dxfId="1" priority="2024" stopIfTrue="1" operator="equal">
      <formula>“总成件”</formula>
    </cfRule>
  </conditionalFormatting>
  <conditionalFormatting sqref="Z126">
    <cfRule type="cellIs" dxfId="1" priority="1962" stopIfTrue="1" operator="equal">
      <formula>“总成件”</formula>
    </cfRule>
  </conditionalFormatting>
  <conditionalFormatting sqref="Z130">
    <cfRule type="cellIs" dxfId="1" priority="1899" stopIfTrue="1" operator="equal">
      <formula>“总成件”</formula>
    </cfRule>
  </conditionalFormatting>
  <conditionalFormatting sqref="Z134">
    <cfRule type="cellIs" dxfId="1" priority="1839" stopIfTrue="1" operator="equal">
      <formula>“总成件”</formula>
    </cfRule>
  </conditionalFormatting>
  <conditionalFormatting sqref="Z135">
    <cfRule type="cellIs" dxfId="1" priority="1786" stopIfTrue="1" operator="equal">
      <formula>“总成件”</formula>
    </cfRule>
  </conditionalFormatting>
  <conditionalFormatting sqref="Z143">
    <cfRule type="cellIs" dxfId="1" priority="1730" stopIfTrue="1" operator="equal">
      <formula>“总成件”</formula>
    </cfRule>
  </conditionalFormatting>
  <conditionalFormatting sqref="Z147">
    <cfRule type="cellIs" dxfId="1" priority="2447" stopIfTrue="1" operator="equal">
      <formula>“总成件”</formula>
    </cfRule>
  </conditionalFormatting>
  <conditionalFormatting sqref="Z151">
    <cfRule type="cellIs" dxfId="1" priority="17" stopIfTrue="1" operator="equal">
      <formula>“总成件”</formula>
    </cfRule>
  </conditionalFormatting>
  <conditionalFormatting sqref="Z154">
    <cfRule type="cellIs" dxfId="1" priority="1234" stopIfTrue="1" operator="equal">
      <formula>“总成件”</formula>
    </cfRule>
  </conditionalFormatting>
  <conditionalFormatting sqref="Z155">
    <cfRule type="cellIs" dxfId="1" priority="1233" stopIfTrue="1" operator="equal">
      <formula>“总成件”</formula>
    </cfRule>
  </conditionalFormatting>
  <conditionalFormatting sqref="Z156">
    <cfRule type="cellIs" dxfId="1" priority="3410" stopIfTrue="1" operator="equal">
      <formula>“总成件”</formula>
    </cfRule>
  </conditionalFormatting>
  <conditionalFormatting sqref="Z75:Z76">
    <cfRule type="cellIs" dxfId="1" priority="3557" stopIfTrue="1" operator="equal">
      <formula>“总成件”</formula>
    </cfRule>
  </conditionalFormatting>
  <conditionalFormatting sqref="Z87:Z90">
    <cfRule type="cellIs" dxfId="1" priority="3527" stopIfTrue="1" operator="equal">
      <formula>“总成件”</formula>
    </cfRule>
  </conditionalFormatting>
  <conditionalFormatting sqref="Z106:Z107">
    <cfRule type="cellIs" dxfId="1" priority="3464" stopIfTrue="1" operator="equal">
      <formula>“总成件”</formula>
    </cfRule>
  </conditionalFormatting>
  <conditionalFormatting sqref="Z121:Z122">
    <cfRule type="cellIs" dxfId="1" priority="2016" stopIfTrue="1" operator="equal">
      <formula>“总成件”</formula>
    </cfRule>
  </conditionalFormatting>
  <conditionalFormatting sqref="Z127:Z129">
    <cfRule type="cellIs" dxfId="1" priority="1948" stopIfTrue="1" operator="equal">
      <formula>“总成件”</formula>
    </cfRule>
  </conditionalFormatting>
  <conditionalFormatting sqref="Z137:Z138">
    <cfRule type="cellIs" dxfId="1" priority="1756" stopIfTrue="1" operator="equal">
      <formula>“总成件”</formula>
    </cfRule>
  </conditionalFormatting>
  <conditionalFormatting sqref="Z152:Z153">
    <cfRule type="cellIs" dxfId="1" priority="1253" stopIfTrue="1" operator="equal">
      <formula>“总成件”</formula>
    </cfRule>
  </conditionalFormatting>
  <conditionalFormatting sqref="Z9:Z11 Z13 Z18 Z20:Z23 Z25:Z26 Z44 Z59 Z61:Z62 Z56:Z57">
    <cfRule type="cellIs" dxfId="1" priority="1288" stopIfTrue="1" operator="equal">
      <formula>“总成件”</formula>
    </cfRule>
  </conditionalFormatting>
  <conditionalFormatting sqref="Z28:Z29 Z32:Z34 Z43 Z37:Z41 Z63 Z65:Z67 Z72 Z77 Z79 Z81:Z82 Z84 Z92 Z96 Z131:Z132 Z136">
    <cfRule type="cellIs" dxfId="1" priority="3713" stopIfTrue="1" operator="equal">
      <formula>“总成件”</formula>
    </cfRule>
  </conditionalFormatting>
  <conditionalFormatting sqref="Z54 Z51:Z52">
    <cfRule type="cellIs" dxfId="1" priority="2382" stopIfTrue="1" operator="equal">
      <formula>“总成件”</formula>
    </cfRule>
  </conditionalFormatting>
  <conditionalFormatting sqref="Z101 Z103">
    <cfRule type="cellIs" dxfId="1" priority="3456" stopIfTrue="1" operator="equal">
      <formula>“总成件”</formula>
    </cfRule>
  </conditionalFormatting>
  <conditionalFormatting sqref="Z139:Z142 Z144">
    <cfRule type="cellIs" dxfId="1" priority="1771" stopIfTrue="1" operator="equal">
      <formula>“总成件”</formula>
    </cfRule>
  </conditionalFormatting>
  <dataValidations count="9">
    <dataValidation type="list" allowBlank="1" showInputMessage="1" showErrorMessage="1" sqref="AR36 AR45 AR46 AR47 AR50 AR64 AR78 AR79 AR80 AR86 AR100 AR101 AR102 AR151 AR31:AR35 AR37:AR44 AR48:AR49 AR55:AR60 AR62:AR63 AR65:AR77 AR81:AR85 AR87:AR99 AR103:AR106 AR108:AR150 AR152:AR156">
      <formula1>"戴姆勒专属,福田专属,平台件,重汽专属,福田重汽共用件,福田戴姆勒共用件，"</formula1>
    </dataValidation>
    <dataValidation allowBlank="1" showErrorMessage="1" sqref="AA23:AB23 AA24:AB24 R31 AA31 AC31 R36 AA36 AC36 R40 AC40 AA55:AB55 AA84:AB84 AA87 AA106:AB106 AA107 AA125:AB125 AA127 AA144 R34:R35 AA33:AA35 AB144:AB150 AC34:AC35 AA57:AB62"/>
    <dataValidation type="list" allowBlank="1" showInputMessage="1" showErrorMessage="1" sqref="AR12 AR13 AR14 AR15 AR16 AR18 AR19 AR20 AR23 AR24 AR27 AR30 AR9:AR11 AR25:AR26 AR28:AR29">
      <formula1>"戴姆勒专属,福田专属,平台件,重汽专属,"</formula1>
    </dataValidation>
    <dataValidation type="list" allowBlank="1" showInputMessage="1" showErrorMessage="1" sqref="P12 P13 P14 P15 P18 P19 P22 P23 P24 P27 P30 P36 P45 P46 P47 P50 P64 P78 P79 P80 P86 P100 P101 P102 P151 P9:P11 P16:P17 P20:P21 P25:P26 P28:P29 P31:P35 P37:P44 P48:P49 P55:P60 P62:P63 P65:P77 P81:P85 P87:P99 P103:P106 P108:P126 P128:P150 P152:P156">
      <formula1>"A,B,C,"</formula1>
    </dataValidation>
    <dataValidation type="list" allowBlank="1" showInputMessage="1" showErrorMessage="1" sqref="Z42 Z53 Z69 Z97 Z112 Z118 Z154:Z155">
      <formula1>"装配总成件,焊接总成件,面料,塑料件,冷镦,钣金件,机加工件,标准件,非标件,线材件,管材件,圆钢"</formula1>
    </dataValidation>
    <dataValidation type="list" allowBlank="1" showInputMessage="1" showErrorMessage="1" sqref="U12 X12:Y12 U13 X13:Y13 U14 X14:Y14 U15 X15:Y15 U18 X18:Y18 U19 X19:Y19 U22 X22:Y22 U23 X23:Y23 U24 X24:Y24 U27 X27:Y27 U30 X30:Y30 U36 X36:Y36 U45 X45:Y45 U46 X46:Y46 U47 X47:Y47 U50 X50:Y50 U64 X64:Y64 U78 X78:Y78 U79 X79:Y79 U80 X80:Y80 U86 X86:Y86 U100 X100:Y100 U101 X101:Y101 U102 X102:Y102 U151 X151:Y151 U9:U11 U16:U17 U20:U21 U25:U26 U28:U29 U31:U35 U37:U44 U48:U49 U51:U63 U65:U77 U81:U85 U87:U99 U103:U150 U152:U156 X31:Y35 X81:Y85 X16:Y17 X20:Y21 X28:Y29 X48:Y49 X51:Y63 X37:Y44 X25:Y26 X65:Y77 X87:Y99 X9:Y11 X152:Y156 X103:Y150">
      <formula1>"Y,N"</formula1>
    </dataValidation>
    <dataValidation type="list" allowBlank="1" showInputMessage="1" showErrorMessage="1" sqref="AE36 AE45 AE46 AE47 AE50 AE63 AE64 AE78 AE79 AE80 AE86 AE100 AE101 AE102 AE148 AE150 AE151 AE31:AE35 AE37:AE41 AE43:AE44 AE48:AE49 AE51:AE61 AE65:AE70 AE72:AE77 AE81:AE85 AE87:AE92 AE94:AE99 AE103:AE113 AE115:AE132 AE134:AE144 AE152:AE155">
      <formula1>"镀白锌,发黑,氧化铁皮膜,电泳（ED),——,镀黑锌,热处理（调质处理）,喷漆,"</formula1>
    </dataValidation>
    <dataValidation type="list" allowBlank="1" showInputMessage="1" showErrorMessage="1" sqref="Z12 Z13 Z18 Z19 Z23 Z24 Z27 Z30 Z36 V42 Z45 Z46 Z47 Z50 V53 Z64 Z78 Z79 Z80 V83 Z86 Z100 Z101 Z102 V105 V124 V143 V147 Z147 Z151 V156 Z156 Z9:Z11 Z20:Z21 Z25:Z26 Z28:Z29 Z31:Z35 Z37:Z41 Z43:Z44 Z48:Z49 Z51:Z52 Z54:Z63 Z65:Z68 Z71:Z77 Z81:Z85 Z87:Z96 Z98:Z99 Z103:Z111 Z114:Z117 Z119:Z144 Z152:Z153">
      <formula1>"装配总成件,焊接总成件,面料,塑料件,钣金件,机加工件,标准件,非标件,线材件,管材件,圆钢"</formula1>
    </dataValidation>
    <dataValidation allowBlank="1" showErrorMessage="1" promptTitle="提示" prompt="该字段按需填写" sqref="O37:O39"/>
  </dataValidations>
  <pageMargins left="0.708661417322835" right="0.708661417322835" top="0.748031496062992" bottom="0.748031496062992" header="0.31496062992126" footer="0.31496062992126"/>
  <pageSetup paperSize="8" scale="72" fitToHeight="0" orientation="landscape" verticalDpi="300"/>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218"/>
  <sheetViews>
    <sheetView showGridLines="0" view="pageBreakPreview" zoomScale="55" zoomScaleNormal="25" topLeftCell="A66" workbookViewId="0">
      <selection activeCell="AT223" sqref="AT223"/>
    </sheetView>
  </sheetViews>
  <sheetFormatPr defaultColWidth="9" defaultRowHeight="20.1" customHeight="1"/>
  <cols>
    <col min="1" max="1" width="4.5" style="44" customWidth="1"/>
    <col min="2" max="11" width="2.37272727272727" style="44" customWidth="1"/>
    <col min="12" max="12" width="12.6272727272727" style="44" customWidth="1"/>
    <col min="13" max="13" width="12.7545454545455" style="44" customWidth="1"/>
    <col min="14" max="14" width="31.1272727272727" style="44" customWidth="1"/>
    <col min="15" max="15" width="10.8727272727273" style="44" customWidth="1"/>
    <col min="16" max="16" width="4.75454545454545" style="44" hidden="1" customWidth="1" outlineLevel="1"/>
    <col min="17" max="17" width="4.87272727272727" style="44" hidden="1" customWidth="1" outlineLevel="1"/>
    <col min="18" max="18" width="9" style="44" customWidth="1" collapsed="1"/>
    <col min="19" max="19" width="6.25454545454545" style="44" hidden="1" customWidth="1" outlineLevel="1"/>
    <col min="20" max="20" width="5.37272727272727" style="44" hidden="1" customWidth="1" outlineLevel="1"/>
    <col min="21" max="21" width="0.127272727272727" style="44" hidden="1" customWidth="1" outlineLevel="1"/>
    <col min="22" max="22" width="12.3727272727273" style="45" hidden="1" customWidth="1" outlineLevel="1"/>
    <col min="23" max="23" width="5" style="46" hidden="1" customWidth="1" outlineLevel="1"/>
    <col min="24" max="24" width="8.62727272727273" style="44" customWidth="1" collapsed="1"/>
    <col min="25" max="25" width="7.62727272727273" style="44" customWidth="1"/>
    <col min="26" max="26" width="10" style="44" customWidth="1"/>
    <col min="27" max="27" width="17.2545454545455" style="44" customWidth="1"/>
    <col min="28" max="28" width="21.5" style="44" hidden="1" customWidth="1" outlineLevel="1"/>
    <col min="29" max="29" width="11.5" style="44" hidden="1" customWidth="1" outlineLevel="1"/>
    <col min="30" max="30" width="9.62727272727273" style="47" customWidth="1" collapsed="1"/>
    <col min="31" max="31" width="8.37272727272727" style="44" customWidth="1"/>
    <col min="32" max="32" width="8.62727272727273" style="44" hidden="1" customWidth="1" outlineLevel="1"/>
    <col min="33" max="35" width="8.62727272727273" style="48" hidden="1" customWidth="1" outlineLevel="1"/>
    <col min="36" max="41" width="8.62727272727273" style="44" hidden="1" customWidth="1" outlineLevel="1"/>
    <col min="42" max="42" width="10.6272727272727" style="44" customWidth="1" collapsed="1"/>
    <col min="43" max="43" width="30.6272727272727" style="44" customWidth="1"/>
    <col min="44" max="44" width="9.5" style="44" customWidth="1"/>
    <col min="45" max="45" width="7.5" style="49" customWidth="1"/>
    <col min="46" max="49" width="12.2272727272727" style="44" customWidth="1"/>
    <col min="50" max="16384" width="9" style="44"/>
  </cols>
  <sheetData>
    <row r="1" ht="15.75" customHeight="1" outlineLevel="1" spans="1:49">
      <c r="A1" s="50" t="s">
        <v>751</v>
      </c>
      <c r="B1" s="50"/>
      <c r="C1" s="50"/>
      <c r="D1" s="50"/>
      <c r="E1" s="50"/>
      <c r="F1" s="51" t="s">
        <v>752</v>
      </c>
      <c r="G1" s="51"/>
      <c r="H1" s="51"/>
      <c r="I1" s="51"/>
      <c r="J1" s="51"/>
      <c r="K1" s="51"/>
      <c r="L1" s="51"/>
      <c r="M1" s="53" t="s">
        <v>753</v>
      </c>
      <c r="N1" s="52"/>
      <c r="O1" s="61" t="s">
        <v>754</v>
      </c>
      <c r="P1" s="61"/>
      <c r="Q1" s="61"/>
      <c r="R1" s="61"/>
      <c r="S1" s="61"/>
      <c r="T1" s="61"/>
      <c r="U1" s="61"/>
      <c r="V1" s="73"/>
      <c r="W1" s="61"/>
      <c r="X1" s="61"/>
      <c r="Y1" s="61"/>
      <c r="Z1" s="61"/>
      <c r="AA1" s="61"/>
      <c r="AB1" s="61"/>
      <c r="AC1" s="61"/>
      <c r="AD1" s="61"/>
      <c r="AE1" s="61"/>
      <c r="AF1" s="61"/>
      <c r="AG1" s="109"/>
      <c r="AH1" s="109"/>
      <c r="AI1" s="109"/>
      <c r="AJ1" s="61"/>
      <c r="AK1" s="61"/>
      <c r="AL1" s="61"/>
      <c r="AM1" s="61"/>
      <c r="AN1" s="61"/>
      <c r="AO1" s="61"/>
      <c r="AP1" s="61"/>
      <c r="AQ1" s="61"/>
      <c r="AR1" s="61"/>
      <c r="AS1" s="56" t="s">
        <v>40</v>
      </c>
      <c r="AT1" s="136" t="s">
        <v>755</v>
      </c>
      <c r="AU1" s="136" t="s">
        <v>756</v>
      </c>
      <c r="AV1" s="136" t="s">
        <v>757</v>
      </c>
      <c r="AW1" s="143"/>
    </row>
    <row r="2" ht="26.25" customHeight="1" outlineLevel="1" spans="1:49">
      <c r="A2" s="51" t="s">
        <v>759</v>
      </c>
      <c r="B2" s="51"/>
      <c r="C2" s="51"/>
      <c r="D2" s="51"/>
      <c r="E2" s="51"/>
      <c r="F2" s="51"/>
      <c r="G2" s="51"/>
      <c r="H2" s="51"/>
      <c r="I2" s="51"/>
      <c r="J2" s="51"/>
      <c r="K2" s="51"/>
      <c r="L2" s="51"/>
      <c r="M2" s="51"/>
      <c r="N2" s="51"/>
      <c r="O2" s="61"/>
      <c r="P2" s="61"/>
      <c r="Q2" s="61"/>
      <c r="R2" s="61"/>
      <c r="S2" s="61"/>
      <c r="T2" s="61"/>
      <c r="U2" s="61"/>
      <c r="V2" s="73"/>
      <c r="W2" s="61"/>
      <c r="X2" s="61"/>
      <c r="Y2" s="61"/>
      <c r="Z2" s="61"/>
      <c r="AA2" s="61"/>
      <c r="AB2" s="61"/>
      <c r="AC2" s="61"/>
      <c r="AD2" s="61"/>
      <c r="AE2" s="61"/>
      <c r="AF2" s="61"/>
      <c r="AG2" s="109"/>
      <c r="AH2" s="109"/>
      <c r="AI2" s="109"/>
      <c r="AJ2" s="61"/>
      <c r="AK2" s="61"/>
      <c r="AL2" s="61"/>
      <c r="AM2" s="61"/>
      <c r="AN2" s="61"/>
      <c r="AO2" s="61"/>
      <c r="AP2" s="61"/>
      <c r="AQ2" s="61"/>
      <c r="AR2" s="61"/>
      <c r="AS2" s="56" t="s">
        <v>760</v>
      </c>
      <c r="AT2" s="71" t="s">
        <v>22</v>
      </c>
      <c r="AU2" s="71" t="s">
        <v>27</v>
      </c>
      <c r="AV2" s="71" t="s">
        <v>30</v>
      </c>
      <c r="AW2" s="140" t="s">
        <v>1162</v>
      </c>
    </row>
    <row r="3" ht="26.25" customHeight="1" outlineLevel="1" spans="1:49">
      <c r="A3" s="52" t="s">
        <v>761</v>
      </c>
      <c r="B3" s="52"/>
      <c r="C3" s="52"/>
      <c r="D3" s="52"/>
      <c r="E3" s="52"/>
      <c r="F3" s="52"/>
      <c r="G3" s="52"/>
      <c r="H3" s="52"/>
      <c r="I3" s="52"/>
      <c r="J3" s="52"/>
      <c r="K3" s="52"/>
      <c r="L3" s="52"/>
      <c r="M3" s="53" t="s">
        <v>762</v>
      </c>
      <c r="N3" s="52"/>
      <c r="O3" s="61"/>
      <c r="P3" s="61"/>
      <c r="Q3" s="61"/>
      <c r="R3" s="61"/>
      <c r="S3" s="61"/>
      <c r="T3" s="61"/>
      <c r="U3" s="61"/>
      <c r="V3" s="73"/>
      <c r="W3" s="61"/>
      <c r="X3" s="61"/>
      <c r="Y3" s="61"/>
      <c r="Z3" s="61"/>
      <c r="AA3" s="61"/>
      <c r="AB3" s="61"/>
      <c r="AC3" s="61"/>
      <c r="AD3" s="61"/>
      <c r="AE3" s="61"/>
      <c r="AF3" s="61"/>
      <c r="AG3" s="109"/>
      <c r="AH3" s="109"/>
      <c r="AI3" s="109"/>
      <c r="AJ3" s="61"/>
      <c r="AK3" s="61"/>
      <c r="AL3" s="61"/>
      <c r="AM3" s="61"/>
      <c r="AN3" s="61"/>
      <c r="AO3" s="61"/>
      <c r="AP3" s="61"/>
      <c r="AQ3" s="61"/>
      <c r="AR3" s="61"/>
      <c r="AS3" s="56" t="s">
        <v>763</v>
      </c>
      <c r="AT3" s="137" t="s">
        <v>764</v>
      </c>
      <c r="AU3" s="137" t="s">
        <v>765</v>
      </c>
      <c r="AV3" s="137" t="s">
        <v>766</v>
      </c>
      <c r="AW3" s="144"/>
    </row>
    <row r="4" ht="26.25" customHeight="1" outlineLevel="1" spans="1:49">
      <c r="A4" s="53" t="s">
        <v>768</v>
      </c>
      <c r="B4" s="53"/>
      <c r="C4" s="53"/>
      <c r="D4" s="53"/>
      <c r="E4" s="53"/>
      <c r="F4" s="53"/>
      <c r="G4" s="53"/>
      <c r="H4" s="53"/>
      <c r="I4" s="53"/>
      <c r="J4" s="53"/>
      <c r="K4" s="53"/>
      <c r="L4" s="53"/>
      <c r="M4" s="53"/>
      <c r="N4" s="53"/>
      <c r="O4" s="61"/>
      <c r="P4" s="61"/>
      <c r="Q4" s="61"/>
      <c r="R4" s="61"/>
      <c r="S4" s="61"/>
      <c r="T4" s="61"/>
      <c r="U4" s="61"/>
      <c r="V4" s="73"/>
      <c r="W4" s="61"/>
      <c r="X4" s="61"/>
      <c r="Y4" s="61"/>
      <c r="Z4" s="61"/>
      <c r="AA4" s="61"/>
      <c r="AB4" s="61"/>
      <c r="AC4" s="61"/>
      <c r="AD4" s="61"/>
      <c r="AE4" s="61"/>
      <c r="AF4" s="61"/>
      <c r="AG4" s="109"/>
      <c r="AH4" s="109"/>
      <c r="AI4" s="109"/>
      <c r="AJ4" s="61"/>
      <c r="AK4" s="61"/>
      <c r="AL4" s="61"/>
      <c r="AM4" s="61"/>
      <c r="AN4" s="61"/>
      <c r="AO4" s="61"/>
      <c r="AP4" s="61"/>
      <c r="AQ4" s="61"/>
      <c r="AR4" s="61"/>
      <c r="AS4" s="56" t="s">
        <v>19</v>
      </c>
      <c r="AT4" s="137" t="s">
        <v>769</v>
      </c>
      <c r="AU4" s="137" t="s">
        <v>770</v>
      </c>
      <c r="AV4" s="137" t="s">
        <v>770</v>
      </c>
      <c r="AW4" s="144"/>
    </row>
    <row r="5" ht="26.25" customHeight="1" outlineLevel="1" spans="1:49">
      <c r="A5" s="53" t="s">
        <v>771</v>
      </c>
      <c r="B5" s="53"/>
      <c r="C5" s="53"/>
      <c r="D5" s="53"/>
      <c r="E5" s="53"/>
      <c r="F5" s="53"/>
      <c r="G5" s="53"/>
      <c r="H5" s="53"/>
      <c r="I5" s="53"/>
      <c r="J5" s="53"/>
      <c r="K5" s="53"/>
      <c r="L5" s="53"/>
      <c r="M5" s="53"/>
      <c r="N5" s="53"/>
      <c r="O5" s="61"/>
      <c r="P5" s="61"/>
      <c r="Q5" s="61"/>
      <c r="R5" s="61"/>
      <c r="S5" s="61"/>
      <c r="T5" s="61"/>
      <c r="U5" s="61"/>
      <c r="V5" s="73"/>
      <c r="W5" s="61"/>
      <c r="X5" s="61"/>
      <c r="Y5" s="61"/>
      <c r="Z5" s="61"/>
      <c r="AA5" s="61"/>
      <c r="AB5" s="61"/>
      <c r="AC5" s="61"/>
      <c r="AD5" s="61"/>
      <c r="AE5" s="61"/>
      <c r="AF5" s="61"/>
      <c r="AG5" s="109"/>
      <c r="AH5" s="109"/>
      <c r="AI5" s="109"/>
      <c r="AJ5" s="61"/>
      <c r="AK5" s="61"/>
      <c r="AL5" s="61"/>
      <c r="AM5" s="61"/>
      <c r="AN5" s="61"/>
      <c r="AO5" s="61"/>
      <c r="AP5" s="61"/>
      <c r="AQ5" s="61"/>
      <c r="AR5" s="61"/>
      <c r="AS5" s="56" t="s">
        <v>772</v>
      </c>
      <c r="AT5" s="138"/>
      <c r="AU5" s="138"/>
      <c r="AV5" s="138"/>
      <c r="AW5" s="145"/>
    </row>
    <row r="6" ht="26.25" customHeight="1" outlineLevel="1" spans="1:49">
      <c r="A6" s="53"/>
      <c r="B6" s="53"/>
      <c r="C6" s="53"/>
      <c r="D6" s="53"/>
      <c r="E6" s="53"/>
      <c r="F6" s="53"/>
      <c r="G6" s="53"/>
      <c r="H6" s="53"/>
      <c r="I6" s="53"/>
      <c r="J6" s="53"/>
      <c r="K6" s="53"/>
      <c r="L6" s="53"/>
      <c r="M6" s="53"/>
      <c r="N6" s="53"/>
      <c r="O6" s="61"/>
      <c r="P6" s="61"/>
      <c r="Q6" s="61"/>
      <c r="R6" s="61"/>
      <c r="S6" s="61"/>
      <c r="T6" s="61"/>
      <c r="U6" s="61"/>
      <c r="V6" s="73"/>
      <c r="W6" s="61"/>
      <c r="X6" s="61"/>
      <c r="Y6" s="61"/>
      <c r="Z6" s="61"/>
      <c r="AA6" s="61"/>
      <c r="AB6" s="61"/>
      <c r="AC6" s="61"/>
      <c r="AD6" s="61"/>
      <c r="AE6" s="61"/>
      <c r="AF6" s="61"/>
      <c r="AG6" s="109"/>
      <c r="AH6" s="109"/>
      <c r="AI6" s="109"/>
      <c r="AJ6" s="61"/>
      <c r="AK6" s="61"/>
      <c r="AL6" s="61"/>
      <c r="AM6" s="61"/>
      <c r="AN6" s="61"/>
      <c r="AO6" s="61"/>
      <c r="AP6" s="61"/>
      <c r="AQ6" s="61"/>
      <c r="AR6" s="61"/>
      <c r="AS6" s="56" t="s">
        <v>773</v>
      </c>
      <c r="AT6" s="138"/>
      <c r="AU6" s="138"/>
      <c r="AV6" s="138"/>
      <c r="AW6" s="145"/>
    </row>
    <row r="7" ht="26.25" customHeight="1" spans="1:49">
      <c r="A7" s="54" t="s">
        <v>774</v>
      </c>
      <c r="B7" s="55" t="s">
        <v>775</v>
      </c>
      <c r="C7" s="55"/>
      <c r="D7" s="55"/>
      <c r="E7" s="55"/>
      <c r="F7" s="55"/>
      <c r="G7" s="55"/>
      <c r="H7" s="55"/>
      <c r="I7" s="55"/>
      <c r="J7" s="55"/>
      <c r="K7" s="55"/>
      <c r="L7" s="62" t="s">
        <v>776</v>
      </c>
      <c r="M7" s="62" t="s">
        <v>40</v>
      </c>
      <c r="N7" s="55" t="s">
        <v>41</v>
      </c>
      <c r="O7" s="55" t="s">
        <v>777</v>
      </c>
      <c r="P7" s="55" t="s">
        <v>778</v>
      </c>
      <c r="Q7" s="55" t="s">
        <v>779</v>
      </c>
      <c r="R7" s="55" t="s">
        <v>13</v>
      </c>
      <c r="S7" s="62" t="s">
        <v>780</v>
      </c>
      <c r="T7" s="62" t="s">
        <v>781</v>
      </c>
      <c r="U7" s="62" t="s">
        <v>782</v>
      </c>
      <c r="V7" s="74" t="s">
        <v>783</v>
      </c>
      <c r="W7" s="75" t="s">
        <v>784</v>
      </c>
      <c r="X7" s="62" t="s">
        <v>785</v>
      </c>
      <c r="Y7" s="92" t="s">
        <v>786</v>
      </c>
      <c r="Z7" s="92" t="s">
        <v>787</v>
      </c>
      <c r="AA7" s="82" t="s">
        <v>788</v>
      </c>
      <c r="AB7" s="82" t="s">
        <v>789</v>
      </c>
      <c r="AC7" s="81" t="s">
        <v>790</v>
      </c>
      <c r="AD7" s="93" t="s">
        <v>791</v>
      </c>
      <c r="AE7" s="55" t="s">
        <v>792</v>
      </c>
      <c r="AF7" s="94" t="s">
        <v>793</v>
      </c>
      <c r="AG7" s="110" t="s">
        <v>794</v>
      </c>
      <c r="AH7" s="111"/>
      <c r="AI7" s="112"/>
      <c r="AJ7" s="113" t="s">
        <v>795</v>
      </c>
      <c r="AK7" s="114" t="s">
        <v>796</v>
      </c>
      <c r="AL7" s="114" t="s">
        <v>797</v>
      </c>
      <c r="AM7" s="114" t="s">
        <v>798</v>
      </c>
      <c r="AN7" s="114" t="s">
        <v>799</v>
      </c>
      <c r="AO7" s="114" t="s">
        <v>800</v>
      </c>
      <c r="AP7" s="94" t="s">
        <v>801</v>
      </c>
      <c r="AQ7" s="94" t="s">
        <v>802</v>
      </c>
      <c r="AR7" s="55" t="s">
        <v>803</v>
      </c>
      <c r="AS7" s="139" t="s">
        <v>20</v>
      </c>
      <c r="AT7" s="55" t="s">
        <v>804</v>
      </c>
      <c r="AU7" s="55" t="s">
        <v>804</v>
      </c>
      <c r="AV7" s="55" t="s">
        <v>804</v>
      </c>
      <c r="AW7" s="66" t="s">
        <v>804</v>
      </c>
    </row>
    <row r="8" s="42" customFormat="1" ht="26.25" customHeight="1" spans="1:49">
      <c r="A8" s="54"/>
      <c r="B8" s="56">
        <v>0</v>
      </c>
      <c r="C8" s="56">
        <v>1</v>
      </c>
      <c r="D8" s="56">
        <v>2</v>
      </c>
      <c r="E8" s="56">
        <v>3</v>
      </c>
      <c r="F8" s="56">
        <v>4</v>
      </c>
      <c r="G8" s="56">
        <v>5</v>
      </c>
      <c r="H8" s="56">
        <v>6</v>
      </c>
      <c r="I8" s="56">
        <v>7</v>
      </c>
      <c r="J8" s="56">
        <v>8</v>
      </c>
      <c r="K8" s="63">
        <v>9</v>
      </c>
      <c r="L8" s="62"/>
      <c r="M8" s="62"/>
      <c r="N8" s="55"/>
      <c r="O8" s="55"/>
      <c r="P8" s="55"/>
      <c r="Q8" s="55"/>
      <c r="R8" s="55"/>
      <c r="S8" s="62"/>
      <c r="T8" s="62"/>
      <c r="U8" s="62"/>
      <c r="V8" s="74"/>
      <c r="W8" s="62"/>
      <c r="X8" s="62"/>
      <c r="Y8" s="92"/>
      <c r="Z8" s="92"/>
      <c r="AA8" s="82"/>
      <c r="AB8" s="82"/>
      <c r="AC8" s="81"/>
      <c r="AD8" s="93"/>
      <c r="AE8" s="55"/>
      <c r="AF8" s="95"/>
      <c r="AG8" s="115" t="s">
        <v>805</v>
      </c>
      <c r="AH8" s="115" t="s">
        <v>806</v>
      </c>
      <c r="AI8" s="115" t="s">
        <v>807</v>
      </c>
      <c r="AJ8" s="116"/>
      <c r="AK8" s="117"/>
      <c r="AL8" s="117"/>
      <c r="AM8" s="117"/>
      <c r="AN8" s="117"/>
      <c r="AO8" s="117"/>
      <c r="AP8" s="95"/>
      <c r="AQ8" s="95"/>
      <c r="AR8" s="55"/>
      <c r="AS8" s="139"/>
      <c r="AT8" s="55"/>
      <c r="AU8" s="55"/>
      <c r="AV8" s="55"/>
      <c r="AW8" s="66"/>
    </row>
    <row r="9" s="42" customFormat="1" ht="30" customHeight="1" spans="1:49">
      <c r="A9" s="54">
        <f t="shared" ref="A9:A11" si="0">ROW()-8</f>
        <v>1</v>
      </c>
      <c r="B9" s="56"/>
      <c r="C9" s="56">
        <v>1</v>
      </c>
      <c r="D9" s="56"/>
      <c r="E9" s="56"/>
      <c r="F9" s="56"/>
      <c r="G9" s="56"/>
      <c r="H9" s="56"/>
      <c r="I9" s="56"/>
      <c r="J9" s="63"/>
      <c r="K9" s="63"/>
      <c r="L9" s="62" t="s">
        <v>1163</v>
      </c>
      <c r="M9" s="62" t="s">
        <v>1163</v>
      </c>
      <c r="N9" s="55" t="s">
        <v>1164</v>
      </c>
      <c r="O9" s="55" t="s">
        <v>1165</v>
      </c>
      <c r="P9" s="55" t="s">
        <v>46</v>
      </c>
      <c r="Q9" s="76" t="s">
        <v>808</v>
      </c>
      <c r="R9" s="55"/>
      <c r="S9" s="62" t="s">
        <v>46</v>
      </c>
      <c r="T9" s="56" t="s">
        <v>809</v>
      </c>
      <c r="U9" s="77" t="s">
        <v>407</v>
      </c>
      <c r="V9" s="56"/>
      <c r="W9" s="75"/>
      <c r="X9" s="77" t="s">
        <v>600</v>
      </c>
      <c r="Y9" s="77" t="s">
        <v>407</v>
      </c>
      <c r="Z9" s="77" t="s">
        <v>810</v>
      </c>
      <c r="AA9" s="82" t="s">
        <v>811</v>
      </c>
      <c r="AB9" s="82" t="s">
        <v>411</v>
      </c>
      <c r="AC9" s="81"/>
      <c r="AD9" s="93" t="e">
        <f>#REF!+AD64*2-#REF!*2-#REF!*2-#REF!*4-#REF!*2-#REF!-#REF!-#REF!*2</f>
        <v>#REF!</v>
      </c>
      <c r="AE9" s="55" t="s">
        <v>411</v>
      </c>
      <c r="AF9" s="72" t="s">
        <v>812</v>
      </c>
      <c r="AG9" s="118"/>
      <c r="AH9" s="118"/>
      <c r="AI9" s="118"/>
      <c r="AJ9" s="100"/>
      <c r="AK9" s="82"/>
      <c r="AL9" s="82"/>
      <c r="AM9" s="82"/>
      <c r="AN9" s="82"/>
      <c r="AO9" s="82"/>
      <c r="AP9" s="82" t="s">
        <v>813</v>
      </c>
      <c r="AQ9" s="82" t="s">
        <v>814</v>
      </c>
      <c r="AR9" s="55" t="s">
        <v>815</v>
      </c>
      <c r="AS9" s="139"/>
      <c r="AT9" s="55">
        <v>1</v>
      </c>
      <c r="AU9" s="55">
        <v>1</v>
      </c>
      <c r="AV9" s="55">
        <v>0</v>
      </c>
      <c r="AW9" s="55">
        <v>0</v>
      </c>
    </row>
    <row r="10" s="42" customFormat="1" ht="30" customHeight="1" spans="1:49">
      <c r="A10" s="54">
        <f t="shared" si="0"/>
        <v>2</v>
      </c>
      <c r="B10" s="56"/>
      <c r="C10" s="56">
        <v>1</v>
      </c>
      <c r="D10" s="56"/>
      <c r="E10" s="56"/>
      <c r="F10" s="56"/>
      <c r="G10" s="56"/>
      <c r="H10" s="56"/>
      <c r="I10" s="56"/>
      <c r="J10" s="63"/>
      <c r="K10" s="63"/>
      <c r="L10" s="62" t="s">
        <v>1166</v>
      </c>
      <c r="M10" s="62" t="s">
        <v>1166</v>
      </c>
      <c r="N10" s="55" t="s">
        <v>1167</v>
      </c>
      <c r="O10" s="55" t="s">
        <v>1168</v>
      </c>
      <c r="P10" s="55" t="s">
        <v>46</v>
      </c>
      <c r="Q10" s="76" t="s">
        <v>808</v>
      </c>
      <c r="R10" s="55"/>
      <c r="S10" s="62" t="s">
        <v>46</v>
      </c>
      <c r="T10" s="56" t="s">
        <v>809</v>
      </c>
      <c r="U10" s="77" t="s">
        <v>407</v>
      </c>
      <c r="V10" s="56"/>
      <c r="W10" s="75"/>
      <c r="X10" s="77" t="s">
        <v>600</v>
      </c>
      <c r="Y10" s="77" t="s">
        <v>407</v>
      </c>
      <c r="Z10" s="77" t="s">
        <v>810</v>
      </c>
      <c r="AA10" s="82" t="s">
        <v>811</v>
      </c>
      <c r="AB10" s="82" t="s">
        <v>411</v>
      </c>
      <c r="AC10" s="81"/>
      <c r="AD10" s="93"/>
      <c r="AE10" s="55" t="s">
        <v>411</v>
      </c>
      <c r="AF10" s="72" t="s">
        <v>812</v>
      </c>
      <c r="AG10" s="118"/>
      <c r="AH10" s="118"/>
      <c r="AI10" s="118"/>
      <c r="AJ10" s="100"/>
      <c r="AK10" s="82"/>
      <c r="AL10" s="82"/>
      <c r="AM10" s="82"/>
      <c r="AN10" s="82"/>
      <c r="AO10" s="82"/>
      <c r="AP10" s="82" t="s">
        <v>813</v>
      </c>
      <c r="AQ10" s="82" t="s">
        <v>814</v>
      </c>
      <c r="AR10" s="71" t="s">
        <v>840</v>
      </c>
      <c r="AS10" s="139"/>
      <c r="AT10" s="55">
        <v>0</v>
      </c>
      <c r="AU10" s="55">
        <v>0</v>
      </c>
      <c r="AV10" s="55">
        <v>1</v>
      </c>
      <c r="AW10" s="55">
        <v>0</v>
      </c>
    </row>
    <row r="11" s="43" customFormat="1" ht="30" customHeight="1" spans="1:49">
      <c r="A11" s="57">
        <f t="shared" si="0"/>
        <v>3</v>
      </c>
      <c r="B11" s="58"/>
      <c r="C11" s="58">
        <v>1</v>
      </c>
      <c r="D11" s="58"/>
      <c r="E11" s="58"/>
      <c r="F11" s="58"/>
      <c r="G11" s="58"/>
      <c r="H11" s="58"/>
      <c r="I11" s="58"/>
      <c r="J11" s="64"/>
      <c r="K11" s="64"/>
      <c r="L11" s="65" t="s">
        <v>1169</v>
      </c>
      <c r="M11" s="65" t="s">
        <v>1169</v>
      </c>
      <c r="N11" s="66" t="s">
        <v>1170</v>
      </c>
      <c r="O11" s="66" t="s">
        <v>1171</v>
      </c>
      <c r="P11" s="66" t="s">
        <v>46</v>
      </c>
      <c r="Q11" s="78" t="s">
        <v>808</v>
      </c>
      <c r="R11" s="66"/>
      <c r="S11" s="65"/>
      <c r="T11" s="58"/>
      <c r="U11" s="79"/>
      <c r="V11" s="58"/>
      <c r="W11" s="80"/>
      <c r="X11" s="79"/>
      <c r="Y11" s="79"/>
      <c r="Z11" s="79"/>
      <c r="AA11" s="96"/>
      <c r="AB11" s="96"/>
      <c r="AC11" s="97"/>
      <c r="AD11" s="98"/>
      <c r="AE11" s="66"/>
      <c r="AF11" s="99"/>
      <c r="AG11" s="119"/>
      <c r="AH11" s="119"/>
      <c r="AI11" s="119"/>
      <c r="AJ11" s="120"/>
      <c r="AK11" s="96"/>
      <c r="AL11" s="96"/>
      <c r="AM11" s="96"/>
      <c r="AN11" s="96"/>
      <c r="AO11" s="96"/>
      <c r="AP11" s="96" t="s">
        <v>813</v>
      </c>
      <c r="AQ11" s="96" t="s">
        <v>814</v>
      </c>
      <c r="AR11" s="140" t="s">
        <v>840</v>
      </c>
      <c r="AS11" s="141"/>
      <c r="AT11" s="66">
        <v>0</v>
      </c>
      <c r="AU11" s="66">
        <v>0</v>
      </c>
      <c r="AV11" s="66">
        <v>0</v>
      </c>
      <c r="AW11" s="66">
        <v>1</v>
      </c>
    </row>
    <row r="12" s="42" customFormat="1" ht="30" customHeight="1" spans="1:49">
      <c r="A12" s="54">
        <f t="shared" ref="A12:A15" si="1">ROW()-8</f>
        <v>4</v>
      </c>
      <c r="B12" s="56"/>
      <c r="C12" s="56"/>
      <c r="D12" s="56">
        <v>2</v>
      </c>
      <c r="E12" s="56"/>
      <c r="F12" s="56"/>
      <c r="G12" s="56"/>
      <c r="H12" s="56"/>
      <c r="I12" s="56"/>
      <c r="J12" s="63"/>
      <c r="K12" s="63"/>
      <c r="L12" s="62" t="s">
        <v>511</v>
      </c>
      <c r="M12" s="62" t="s">
        <v>511</v>
      </c>
      <c r="N12" s="55" t="s">
        <v>512</v>
      </c>
      <c r="O12" s="55" t="s">
        <v>821</v>
      </c>
      <c r="P12" s="55" t="s">
        <v>49</v>
      </c>
      <c r="Q12" s="76" t="s">
        <v>808</v>
      </c>
      <c r="R12" s="55"/>
      <c r="S12" s="62" t="s">
        <v>46</v>
      </c>
      <c r="T12" s="81"/>
      <c r="U12" s="77" t="s">
        <v>407</v>
      </c>
      <c r="V12" s="82" t="s">
        <v>411</v>
      </c>
      <c r="W12" s="75"/>
      <c r="X12" s="77" t="s">
        <v>600</v>
      </c>
      <c r="Y12" s="77" t="s">
        <v>407</v>
      </c>
      <c r="Z12" s="77" t="s">
        <v>822</v>
      </c>
      <c r="AA12" s="82" t="s">
        <v>821</v>
      </c>
      <c r="AB12" s="82" t="s">
        <v>411</v>
      </c>
      <c r="AC12" s="81"/>
      <c r="AD12" s="93">
        <v>0.015</v>
      </c>
      <c r="AE12" s="82" t="s">
        <v>411</v>
      </c>
      <c r="AF12" s="82"/>
      <c r="AG12" s="118"/>
      <c r="AH12" s="118"/>
      <c r="AI12" s="118"/>
      <c r="AJ12" s="100"/>
      <c r="AK12" s="82"/>
      <c r="AL12" s="82"/>
      <c r="AM12" s="82"/>
      <c r="AN12" s="82"/>
      <c r="AO12" s="82"/>
      <c r="AP12" s="82" t="s">
        <v>823</v>
      </c>
      <c r="AQ12" s="82" t="s">
        <v>824</v>
      </c>
      <c r="AR12" s="55" t="s">
        <v>815</v>
      </c>
      <c r="AS12" s="139"/>
      <c r="AT12" s="55">
        <v>1</v>
      </c>
      <c r="AU12" s="55">
        <v>1</v>
      </c>
      <c r="AV12" s="55">
        <v>1</v>
      </c>
      <c r="AW12" s="66">
        <v>1</v>
      </c>
    </row>
    <row r="13" s="42" customFormat="1" ht="30" customHeight="1" spans="1:49">
      <c r="A13" s="54">
        <f t="shared" si="1"/>
        <v>5</v>
      </c>
      <c r="B13" s="56"/>
      <c r="C13" s="56"/>
      <c r="D13" s="56">
        <v>2</v>
      </c>
      <c r="E13" s="56"/>
      <c r="F13" s="56"/>
      <c r="G13" s="56"/>
      <c r="H13" s="56"/>
      <c r="I13" s="56"/>
      <c r="J13" s="63"/>
      <c r="K13" s="63"/>
      <c r="L13" s="63"/>
      <c r="M13" s="62" t="s">
        <v>1172</v>
      </c>
      <c r="N13" s="55" t="s">
        <v>1173</v>
      </c>
      <c r="O13" s="55" t="s">
        <v>1174</v>
      </c>
      <c r="P13" s="55" t="s">
        <v>46</v>
      </c>
      <c r="Q13" s="76" t="s">
        <v>808</v>
      </c>
      <c r="R13" s="55"/>
      <c r="S13" s="62" t="s">
        <v>46</v>
      </c>
      <c r="T13" s="56" t="s">
        <v>809</v>
      </c>
      <c r="U13" s="77" t="s">
        <v>407</v>
      </c>
      <c r="V13" s="56"/>
      <c r="W13" s="83"/>
      <c r="X13" s="77" t="s">
        <v>600</v>
      </c>
      <c r="Y13" s="77" t="s">
        <v>407</v>
      </c>
      <c r="Z13" s="77" t="s">
        <v>810</v>
      </c>
      <c r="AA13" s="82" t="s">
        <v>811</v>
      </c>
      <c r="AB13" s="82" t="s">
        <v>411</v>
      </c>
      <c r="AC13" s="81"/>
      <c r="AD13" s="93"/>
      <c r="AE13" s="55"/>
      <c r="AF13" s="82"/>
      <c r="AG13" s="118"/>
      <c r="AH13" s="118"/>
      <c r="AI13" s="118"/>
      <c r="AJ13" s="100"/>
      <c r="AK13" s="82"/>
      <c r="AL13" s="82"/>
      <c r="AM13" s="82"/>
      <c r="AN13" s="82"/>
      <c r="AO13" s="82"/>
      <c r="AP13" s="82" t="s">
        <v>869</v>
      </c>
      <c r="AQ13" s="82"/>
      <c r="AR13" s="55" t="s">
        <v>815</v>
      </c>
      <c r="AS13" s="139"/>
      <c r="AT13" s="55">
        <v>1</v>
      </c>
      <c r="AU13" s="55">
        <v>1</v>
      </c>
      <c r="AV13" s="55">
        <v>0</v>
      </c>
      <c r="AW13" s="66">
        <v>0</v>
      </c>
    </row>
    <row r="14" s="42" customFormat="1" ht="30" customHeight="1" spans="1:49">
      <c r="A14" s="54">
        <f t="shared" si="1"/>
        <v>6</v>
      </c>
      <c r="B14" s="56"/>
      <c r="C14" s="56"/>
      <c r="D14" s="56">
        <v>2</v>
      </c>
      <c r="E14" s="56"/>
      <c r="F14" s="56"/>
      <c r="G14" s="56"/>
      <c r="H14" s="56"/>
      <c r="I14" s="56"/>
      <c r="J14" s="63"/>
      <c r="K14" s="63"/>
      <c r="L14" s="63"/>
      <c r="M14" s="62" t="s">
        <v>1175</v>
      </c>
      <c r="N14" s="55" t="s">
        <v>1176</v>
      </c>
      <c r="O14" s="55" t="s">
        <v>1177</v>
      </c>
      <c r="P14" s="55" t="s">
        <v>46</v>
      </c>
      <c r="Q14" s="76" t="s">
        <v>808</v>
      </c>
      <c r="R14" s="55"/>
      <c r="S14" s="62" t="s">
        <v>46</v>
      </c>
      <c r="T14" s="56" t="s">
        <v>809</v>
      </c>
      <c r="U14" s="77" t="s">
        <v>407</v>
      </c>
      <c r="V14" s="56"/>
      <c r="W14" s="83"/>
      <c r="X14" s="77" t="s">
        <v>600</v>
      </c>
      <c r="Y14" s="77" t="s">
        <v>407</v>
      </c>
      <c r="Z14" s="77" t="s">
        <v>810</v>
      </c>
      <c r="AA14" s="82" t="s">
        <v>811</v>
      </c>
      <c r="AB14" s="82" t="s">
        <v>411</v>
      </c>
      <c r="AC14" s="81"/>
      <c r="AD14" s="93"/>
      <c r="AE14" s="55" t="s">
        <v>411</v>
      </c>
      <c r="AF14" s="82"/>
      <c r="AG14" s="118"/>
      <c r="AH14" s="118"/>
      <c r="AI14" s="118"/>
      <c r="AJ14" s="100"/>
      <c r="AK14" s="82"/>
      <c r="AL14" s="82"/>
      <c r="AM14" s="82"/>
      <c r="AN14" s="82"/>
      <c r="AO14" s="82"/>
      <c r="AP14" s="82" t="s">
        <v>869</v>
      </c>
      <c r="AQ14" s="82"/>
      <c r="AR14" s="55" t="s">
        <v>815</v>
      </c>
      <c r="AS14" s="139"/>
      <c r="AT14" s="55">
        <v>0</v>
      </c>
      <c r="AU14" s="55">
        <v>0</v>
      </c>
      <c r="AV14" s="55">
        <v>1</v>
      </c>
      <c r="AW14" s="66">
        <v>0</v>
      </c>
    </row>
    <row r="15" s="43" customFormat="1" ht="30" customHeight="1" spans="1:49">
      <c r="A15" s="57">
        <f t="shared" si="1"/>
        <v>7</v>
      </c>
      <c r="B15" s="58"/>
      <c r="C15" s="58"/>
      <c r="D15" s="58">
        <v>2</v>
      </c>
      <c r="E15" s="58"/>
      <c r="F15" s="58"/>
      <c r="G15" s="58"/>
      <c r="H15" s="58"/>
      <c r="I15" s="58"/>
      <c r="J15" s="64"/>
      <c r="K15" s="64"/>
      <c r="L15" s="64"/>
      <c r="M15" s="65" t="s">
        <v>1178</v>
      </c>
      <c r="N15" s="66" t="s">
        <v>1179</v>
      </c>
      <c r="O15" s="66" t="s">
        <v>1171</v>
      </c>
      <c r="P15" s="66" t="s">
        <v>46</v>
      </c>
      <c r="Q15" s="78" t="s">
        <v>808</v>
      </c>
      <c r="R15" s="66"/>
      <c r="S15" s="65"/>
      <c r="T15" s="58"/>
      <c r="U15" s="79"/>
      <c r="V15" s="58"/>
      <c r="W15" s="80"/>
      <c r="X15" s="79"/>
      <c r="Y15" s="79"/>
      <c r="Z15" s="79"/>
      <c r="AA15" s="96"/>
      <c r="AB15" s="96"/>
      <c r="AC15" s="97"/>
      <c r="AD15" s="98"/>
      <c r="AE15" s="66"/>
      <c r="AF15" s="96"/>
      <c r="AG15" s="119"/>
      <c r="AH15" s="119"/>
      <c r="AI15" s="119"/>
      <c r="AJ15" s="120"/>
      <c r="AK15" s="96"/>
      <c r="AL15" s="96"/>
      <c r="AM15" s="96"/>
      <c r="AN15" s="96"/>
      <c r="AO15" s="96"/>
      <c r="AP15" s="96" t="s">
        <v>869</v>
      </c>
      <c r="AQ15" s="96"/>
      <c r="AR15" s="66"/>
      <c r="AS15" s="141"/>
      <c r="AT15" s="66">
        <v>0</v>
      </c>
      <c r="AU15" s="66">
        <v>0</v>
      </c>
      <c r="AV15" s="66">
        <v>0</v>
      </c>
      <c r="AW15" s="66">
        <v>1</v>
      </c>
    </row>
    <row r="16" s="42" customFormat="1" ht="30" customHeight="1" spans="1:49">
      <c r="A16" s="54">
        <f t="shared" ref="A16:A21" si="2">ROW()-8</f>
        <v>8</v>
      </c>
      <c r="B16" s="56"/>
      <c r="C16" s="56"/>
      <c r="D16" s="56"/>
      <c r="E16" s="56">
        <v>3</v>
      </c>
      <c r="F16" s="56"/>
      <c r="G16" s="56"/>
      <c r="H16" s="56"/>
      <c r="I16" s="56"/>
      <c r="J16" s="63"/>
      <c r="K16" s="63"/>
      <c r="L16" s="62" t="s">
        <v>716</v>
      </c>
      <c r="M16" s="62" t="s">
        <v>716</v>
      </c>
      <c r="N16" s="67" t="s">
        <v>717</v>
      </c>
      <c r="O16" s="55" t="s">
        <v>1180</v>
      </c>
      <c r="P16" s="55" t="s">
        <v>49</v>
      </c>
      <c r="Q16" s="76" t="s">
        <v>808</v>
      </c>
      <c r="R16" s="67"/>
      <c r="S16" s="62" t="s">
        <v>46</v>
      </c>
      <c r="T16" s="55" t="s">
        <v>1181</v>
      </c>
      <c r="U16" s="77" t="s">
        <v>600</v>
      </c>
      <c r="V16" s="84" t="s">
        <v>716</v>
      </c>
      <c r="W16" s="83" t="s">
        <v>46</v>
      </c>
      <c r="X16" s="77" t="s">
        <v>600</v>
      </c>
      <c r="Y16" s="77" t="s">
        <v>407</v>
      </c>
      <c r="Z16" s="77" t="s">
        <v>810</v>
      </c>
      <c r="AA16" s="82" t="s">
        <v>811</v>
      </c>
      <c r="AB16" s="82" t="s">
        <v>411</v>
      </c>
      <c r="AC16" s="82" t="s">
        <v>1182</v>
      </c>
      <c r="AD16" s="100" t="s">
        <v>1183</v>
      </c>
      <c r="AE16" s="55" t="s">
        <v>1142</v>
      </c>
      <c r="AF16" s="82"/>
      <c r="AG16" s="118"/>
      <c r="AH16" s="118"/>
      <c r="AI16" s="118"/>
      <c r="AJ16" s="100"/>
      <c r="AK16" s="82"/>
      <c r="AL16" s="82"/>
      <c r="AM16" s="82"/>
      <c r="AN16" s="82"/>
      <c r="AO16" s="82"/>
      <c r="AP16" s="82" t="s">
        <v>823</v>
      </c>
      <c r="AQ16" s="82" t="s">
        <v>1184</v>
      </c>
      <c r="AR16" s="55" t="s">
        <v>815</v>
      </c>
      <c r="AS16" s="139"/>
      <c r="AT16" s="55">
        <v>2</v>
      </c>
      <c r="AU16" s="55">
        <v>2</v>
      </c>
      <c r="AV16" s="55">
        <v>2</v>
      </c>
      <c r="AW16" s="55">
        <v>2</v>
      </c>
    </row>
    <row r="17" s="42" customFormat="1" ht="30" customHeight="1" spans="1:49">
      <c r="A17" s="54">
        <f t="shared" si="2"/>
        <v>9</v>
      </c>
      <c r="B17" s="59"/>
      <c r="C17" s="59"/>
      <c r="D17" s="59"/>
      <c r="E17" s="59"/>
      <c r="F17" s="60">
        <v>4</v>
      </c>
      <c r="G17" s="60"/>
      <c r="H17" s="60"/>
      <c r="I17" s="60"/>
      <c r="J17" s="63"/>
      <c r="K17" s="63"/>
      <c r="L17" s="68" t="s">
        <v>1185</v>
      </c>
      <c r="M17" s="68" t="s">
        <v>1185</v>
      </c>
      <c r="N17" s="69" t="s">
        <v>1186</v>
      </c>
      <c r="O17" s="60"/>
      <c r="P17" s="60" t="s">
        <v>49</v>
      </c>
      <c r="Q17" s="85" t="s">
        <v>808</v>
      </c>
      <c r="R17" s="60"/>
      <c r="S17" s="68" t="s">
        <v>46</v>
      </c>
      <c r="T17" s="60"/>
      <c r="U17" s="77"/>
      <c r="V17" s="86" t="s">
        <v>1185</v>
      </c>
      <c r="W17" s="87" t="s">
        <v>46</v>
      </c>
      <c r="X17" s="77" t="s">
        <v>600</v>
      </c>
      <c r="Y17" s="77" t="s">
        <v>407</v>
      </c>
      <c r="Z17" s="77" t="s">
        <v>810</v>
      </c>
      <c r="AA17" s="82" t="s">
        <v>811</v>
      </c>
      <c r="AB17" s="82" t="s">
        <v>411</v>
      </c>
      <c r="AC17" s="82" t="s">
        <v>1187</v>
      </c>
      <c r="AD17" s="100" t="s">
        <v>1188</v>
      </c>
      <c r="AE17" s="70"/>
      <c r="AF17" s="82" t="s">
        <v>1189</v>
      </c>
      <c r="AG17" s="118"/>
      <c r="AH17" s="118"/>
      <c r="AI17" s="118"/>
      <c r="AJ17" s="100"/>
      <c r="AK17" s="82"/>
      <c r="AL17" s="82"/>
      <c r="AM17" s="82"/>
      <c r="AN17" s="82"/>
      <c r="AO17" s="82"/>
      <c r="AP17" s="82" t="s">
        <v>813</v>
      </c>
      <c r="AQ17" s="82" t="s">
        <v>900</v>
      </c>
      <c r="AR17" s="60" t="s">
        <v>815</v>
      </c>
      <c r="AS17" s="139"/>
      <c r="AT17" s="60">
        <v>2</v>
      </c>
      <c r="AU17" s="60">
        <v>2</v>
      </c>
      <c r="AV17" s="60">
        <v>2</v>
      </c>
      <c r="AW17" s="60">
        <v>2</v>
      </c>
    </row>
    <row r="18" s="42" customFormat="1" ht="30" customHeight="1" spans="1:49">
      <c r="A18" s="54">
        <f t="shared" si="2"/>
        <v>10</v>
      </c>
      <c r="B18" s="59"/>
      <c r="C18" s="59"/>
      <c r="D18" s="59"/>
      <c r="E18" s="59"/>
      <c r="F18" s="60"/>
      <c r="G18" s="60">
        <v>5</v>
      </c>
      <c r="H18" s="60"/>
      <c r="I18" s="60"/>
      <c r="J18" s="63"/>
      <c r="K18" s="63"/>
      <c r="L18" s="68" t="s">
        <v>1190</v>
      </c>
      <c r="M18" s="68" t="s">
        <v>1190</v>
      </c>
      <c r="N18" s="69" t="s">
        <v>1191</v>
      </c>
      <c r="O18" s="60"/>
      <c r="P18" s="60" t="s">
        <v>49</v>
      </c>
      <c r="Q18" s="85" t="s">
        <v>808</v>
      </c>
      <c r="R18" s="60"/>
      <c r="S18" s="68" t="s">
        <v>46</v>
      </c>
      <c r="T18" s="60"/>
      <c r="U18" s="77"/>
      <c r="V18" s="86" t="s">
        <v>1190</v>
      </c>
      <c r="W18" s="87" t="s">
        <v>46</v>
      </c>
      <c r="X18" s="77" t="s">
        <v>600</v>
      </c>
      <c r="Y18" s="77" t="s">
        <v>407</v>
      </c>
      <c r="Z18" s="77" t="s">
        <v>922</v>
      </c>
      <c r="AA18" s="82" t="s">
        <v>811</v>
      </c>
      <c r="AB18" s="82" t="s">
        <v>411</v>
      </c>
      <c r="AC18" s="82" t="s">
        <v>1192</v>
      </c>
      <c r="AD18" s="100" t="s">
        <v>1193</v>
      </c>
      <c r="AE18" s="70"/>
      <c r="AF18" s="82"/>
      <c r="AG18" s="118"/>
      <c r="AH18" s="118"/>
      <c r="AI18" s="118"/>
      <c r="AJ18" s="100"/>
      <c r="AK18" s="82"/>
      <c r="AL18" s="82"/>
      <c r="AM18" s="82"/>
      <c r="AN18" s="82"/>
      <c r="AO18" s="82"/>
      <c r="AP18" s="82" t="s">
        <v>813</v>
      </c>
      <c r="AQ18" s="82" t="s">
        <v>1194</v>
      </c>
      <c r="AR18" s="60" t="s">
        <v>815</v>
      </c>
      <c r="AS18" s="139"/>
      <c r="AT18" s="60">
        <v>2</v>
      </c>
      <c r="AU18" s="60">
        <v>2</v>
      </c>
      <c r="AV18" s="60">
        <v>2</v>
      </c>
      <c r="AW18" s="60">
        <v>2</v>
      </c>
    </row>
    <row r="19" s="42" customFormat="1" ht="30" customHeight="1" spans="1:49">
      <c r="A19" s="54">
        <f t="shared" si="2"/>
        <v>11</v>
      </c>
      <c r="B19" s="59"/>
      <c r="C19" s="59"/>
      <c r="D19" s="59"/>
      <c r="E19" s="59"/>
      <c r="F19" s="60"/>
      <c r="G19" s="60"/>
      <c r="H19" s="60">
        <v>6</v>
      </c>
      <c r="I19" s="60"/>
      <c r="J19" s="63"/>
      <c r="K19" s="63"/>
      <c r="L19" s="68"/>
      <c r="M19" s="68" t="s">
        <v>1195</v>
      </c>
      <c r="N19" s="69" t="s">
        <v>1196</v>
      </c>
      <c r="O19" s="60"/>
      <c r="P19" s="60" t="s">
        <v>49</v>
      </c>
      <c r="Q19" s="85" t="s">
        <v>808</v>
      </c>
      <c r="R19" s="60"/>
      <c r="S19" s="68" t="s">
        <v>46</v>
      </c>
      <c r="T19" s="60"/>
      <c r="U19" s="77"/>
      <c r="V19" s="86"/>
      <c r="W19" s="87"/>
      <c r="X19" s="77" t="s">
        <v>600</v>
      </c>
      <c r="Y19" s="77" t="s">
        <v>407</v>
      </c>
      <c r="Z19" s="77" t="s">
        <v>922</v>
      </c>
      <c r="AA19" s="82" t="s">
        <v>1197</v>
      </c>
      <c r="AB19" s="82" t="s">
        <v>411</v>
      </c>
      <c r="AC19" s="82" t="s">
        <v>1198</v>
      </c>
      <c r="AD19" s="100">
        <v>0.004</v>
      </c>
      <c r="AE19" s="70"/>
      <c r="AF19" s="82" t="s">
        <v>925</v>
      </c>
      <c r="AG19" s="118" t="s">
        <v>926</v>
      </c>
      <c r="AH19" s="118"/>
      <c r="AI19" s="118"/>
      <c r="AJ19" s="100">
        <f>AD19*1.02</f>
        <v>0.00408</v>
      </c>
      <c r="AK19" s="121">
        <f t="shared" ref="AK19:AK21" si="3">AD19/AJ19</f>
        <v>0.980392156862745</v>
      </c>
      <c r="AL19" s="82"/>
      <c r="AM19" s="82"/>
      <c r="AN19" s="82"/>
      <c r="AO19" s="82"/>
      <c r="AP19" s="82"/>
      <c r="AQ19" s="82"/>
      <c r="AR19" s="60" t="s">
        <v>815</v>
      </c>
      <c r="AS19" s="139"/>
      <c r="AT19" s="60">
        <v>2</v>
      </c>
      <c r="AU19" s="60">
        <v>2</v>
      </c>
      <c r="AV19" s="60">
        <v>2</v>
      </c>
      <c r="AW19" s="60">
        <v>2</v>
      </c>
    </row>
    <row r="20" s="42" customFormat="1" ht="30" customHeight="1" spans="1:49">
      <c r="A20" s="54">
        <f t="shared" si="2"/>
        <v>12</v>
      </c>
      <c r="B20" s="59"/>
      <c r="C20" s="59"/>
      <c r="D20" s="59"/>
      <c r="E20" s="59"/>
      <c r="F20" s="60"/>
      <c r="G20" s="60"/>
      <c r="H20" s="60">
        <v>6</v>
      </c>
      <c r="I20" s="60"/>
      <c r="J20" s="63"/>
      <c r="K20" s="63"/>
      <c r="L20" s="68" t="s">
        <v>1199</v>
      </c>
      <c r="M20" s="68" t="s">
        <v>1199</v>
      </c>
      <c r="N20" s="69" t="s">
        <v>1200</v>
      </c>
      <c r="O20" s="60"/>
      <c r="P20" s="60" t="s">
        <v>49</v>
      </c>
      <c r="Q20" s="85" t="s">
        <v>808</v>
      </c>
      <c r="R20" s="60"/>
      <c r="S20" s="68" t="s">
        <v>46</v>
      </c>
      <c r="T20" s="60"/>
      <c r="U20" s="77"/>
      <c r="V20" s="86" t="s">
        <v>1199</v>
      </c>
      <c r="W20" s="87" t="s">
        <v>46</v>
      </c>
      <c r="X20" s="77" t="s">
        <v>600</v>
      </c>
      <c r="Y20" s="77" t="s">
        <v>407</v>
      </c>
      <c r="Z20" s="77" t="s">
        <v>1010</v>
      </c>
      <c r="AA20" s="82" t="s">
        <v>109</v>
      </c>
      <c r="AB20" s="82" t="s">
        <v>411</v>
      </c>
      <c r="AC20" s="82" t="s">
        <v>1201</v>
      </c>
      <c r="AD20" s="100">
        <v>0.005</v>
      </c>
      <c r="AE20" s="70"/>
      <c r="AF20" s="101" t="s">
        <v>1202</v>
      </c>
      <c r="AG20" s="122">
        <v>35</v>
      </c>
      <c r="AH20" s="122">
        <v>6</v>
      </c>
      <c r="AI20" s="122"/>
      <c r="AJ20" s="123">
        <f>AH20/2*AH20/2*3.14*AG20*7860/1000000000</f>
        <v>0.007774326</v>
      </c>
      <c r="AK20" s="121">
        <f t="shared" si="3"/>
        <v>0.6431425695295</v>
      </c>
      <c r="AL20" s="82"/>
      <c r="AM20" s="82"/>
      <c r="AN20" s="82"/>
      <c r="AO20" s="82"/>
      <c r="AP20" s="82" t="s">
        <v>823</v>
      </c>
      <c r="AQ20" s="82" t="s">
        <v>1203</v>
      </c>
      <c r="AR20" s="60" t="s">
        <v>815</v>
      </c>
      <c r="AS20" s="139"/>
      <c r="AT20" s="60">
        <v>2</v>
      </c>
      <c r="AU20" s="60">
        <v>2</v>
      </c>
      <c r="AV20" s="60">
        <v>2</v>
      </c>
      <c r="AW20" s="60">
        <v>2</v>
      </c>
    </row>
    <row r="21" s="42" customFormat="1" ht="30" customHeight="1" spans="1:49">
      <c r="A21" s="54">
        <f t="shared" si="2"/>
        <v>13</v>
      </c>
      <c r="B21" s="59"/>
      <c r="C21" s="59"/>
      <c r="D21" s="59"/>
      <c r="E21" s="59"/>
      <c r="F21" s="60"/>
      <c r="G21" s="60">
        <v>5</v>
      </c>
      <c r="H21" s="60"/>
      <c r="I21" s="60"/>
      <c r="J21" s="63"/>
      <c r="K21" s="63"/>
      <c r="L21" s="68" t="s">
        <v>1204</v>
      </c>
      <c r="M21" s="68" t="s">
        <v>1204</v>
      </c>
      <c r="N21" s="69" t="s">
        <v>1205</v>
      </c>
      <c r="O21" s="60"/>
      <c r="P21" s="60" t="s">
        <v>49</v>
      </c>
      <c r="Q21" s="85" t="s">
        <v>808</v>
      </c>
      <c r="R21" s="60"/>
      <c r="S21" s="68" t="s">
        <v>46</v>
      </c>
      <c r="T21" s="60"/>
      <c r="U21" s="77"/>
      <c r="V21" s="86" t="s">
        <v>1204</v>
      </c>
      <c r="W21" s="87" t="s">
        <v>46</v>
      </c>
      <c r="X21" s="77" t="s">
        <v>600</v>
      </c>
      <c r="Y21" s="77" t="s">
        <v>407</v>
      </c>
      <c r="Z21" s="77" t="s">
        <v>922</v>
      </c>
      <c r="AA21" s="82" t="s">
        <v>1197</v>
      </c>
      <c r="AB21" s="82" t="s">
        <v>411</v>
      </c>
      <c r="AC21" s="82" t="s">
        <v>1206</v>
      </c>
      <c r="AD21" s="100">
        <v>0.002</v>
      </c>
      <c r="AE21" s="70"/>
      <c r="AF21" s="82" t="s">
        <v>925</v>
      </c>
      <c r="AG21" s="118" t="s">
        <v>926</v>
      </c>
      <c r="AH21" s="118"/>
      <c r="AI21" s="118"/>
      <c r="AJ21" s="100">
        <f>AD21*1.02</f>
        <v>0.00204</v>
      </c>
      <c r="AK21" s="121">
        <f t="shared" si="3"/>
        <v>0.980392156862745</v>
      </c>
      <c r="AL21" s="82"/>
      <c r="AM21" s="82"/>
      <c r="AN21" s="82"/>
      <c r="AO21" s="82"/>
      <c r="AP21" s="82" t="s">
        <v>813</v>
      </c>
      <c r="AQ21" s="82" t="s">
        <v>1194</v>
      </c>
      <c r="AR21" s="60" t="s">
        <v>815</v>
      </c>
      <c r="AS21" s="139"/>
      <c r="AT21" s="60">
        <v>2</v>
      </c>
      <c r="AU21" s="60">
        <v>2</v>
      </c>
      <c r="AV21" s="60">
        <v>2</v>
      </c>
      <c r="AW21" s="60">
        <v>2</v>
      </c>
    </row>
    <row r="22" s="42" customFormat="1" ht="30" customHeight="1" spans="1:49">
      <c r="A22" s="54">
        <f t="shared" ref="A22:A29" si="4">ROW()-8</f>
        <v>14</v>
      </c>
      <c r="B22" s="59"/>
      <c r="C22" s="59"/>
      <c r="D22" s="59"/>
      <c r="E22" s="59"/>
      <c r="F22" s="60"/>
      <c r="G22" s="60">
        <v>5</v>
      </c>
      <c r="H22" s="60"/>
      <c r="I22" s="60"/>
      <c r="J22" s="63"/>
      <c r="K22" s="63"/>
      <c r="L22" s="68" t="s">
        <v>1207</v>
      </c>
      <c r="M22" s="68" t="s">
        <v>1207</v>
      </c>
      <c r="N22" s="69" t="s">
        <v>1208</v>
      </c>
      <c r="O22" s="60"/>
      <c r="P22" s="60" t="s">
        <v>49</v>
      </c>
      <c r="Q22" s="85" t="s">
        <v>808</v>
      </c>
      <c r="R22" s="60"/>
      <c r="S22" s="68" t="s">
        <v>46</v>
      </c>
      <c r="T22" s="60"/>
      <c r="U22" s="77"/>
      <c r="V22" s="86" t="s">
        <v>1207</v>
      </c>
      <c r="W22" s="87" t="s">
        <v>46</v>
      </c>
      <c r="X22" s="77" t="s">
        <v>600</v>
      </c>
      <c r="Y22" s="77" t="s">
        <v>407</v>
      </c>
      <c r="Z22" s="77" t="s">
        <v>857</v>
      </c>
      <c r="AA22" s="82" t="s">
        <v>1121</v>
      </c>
      <c r="AB22" s="82"/>
      <c r="AC22" s="82" t="s">
        <v>1209</v>
      </c>
      <c r="AD22" s="100">
        <v>0.0004</v>
      </c>
      <c r="AE22" s="70"/>
      <c r="AF22" s="82"/>
      <c r="AG22" s="118"/>
      <c r="AH22" s="118"/>
      <c r="AI22" s="118"/>
      <c r="AJ22" s="100"/>
      <c r="AK22" s="82"/>
      <c r="AL22" s="82"/>
      <c r="AM22" s="82"/>
      <c r="AN22" s="82"/>
      <c r="AO22" s="82"/>
      <c r="AP22" s="82" t="s">
        <v>823</v>
      </c>
      <c r="AQ22" s="82" t="s">
        <v>862</v>
      </c>
      <c r="AR22" s="60" t="s">
        <v>815</v>
      </c>
      <c r="AS22" s="139"/>
      <c r="AT22" s="60">
        <v>4</v>
      </c>
      <c r="AU22" s="60">
        <v>4</v>
      </c>
      <c r="AV22" s="60">
        <v>4</v>
      </c>
      <c r="AW22" s="60">
        <v>4</v>
      </c>
    </row>
    <row r="23" s="42" customFormat="1" ht="30" customHeight="1" spans="1:49">
      <c r="A23" s="54">
        <f t="shared" si="4"/>
        <v>15</v>
      </c>
      <c r="B23" s="59"/>
      <c r="C23" s="59"/>
      <c r="D23" s="59"/>
      <c r="E23" s="59"/>
      <c r="F23" s="60"/>
      <c r="G23" s="60">
        <v>5</v>
      </c>
      <c r="H23" s="60"/>
      <c r="I23" s="60"/>
      <c r="J23" s="63"/>
      <c r="K23" s="63"/>
      <c r="L23" s="68" t="s">
        <v>92</v>
      </c>
      <c r="M23" s="68" t="s">
        <v>92</v>
      </c>
      <c r="N23" s="69" t="s">
        <v>93</v>
      </c>
      <c r="O23" s="60"/>
      <c r="P23" s="60" t="s">
        <v>49</v>
      </c>
      <c r="Q23" s="85" t="s">
        <v>808</v>
      </c>
      <c r="R23" s="60"/>
      <c r="S23" s="68" t="s">
        <v>46</v>
      </c>
      <c r="T23" s="60"/>
      <c r="U23" s="77"/>
      <c r="V23" s="86" t="s">
        <v>92</v>
      </c>
      <c r="W23" s="87" t="s">
        <v>46</v>
      </c>
      <c r="X23" s="77" t="s">
        <v>600</v>
      </c>
      <c r="Y23" s="77" t="s">
        <v>407</v>
      </c>
      <c r="Z23" s="77" t="s">
        <v>896</v>
      </c>
      <c r="AA23" s="82" t="s">
        <v>1210</v>
      </c>
      <c r="AB23" s="82"/>
      <c r="AC23" s="82" t="s">
        <v>1211</v>
      </c>
      <c r="AD23" s="100">
        <v>0.017</v>
      </c>
      <c r="AE23" s="70"/>
      <c r="AF23" s="101" t="s">
        <v>1212</v>
      </c>
      <c r="AG23" s="122">
        <v>51</v>
      </c>
      <c r="AH23" s="122">
        <v>31</v>
      </c>
      <c r="AI23" s="124">
        <v>2</v>
      </c>
      <c r="AJ23" s="125">
        <f>AG23*AH23*AI23*7860/1000000000</f>
        <v>0.02485332</v>
      </c>
      <c r="AK23" s="121">
        <f>AD23/AJ23</f>
        <v>0.684013242496375</v>
      </c>
      <c r="AL23" s="82"/>
      <c r="AM23" s="82"/>
      <c r="AN23" s="82"/>
      <c r="AO23" s="82"/>
      <c r="AP23" s="82" t="s">
        <v>823</v>
      </c>
      <c r="AQ23" s="82" t="s">
        <v>1213</v>
      </c>
      <c r="AR23" s="60" t="s">
        <v>815</v>
      </c>
      <c r="AS23" s="139"/>
      <c r="AT23" s="60">
        <v>2</v>
      </c>
      <c r="AU23" s="60">
        <v>2</v>
      </c>
      <c r="AV23" s="60">
        <v>2</v>
      </c>
      <c r="AW23" s="60">
        <v>2</v>
      </c>
    </row>
    <row r="24" s="42" customFormat="1" ht="30" customHeight="1" spans="1:49">
      <c r="A24" s="54">
        <f t="shared" si="4"/>
        <v>16</v>
      </c>
      <c r="B24" s="59"/>
      <c r="C24" s="59"/>
      <c r="D24" s="59"/>
      <c r="E24" s="59"/>
      <c r="F24" s="60">
        <v>4</v>
      </c>
      <c r="G24" s="60"/>
      <c r="H24" s="60"/>
      <c r="I24" s="60"/>
      <c r="J24" s="63"/>
      <c r="K24" s="63"/>
      <c r="L24" s="68"/>
      <c r="M24" s="68" t="s">
        <v>1214</v>
      </c>
      <c r="N24" s="69" t="s">
        <v>1215</v>
      </c>
      <c r="O24" s="60"/>
      <c r="P24" s="60" t="s">
        <v>49</v>
      </c>
      <c r="Q24" s="85" t="s">
        <v>808</v>
      </c>
      <c r="R24" s="60"/>
      <c r="S24" s="68" t="s">
        <v>46</v>
      </c>
      <c r="T24" s="60"/>
      <c r="U24" s="77"/>
      <c r="V24" s="86"/>
      <c r="W24" s="87"/>
      <c r="X24" s="77" t="s">
        <v>600</v>
      </c>
      <c r="Y24" s="77" t="s">
        <v>407</v>
      </c>
      <c r="Z24" s="77" t="s">
        <v>942</v>
      </c>
      <c r="AA24" s="82" t="s">
        <v>1121</v>
      </c>
      <c r="AB24" s="82"/>
      <c r="AC24" s="82" t="s">
        <v>1216</v>
      </c>
      <c r="AD24" s="100">
        <v>0.001</v>
      </c>
      <c r="AE24" s="70"/>
      <c r="AF24" s="82"/>
      <c r="AG24" s="118"/>
      <c r="AH24" s="118"/>
      <c r="AI24" s="118"/>
      <c r="AJ24" s="100"/>
      <c r="AK24" s="82"/>
      <c r="AL24" s="82"/>
      <c r="AM24" s="82"/>
      <c r="AN24" s="82"/>
      <c r="AO24" s="82"/>
      <c r="AP24" s="142"/>
      <c r="AQ24" s="142"/>
      <c r="AR24" s="60" t="s">
        <v>815</v>
      </c>
      <c r="AS24" s="139"/>
      <c r="AT24" s="60">
        <v>4</v>
      </c>
      <c r="AU24" s="60">
        <v>4</v>
      </c>
      <c r="AV24" s="60">
        <v>4</v>
      </c>
      <c r="AW24" s="60">
        <v>4</v>
      </c>
    </row>
    <row r="25" s="42" customFormat="1" ht="30" customHeight="1" spans="1:49">
      <c r="A25" s="54">
        <f t="shared" si="4"/>
        <v>17</v>
      </c>
      <c r="B25" s="59"/>
      <c r="C25" s="59"/>
      <c r="D25" s="59"/>
      <c r="E25" s="59"/>
      <c r="F25" s="60">
        <v>4</v>
      </c>
      <c r="G25" s="60"/>
      <c r="H25" s="60"/>
      <c r="I25" s="60"/>
      <c r="J25" s="63"/>
      <c r="K25" s="63"/>
      <c r="L25" s="68"/>
      <c r="M25" s="68" t="s">
        <v>1217</v>
      </c>
      <c r="N25" s="69" t="s">
        <v>1218</v>
      </c>
      <c r="O25" s="60"/>
      <c r="P25" s="60" t="s">
        <v>49</v>
      </c>
      <c r="Q25" s="85" t="s">
        <v>808</v>
      </c>
      <c r="R25" s="60"/>
      <c r="S25" s="68" t="s">
        <v>46</v>
      </c>
      <c r="T25" s="60"/>
      <c r="U25" s="77"/>
      <c r="V25" s="86"/>
      <c r="W25" s="87"/>
      <c r="X25" s="77" t="s">
        <v>600</v>
      </c>
      <c r="Y25" s="77" t="s">
        <v>407</v>
      </c>
      <c r="Z25" s="77" t="s">
        <v>896</v>
      </c>
      <c r="AA25" s="82" t="s">
        <v>1219</v>
      </c>
      <c r="AB25" s="82"/>
      <c r="AC25" s="82" t="s">
        <v>1220</v>
      </c>
      <c r="AD25" s="100">
        <v>0.569</v>
      </c>
      <c r="AE25" s="70"/>
      <c r="AF25" s="82"/>
      <c r="AG25" s="118"/>
      <c r="AH25" s="118"/>
      <c r="AI25" s="118"/>
      <c r="AJ25" s="100"/>
      <c r="AK25" s="82"/>
      <c r="AL25" s="82"/>
      <c r="AM25" s="82"/>
      <c r="AN25" s="82"/>
      <c r="AO25" s="82"/>
      <c r="AP25" s="142"/>
      <c r="AQ25" s="142"/>
      <c r="AR25" s="60" t="s">
        <v>815</v>
      </c>
      <c r="AS25" s="139"/>
      <c r="AT25" s="60">
        <v>2</v>
      </c>
      <c r="AU25" s="60">
        <v>2</v>
      </c>
      <c r="AV25" s="60">
        <v>2</v>
      </c>
      <c r="AW25" s="60">
        <v>2</v>
      </c>
    </row>
    <row r="26" s="42" customFormat="1" ht="30" customHeight="1" spans="1:49">
      <c r="A26" s="54">
        <f t="shared" si="4"/>
        <v>18</v>
      </c>
      <c r="B26" s="59"/>
      <c r="C26" s="59"/>
      <c r="D26" s="59"/>
      <c r="E26" s="59"/>
      <c r="F26" s="60">
        <v>4</v>
      </c>
      <c r="G26" s="60"/>
      <c r="H26" s="60"/>
      <c r="I26" s="60"/>
      <c r="J26" s="63"/>
      <c r="K26" s="63"/>
      <c r="L26" s="68"/>
      <c r="M26" s="68" t="s">
        <v>1221</v>
      </c>
      <c r="N26" s="69" t="s">
        <v>1222</v>
      </c>
      <c r="O26" s="60"/>
      <c r="P26" s="60" t="s">
        <v>49</v>
      </c>
      <c r="Q26" s="85" t="s">
        <v>808</v>
      </c>
      <c r="R26" s="60"/>
      <c r="S26" s="68" t="s">
        <v>46</v>
      </c>
      <c r="T26" s="60"/>
      <c r="U26" s="77"/>
      <c r="V26" s="86"/>
      <c r="W26" s="87"/>
      <c r="X26" s="77" t="s">
        <v>600</v>
      </c>
      <c r="Y26" s="77" t="s">
        <v>407</v>
      </c>
      <c r="Z26" s="77" t="s">
        <v>896</v>
      </c>
      <c r="AA26" s="82" t="s">
        <v>1219</v>
      </c>
      <c r="AB26" s="82"/>
      <c r="AC26" s="82" t="s">
        <v>1223</v>
      </c>
      <c r="AD26" s="100">
        <v>0.569</v>
      </c>
      <c r="AE26" s="70"/>
      <c r="AF26" s="82"/>
      <c r="AG26" s="118"/>
      <c r="AH26" s="118"/>
      <c r="AI26" s="118"/>
      <c r="AJ26" s="100"/>
      <c r="AK26" s="82"/>
      <c r="AL26" s="82"/>
      <c r="AM26" s="82"/>
      <c r="AN26" s="82"/>
      <c r="AO26" s="82"/>
      <c r="AP26" s="142"/>
      <c r="AQ26" s="142"/>
      <c r="AR26" s="60" t="s">
        <v>815</v>
      </c>
      <c r="AS26" s="139"/>
      <c r="AT26" s="60">
        <v>2</v>
      </c>
      <c r="AU26" s="60">
        <v>2</v>
      </c>
      <c r="AV26" s="60">
        <v>2</v>
      </c>
      <c r="AW26" s="60">
        <v>2</v>
      </c>
    </row>
    <row r="27" s="42" customFormat="1" ht="30" customHeight="1" spans="1:49">
      <c r="A27" s="54">
        <f t="shared" si="4"/>
        <v>19</v>
      </c>
      <c r="B27" s="59"/>
      <c r="C27" s="59"/>
      <c r="D27" s="59"/>
      <c r="E27" s="59">
        <v>3</v>
      </c>
      <c r="F27" s="59"/>
      <c r="G27" s="59"/>
      <c r="H27" s="59"/>
      <c r="I27" s="59"/>
      <c r="J27" s="63"/>
      <c r="K27" s="63"/>
      <c r="L27" s="63"/>
      <c r="M27" s="70" t="s">
        <v>1224</v>
      </c>
      <c r="N27" s="70" t="s">
        <v>1225</v>
      </c>
      <c r="O27" s="60" t="s">
        <v>1180</v>
      </c>
      <c r="P27" s="60" t="s">
        <v>49</v>
      </c>
      <c r="Q27" s="88" t="s">
        <v>808</v>
      </c>
      <c r="R27" s="70"/>
      <c r="S27" s="68" t="s">
        <v>46</v>
      </c>
      <c r="T27" s="60" t="s">
        <v>1125</v>
      </c>
      <c r="U27" s="77" t="s">
        <v>407</v>
      </c>
      <c r="V27" s="86"/>
      <c r="W27" s="86"/>
      <c r="X27" s="77" t="s">
        <v>600</v>
      </c>
      <c r="Y27" s="77" t="s">
        <v>407</v>
      </c>
      <c r="Z27" s="77" t="s">
        <v>810</v>
      </c>
      <c r="AA27" s="82" t="s">
        <v>811</v>
      </c>
      <c r="AB27" s="82" t="s">
        <v>411</v>
      </c>
      <c r="AC27" s="70" t="s">
        <v>1226</v>
      </c>
      <c r="AD27" s="102">
        <v>2.156</v>
      </c>
      <c r="AE27" s="82" t="s">
        <v>411</v>
      </c>
      <c r="AF27" s="82"/>
      <c r="AG27" s="118"/>
      <c r="AH27" s="118"/>
      <c r="AI27" s="118"/>
      <c r="AJ27" s="100"/>
      <c r="AK27" s="82"/>
      <c r="AL27" s="82"/>
      <c r="AM27" s="82"/>
      <c r="AN27" s="82"/>
      <c r="AO27" s="82"/>
      <c r="AP27" s="82" t="s">
        <v>869</v>
      </c>
      <c r="AQ27" s="82" t="s">
        <v>814</v>
      </c>
      <c r="AR27" s="60" t="s">
        <v>815</v>
      </c>
      <c r="AS27" s="139"/>
      <c r="AT27" s="60">
        <v>1</v>
      </c>
      <c r="AU27" s="60">
        <v>1</v>
      </c>
      <c r="AV27" s="60">
        <v>1</v>
      </c>
      <c r="AW27" s="60">
        <v>1</v>
      </c>
    </row>
    <row r="28" s="42" customFormat="1" ht="30" customHeight="1" spans="1:49">
      <c r="A28" s="54">
        <f t="shared" si="4"/>
        <v>20</v>
      </c>
      <c r="B28" s="56"/>
      <c r="C28" s="56"/>
      <c r="D28" s="56"/>
      <c r="E28" s="56"/>
      <c r="F28" s="56">
        <v>4</v>
      </c>
      <c r="G28" s="56"/>
      <c r="H28" s="56"/>
      <c r="I28" s="56"/>
      <c r="J28" s="63"/>
      <c r="K28" s="63"/>
      <c r="L28" s="62" t="s">
        <v>1227</v>
      </c>
      <c r="M28" s="62" t="s">
        <v>1227</v>
      </c>
      <c r="N28" s="55" t="s">
        <v>1228</v>
      </c>
      <c r="O28" s="55"/>
      <c r="P28" s="55" t="s">
        <v>49</v>
      </c>
      <c r="Q28" s="76" t="s">
        <v>808</v>
      </c>
      <c r="R28" s="55"/>
      <c r="S28" s="62" t="s">
        <v>46</v>
      </c>
      <c r="T28" s="55" t="s">
        <v>1125</v>
      </c>
      <c r="U28" s="77" t="s">
        <v>600</v>
      </c>
      <c r="V28" s="84" t="s">
        <v>1227</v>
      </c>
      <c r="W28" s="83" t="s">
        <v>46</v>
      </c>
      <c r="X28" s="77" t="s">
        <v>600</v>
      </c>
      <c r="Y28" s="77" t="s">
        <v>407</v>
      </c>
      <c r="Z28" s="77" t="s">
        <v>878</v>
      </c>
      <c r="AA28" s="67" t="s">
        <v>1229</v>
      </c>
      <c r="AB28" s="82" t="s">
        <v>411</v>
      </c>
      <c r="AC28" s="67" t="s">
        <v>1230</v>
      </c>
      <c r="AD28" s="103">
        <v>0.236</v>
      </c>
      <c r="AE28" s="55" t="s">
        <v>1142</v>
      </c>
      <c r="AF28" s="104" t="s">
        <v>881</v>
      </c>
      <c r="AG28" s="126">
        <f>AD28/0.314*1000+10</f>
        <v>761.592356687898</v>
      </c>
      <c r="AH28" s="127">
        <v>10</v>
      </c>
      <c r="AI28" s="127">
        <v>1.5</v>
      </c>
      <c r="AJ28" s="128">
        <f>AG28*0.314/1000</f>
        <v>0.23914</v>
      </c>
      <c r="AK28" s="121">
        <f t="shared" ref="AK28:AK32" si="5">AD28/AJ28</f>
        <v>0.986869616124446</v>
      </c>
      <c r="AL28" s="127"/>
      <c r="AM28" s="129"/>
      <c r="AN28" s="129"/>
      <c r="AO28" s="82"/>
      <c r="AP28" s="82" t="s">
        <v>823</v>
      </c>
      <c r="AQ28" s="82" t="s">
        <v>1231</v>
      </c>
      <c r="AR28" s="55" t="s">
        <v>815</v>
      </c>
      <c r="AS28" s="139"/>
      <c r="AT28" s="55">
        <v>1</v>
      </c>
      <c r="AU28" s="55">
        <v>1</v>
      </c>
      <c r="AV28" s="55">
        <v>1</v>
      </c>
      <c r="AW28" s="55">
        <v>1</v>
      </c>
    </row>
    <row r="29" s="42" customFormat="1" ht="30" customHeight="1" spans="1:49">
      <c r="A29" s="54">
        <f t="shared" si="4"/>
        <v>21</v>
      </c>
      <c r="B29" s="56"/>
      <c r="C29" s="56"/>
      <c r="D29" s="56"/>
      <c r="E29" s="56"/>
      <c r="F29" s="56">
        <v>4</v>
      </c>
      <c r="G29" s="56"/>
      <c r="H29" s="56"/>
      <c r="I29" s="56"/>
      <c r="J29" s="63"/>
      <c r="K29" s="63"/>
      <c r="L29" s="63" t="s">
        <v>1232</v>
      </c>
      <c r="M29" s="63" t="s">
        <v>1232</v>
      </c>
      <c r="N29" s="71" t="s">
        <v>1233</v>
      </c>
      <c r="O29" s="55" t="s">
        <v>1234</v>
      </c>
      <c r="P29" s="55" t="s">
        <v>49</v>
      </c>
      <c r="Q29" s="76" t="s">
        <v>808</v>
      </c>
      <c r="R29" s="67"/>
      <c r="S29" s="62" t="s">
        <v>46</v>
      </c>
      <c r="T29" s="55" t="s">
        <v>1125</v>
      </c>
      <c r="U29" s="77" t="s">
        <v>600</v>
      </c>
      <c r="V29" s="84" t="s">
        <v>1235</v>
      </c>
      <c r="W29" s="83" t="s">
        <v>49</v>
      </c>
      <c r="X29" s="77" t="s">
        <v>600</v>
      </c>
      <c r="Y29" s="77" t="s">
        <v>407</v>
      </c>
      <c r="Z29" s="67" t="s">
        <v>829</v>
      </c>
      <c r="AA29" s="67"/>
      <c r="AB29" s="71"/>
      <c r="AC29" s="67" t="s">
        <v>1236</v>
      </c>
      <c r="AD29" s="103">
        <v>0.37</v>
      </c>
      <c r="AE29" s="55" t="s">
        <v>1142</v>
      </c>
      <c r="AF29" s="104" t="s">
        <v>830</v>
      </c>
      <c r="AG29" s="127"/>
      <c r="AH29" s="127"/>
      <c r="AI29" s="127"/>
      <c r="AJ29" s="128"/>
      <c r="AK29" s="104"/>
      <c r="AL29" s="127"/>
      <c r="AM29" s="128">
        <v>0.038</v>
      </c>
      <c r="AN29" s="128"/>
      <c r="AO29" s="82"/>
      <c r="AP29" s="82" t="s">
        <v>813</v>
      </c>
      <c r="AQ29" s="82" t="s">
        <v>831</v>
      </c>
      <c r="AR29" s="55" t="s">
        <v>815</v>
      </c>
      <c r="AS29" s="139"/>
      <c r="AT29" s="55">
        <v>1</v>
      </c>
      <c r="AU29" s="55">
        <v>1</v>
      </c>
      <c r="AV29" s="55">
        <v>1</v>
      </c>
      <c r="AW29" s="55">
        <v>1</v>
      </c>
    </row>
    <row r="30" s="42" customFormat="1" ht="30" customHeight="1" spans="1:49">
      <c r="A30" s="54">
        <f t="shared" ref="A30:A33" si="6">ROW()-8</f>
        <v>22</v>
      </c>
      <c r="B30" s="56"/>
      <c r="C30" s="56"/>
      <c r="D30" s="56"/>
      <c r="E30" s="56"/>
      <c r="F30" s="56"/>
      <c r="G30" s="56">
        <v>5</v>
      </c>
      <c r="H30" s="56"/>
      <c r="I30" s="56"/>
      <c r="J30" s="63"/>
      <c r="K30" s="63"/>
      <c r="L30" s="67" t="s">
        <v>1235</v>
      </c>
      <c r="M30" s="67" t="s">
        <v>1235</v>
      </c>
      <c r="N30" s="71" t="s">
        <v>1237</v>
      </c>
      <c r="O30" s="55" t="s">
        <v>1234</v>
      </c>
      <c r="P30" s="55" t="s">
        <v>49</v>
      </c>
      <c r="Q30" s="76" t="s">
        <v>808</v>
      </c>
      <c r="R30" s="67"/>
      <c r="S30" s="62" t="s">
        <v>46</v>
      </c>
      <c r="T30" s="55" t="s">
        <v>1125</v>
      </c>
      <c r="U30" s="77" t="s">
        <v>600</v>
      </c>
      <c r="V30" s="84" t="s">
        <v>1235</v>
      </c>
      <c r="W30" s="83" t="s">
        <v>49</v>
      </c>
      <c r="X30" s="77" t="s">
        <v>600</v>
      </c>
      <c r="Y30" s="77" t="s">
        <v>407</v>
      </c>
      <c r="Z30" s="77" t="s">
        <v>843</v>
      </c>
      <c r="AA30" s="67"/>
      <c r="AB30" s="71"/>
      <c r="AC30" s="67" t="s">
        <v>1236</v>
      </c>
      <c r="AD30" s="103">
        <v>0.37</v>
      </c>
      <c r="AE30" s="82" t="s">
        <v>411</v>
      </c>
      <c r="AF30" s="104" t="s">
        <v>844</v>
      </c>
      <c r="AG30" s="127"/>
      <c r="AH30" s="127"/>
      <c r="AI30" s="127"/>
      <c r="AJ30" s="128"/>
      <c r="AK30" s="104"/>
      <c r="AL30" s="127">
        <v>4</v>
      </c>
      <c r="AM30" s="128"/>
      <c r="AN30" s="128"/>
      <c r="AO30" s="82"/>
      <c r="AP30" s="82" t="s">
        <v>813</v>
      </c>
      <c r="AQ30" s="82" t="s">
        <v>845</v>
      </c>
      <c r="AR30" s="55" t="s">
        <v>815</v>
      </c>
      <c r="AS30" s="139"/>
      <c r="AT30" s="55">
        <v>1</v>
      </c>
      <c r="AU30" s="55">
        <v>1</v>
      </c>
      <c r="AV30" s="55">
        <v>1</v>
      </c>
      <c r="AW30" s="55">
        <v>1</v>
      </c>
    </row>
    <row r="31" s="42" customFormat="1" ht="30" customHeight="1" spans="1:49">
      <c r="A31" s="54">
        <f t="shared" si="6"/>
        <v>23</v>
      </c>
      <c r="B31" s="56"/>
      <c r="C31" s="56"/>
      <c r="D31" s="56"/>
      <c r="E31" s="56"/>
      <c r="F31" s="56"/>
      <c r="G31" s="56"/>
      <c r="H31" s="56">
        <v>6</v>
      </c>
      <c r="I31" s="56"/>
      <c r="J31" s="63"/>
      <c r="K31" s="63"/>
      <c r="L31" s="67" t="s">
        <v>1238</v>
      </c>
      <c r="M31" s="67" t="s">
        <v>1238</v>
      </c>
      <c r="N31" s="71" t="s">
        <v>1239</v>
      </c>
      <c r="O31" s="55"/>
      <c r="P31" s="55" t="s">
        <v>49</v>
      </c>
      <c r="Q31" s="76" t="s">
        <v>808</v>
      </c>
      <c r="R31" s="55"/>
      <c r="S31" s="62" t="s">
        <v>46</v>
      </c>
      <c r="T31" s="55" t="s">
        <v>1125</v>
      </c>
      <c r="U31" s="77" t="s">
        <v>600</v>
      </c>
      <c r="V31" s="84" t="s">
        <v>1238</v>
      </c>
      <c r="W31" s="83" t="s">
        <v>49</v>
      </c>
      <c r="X31" s="77" t="s">
        <v>600</v>
      </c>
      <c r="Y31" s="77" t="s">
        <v>407</v>
      </c>
      <c r="Z31" s="77" t="s">
        <v>896</v>
      </c>
      <c r="AA31" s="67" t="s">
        <v>1240</v>
      </c>
      <c r="AB31" s="71" t="s">
        <v>1241</v>
      </c>
      <c r="AC31" s="67" t="s">
        <v>1242</v>
      </c>
      <c r="AD31" s="103">
        <v>0.368</v>
      </c>
      <c r="AE31" s="82" t="s">
        <v>411</v>
      </c>
      <c r="AF31" s="104" t="s">
        <v>899</v>
      </c>
      <c r="AG31" s="127">
        <v>463</v>
      </c>
      <c r="AH31" s="127">
        <v>90</v>
      </c>
      <c r="AI31" s="127">
        <v>2.5</v>
      </c>
      <c r="AJ31" s="125">
        <f>AG31*AH31*AI31*7860/1000000000</f>
        <v>0.8188155</v>
      </c>
      <c r="AK31" s="121">
        <f t="shared" si="5"/>
        <v>0.449429694479403</v>
      </c>
      <c r="AL31" s="124"/>
      <c r="AM31" s="129"/>
      <c r="AN31" s="129"/>
      <c r="AO31" s="82"/>
      <c r="AP31" s="82" t="s">
        <v>813</v>
      </c>
      <c r="AQ31" s="82" t="s">
        <v>900</v>
      </c>
      <c r="AR31" s="55" t="s">
        <v>815</v>
      </c>
      <c r="AS31" s="139"/>
      <c r="AT31" s="55">
        <v>1</v>
      </c>
      <c r="AU31" s="55">
        <v>1</v>
      </c>
      <c r="AV31" s="55">
        <v>1</v>
      </c>
      <c r="AW31" s="55">
        <v>1</v>
      </c>
    </row>
    <row r="32" s="42" customFormat="1" ht="30" customHeight="1" spans="1:49">
      <c r="A32" s="54">
        <f t="shared" si="6"/>
        <v>24</v>
      </c>
      <c r="B32" s="56"/>
      <c r="C32" s="56"/>
      <c r="D32" s="56"/>
      <c r="E32" s="56"/>
      <c r="F32" s="56"/>
      <c r="G32" s="56"/>
      <c r="H32" s="56">
        <v>6</v>
      </c>
      <c r="I32" s="56"/>
      <c r="J32" s="63"/>
      <c r="K32" s="63"/>
      <c r="L32" s="67" t="s">
        <v>1243</v>
      </c>
      <c r="M32" s="67" t="s">
        <v>1243</v>
      </c>
      <c r="N32" s="71" t="s">
        <v>1244</v>
      </c>
      <c r="O32" s="55"/>
      <c r="P32" s="55" t="s">
        <v>49</v>
      </c>
      <c r="Q32" s="76" t="s">
        <v>808</v>
      </c>
      <c r="R32" s="55"/>
      <c r="S32" s="62" t="s">
        <v>46</v>
      </c>
      <c r="T32" s="55" t="s">
        <v>1125</v>
      </c>
      <c r="U32" s="77" t="s">
        <v>600</v>
      </c>
      <c r="V32" s="84" t="s">
        <v>1235</v>
      </c>
      <c r="W32" s="83" t="s">
        <v>49</v>
      </c>
      <c r="X32" s="77" t="s">
        <v>600</v>
      </c>
      <c r="Y32" s="77" t="s">
        <v>407</v>
      </c>
      <c r="Z32" s="77" t="s">
        <v>1010</v>
      </c>
      <c r="AA32" s="67" t="s">
        <v>1245</v>
      </c>
      <c r="AB32" s="103">
        <v>0.086</v>
      </c>
      <c r="AC32" s="67" t="s">
        <v>1246</v>
      </c>
      <c r="AD32" s="103">
        <v>0.002</v>
      </c>
      <c r="AE32" s="82" t="s">
        <v>411</v>
      </c>
      <c r="AF32" s="104" t="s">
        <v>1010</v>
      </c>
      <c r="AG32" s="127">
        <v>7</v>
      </c>
      <c r="AH32" s="127">
        <v>8</v>
      </c>
      <c r="AI32" s="127"/>
      <c r="AJ32" s="129">
        <f>AH32/2*AH32/2*3.14*AG32*7860/1000000000</f>
        <v>0.0027642048</v>
      </c>
      <c r="AK32" s="121">
        <f t="shared" si="5"/>
        <v>0.723535390720688</v>
      </c>
      <c r="AL32" s="130"/>
      <c r="AM32" s="129"/>
      <c r="AN32" s="129"/>
      <c r="AO32" s="82"/>
      <c r="AP32" s="82" t="s">
        <v>823</v>
      </c>
      <c r="AQ32" s="82" t="s">
        <v>1247</v>
      </c>
      <c r="AR32" s="55" t="s">
        <v>815</v>
      </c>
      <c r="AS32" s="139"/>
      <c r="AT32" s="55">
        <v>1</v>
      </c>
      <c r="AU32" s="55">
        <v>1</v>
      </c>
      <c r="AV32" s="55">
        <v>1</v>
      </c>
      <c r="AW32" s="55">
        <v>1</v>
      </c>
    </row>
    <row r="33" s="42" customFormat="1" ht="30" customHeight="1" spans="1:49">
      <c r="A33" s="54">
        <f t="shared" si="6"/>
        <v>25</v>
      </c>
      <c r="B33" s="56"/>
      <c r="C33" s="56"/>
      <c r="D33" s="56"/>
      <c r="E33" s="56"/>
      <c r="F33" s="56">
        <v>4</v>
      </c>
      <c r="G33" s="56"/>
      <c r="H33" s="56"/>
      <c r="I33" s="56"/>
      <c r="J33" s="63"/>
      <c r="K33" s="63"/>
      <c r="L33" s="63" t="s">
        <v>1248</v>
      </c>
      <c r="M33" s="63" t="s">
        <v>1248</v>
      </c>
      <c r="N33" s="71" t="s">
        <v>1249</v>
      </c>
      <c r="O33" s="55"/>
      <c r="P33" s="55" t="s">
        <v>49</v>
      </c>
      <c r="Q33" s="76" t="s">
        <v>808</v>
      </c>
      <c r="R33" s="67"/>
      <c r="S33" s="62" t="s">
        <v>46</v>
      </c>
      <c r="T33" s="55" t="s">
        <v>1125</v>
      </c>
      <c r="U33" s="77" t="s">
        <v>600</v>
      </c>
      <c r="V33" s="84" t="s">
        <v>1235</v>
      </c>
      <c r="W33" s="83" t="s">
        <v>49</v>
      </c>
      <c r="X33" s="77" t="s">
        <v>600</v>
      </c>
      <c r="Y33" s="77" t="s">
        <v>407</v>
      </c>
      <c r="Z33" s="67" t="s">
        <v>829</v>
      </c>
      <c r="AA33" s="67"/>
      <c r="AB33" s="71"/>
      <c r="AC33" s="67" t="s">
        <v>1236</v>
      </c>
      <c r="AD33" s="103">
        <v>0.37</v>
      </c>
      <c r="AE33" s="55" t="s">
        <v>1142</v>
      </c>
      <c r="AF33" s="104" t="s">
        <v>830</v>
      </c>
      <c r="AG33" s="127"/>
      <c r="AH33" s="127"/>
      <c r="AI33" s="127"/>
      <c r="AJ33" s="128"/>
      <c r="AK33" s="104"/>
      <c r="AL33" s="127"/>
      <c r="AM33" s="128">
        <v>0.038</v>
      </c>
      <c r="AN33" s="128"/>
      <c r="AO33" s="82"/>
      <c r="AP33" s="82" t="s">
        <v>813</v>
      </c>
      <c r="AQ33" s="82" t="s">
        <v>831</v>
      </c>
      <c r="AR33" s="55" t="s">
        <v>815</v>
      </c>
      <c r="AS33" s="139"/>
      <c r="AT33" s="55">
        <v>1</v>
      </c>
      <c r="AU33" s="55">
        <v>1</v>
      </c>
      <c r="AV33" s="55">
        <v>1</v>
      </c>
      <c r="AW33" s="55">
        <v>1</v>
      </c>
    </row>
    <row r="34" s="42" customFormat="1" ht="30" customHeight="1" spans="1:49">
      <c r="A34" s="54">
        <f t="shared" ref="A34:A44" si="7">ROW()-8</f>
        <v>26</v>
      </c>
      <c r="B34" s="56"/>
      <c r="C34" s="56"/>
      <c r="D34" s="56"/>
      <c r="E34" s="56"/>
      <c r="F34" s="56"/>
      <c r="G34" s="56">
        <v>5</v>
      </c>
      <c r="H34" s="56"/>
      <c r="I34" s="56"/>
      <c r="J34" s="63"/>
      <c r="K34" s="63"/>
      <c r="L34" s="67" t="s">
        <v>1250</v>
      </c>
      <c r="M34" s="67" t="s">
        <v>1250</v>
      </c>
      <c r="N34" s="67" t="s">
        <v>1251</v>
      </c>
      <c r="O34" s="55" t="s">
        <v>1234</v>
      </c>
      <c r="P34" s="55" t="s">
        <v>49</v>
      </c>
      <c r="Q34" s="76" t="s">
        <v>808</v>
      </c>
      <c r="R34" s="67"/>
      <c r="S34" s="62" t="s">
        <v>46</v>
      </c>
      <c r="T34" s="55" t="s">
        <v>1125</v>
      </c>
      <c r="U34" s="77" t="s">
        <v>600</v>
      </c>
      <c r="V34" s="84" t="s">
        <v>1235</v>
      </c>
      <c r="W34" s="83" t="s">
        <v>49</v>
      </c>
      <c r="X34" s="77" t="s">
        <v>600</v>
      </c>
      <c r="Y34" s="77" t="s">
        <v>407</v>
      </c>
      <c r="Z34" s="77" t="s">
        <v>843</v>
      </c>
      <c r="AA34" s="67"/>
      <c r="AB34" s="71"/>
      <c r="AC34" s="67" t="s">
        <v>1236</v>
      </c>
      <c r="AD34" s="103">
        <v>0.37</v>
      </c>
      <c r="AE34" s="82" t="s">
        <v>411</v>
      </c>
      <c r="AF34" s="104" t="s">
        <v>844</v>
      </c>
      <c r="AG34" s="127"/>
      <c r="AH34" s="127"/>
      <c r="AI34" s="127"/>
      <c r="AJ34" s="128"/>
      <c r="AK34" s="104"/>
      <c r="AL34" s="127">
        <v>4</v>
      </c>
      <c r="AM34" s="128"/>
      <c r="AN34" s="128"/>
      <c r="AO34" s="82"/>
      <c r="AP34" s="82" t="s">
        <v>813</v>
      </c>
      <c r="AQ34" s="82" t="s">
        <v>845</v>
      </c>
      <c r="AR34" s="55" t="s">
        <v>815</v>
      </c>
      <c r="AS34" s="139"/>
      <c r="AT34" s="55">
        <v>1</v>
      </c>
      <c r="AU34" s="55">
        <v>1</v>
      </c>
      <c r="AV34" s="55">
        <v>1</v>
      </c>
      <c r="AW34" s="55">
        <v>1</v>
      </c>
    </row>
    <row r="35" s="42" customFormat="1" ht="30" customHeight="1" spans="1:49">
      <c r="A35" s="54">
        <f t="shared" si="7"/>
        <v>27</v>
      </c>
      <c r="B35" s="56"/>
      <c r="C35" s="56"/>
      <c r="D35" s="56"/>
      <c r="E35" s="56"/>
      <c r="F35" s="56"/>
      <c r="G35" s="56"/>
      <c r="H35" s="56">
        <v>6</v>
      </c>
      <c r="I35" s="56"/>
      <c r="J35" s="63"/>
      <c r="K35" s="63"/>
      <c r="L35" s="67" t="s">
        <v>1252</v>
      </c>
      <c r="M35" s="67" t="s">
        <v>1252</v>
      </c>
      <c r="N35" s="67" t="s">
        <v>1253</v>
      </c>
      <c r="O35" s="55"/>
      <c r="P35" s="55" t="s">
        <v>49</v>
      </c>
      <c r="Q35" s="76" t="s">
        <v>808</v>
      </c>
      <c r="R35" s="55"/>
      <c r="S35" s="62" t="s">
        <v>46</v>
      </c>
      <c r="T35" s="55" t="s">
        <v>1125</v>
      </c>
      <c r="U35" s="77" t="s">
        <v>600</v>
      </c>
      <c r="V35" s="84" t="s">
        <v>1238</v>
      </c>
      <c r="W35" s="83" t="s">
        <v>49</v>
      </c>
      <c r="X35" s="77" t="s">
        <v>600</v>
      </c>
      <c r="Y35" s="77" t="s">
        <v>407</v>
      </c>
      <c r="Z35" s="77" t="s">
        <v>896</v>
      </c>
      <c r="AA35" s="67" t="s">
        <v>1240</v>
      </c>
      <c r="AB35" s="71" t="s">
        <v>1241</v>
      </c>
      <c r="AC35" s="67" t="s">
        <v>1242</v>
      </c>
      <c r="AD35" s="103">
        <v>0.368</v>
      </c>
      <c r="AE35" s="82" t="s">
        <v>411</v>
      </c>
      <c r="AF35" s="104" t="s">
        <v>899</v>
      </c>
      <c r="AG35" s="127">
        <v>463</v>
      </c>
      <c r="AH35" s="127">
        <v>90</v>
      </c>
      <c r="AI35" s="127">
        <v>2.5</v>
      </c>
      <c r="AJ35" s="125">
        <f>AG35*AH35*AI35*7860/1000000000</f>
        <v>0.8188155</v>
      </c>
      <c r="AK35" s="121">
        <f t="shared" ref="AK35:AK39" si="8">AD35/AJ35</f>
        <v>0.449429694479403</v>
      </c>
      <c r="AL35" s="124"/>
      <c r="AM35" s="129"/>
      <c r="AN35" s="129"/>
      <c r="AO35" s="82"/>
      <c r="AP35" s="82" t="s">
        <v>813</v>
      </c>
      <c r="AQ35" s="82" t="s">
        <v>900</v>
      </c>
      <c r="AR35" s="55" t="s">
        <v>815</v>
      </c>
      <c r="AS35" s="139"/>
      <c r="AT35" s="55">
        <v>1</v>
      </c>
      <c r="AU35" s="55">
        <v>1</v>
      </c>
      <c r="AV35" s="55">
        <v>1</v>
      </c>
      <c r="AW35" s="55">
        <v>1</v>
      </c>
    </row>
    <row r="36" s="42" customFormat="1" ht="30" customHeight="1" spans="1:49">
      <c r="A36" s="54">
        <f t="shared" si="7"/>
        <v>28</v>
      </c>
      <c r="B36" s="56"/>
      <c r="C36" s="56"/>
      <c r="D36" s="56"/>
      <c r="E36" s="56"/>
      <c r="F36" s="56"/>
      <c r="G36" s="56"/>
      <c r="H36" s="56">
        <v>6</v>
      </c>
      <c r="I36" s="56"/>
      <c r="J36" s="63"/>
      <c r="K36" s="63"/>
      <c r="L36" s="67" t="s">
        <v>1243</v>
      </c>
      <c r="M36" s="67" t="s">
        <v>1243</v>
      </c>
      <c r="N36" s="67" t="s">
        <v>1244</v>
      </c>
      <c r="O36" s="55"/>
      <c r="P36" s="55" t="s">
        <v>49</v>
      </c>
      <c r="Q36" s="76" t="s">
        <v>808</v>
      </c>
      <c r="R36" s="55"/>
      <c r="S36" s="62" t="s">
        <v>46</v>
      </c>
      <c r="T36" s="55" t="s">
        <v>1125</v>
      </c>
      <c r="U36" s="77" t="s">
        <v>600</v>
      </c>
      <c r="V36" s="84" t="s">
        <v>1235</v>
      </c>
      <c r="W36" s="83" t="s">
        <v>46</v>
      </c>
      <c r="X36" s="77" t="s">
        <v>600</v>
      </c>
      <c r="Y36" s="77" t="s">
        <v>407</v>
      </c>
      <c r="Z36" s="77" t="s">
        <v>1010</v>
      </c>
      <c r="AA36" s="67" t="s">
        <v>1245</v>
      </c>
      <c r="AB36" s="103">
        <v>0.086</v>
      </c>
      <c r="AC36" s="67" t="s">
        <v>1246</v>
      </c>
      <c r="AD36" s="103">
        <v>0.002</v>
      </c>
      <c r="AE36" s="82" t="s">
        <v>411</v>
      </c>
      <c r="AF36" s="104" t="s">
        <v>1010</v>
      </c>
      <c r="AG36" s="127">
        <v>7</v>
      </c>
      <c r="AH36" s="127">
        <v>8</v>
      </c>
      <c r="AI36" s="127"/>
      <c r="AJ36" s="129">
        <f>AH36/2*AH36/2*3.14*AG36*7860/1000000000</f>
        <v>0.0027642048</v>
      </c>
      <c r="AK36" s="121">
        <f t="shared" si="8"/>
        <v>0.723535390720688</v>
      </c>
      <c r="AL36" s="130"/>
      <c r="AM36" s="129"/>
      <c r="AN36" s="129"/>
      <c r="AO36" s="82"/>
      <c r="AP36" s="82" t="s">
        <v>823</v>
      </c>
      <c r="AQ36" s="82" t="s">
        <v>1247</v>
      </c>
      <c r="AR36" s="55" t="s">
        <v>815</v>
      </c>
      <c r="AS36" s="139"/>
      <c r="AT36" s="55">
        <v>1</v>
      </c>
      <c r="AU36" s="55">
        <v>1</v>
      </c>
      <c r="AV36" s="55">
        <v>1</v>
      </c>
      <c r="AW36" s="55">
        <v>1</v>
      </c>
    </row>
    <row r="37" s="42" customFormat="1" ht="30" customHeight="1" spans="1:49">
      <c r="A37" s="54">
        <f t="shared" si="7"/>
        <v>29</v>
      </c>
      <c r="B37" s="56"/>
      <c r="C37" s="56"/>
      <c r="D37" s="56"/>
      <c r="E37" s="56"/>
      <c r="F37" s="56">
        <v>4</v>
      </c>
      <c r="G37" s="56"/>
      <c r="H37" s="56"/>
      <c r="I37" s="56"/>
      <c r="J37" s="63"/>
      <c r="K37" s="63"/>
      <c r="L37" s="67" t="s">
        <v>1254</v>
      </c>
      <c r="M37" s="67" t="s">
        <v>1254</v>
      </c>
      <c r="N37" s="67" t="s">
        <v>1255</v>
      </c>
      <c r="O37" s="55"/>
      <c r="P37" s="55" t="s">
        <v>49</v>
      </c>
      <c r="Q37" s="76" t="s">
        <v>808</v>
      </c>
      <c r="R37" s="55"/>
      <c r="S37" s="62" t="s">
        <v>46</v>
      </c>
      <c r="T37" s="55" t="s">
        <v>1125</v>
      </c>
      <c r="U37" s="77" t="s">
        <v>600</v>
      </c>
      <c r="V37" s="84" t="s">
        <v>1254</v>
      </c>
      <c r="W37" s="83" t="s">
        <v>46</v>
      </c>
      <c r="X37" s="77" t="s">
        <v>600</v>
      </c>
      <c r="Y37" s="77" t="s">
        <v>407</v>
      </c>
      <c r="Z37" s="55" t="s">
        <v>1109</v>
      </c>
      <c r="AA37" s="67" t="s">
        <v>1110</v>
      </c>
      <c r="AB37" s="67" t="s">
        <v>1256</v>
      </c>
      <c r="AC37" s="67" t="s">
        <v>1257</v>
      </c>
      <c r="AD37" s="103">
        <v>0.0748</v>
      </c>
      <c r="AE37" s="105" t="s">
        <v>1113</v>
      </c>
      <c r="AF37" s="104" t="s">
        <v>1109</v>
      </c>
      <c r="AG37" s="131" t="s">
        <v>1114</v>
      </c>
      <c r="AH37" s="131"/>
      <c r="AI37" s="131"/>
      <c r="AJ37" s="132">
        <f>AD37*1.05</f>
        <v>0.07854</v>
      </c>
      <c r="AK37" s="121">
        <f t="shared" si="8"/>
        <v>0.952380952380952</v>
      </c>
      <c r="AL37" s="127"/>
      <c r="AM37" s="128"/>
      <c r="AN37" s="128"/>
      <c r="AO37" s="82"/>
      <c r="AP37" s="82" t="s">
        <v>823</v>
      </c>
      <c r="AQ37" s="82" t="s">
        <v>1115</v>
      </c>
      <c r="AR37" s="55" t="s">
        <v>815</v>
      </c>
      <c r="AS37" s="139"/>
      <c r="AT37" s="55">
        <v>1</v>
      </c>
      <c r="AU37" s="55">
        <v>1</v>
      </c>
      <c r="AV37" s="55">
        <v>1</v>
      </c>
      <c r="AW37" s="55">
        <v>1</v>
      </c>
    </row>
    <row r="38" s="42" customFormat="1" ht="30" customHeight="1" spans="1:49">
      <c r="A38" s="54">
        <f t="shared" si="7"/>
        <v>30</v>
      </c>
      <c r="B38" s="56"/>
      <c r="C38" s="56"/>
      <c r="D38" s="56"/>
      <c r="E38" s="56"/>
      <c r="F38" s="56">
        <v>4</v>
      </c>
      <c r="G38" s="56"/>
      <c r="H38" s="56"/>
      <c r="I38" s="56"/>
      <c r="J38" s="63"/>
      <c r="K38" s="63"/>
      <c r="L38" s="67" t="s">
        <v>1258</v>
      </c>
      <c r="M38" s="67" t="s">
        <v>1258</v>
      </c>
      <c r="N38" s="67" t="s">
        <v>1259</v>
      </c>
      <c r="O38" s="55"/>
      <c r="P38" s="55" t="s">
        <v>49</v>
      </c>
      <c r="Q38" s="76" t="s">
        <v>808</v>
      </c>
      <c r="R38" s="55"/>
      <c r="S38" s="62" t="s">
        <v>46</v>
      </c>
      <c r="T38" s="55" t="s">
        <v>1125</v>
      </c>
      <c r="U38" s="77" t="s">
        <v>600</v>
      </c>
      <c r="V38" s="84" t="s">
        <v>1254</v>
      </c>
      <c r="W38" s="83" t="s">
        <v>46</v>
      </c>
      <c r="X38" s="77" t="s">
        <v>600</v>
      </c>
      <c r="Y38" s="77" t="s">
        <v>407</v>
      </c>
      <c r="Z38" s="55" t="s">
        <v>1109</v>
      </c>
      <c r="AA38" s="67" t="s">
        <v>1110</v>
      </c>
      <c r="AB38" s="67" t="s">
        <v>1256</v>
      </c>
      <c r="AC38" s="67" t="s">
        <v>1260</v>
      </c>
      <c r="AD38" s="103">
        <v>0.0748</v>
      </c>
      <c r="AE38" s="105" t="s">
        <v>1113</v>
      </c>
      <c r="AF38" s="104" t="s">
        <v>1109</v>
      </c>
      <c r="AG38" s="131" t="s">
        <v>1114</v>
      </c>
      <c r="AH38" s="131"/>
      <c r="AI38" s="131"/>
      <c r="AJ38" s="132">
        <f>AD38*1.05</f>
        <v>0.07854</v>
      </c>
      <c r="AK38" s="121">
        <f t="shared" si="8"/>
        <v>0.952380952380952</v>
      </c>
      <c r="AL38" s="127"/>
      <c r="AM38" s="128"/>
      <c r="AN38" s="128"/>
      <c r="AO38" s="82"/>
      <c r="AP38" s="82" t="s">
        <v>823</v>
      </c>
      <c r="AQ38" s="82" t="s">
        <v>1115</v>
      </c>
      <c r="AR38" s="55" t="s">
        <v>815</v>
      </c>
      <c r="AS38" s="139"/>
      <c r="AT38" s="55">
        <v>1</v>
      </c>
      <c r="AU38" s="55">
        <v>1</v>
      </c>
      <c r="AV38" s="55">
        <v>1</v>
      </c>
      <c r="AW38" s="55">
        <v>1</v>
      </c>
    </row>
    <row r="39" s="42" customFormat="1" ht="30" customHeight="1" spans="1:49">
      <c r="A39" s="54">
        <f t="shared" si="7"/>
        <v>31</v>
      </c>
      <c r="B39" s="59"/>
      <c r="C39" s="59"/>
      <c r="D39" s="59"/>
      <c r="E39" s="59"/>
      <c r="F39" s="59">
        <v>4</v>
      </c>
      <c r="G39" s="59"/>
      <c r="H39" s="59"/>
      <c r="I39" s="59"/>
      <c r="J39" s="63"/>
      <c r="K39" s="63"/>
      <c r="L39" s="70" t="s">
        <v>732</v>
      </c>
      <c r="M39" s="70" t="s">
        <v>732</v>
      </c>
      <c r="N39" s="70" t="s">
        <v>733</v>
      </c>
      <c r="O39" s="60"/>
      <c r="P39" s="60" t="s">
        <v>49</v>
      </c>
      <c r="Q39" s="88" t="s">
        <v>808</v>
      </c>
      <c r="R39" s="60"/>
      <c r="S39" s="68" t="s">
        <v>46</v>
      </c>
      <c r="T39" s="60" t="s">
        <v>1125</v>
      </c>
      <c r="U39" s="77" t="s">
        <v>600</v>
      </c>
      <c r="V39" s="87" t="s">
        <v>732</v>
      </c>
      <c r="W39" s="87" t="s">
        <v>46</v>
      </c>
      <c r="X39" s="77" t="s">
        <v>600</v>
      </c>
      <c r="Y39" s="77" t="s">
        <v>407</v>
      </c>
      <c r="Z39" s="77" t="s">
        <v>857</v>
      </c>
      <c r="AA39" s="70" t="s">
        <v>1121</v>
      </c>
      <c r="AB39" s="70"/>
      <c r="AC39" s="70" t="s">
        <v>1261</v>
      </c>
      <c r="AD39" s="102">
        <v>0.005</v>
      </c>
      <c r="AE39" s="69" t="s">
        <v>1262</v>
      </c>
      <c r="AF39" s="101" t="s">
        <v>861</v>
      </c>
      <c r="AG39" s="122">
        <v>91</v>
      </c>
      <c r="AH39" s="122">
        <v>3</v>
      </c>
      <c r="AI39" s="122"/>
      <c r="AJ39" s="123">
        <f>AH39/2*AH39/2*3.14*AG39*7860/1000000000</f>
        <v>0.0050533119</v>
      </c>
      <c r="AK39" s="121">
        <f t="shared" si="8"/>
        <v>0.989450106968462</v>
      </c>
      <c r="AL39" s="82"/>
      <c r="AM39" s="82"/>
      <c r="AN39" s="82"/>
      <c r="AO39" s="82"/>
      <c r="AP39" s="82" t="s">
        <v>823</v>
      </c>
      <c r="AQ39" s="82" t="s">
        <v>862</v>
      </c>
      <c r="AR39" s="60" t="s">
        <v>893</v>
      </c>
      <c r="AS39" s="139"/>
      <c r="AT39" s="60">
        <v>2</v>
      </c>
      <c r="AU39" s="60">
        <v>2</v>
      </c>
      <c r="AV39" s="60">
        <v>2</v>
      </c>
      <c r="AW39" s="60">
        <v>2</v>
      </c>
    </row>
    <row r="40" s="42" customFormat="1" ht="30" customHeight="1" spans="1:49">
      <c r="A40" s="54">
        <f t="shared" si="7"/>
        <v>32</v>
      </c>
      <c r="B40" s="56"/>
      <c r="C40" s="56"/>
      <c r="D40" s="56"/>
      <c r="E40" s="56"/>
      <c r="F40" s="56">
        <v>4</v>
      </c>
      <c r="G40" s="56"/>
      <c r="H40" s="56"/>
      <c r="I40" s="56"/>
      <c r="J40" s="63"/>
      <c r="K40" s="63"/>
      <c r="L40" s="67" t="s">
        <v>1263</v>
      </c>
      <c r="M40" s="67" t="s">
        <v>1263</v>
      </c>
      <c r="N40" s="67" t="s">
        <v>1264</v>
      </c>
      <c r="O40" s="55" t="s">
        <v>1265</v>
      </c>
      <c r="P40" s="55" t="s">
        <v>49</v>
      </c>
      <c r="Q40" s="76" t="s">
        <v>808</v>
      </c>
      <c r="R40" s="55"/>
      <c r="S40" s="62" t="s">
        <v>46</v>
      </c>
      <c r="T40" s="62" t="s">
        <v>809</v>
      </c>
      <c r="U40" s="77" t="s">
        <v>407</v>
      </c>
      <c r="V40" s="77" t="s">
        <v>942</v>
      </c>
      <c r="W40" s="72" t="s">
        <v>411</v>
      </c>
      <c r="X40" s="77" t="s">
        <v>600</v>
      </c>
      <c r="Y40" s="77" t="s">
        <v>407</v>
      </c>
      <c r="Z40" s="77" t="s">
        <v>942</v>
      </c>
      <c r="AA40" s="71" t="s">
        <v>1266</v>
      </c>
      <c r="AB40" s="67"/>
      <c r="AC40" s="67"/>
      <c r="AD40" s="103"/>
      <c r="AE40" s="105" t="s">
        <v>1161</v>
      </c>
      <c r="AF40" s="82"/>
      <c r="AG40" s="118"/>
      <c r="AH40" s="118"/>
      <c r="AI40" s="118"/>
      <c r="AJ40" s="100"/>
      <c r="AK40" s="82"/>
      <c r="AL40" s="82"/>
      <c r="AM40" s="82"/>
      <c r="AN40" s="82"/>
      <c r="AO40" s="82"/>
      <c r="AP40" s="82" t="s">
        <v>823</v>
      </c>
      <c r="AQ40" s="82" t="s">
        <v>943</v>
      </c>
      <c r="AR40" s="55" t="s">
        <v>893</v>
      </c>
      <c r="AS40" s="139"/>
      <c r="AT40" s="55">
        <v>2</v>
      </c>
      <c r="AU40" s="55">
        <v>2</v>
      </c>
      <c r="AV40" s="55">
        <v>2</v>
      </c>
      <c r="AW40" s="55">
        <v>2</v>
      </c>
    </row>
    <row r="41" s="42" customFormat="1" ht="30" customHeight="1" spans="1:49">
      <c r="A41" s="54">
        <f t="shared" si="7"/>
        <v>33</v>
      </c>
      <c r="B41" s="56"/>
      <c r="C41" s="56"/>
      <c r="D41" s="56"/>
      <c r="E41" s="56"/>
      <c r="F41" s="56">
        <v>4</v>
      </c>
      <c r="G41" s="56"/>
      <c r="H41" s="56"/>
      <c r="I41" s="56"/>
      <c r="J41" s="63"/>
      <c r="K41" s="63"/>
      <c r="L41" s="62" t="s">
        <v>1267</v>
      </c>
      <c r="M41" s="62" t="s">
        <v>1267</v>
      </c>
      <c r="N41" s="55" t="s">
        <v>391</v>
      </c>
      <c r="O41" s="55"/>
      <c r="P41" s="55"/>
      <c r="Q41" s="76" t="s">
        <v>808</v>
      </c>
      <c r="R41" s="55"/>
      <c r="S41" s="62" t="s">
        <v>46</v>
      </c>
      <c r="T41" s="62" t="s">
        <v>809</v>
      </c>
      <c r="U41" s="77" t="s">
        <v>407</v>
      </c>
      <c r="V41" s="77" t="s">
        <v>942</v>
      </c>
      <c r="W41" s="72" t="s">
        <v>411</v>
      </c>
      <c r="X41" s="77" t="s">
        <v>600</v>
      </c>
      <c r="Y41" s="77" t="s">
        <v>407</v>
      </c>
      <c r="Z41" s="77" t="s">
        <v>942</v>
      </c>
      <c r="AA41" s="82" t="s">
        <v>1268</v>
      </c>
      <c r="AB41" s="82"/>
      <c r="AC41" s="63"/>
      <c r="AD41" s="106"/>
      <c r="AE41" s="105" t="s">
        <v>1122</v>
      </c>
      <c r="AF41" s="82"/>
      <c r="AG41" s="118"/>
      <c r="AH41" s="118"/>
      <c r="AI41" s="118"/>
      <c r="AJ41" s="100"/>
      <c r="AK41" s="82"/>
      <c r="AL41" s="82"/>
      <c r="AM41" s="82"/>
      <c r="AN41" s="82"/>
      <c r="AO41" s="82"/>
      <c r="AP41" s="82" t="s">
        <v>823</v>
      </c>
      <c r="AQ41" s="82" t="s">
        <v>943</v>
      </c>
      <c r="AR41" s="55" t="s">
        <v>893</v>
      </c>
      <c r="AS41" s="139"/>
      <c r="AT41" s="55">
        <v>2</v>
      </c>
      <c r="AU41" s="55">
        <v>2</v>
      </c>
      <c r="AV41" s="55">
        <v>2</v>
      </c>
      <c r="AW41" s="55">
        <v>2</v>
      </c>
    </row>
    <row r="42" s="42" customFormat="1" ht="30" customHeight="1" spans="1:49">
      <c r="A42" s="54">
        <f t="shared" si="7"/>
        <v>34</v>
      </c>
      <c r="B42" s="56"/>
      <c r="C42" s="56"/>
      <c r="D42" s="56"/>
      <c r="E42" s="56">
        <v>3</v>
      </c>
      <c r="F42" s="56"/>
      <c r="G42" s="56"/>
      <c r="H42" s="56"/>
      <c r="I42" s="56"/>
      <c r="J42" s="56"/>
      <c r="K42" s="63"/>
      <c r="L42" s="63" t="s">
        <v>1269</v>
      </c>
      <c r="M42" s="63" t="s">
        <v>1269</v>
      </c>
      <c r="N42" s="55" t="s">
        <v>1270</v>
      </c>
      <c r="O42" s="55" t="s">
        <v>1271</v>
      </c>
      <c r="P42" s="55" t="s">
        <v>46</v>
      </c>
      <c r="Q42" s="76" t="s">
        <v>808</v>
      </c>
      <c r="R42" s="55"/>
      <c r="S42" s="62" t="s">
        <v>134</v>
      </c>
      <c r="T42" s="81" t="s">
        <v>809</v>
      </c>
      <c r="U42" s="77" t="s">
        <v>600</v>
      </c>
      <c r="V42" s="62" t="s">
        <v>571</v>
      </c>
      <c r="W42" s="83" t="s">
        <v>134</v>
      </c>
      <c r="X42" s="77" t="s">
        <v>600</v>
      </c>
      <c r="Y42" s="77" t="s">
        <v>407</v>
      </c>
      <c r="Z42" s="67" t="s">
        <v>829</v>
      </c>
      <c r="AA42" s="82" t="s">
        <v>811</v>
      </c>
      <c r="AB42" s="82" t="s">
        <v>411</v>
      </c>
      <c r="AC42" s="81"/>
      <c r="AD42" s="93">
        <f>AD43</f>
        <v>5.89116</v>
      </c>
      <c r="AE42" s="55" t="s">
        <v>1142</v>
      </c>
      <c r="AF42" s="104" t="s">
        <v>830</v>
      </c>
      <c r="AG42" s="127"/>
      <c r="AH42" s="127"/>
      <c r="AI42" s="127"/>
      <c r="AJ42" s="128"/>
      <c r="AK42" s="104"/>
      <c r="AL42" s="127"/>
      <c r="AM42" s="133">
        <v>0.403</v>
      </c>
      <c r="AN42" s="133"/>
      <c r="AO42" s="82"/>
      <c r="AP42" s="82" t="s">
        <v>813</v>
      </c>
      <c r="AQ42" s="82" t="s">
        <v>831</v>
      </c>
      <c r="AR42" s="55"/>
      <c r="AS42" s="139"/>
      <c r="AT42" s="55">
        <v>1</v>
      </c>
      <c r="AU42" s="55">
        <v>1</v>
      </c>
      <c r="AV42" s="55">
        <v>1</v>
      </c>
      <c r="AW42" s="55">
        <v>1</v>
      </c>
    </row>
    <row r="43" s="42" customFormat="1" ht="30" customHeight="1" spans="1:49">
      <c r="A43" s="54">
        <f t="shared" si="7"/>
        <v>35</v>
      </c>
      <c r="B43" s="56"/>
      <c r="C43" s="56"/>
      <c r="D43" s="56"/>
      <c r="E43" s="56"/>
      <c r="F43" s="56">
        <v>4</v>
      </c>
      <c r="G43" s="56"/>
      <c r="H43" s="56"/>
      <c r="I43" s="56"/>
      <c r="J43" s="56"/>
      <c r="K43" s="63"/>
      <c r="L43" s="62" t="s">
        <v>571</v>
      </c>
      <c r="M43" s="62" t="s">
        <v>571</v>
      </c>
      <c r="N43" s="55" t="s">
        <v>572</v>
      </c>
      <c r="O43" s="55" t="s">
        <v>1271</v>
      </c>
      <c r="P43" s="55" t="s">
        <v>46</v>
      </c>
      <c r="Q43" s="76" t="s">
        <v>808</v>
      </c>
      <c r="R43" s="55"/>
      <c r="S43" s="62" t="s">
        <v>134</v>
      </c>
      <c r="T43" s="81" t="s">
        <v>809</v>
      </c>
      <c r="U43" s="77" t="s">
        <v>600</v>
      </c>
      <c r="V43" s="62" t="s">
        <v>571</v>
      </c>
      <c r="W43" s="83" t="s">
        <v>134</v>
      </c>
      <c r="X43" s="77" t="s">
        <v>600</v>
      </c>
      <c r="Y43" s="77" t="s">
        <v>407</v>
      </c>
      <c r="Z43" s="77" t="s">
        <v>843</v>
      </c>
      <c r="AA43" s="82" t="s">
        <v>811</v>
      </c>
      <c r="AB43" s="82" t="s">
        <v>411</v>
      </c>
      <c r="AC43" s="81"/>
      <c r="AD43" s="93">
        <f>AD44+AD56*2+AD59+AD62+AD63</f>
        <v>5.89116</v>
      </c>
      <c r="AE43" s="82" t="s">
        <v>411</v>
      </c>
      <c r="AF43" s="104" t="s">
        <v>844</v>
      </c>
      <c r="AG43" s="127"/>
      <c r="AH43" s="127"/>
      <c r="AI43" s="127"/>
      <c r="AJ43" s="128"/>
      <c r="AK43" s="104"/>
      <c r="AL43" s="127">
        <v>40</v>
      </c>
      <c r="AM43" s="133"/>
      <c r="AN43" s="133"/>
      <c r="AO43" s="82"/>
      <c r="AP43" s="82" t="s">
        <v>813</v>
      </c>
      <c r="AQ43" s="82" t="s">
        <v>845</v>
      </c>
      <c r="AR43" s="55"/>
      <c r="AS43" s="139"/>
      <c r="AT43" s="55">
        <v>1</v>
      </c>
      <c r="AU43" s="55">
        <v>1</v>
      </c>
      <c r="AV43" s="55">
        <v>1</v>
      </c>
      <c r="AW43" s="55">
        <v>1</v>
      </c>
    </row>
    <row r="44" s="42" customFormat="1" ht="30" customHeight="1" spans="1:49">
      <c r="A44" s="54">
        <f t="shared" si="7"/>
        <v>36</v>
      </c>
      <c r="B44" s="56"/>
      <c r="C44" s="56"/>
      <c r="D44" s="56"/>
      <c r="E44" s="56"/>
      <c r="F44" s="56"/>
      <c r="G44" s="56">
        <v>5</v>
      </c>
      <c r="H44" s="56"/>
      <c r="I44" s="56"/>
      <c r="J44" s="56"/>
      <c r="K44" s="63"/>
      <c r="L44" s="63"/>
      <c r="M44" s="62" t="s">
        <v>576</v>
      </c>
      <c r="N44" s="55" t="s">
        <v>577</v>
      </c>
      <c r="O44" s="55" t="s">
        <v>1271</v>
      </c>
      <c r="P44" s="55" t="s">
        <v>46</v>
      </c>
      <c r="Q44" s="76" t="s">
        <v>808</v>
      </c>
      <c r="R44" s="55"/>
      <c r="S44" s="62" t="s">
        <v>46</v>
      </c>
      <c r="T44" s="81" t="s">
        <v>809</v>
      </c>
      <c r="U44" s="77" t="s">
        <v>600</v>
      </c>
      <c r="V44" s="62" t="s">
        <v>576</v>
      </c>
      <c r="W44" s="83" t="s">
        <v>46</v>
      </c>
      <c r="X44" s="77" t="s">
        <v>600</v>
      </c>
      <c r="Y44" s="77" t="s">
        <v>407</v>
      </c>
      <c r="Z44" s="77" t="s">
        <v>810</v>
      </c>
      <c r="AA44" s="82" t="s">
        <v>811</v>
      </c>
      <c r="AB44" s="82" t="s">
        <v>411</v>
      </c>
      <c r="AC44" s="81"/>
      <c r="AD44" s="107">
        <f>AD45+AD55*2</f>
        <v>3.3366</v>
      </c>
      <c r="AE44" s="82" t="s">
        <v>411</v>
      </c>
      <c r="AF44" s="104" t="s">
        <v>1272</v>
      </c>
      <c r="AG44" s="127"/>
      <c r="AH44" s="127"/>
      <c r="AI44" s="127"/>
      <c r="AJ44" s="128"/>
      <c r="AK44" s="104"/>
      <c r="AL44" s="127"/>
      <c r="AM44" s="128"/>
      <c r="AN44" s="128"/>
      <c r="AO44" s="82"/>
      <c r="AP44" s="82" t="s">
        <v>869</v>
      </c>
      <c r="AQ44" s="82"/>
      <c r="AR44" s="55"/>
      <c r="AS44" s="139"/>
      <c r="AT44" s="55">
        <v>1</v>
      </c>
      <c r="AU44" s="55">
        <v>1</v>
      </c>
      <c r="AV44" s="55">
        <v>1</v>
      </c>
      <c r="AW44" s="55">
        <v>1</v>
      </c>
    </row>
    <row r="45" s="42" customFormat="1" ht="30" customHeight="1" spans="1:49">
      <c r="A45" s="54">
        <f t="shared" ref="A45:A54" si="9">ROW()-8</f>
        <v>37</v>
      </c>
      <c r="B45" s="56"/>
      <c r="C45" s="56"/>
      <c r="D45" s="56"/>
      <c r="E45" s="56"/>
      <c r="F45" s="56"/>
      <c r="G45" s="56"/>
      <c r="H45" s="56">
        <v>6</v>
      </c>
      <c r="I45" s="56"/>
      <c r="J45" s="56"/>
      <c r="K45" s="63"/>
      <c r="L45" s="63"/>
      <c r="M45" s="62" t="s">
        <v>578</v>
      </c>
      <c r="N45" s="55" t="s">
        <v>579</v>
      </c>
      <c r="O45" s="55" t="s">
        <v>1271</v>
      </c>
      <c r="P45" s="55" t="s">
        <v>46</v>
      </c>
      <c r="Q45" s="76" t="s">
        <v>808</v>
      </c>
      <c r="R45" s="55"/>
      <c r="S45" s="62" t="s">
        <v>134</v>
      </c>
      <c r="T45" s="81" t="s">
        <v>809</v>
      </c>
      <c r="U45" s="77" t="s">
        <v>600</v>
      </c>
      <c r="V45" s="62" t="s">
        <v>578</v>
      </c>
      <c r="W45" s="83" t="s">
        <v>134</v>
      </c>
      <c r="X45" s="77" t="s">
        <v>600</v>
      </c>
      <c r="Y45" s="77" t="s">
        <v>407</v>
      </c>
      <c r="Z45" s="77" t="s">
        <v>843</v>
      </c>
      <c r="AA45" s="82" t="s">
        <v>811</v>
      </c>
      <c r="AB45" s="82" t="s">
        <v>411</v>
      </c>
      <c r="AC45" s="81"/>
      <c r="AD45" s="107">
        <f>AD46+AD47+AD48+AD49*2+AD50+AD51+AD54</f>
        <v>3.3318</v>
      </c>
      <c r="AE45" s="82" t="s">
        <v>411</v>
      </c>
      <c r="AF45" s="104" t="s">
        <v>844</v>
      </c>
      <c r="AG45" s="127"/>
      <c r="AH45" s="127"/>
      <c r="AI45" s="127"/>
      <c r="AJ45" s="128"/>
      <c r="AK45" s="104"/>
      <c r="AL45" s="127">
        <v>30</v>
      </c>
      <c r="AM45" s="128"/>
      <c r="AN45" s="128"/>
      <c r="AO45" s="82"/>
      <c r="AP45" s="82" t="s">
        <v>869</v>
      </c>
      <c r="AQ45" s="82" t="s">
        <v>845</v>
      </c>
      <c r="AR45" s="55"/>
      <c r="AS45" s="139"/>
      <c r="AT45" s="55">
        <v>1</v>
      </c>
      <c r="AU45" s="55">
        <v>1</v>
      </c>
      <c r="AV45" s="55">
        <v>1</v>
      </c>
      <c r="AW45" s="55">
        <v>1</v>
      </c>
    </row>
    <row r="46" s="42" customFormat="1" ht="30" customHeight="1" spans="1:49">
      <c r="A46" s="54">
        <f t="shared" si="9"/>
        <v>38</v>
      </c>
      <c r="B46" s="56"/>
      <c r="C46" s="56"/>
      <c r="D46" s="56"/>
      <c r="E46" s="56"/>
      <c r="F46" s="56"/>
      <c r="G46" s="56"/>
      <c r="H46" s="56"/>
      <c r="I46" s="56">
        <v>7</v>
      </c>
      <c r="J46" s="56"/>
      <c r="K46" s="63"/>
      <c r="L46" s="62" t="s">
        <v>1273</v>
      </c>
      <c r="M46" s="62" t="s">
        <v>1273</v>
      </c>
      <c r="N46" s="55" t="s">
        <v>1274</v>
      </c>
      <c r="O46" s="55" t="s">
        <v>1275</v>
      </c>
      <c r="P46" s="55" t="s">
        <v>46</v>
      </c>
      <c r="Q46" s="76" t="s">
        <v>808</v>
      </c>
      <c r="R46" s="55"/>
      <c r="S46" s="62" t="s">
        <v>49</v>
      </c>
      <c r="T46" s="81" t="s">
        <v>809</v>
      </c>
      <c r="U46" s="77" t="s">
        <v>600</v>
      </c>
      <c r="V46" s="56" t="s">
        <v>1273</v>
      </c>
      <c r="W46" s="83" t="s">
        <v>49</v>
      </c>
      <c r="X46" s="77" t="s">
        <v>600</v>
      </c>
      <c r="Y46" s="77" t="s">
        <v>407</v>
      </c>
      <c r="Z46" s="77" t="s">
        <v>1006</v>
      </c>
      <c r="AA46" s="82" t="s">
        <v>1155</v>
      </c>
      <c r="AB46" s="82" t="s">
        <v>1276</v>
      </c>
      <c r="AC46" s="81" t="s">
        <v>1277</v>
      </c>
      <c r="AD46" s="93">
        <v>0.3568</v>
      </c>
      <c r="AE46" s="55" t="s">
        <v>411</v>
      </c>
      <c r="AF46" s="104" t="s">
        <v>1202</v>
      </c>
      <c r="AG46" s="127">
        <v>251</v>
      </c>
      <c r="AH46" s="127">
        <v>16</v>
      </c>
      <c r="AI46" s="127"/>
      <c r="AJ46" s="129">
        <f>AH46/2*AH46/2*3.14*AG46*7860/1000000000</f>
        <v>0.3964659456</v>
      </c>
      <c r="AK46" s="121">
        <f t="shared" ref="AK46:AK50" si="10">AD46/AJ46</f>
        <v>0.899951191167325</v>
      </c>
      <c r="AL46" s="130"/>
      <c r="AM46" s="129"/>
      <c r="AN46" s="129"/>
      <c r="AO46" s="82"/>
      <c r="AP46" s="82" t="s">
        <v>823</v>
      </c>
      <c r="AQ46" s="82" t="s">
        <v>1011</v>
      </c>
      <c r="AR46" s="55" t="s">
        <v>893</v>
      </c>
      <c r="AS46" s="139"/>
      <c r="AT46" s="55">
        <v>1</v>
      </c>
      <c r="AU46" s="55">
        <v>1</v>
      </c>
      <c r="AV46" s="55">
        <v>1</v>
      </c>
      <c r="AW46" s="55">
        <v>1</v>
      </c>
    </row>
    <row r="47" s="42" customFormat="1" ht="30" customHeight="1" spans="1:49">
      <c r="A47" s="54">
        <f t="shared" si="9"/>
        <v>39</v>
      </c>
      <c r="B47" s="59"/>
      <c r="C47" s="59"/>
      <c r="D47" s="59"/>
      <c r="E47" s="59"/>
      <c r="F47" s="59"/>
      <c r="G47" s="59"/>
      <c r="H47" s="59"/>
      <c r="I47" s="59">
        <v>7</v>
      </c>
      <c r="J47" s="59"/>
      <c r="K47" s="63"/>
      <c r="L47" s="68" t="s">
        <v>712</v>
      </c>
      <c r="M47" s="68" t="s">
        <v>712</v>
      </c>
      <c r="N47" s="60" t="s">
        <v>713</v>
      </c>
      <c r="O47" s="60" t="s">
        <v>1271</v>
      </c>
      <c r="P47" s="60" t="s">
        <v>46</v>
      </c>
      <c r="Q47" s="88" t="s">
        <v>808</v>
      </c>
      <c r="R47" s="60"/>
      <c r="S47" s="68" t="s">
        <v>46</v>
      </c>
      <c r="T47" s="89" t="s">
        <v>809</v>
      </c>
      <c r="U47" s="77" t="s">
        <v>600</v>
      </c>
      <c r="V47" s="68" t="s">
        <v>712</v>
      </c>
      <c r="W47" s="87"/>
      <c r="X47" s="77" t="s">
        <v>600</v>
      </c>
      <c r="Y47" s="77" t="s">
        <v>407</v>
      </c>
      <c r="Z47" s="77" t="s">
        <v>878</v>
      </c>
      <c r="AA47" s="82" t="s">
        <v>1278</v>
      </c>
      <c r="AB47" s="82" t="s">
        <v>1279</v>
      </c>
      <c r="AC47" s="89" t="s">
        <v>1280</v>
      </c>
      <c r="AD47" s="108">
        <v>0.272</v>
      </c>
      <c r="AE47" s="82" t="s">
        <v>411</v>
      </c>
      <c r="AF47" s="101" t="s">
        <v>892</v>
      </c>
      <c r="AG47" s="122">
        <v>181</v>
      </c>
      <c r="AH47" s="122">
        <v>25</v>
      </c>
      <c r="AI47" s="122">
        <v>3</v>
      </c>
      <c r="AJ47" s="134">
        <f>AG47*1.628/1000</f>
        <v>0.294668</v>
      </c>
      <c r="AK47" s="121">
        <f t="shared" si="10"/>
        <v>0.923072746277166</v>
      </c>
      <c r="AL47" s="122"/>
      <c r="AM47" s="123"/>
      <c r="AN47" s="123"/>
      <c r="AO47" s="82"/>
      <c r="AP47" s="82" t="s">
        <v>823</v>
      </c>
      <c r="AQ47" s="82" t="s">
        <v>1247</v>
      </c>
      <c r="AR47" s="60" t="s">
        <v>815</v>
      </c>
      <c r="AS47" s="139"/>
      <c r="AT47" s="60">
        <v>1</v>
      </c>
      <c r="AU47" s="60">
        <v>1</v>
      </c>
      <c r="AV47" s="60">
        <v>1</v>
      </c>
      <c r="AW47" s="60">
        <v>1</v>
      </c>
    </row>
    <row r="48" s="42" customFormat="1" ht="30" customHeight="1" spans="1:49">
      <c r="A48" s="54">
        <f t="shared" si="9"/>
        <v>40</v>
      </c>
      <c r="B48" s="56"/>
      <c r="C48" s="56"/>
      <c r="D48" s="56"/>
      <c r="E48" s="56"/>
      <c r="F48" s="56"/>
      <c r="G48" s="56"/>
      <c r="H48" s="56"/>
      <c r="I48" s="56">
        <v>7</v>
      </c>
      <c r="J48" s="56"/>
      <c r="K48" s="63"/>
      <c r="L48" s="62" t="s">
        <v>1281</v>
      </c>
      <c r="M48" s="62" t="s">
        <v>1281</v>
      </c>
      <c r="N48" s="55" t="s">
        <v>1282</v>
      </c>
      <c r="O48" s="55" t="s">
        <v>1275</v>
      </c>
      <c r="P48" s="55" t="s">
        <v>46</v>
      </c>
      <c r="Q48" s="76" t="s">
        <v>808</v>
      </c>
      <c r="R48" s="55"/>
      <c r="S48" s="62" t="s">
        <v>46</v>
      </c>
      <c r="T48" s="81" t="s">
        <v>809</v>
      </c>
      <c r="U48" s="77" t="s">
        <v>600</v>
      </c>
      <c r="V48" s="56" t="s">
        <v>1281</v>
      </c>
      <c r="W48" s="83" t="s">
        <v>46</v>
      </c>
      <c r="X48" s="77" t="s">
        <v>600</v>
      </c>
      <c r="Y48" s="77" t="s">
        <v>407</v>
      </c>
      <c r="Z48" s="77" t="s">
        <v>1006</v>
      </c>
      <c r="AA48" s="82" t="s">
        <v>1155</v>
      </c>
      <c r="AB48" s="82" t="s">
        <v>1283</v>
      </c>
      <c r="AC48" s="81" t="s">
        <v>1284</v>
      </c>
      <c r="AD48" s="93">
        <v>0.3755</v>
      </c>
      <c r="AE48" s="55" t="s">
        <v>411</v>
      </c>
      <c r="AF48" s="104" t="s">
        <v>1202</v>
      </c>
      <c r="AG48" s="127">
        <v>256</v>
      </c>
      <c r="AH48" s="127">
        <v>16</v>
      </c>
      <c r="AI48" s="127"/>
      <c r="AJ48" s="129">
        <f>AH48/2*AH48/2*3.14*AG48*7860/1000000000</f>
        <v>0.4043636736</v>
      </c>
      <c r="AK48" s="121">
        <f t="shared" si="10"/>
        <v>0.928619518803382</v>
      </c>
      <c r="AL48" s="130"/>
      <c r="AM48" s="129"/>
      <c r="AN48" s="129"/>
      <c r="AO48" s="82"/>
      <c r="AP48" s="82" t="s">
        <v>823</v>
      </c>
      <c r="AQ48" s="82" t="s">
        <v>1011</v>
      </c>
      <c r="AR48" s="55" t="s">
        <v>893</v>
      </c>
      <c r="AS48" s="139"/>
      <c r="AT48" s="55">
        <v>1</v>
      </c>
      <c r="AU48" s="55">
        <v>1</v>
      </c>
      <c r="AV48" s="55">
        <v>1</v>
      </c>
      <c r="AW48" s="55">
        <v>1</v>
      </c>
    </row>
    <row r="49" s="42" customFormat="1" ht="30" customHeight="1" spans="1:49">
      <c r="A49" s="54">
        <f t="shared" si="9"/>
        <v>41</v>
      </c>
      <c r="B49" s="56"/>
      <c r="C49" s="56"/>
      <c r="D49" s="56"/>
      <c r="E49" s="56"/>
      <c r="F49" s="56"/>
      <c r="G49" s="56"/>
      <c r="H49" s="56"/>
      <c r="I49" s="56">
        <v>7</v>
      </c>
      <c r="J49" s="56"/>
      <c r="K49" s="63"/>
      <c r="L49" s="62" t="s">
        <v>552</v>
      </c>
      <c r="M49" s="62" t="s">
        <v>552</v>
      </c>
      <c r="N49" s="55" t="s">
        <v>553</v>
      </c>
      <c r="O49" s="55"/>
      <c r="P49" s="55" t="s">
        <v>46</v>
      </c>
      <c r="Q49" s="76" t="s">
        <v>808</v>
      </c>
      <c r="R49" s="55"/>
      <c r="S49" s="62" t="s">
        <v>46</v>
      </c>
      <c r="T49" s="81" t="s">
        <v>809</v>
      </c>
      <c r="U49" s="77" t="s">
        <v>600</v>
      </c>
      <c r="V49" s="56" t="s">
        <v>552</v>
      </c>
      <c r="W49" s="83" t="s">
        <v>46</v>
      </c>
      <c r="X49" s="77" t="s">
        <v>600</v>
      </c>
      <c r="Y49" s="77" t="s">
        <v>407</v>
      </c>
      <c r="Z49" s="77" t="s">
        <v>896</v>
      </c>
      <c r="AA49" s="82" t="s">
        <v>1285</v>
      </c>
      <c r="AB49" s="82" t="s">
        <v>1286</v>
      </c>
      <c r="AC49" s="81" t="s">
        <v>1287</v>
      </c>
      <c r="AD49" s="93">
        <v>0.7678</v>
      </c>
      <c r="AE49" s="55" t="s">
        <v>411</v>
      </c>
      <c r="AF49" s="104" t="s">
        <v>899</v>
      </c>
      <c r="AG49" s="127">
        <v>387</v>
      </c>
      <c r="AH49" s="127">
        <v>86</v>
      </c>
      <c r="AI49" s="127">
        <v>3.5</v>
      </c>
      <c r="AJ49" s="125">
        <f t="shared" ref="AJ49:AJ52" si="11">AG49*AH49*AI49*7860/1000000000</f>
        <v>0.91558782</v>
      </c>
      <c r="AK49" s="121">
        <f t="shared" si="10"/>
        <v>0.838586952805903</v>
      </c>
      <c r="AL49" s="124"/>
      <c r="AM49" s="129"/>
      <c r="AN49" s="129"/>
      <c r="AO49" s="82"/>
      <c r="AP49" s="82" t="s">
        <v>813</v>
      </c>
      <c r="AQ49" s="82" t="s">
        <v>900</v>
      </c>
      <c r="AR49" s="55" t="s">
        <v>893</v>
      </c>
      <c r="AS49" s="139"/>
      <c r="AT49" s="55">
        <v>2</v>
      </c>
      <c r="AU49" s="55">
        <v>2</v>
      </c>
      <c r="AV49" s="55">
        <v>2</v>
      </c>
      <c r="AW49" s="55">
        <v>2</v>
      </c>
    </row>
    <row r="50" s="42" customFormat="1" ht="30" customHeight="1" spans="1:49">
      <c r="A50" s="54">
        <f t="shared" si="9"/>
        <v>42</v>
      </c>
      <c r="B50" s="56"/>
      <c r="C50" s="56"/>
      <c r="D50" s="56"/>
      <c r="E50" s="56"/>
      <c r="F50" s="56"/>
      <c r="G50" s="56"/>
      <c r="H50" s="56"/>
      <c r="I50" s="56">
        <v>7</v>
      </c>
      <c r="J50" s="56"/>
      <c r="K50" s="63"/>
      <c r="L50" s="62" t="s">
        <v>1288</v>
      </c>
      <c r="M50" s="62" t="s">
        <v>1288</v>
      </c>
      <c r="N50" s="55" t="s">
        <v>1289</v>
      </c>
      <c r="O50" s="55"/>
      <c r="P50" s="55" t="s">
        <v>46</v>
      </c>
      <c r="Q50" s="76" t="s">
        <v>808</v>
      </c>
      <c r="R50" s="55"/>
      <c r="S50" s="62" t="s">
        <v>46</v>
      </c>
      <c r="T50" s="81" t="s">
        <v>809</v>
      </c>
      <c r="U50" s="77" t="s">
        <v>600</v>
      </c>
      <c r="V50" s="56" t="s">
        <v>1288</v>
      </c>
      <c r="W50" s="83" t="s">
        <v>46</v>
      </c>
      <c r="X50" s="77" t="s">
        <v>600</v>
      </c>
      <c r="Y50" s="77" t="s">
        <v>407</v>
      </c>
      <c r="Z50" s="77" t="s">
        <v>896</v>
      </c>
      <c r="AA50" s="82" t="s">
        <v>993</v>
      </c>
      <c r="AB50" s="82" t="s">
        <v>1058</v>
      </c>
      <c r="AC50" s="81" t="s">
        <v>1290</v>
      </c>
      <c r="AD50" s="93">
        <v>0.6119</v>
      </c>
      <c r="AE50" s="55" t="s">
        <v>411</v>
      </c>
      <c r="AF50" s="104" t="s">
        <v>899</v>
      </c>
      <c r="AG50" s="127">
        <v>251</v>
      </c>
      <c r="AH50" s="127">
        <v>235</v>
      </c>
      <c r="AI50" s="127">
        <v>3</v>
      </c>
      <c r="AJ50" s="125">
        <f t="shared" si="11"/>
        <v>1.3908663</v>
      </c>
      <c r="AK50" s="121">
        <f t="shared" si="10"/>
        <v>0.4399416392503</v>
      </c>
      <c r="AL50" s="124"/>
      <c r="AM50" s="129"/>
      <c r="AN50" s="129"/>
      <c r="AO50" s="82"/>
      <c r="AP50" s="82" t="s">
        <v>813</v>
      </c>
      <c r="AQ50" s="82" t="s">
        <v>900</v>
      </c>
      <c r="AR50" s="55" t="s">
        <v>893</v>
      </c>
      <c r="AS50" s="139"/>
      <c r="AT50" s="55">
        <v>1</v>
      </c>
      <c r="AU50" s="55">
        <v>1</v>
      </c>
      <c r="AV50" s="55">
        <v>1</v>
      </c>
      <c r="AW50" s="55">
        <v>1</v>
      </c>
    </row>
    <row r="51" s="42" customFormat="1" ht="30" customHeight="1" spans="1:49">
      <c r="A51" s="54">
        <f t="shared" si="9"/>
        <v>43</v>
      </c>
      <c r="B51" s="56"/>
      <c r="C51" s="56"/>
      <c r="D51" s="56"/>
      <c r="E51" s="56"/>
      <c r="F51" s="56"/>
      <c r="G51" s="56"/>
      <c r="H51" s="56"/>
      <c r="I51" s="56">
        <v>7</v>
      </c>
      <c r="J51" s="56"/>
      <c r="K51" s="63"/>
      <c r="L51" s="63"/>
      <c r="M51" s="62" t="s">
        <v>1291</v>
      </c>
      <c r="N51" s="55" t="s">
        <v>1292</v>
      </c>
      <c r="O51" s="55" t="s">
        <v>1271</v>
      </c>
      <c r="P51" s="55" t="s">
        <v>46</v>
      </c>
      <c r="Q51" s="76" t="s">
        <v>808</v>
      </c>
      <c r="R51" s="55"/>
      <c r="S51" s="62" t="s">
        <v>49</v>
      </c>
      <c r="T51" s="56" t="s">
        <v>809</v>
      </c>
      <c r="U51" s="77" t="s">
        <v>600</v>
      </c>
      <c r="V51" s="83" t="s">
        <v>1291</v>
      </c>
      <c r="W51" s="83" t="s">
        <v>49</v>
      </c>
      <c r="X51" s="77" t="s">
        <v>600</v>
      </c>
      <c r="Y51" s="77" t="s">
        <v>407</v>
      </c>
      <c r="Z51" s="77" t="s">
        <v>843</v>
      </c>
      <c r="AA51" s="82" t="s">
        <v>811</v>
      </c>
      <c r="AB51" s="82" t="s">
        <v>411</v>
      </c>
      <c r="AC51" s="81" t="s">
        <v>1293</v>
      </c>
      <c r="AD51" s="93">
        <f>AD52+AD53</f>
        <v>0.1075</v>
      </c>
      <c r="AE51" s="55" t="s">
        <v>411</v>
      </c>
      <c r="AF51" s="104" t="s">
        <v>844</v>
      </c>
      <c r="AG51" s="127"/>
      <c r="AH51" s="127"/>
      <c r="AI51" s="127"/>
      <c r="AJ51" s="128"/>
      <c r="AK51" s="104"/>
      <c r="AL51" s="127">
        <v>3</v>
      </c>
      <c r="AM51" s="128"/>
      <c r="AN51" s="128"/>
      <c r="AO51" s="82"/>
      <c r="AP51" s="82" t="s">
        <v>869</v>
      </c>
      <c r="AQ51" s="82" t="s">
        <v>845</v>
      </c>
      <c r="AR51" s="55" t="s">
        <v>815</v>
      </c>
      <c r="AS51" s="139"/>
      <c r="AT51" s="55">
        <v>1</v>
      </c>
      <c r="AU51" s="55">
        <v>1</v>
      </c>
      <c r="AV51" s="55">
        <v>1</v>
      </c>
      <c r="AW51" s="55">
        <v>1</v>
      </c>
    </row>
    <row r="52" s="42" customFormat="1" ht="30" customHeight="1" spans="1:49">
      <c r="A52" s="54">
        <f t="shared" si="9"/>
        <v>44</v>
      </c>
      <c r="B52" s="56"/>
      <c r="C52" s="56"/>
      <c r="D52" s="56"/>
      <c r="E52" s="56"/>
      <c r="F52" s="56"/>
      <c r="G52" s="56"/>
      <c r="H52" s="56"/>
      <c r="I52" s="56"/>
      <c r="J52" s="56">
        <v>8</v>
      </c>
      <c r="K52" s="63"/>
      <c r="L52" s="62" t="s">
        <v>568</v>
      </c>
      <c r="M52" s="62" t="s">
        <v>568</v>
      </c>
      <c r="N52" s="55" t="s">
        <v>569</v>
      </c>
      <c r="O52" s="55"/>
      <c r="P52" s="55" t="s">
        <v>49</v>
      </c>
      <c r="Q52" s="76" t="s">
        <v>808</v>
      </c>
      <c r="R52" s="55"/>
      <c r="S52" s="62" t="s">
        <v>46</v>
      </c>
      <c r="T52" s="81" t="s">
        <v>809</v>
      </c>
      <c r="U52" s="77" t="s">
        <v>600</v>
      </c>
      <c r="V52" s="90" t="s">
        <v>568</v>
      </c>
      <c r="W52" s="83" t="s">
        <v>46</v>
      </c>
      <c r="X52" s="77" t="s">
        <v>600</v>
      </c>
      <c r="Y52" s="77" t="s">
        <v>407</v>
      </c>
      <c r="Z52" s="77" t="s">
        <v>896</v>
      </c>
      <c r="AA52" s="82" t="s">
        <v>1294</v>
      </c>
      <c r="AB52" s="82" t="s">
        <v>1295</v>
      </c>
      <c r="AC52" s="81" t="str">
        <f>AC54</f>
        <v>86*4*59</v>
      </c>
      <c r="AD52" s="93">
        <f>AD54</f>
        <v>0.0725</v>
      </c>
      <c r="AE52" s="55" t="s">
        <v>411</v>
      </c>
      <c r="AF52" s="104" t="s">
        <v>899</v>
      </c>
      <c r="AG52" s="127">
        <v>80</v>
      </c>
      <c r="AH52" s="127">
        <v>62</v>
      </c>
      <c r="AI52" s="127">
        <v>4</v>
      </c>
      <c r="AJ52" s="125">
        <f t="shared" si="11"/>
        <v>0.1559424</v>
      </c>
      <c r="AK52" s="121">
        <f t="shared" ref="AK52:AK55" si="12">AD52/AJ52</f>
        <v>0.464915250759255</v>
      </c>
      <c r="AL52" s="124"/>
      <c r="AM52" s="129"/>
      <c r="AN52" s="129"/>
      <c r="AO52" s="82"/>
      <c r="AP52" s="82" t="s">
        <v>823</v>
      </c>
      <c r="AQ52" s="82" t="s">
        <v>1062</v>
      </c>
      <c r="AR52" s="55" t="s">
        <v>893</v>
      </c>
      <c r="AS52" s="139"/>
      <c r="AT52" s="55">
        <v>1</v>
      </c>
      <c r="AU52" s="55">
        <v>1</v>
      </c>
      <c r="AV52" s="55">
        <v>1</v>
      </c>
      <c r="AW52" s="55">
        <v>1</v>
      </c>
    </row>
    <row r="53" s="42" customFormat="1" ht="30" customHeight="1" spans="1:49">
      <c r="A53" s="54">
        <f t="shared" si="9"/>
        <v>45</v>
      </c>
      <c r="B53" s="56"/>
      <c r="C53" s="56"/>
      <c r="D53" s="56"/>
      <c r="E53" s="56"/>
      <c r="F53" s="56"/>
      <c r="G53" s="56"/>
      <c r="H53" s="56"/>
      <c r="I53" s="56"/>
      <c r="J53" s="56">
        <v>8</v>
      </c>
      <c r="K53" s="63"/>
      <c r="L53" s="62" t="s">
        <v>1296</v>
      </c>
      <c r="M53" s="62" t="s">
        <v>1296</v>
      </c>
      <c r="N53" s="55" t="s">
        <v>1297</v>
      </c>
      <c r="O53" s="55"/>
      <c r="P53" s="55" t="s">
        <v>46</v>
      </c>
      <c r="Q53" s="76" t="s">
        <v>808</v>
      </c>
      <c r="R53" s="55"/>
      <c r="S53" s="62" t="s">
        <v>49</v>
      </c>
      <c r="T53" s="81" t="s">
        <v>809</v>
      </c>
      <c r="U53" s="77" t="s">
        <v>600</v>
      </c>
      <c r="V53" s="62" t="s">
        <v>1296</v>
      </c>
      <c r="W53" s="83" t="s">
        <v>49</v>
      </c>
      <c r="X53" s="77" t="s">
        <v>600</v>
      </c>
      <c r="Y53" s="77" t="s">
        <v>407</v>
      </c>
      <c r="Z53" s="77" t="s">
        <v>1010</v>
      </c>
      <c r="AA53" s="82" t="s">
        <v>1245</v>
      </c>
      <c r="AB53" s="82" t="s">
        <v>1298</v>
      </c>
      <c r="AC53" s="81" t="s">
        <v>1299</v>
      </c>
      <c r="AD53" s="93">
        <v>0.035</v>
      </c>
      <c r="AE53" s="55" t="s">
        <v>411</v>
      </c>
      <c r="AF53" s="104" t="s">
        <v>1010</v>
      </c>
      <c r="AG53" s="127">
        <v>60</v>
      </c>
      <c r="AH53" s="127">
        <v>10</v>
      </c>
      <c r="AI53" s="127"/>
      <c r="AJ53" s="129">
        <f>AH53/2*AH53/2*3.14*AG53*7860/1000000000</f>
        <v>0.0370206</v>
      </c>
      <c r="AK53" s="121">
        <f t="shared" si="12"/>
        <v>0.945419577208365</v>
      </c>
      <c r="AL53" s="130"/>
      <c r="AM53" s="129"/>
      <c r="AN53" s="129"/>
      <c r="AO53" s="82"/>
      <c r="AP53" s="82" t="s">
        <v>823</v>
      </c>
      <c r="AQ53" s="82" t="s">
        <v>1011</v>
      </c>
      <c r="AR53" s="55" t="s">
        <v>815</v>
      </c>
      <c r="AS53" s="139"/>
      <c r="AT53" s="55">
        <v>1</v>
      </c>
      <c r="AU53" s="55">
        <v>1</v>
      </c>
      <c r="AV53" s="55">
        <v>1</v>
      </c>
      <c r="AW53" s="55">
        <v>1</v>
      </c>
    </row>
    <row r="54" s="42" customFormat="1" ht="30" customHeight="1" spans="1:49">
      <c r="A54" s="54">
        <f t="shared" si="9"/>
        <v>46</v>
      </c>
      <c r="B54" s="56"/>
      <c r="C54" s="56"/>
      <c r="D54" s="56"/>
      <c r="E54" s="56"/>
      <c r="F54" s="56"/>
      <c r="G54" s="56"/>
      <c r="H54" s="56"/>
      <c r="I54" s="56">
        <v>7</v>
      </c>
      <c r="J54" s="56"/>
      <c r="K54" s="63"/>
      <c r="L54" s="62" t="s">
        <v>568</v>
      </c>
      <c r="M54" s="62" t="s">
        <v>568</v>
      </c>
      <c r="N54" s="55" t="s">
        <v>569</v>
      </c>
      <c r="O54" s="55"/>
      <c r="P54" s="55" t="s">
        <v>46</v>
      </c>
      <c r="Q54" s="76" t="s">
        <v>808</v>
      </c>
      <c r="R54" s="55"/>
      <c r="S54" s="62" t="s">
        <v>46</v>
      </c>
      <c r="T54" s="81" t="s">
        <v>809</v>
      </c>
      <c r="U54" s="77" t="s">
        <v>600</v>
      </c>
      <c r="V54" s="90" t="s">
        <v>568</v>
      </c>
      <c r="W54" s="83" t="s">
        <v>46</v>
      </c>
      <c r="X54" s="77" t="s">
        <v>600</v>
      </c>
      <c r="Y54" s="77" t="s">
        <v>407</v>
      </c>
      <c r="Z54" s="77" t="s">
        <v>896</v>
      </c>
      <c r="AA54" s="82" t="s">
        <v>1294</v>
      </c>
      <c r="AB54" s="82" t="s">
        <v>1295</v>
      </c>
      <c r="AC54" s="81" t="s">
        <v>1300</v>
      </c>
      <c r="AD54" s="107">
        <v>0.0725</v>
      </c>
      <c r="AE54" s="55" t="s">
        <v>411</v>
      </c>
      <c r="AF54" s="55" t="s">
        <v>899</v>
      </c>
      <c r="AG54" s="115">
        <v>80</v>
      </c>
      <c r="AH54" s="115">
        <v>62</v>
      </c>
      <c r="AI54" s="115">
        <v>4</v>
      </c>
      <c r="AJ54" s="55">
        <v>0.1559424</v>
      </c>
      <c r="AK54" s="121">
        <f t="shared" si="12"/>
        <v>0.464915250759255</v>
      </c>
      <c r="AL54" s="55"/>
      <c r="AM54" s="55"/>
      <c r="AN54" s="55"/>
      <c r="AO54" s="82"/>
      <c r="AP54" s="82" t="s">
        <v>823</v>
      </c>
      <c r="AQ54" s="82" t="s">
        <v>1062</v>
      </c>
      <c r="AR54" s="55" t="s">
        <v>893</v>
      </c>
      <c r="AS54" s="139"/>
      <c r="AT54" s="55">
        <v>1</v>
      </c>
      <c r="AU54" s="55">
        <v>1</v>
      </c>
      <c r="AV54" s="55">
        <v>1</v>
      </c>
      <c r="AW54" s="55">
        <v>1</v>
      </c>
    </row>
    <row r="55" s="42" customFormat="1" ht="30" customHeight="1" spans="1:49">
      <c r="A55" s="54">
        <f t="shared" ref="A55:A64" si="13">ROW()-8</f>
        <v>47</v>
      </c>
      <c r="B55" s="56"/>
      <c r="C55" s="56"/>
      <c r="D55" s="56"/>
      <c r="E55" s="56"/>
      <c r="F55" s="56"/>
      <c r="G55" s="56"/>
      <c r="H55" s="56">
        <v>6</v>
      </c>
      <c r="I55" s="56"/>
      <c r="J55" s="56"/>
      <c r="K55" s="63"/>
      <c r="L55" s="67" t="s">
        <v>1301</v>
      </c>
      <c r="M55" s="67" t="s">
        <v>1301</v>
      </c>
      <c r="N55" s="55" t="s">
        <v>1302</v>
      </c>
      <c r="O55" s="55" t="s">
        <v>1303</v>
      </c>
      <c r="P55" s="55"/>
      <c r="Q55" s="76" t="s">
        <v>808</v>
      </c>
      <c r="R55" s="55"/>
      <c r="S55" s="62" t="s">
        <v>46</v>
      </c>
      <c r="T55" s="56" t="s">
        <v>1304</v>
      </c>
      <c r="U55" s="77" t="s">
        <v>600</v>
      </c>
      <c r="V55" s="67" t="s">
        <v>1301</v>
      </c>
      <c r="W55" s="83" t="s">
        <v>46</v>
      </c>
      <c r="X55" s="77" t="s">
        <v>600</v>
      </c>
      <c r="Y55" s="77" t="s">
        <v>407</v>
      </c>
      <c r="Z55" s="77" t="s">
        <v>1305</v>
      </c>
      <c r="AA55" s="72" t="s">
        <v>411</v>
      </c>
      <c r="AB55" s="72" t="s">
        <v>411</v>
      </c>
      <c r="AC55" s="81" t="s">
        <v>1306</v>
      </c>
      <c r="AD55" s="93">
        <v>0.0024</v>
      </c>
      <c r="AE55" s="55" t="s">
        <v>411</v>
      </c>
      <c r="AF55" s="82" t="s">
        <v>925</v>
      </c>
      <c r="AG55" s="118" t="s">
        <v>926</v>
      </c>
      <c r="AH55" s="118"/>
      <c r="AI55" s="118"/>
      <c r="AJ55" s="100" t="e">
        <f>AC55*1.02</f>
        <v>#VALUE!</v>
      </c>
      <c r="AK55" s="121" t="e">
        <f t="shared" si="12"/>
        <v>#VALUE!</v>
      </c>
      <c r="AL55" s="127"/>
      <c r="AM55" s="128"/>
      <c r="AN55" s="128"/>
      <c r="AO55" s="82"/>
      <c r="AP55" s="82" t="s">
        <v>823</v>
      </c>
      <c r="AQ55" s="82" t="s">
        <v>1307</v>
      </c>
      <c r="AR55" s="55" t="s">
        <v>893</v>
      </c>
      <c r="AS55" s="139"/>
      <c r="AT55" s="55">
        <v>2</v>
      </c>
      <c r="AU55" s="55">
        <v>2</v>
      </c>
      <c r="AV55" s="55">
        <v>2</v>
      </c>
      <c r="AW55" s="55">
        <v>2</v>
      </c>
    </row>
    <row r="56" s="42" customFormat="1" ht="30" customHeight="1" spans="1:49">
      <c r="A56" s="54">
        <f t="shared" si="13"/>
        <v>48</v>
      </c>
      <c r="B56" s="56"/>
      <c r="C56" s="56"/>
      <c r="D56" s="56"/>
      <c r="E56" s="56"/>
      <c r="F56" s="56"/>
      <c r="G56" s="56">
        <v>5</v>
      </c>
      <c r="H56" s="56"/>
      <c r="I56" s="56"/>
      <c r="J56" s="56"/>
      <c r="K56" s="63"/>
      <c r="L56" s="63"/>
      <c r="M56" s="62" t="s">
        <v>1308</v>
      </c>
      <c r="N56" s="55" t="s">
        <v>1309</v>
      </c>
      <c r="O56" s="55"/>
      <c r="P56" s="55"/>
      <c r="Q56" s="76" t="s">
        <v>808</v>
      </c>
      <c r="R56" s="55"/>
      <c r="S56" s="62" t="s">
        <v>46</v>
      </c>
      <c r="T56" s="81" t="s">
        <v>809</v>
      </c>
      <c r="U56" s="77" t="s">
        <v>600</v>
      </c>
      <c r="V56" s="56" t="s">
        <v>1308</v>
      </c>
      <c r="W56" s="83" t="s">
        <v>46</v>
      </c>
      <c r="X56" s="77" t="s">
        <v>600</v>
      </c>
      <c r="Y56" s="77" t="s">
        <v>407</v>
      </c>
      <c r="Z56" s="77" t="s">
        <v>843</v>
      </c>
      <c r="AA56" s="82" t="s">
        <v>811</v>
      </c>
      <c r="AB56" s="82" t="s">
        <v>411</v>
      </c>
      <c r="AC56" s="81" t="s">
        <v>1310</v>
      </c>
      <c r="AD56" s="93">
        <f>AD57+AD58</f>
        <v>0.8819</v>
      </c>
      <c r="AE56" s="55" t="s">
        <v>411</v>
      </c>
      <c r="AF56" s="104" t="s">
        <v>844</v>
      </c>
      <c r="AG56" s="127"/>
      <c r="AH56" s="127"/>
      <c r="AI56" s="127"/>
      <c r="AJ56" s="128"/>
      <c r="AK56" s="104"/>
      <c r="AL56" s="127">
        <v>8</v>
      </c>
      <c r="AM56" s="128"/>
      <c r="AN56" s="128"/>
      <c r="AO56" s="82"/>
      <c r="AP56" s="82" t="s">
        <v>869</v>
      </c>
      <c r="AQ56" s="82" t="s">
        <v>845</v>
      </c>
      <c r="AR56" s="55" t="s">
        <v>893</v>
      </c>
      <c r="AS56" s="139"/>
      <c r="AT56" s="55">
        <v>2</v>
      </c>
      <c r="AU56" s="55">
        <v>2</v>
      </c>
      <c r="AV56" s="55">
        <v>2</v>
      </c>
      <c r="AW56" s="55">
        <v>2</v>
      </c>
    </row>
    <row r="57" s="42" customFormat="1" ht="30" customHeight="1" spans="1:49">
      <c r="A57" s="54">
        <f t="shared" si="13"/>
        <v>49</v>
      </c>
      <c r="B57" s="56"/>
      <c r="C57" s="56"/>
      <c r="D57" s="56"/>
      <c r="E57" s="56"/>
      <c r="F57" s="56"/>
      <c r="G57" s="56"/>
      <c r="H57" s="56">
        <v>6</v>
      </c>
      <c r="I57" s="56"/>
      <c r="J57" s="56"/>
      <c r="K57" s="63"/>
      <c r="L57" s="62" t="s">
        <v>555</v>
      </c>
      <c r="M57" s="62" t="s">
        <v>555</v>
      </c>
      <c r="N57" s="55" t="s">
        <v>556</v>
      </c>
      <c r="O57" s="55"/>
      <c r="P57" s="55" t="s">
        <v>46</v>
      </c>
      <c r="Q57" s="76" t="s">
        <v>808</v>
      </c>
      <c r="R57" s="55"/>
      <c r="S57" s="62" t="s">
        <v>46</v>
      </c>
      <c r="T57" s="81" t="s">
        <v>809</v>
      </c>
      <c r="U57" s="77" t="s">
        <v>600</v>
      </c>
      <c r="V57" s="56" t="s">
        <v>555</v>
      </c>
      <c r="W57" s="83" t="s">
        <v>46</v>
      </c>
      <c r="X57" s="77" t="s">
        <v>600</v>
      </c>
      <c r="Y57" s="77" t="s">
        <v>407</v>
      </c>
      <c r="Z57" s="77" t="s">
        <v>896</v>
      </c>
      <c r="AA57" s="82" t="s">
        <v>1294</v>
      </c>
      <c r="AB57" s="82" t="s">
        <v>1295</v>
      </c>
      <c r="AC57" s="81" t="s">
        <v>1311</v>
      </c>
      <c r="AD57" s="93">
        <v>0.8107</v>
      </c>
      <c r="AE57" s="55" t="s">
        <v>411</v>
      </c>
      <c r="AF57" s="104" t="s">
        <v>899</v>
      </c>
      <c r="AG57" s="127">
        <v>387</v>
      </c>
      <c r="AH57" s="127">
        <v>86</v>
      </c>
      <c r="AI57" s="127">
        <v>4</v>
      </c>
      <c r="AJ57" s="125">
        <f>AG57*AH57*AI57*7860/1000000000</f>
        <v>1.04638608</v>
      </c>
      <c r="AK57" s="121">
        <f t="shared" ref="AK57:AK60" si="14">AD57/AJ57</f>
        <v>0.774761835516772</v>
      </c>
      <c r="AL57" s="124"/>
      <c r="AM57" s="129"/>
      <c r="AN57" s="129"/>
      <c r="AO57" s="82"/>
      <c r="AP57" s="82" t="s">
        <v>813</v>
      </c>
      <c r="AQ57" s="82" t="s">
        <v>900</v>
      </c>
      <c r="AR57" s="55" t="s">
        <v>893</v>
      </c>
      <c r="AS57" s="139"/>
      <c r="AT57" s="55">
        <v>1</v>
      </c>
      <c r="AU57" s="55">
        <v>1</v>
      </c>
      <c r="AV57" s="55">
        <v>1</v>
      </c>
      <c r="AW57" s="55">
        <v>1</v>
      </c>
    </row>
    <row r="58" s="42" customFormat="1" ht="30" customHeight="1" spans="1:49">
      <c r="A58" s="54">
        <f t="shared" si="13"/>
        <v>50</v>
      </c>
      <c r="B58" s="56"/>
      <c r="C58" s="56"/>
      <c r="D58" s="56"/>
      <c r="E58" s="56"/>
      <c r="F58" s="56"/>
      <c r="G58" s="56"/>
      <c r="H58" s="56">
        <v>6</v>
      </c>
      <c r="I58" s="56"/>
      <c r="J58" s="56"/>
      <c r="K58" s="63"/>
      <c r="L58" s="62" t="s">
        <v>557</v>
      </c>
      <c r="M58" s="62" t="s">
        <v>557</v>
      </c>
      <c r="N58" s="55" t="s">
        <v>558</v>
      </c>
      <c r="O58" s="55"/>
      <c r="P58" s="55"/>
      <c r="Q58" s="76" t="s">
        <v>808</v>
      </c>
      <c r="R58" s="55"/>
      <c r="S58" s="62" t="s">
        <v>46</v>
      </c>
      <c r="T58" s="81" t="s">
        <v>809</v>
      </c>
      <c r="U58" s="77" t="s">
        <v>600</v>
      </c>
      <c r="V58" s="90" t="s">
        <v>557</v>
      </c>
      <c r="W58" s="83" t="s">
        <v>46</v>
      </c>
      <c r="X58" s="77" t="s">
        <v>600</v>
      </c>
      <c r="Y58" s="77" t="s">
        <v>407</v>
      </c>
      <c r="Z58" s="77" t="s">
        <v>1006</v>
      </c>
      <c r="AA58" s="82" t="s">
        <v>1155</v>
      </c>
      <c r="AB58" s="82" t="s">
        <v>1283</v>
      </c>
      <c r="AC58" s="81" t="s">
        <v>1312</v>
      </c>
      <c r="AD58" s="93">
        <v>0.0712</v>
      </c>
      <c r="AE58" s="55" t="s">
        <v>411</v>
      </c>
      <c r="AF58" s="104" t="s">
        <v>1010</v>
      </c>
      <c r="AG58" s="127">
        <v>38</v>
      </c>
      <c r="AH58" s="127">
        <v>18</v>
      </c>
      <c r="AI58" s="127"/>
      <c r="AJ58" s="129">
        <f t="shared" ref="AJ58:AJ63" si="15">AH58/2*AH58/2*3.14*AG58*7860/1000000000</f>
        <v>0.0759662712</v>
      </c>
      <c r="AK58" s="121">
        <f t="shared" si="14"/>
        <v>0.937258060390359</v>
      </c>
      <c r="AL58" s="130"/>
      <c r="AM58" s="129"/>
      <c r="AN58" s="129"/>
      <c r="AO58" s="82"/>
      <c r="AP58" s="82" t="s">
        <v>823</v>
      </c>
      <c r="AQ58" s="82" t="s">
        <v>1011</v>
      </c>
      <c r="AR58" s="55" t="s">
        <v>893</v>
      </c>
      <c r="AS58" s="139" t="s">
        <v>1313</v>
      </c>
      <c r="AT58" s="55">
        <v>1</v>
      </c>
      <c r="AU58" s="55">
        <v>1</v>
      </c>
      <c r="AV58" s="55">
        <v>1</v>
      </c>
      <c r="AW58" s="55">
        <v>1</v>
      </c>
    </row>
    <row r="59" s="42" customFormat="1" ht="30" customHeight="1" spans="1:49">
      <c r="A59" s="54">
        <f t="shared" si="13"/>
        <v>51</v>
      </c>
      <c r="B59" s="56"/>
      <c r="C59" s="56"/>
      <c r="D59" s="56"/>
      <c r="E59" s="56"/>
      <c r="F59" s="56"/>
      <c r="G59" s="56">
        <v>5</v>
      </c>
      <c r="H59" s="56"/>
      <c r="I59" s="56"/>
      <c r="J59" s="56"/>
      <c r="K59" s="63"/>
      <c r="L59" s="62" t="s">
        <v>1314</v>
      </c>
      <c r="M59" s="62" t="s">
        <v>1314</v>
      </c>
      <c r="N59" s="55" t="s">
        <v>1315</v>
      </c>
      <c r="O59" s="55"/>
      <c r="P59" s="55"/>
      <c r="Q59" s="76" t="s">
        <v>808</v>
      </c>
      <c r="R59" s="55"/>
      <c r="S59" s="62" t="s">
        <v>46</v>
      </c>
      <c r="T59" s="81" t="s">
        <v>809</v>
      </c>
      <c r="U59" s="77" t="s">
        <v>600</v>
      </c>
      <c r="V59" s="56" t="s">
        <v>1314</v>
      </c>
      <c r="W59" s="83" t="s">
        <v>46</v>
      </c>
      <c r="X59" s="77" t="s">
        <v>600</v>
      </c>
      <c r="Y59" s="77" t="s">
        <v>407</v>
      </c>
      <c r="Z59" s="77" t="s">
        <v>843</v>
      </c>
      <c r="AA59" s="82" t="s">
        <v>811</v>
      </c>
      <c r="AB59" s="82" t="s">
        <v>411</v>
      </c>
      <c r="AC59" s="81"/>
      <c r="AD59" s="93">
        <f>AD60+AD61</f>
        <v>0.05846</v>
      </c>
      <c r="AE59" s="55" t="s">
        <v>411</v>
      </c>
      <c r="AF59" s="104" t="s">
        <v>933</v>
      </c>
      <c r="AG59" s="127"/>
      <c r="AH59" s="127"/>
      <c r="AI59" s="127"/>
      <c r="AJ59" s="128"/>
      <c r="AK59" s="104"/>
      <c r="AL59" s="127">
        <v>2</v>
      </c>
      <c r="AM59" s="128"/>
      <c r="AN59" s="128"/>
      <c r="AO59" s="82"/>
      <c r="AP59" s="82" t="s">
        <v>823</v>
      </c>
      <c r="AQ59" s="82" t="s">
        <v>1062</v>
      </c>
      <c r="AR59" s="55" t="s">
        <v>893</v>
      </c>
      <c r="AS59" s="139"/>
      <c r="AT59" s="55">
        <v>1</v>
      </c>
      <c r="AU59" s="55">
        <v>1</v>
      </c>
      <c r="AV59" s="55">
        <v>1</v>
      </c>
      <c r="AW59" s="55">
        <v>1</v>
      </c>
    </row>
    <row r="60" s="42" customFormat="1" ht="30" customHeight="1" spans="1:49">
      <c r="A60" s="54">
        <f t="shared" si="13"/>
        <v>52</v>
      </c>
      <c r="B60" s="56"/>
      <c r="C60" s="56"/>
      <c r="D60" s="56"/>
      <c r="E60" s="56"/>
      <c r="F60" s="56"/>
      <c r="G60" s="56"/>
      <c r="H60" s="56">
        <v>6</v>
      </c>
      <c r="I60" s="56"/>
      <c r="J60" s="56"/>
      <c r="K60" s="63"/>
      <c r="L60" s="63"/>
      <c r="M60" s="62" t="s">
        <v>1316</v>
      </c>
      <c r="N60" s="55" t="s">
        <v>1317</v>
      </c>
      <c r="O60" s="55"/>
      <c r="P60" s="55" t="s">
        <v>49</v>
      </c>
      <c r="Q60" s="76" t="s">
        <v>808</v>
      </c>
      <c r="R60" s="55"/>
      <c r="S60" s="62" t="s">
        <v>46</v>
      </c>
      <c r="T60" s="81" t="s">
        <v>809</v>
      </c>
      <c r="U60" s="77" t="s">
        <v>600</v>
      </c>
      <c r="V60" s="56" t="s">
        <v>1316</v>
      </c>
      <c r="W60" s="83" t="s">
        <v>46</v>
      </c>
      <c r="X60" s="77" t="s">
        <v>600</v>
      </c>
      <c r="Y60" s="77" t="s">
        <v>407</v>
      </c>
      <c r="Z60" s="77" t="s">
        <v>896</v>
      </c>
      <c r="AA60" s="82" t="s">
        <v>993</v>
      </c>
      <c r="AB60" s="82" t="s">
        <v>1058</v>
      </c>
      <c r="AC60" s="81" t="s">
        <v>1318</v>
      </c>
      <c r="AD60" s="93">
        <v>0.0533</v>
      </c>
      <c r="AE60" s="55" t="s">
        <v>411</v>
      </c>
      <c r="AF60" s="104" t="s">
        <v>899</v>
      </c>
      <c r="AG60" s="127">
        <v>91</v>
      </c>
      <c r="AH60" s="127">
        <v>39</v>
      </c>
      <c r="AI60" s="127">
        <v>3</v>
      </c>
      <c r="AJ60" s="125">
        <f>AG60*AH60*AI60*7860/1000000000</f>
        <v>0.08368542</v>
      </c>
      <c r="AK60" s="121">
        <f t="shared" si="14"/>
        <v>0.636909033855599</v>
      </c>
      <c r="AL60" s="124"/>
      <c r="AM60" s="129"/>
      <c r="AN60" s="129"/>
      <c r="AO60" s="82"/>
      <c r="AP60" s="142"/>
      <c r="AQ60" s="142"/>
      <c r="AR60" s="55" t="s">
        <v>893</v>
      </c>
      <c r="AS60" s="139"/>
      <c r="AT60" s="55">
        <v>1</v>
      </c>
      <c r="AU60" s="55">
        <v>1</v>
      </c>
      <c r="AV60" s="55">
        <v>1</v>
      </c>
      <c r="AW60" s="55">
        <v>1</v>
      </c>
    </row>
    <row r="61" s="42" customFormat="1" ht="30" customHeight="1" spans="1:49">
      <c r="A61" s="54">
        <f t="shared" si="13"/>
        <v>53</v>
      </c>
      <c r="B61" s="56"/>
      <c r="C61" s="56"/>
      <c r="D61" s="56"/>
      <c r="E61" s="56"/>
      <c r="F61" s="56"/>
      <c r="G61" s="56"/>
      <c r="H61" s="56">
        <v>6</v>
      </c>
      <c r="I61" s="56"/>
      <c r="J61" s="56"/>
      <c r="K61" s="63"/>
      <c r="L61" s="63"/>
      <c r="M61" s="72" t="s">
        <v>179</v>
      </c>
      <c r="N61" s="72" t="s">
        <v>180</v>
      </c>
      <c r="O61" s="72" t="s">
        <v>956</v>
      </c>
      <c r="P61" s="55"/>
      <c r="Q61" s="76" t="s">
        <v>808</v>
      </c>
      <c r="R61" s="91"/>
      <c r="S61" s="62" t="s">
        <v>49</v>
      </c>
      <c r="T61" s="62" t="s">
        <v>809</v>
      </c>
      <c r="U61" s="77" t="s">
        <v>407</v>
      </c>
      <c r="V61" s="56" t="s">
        <v>942</v>
      </c>
      <c r="W61" s="72" t="s">
        <v>49</v>
      </c>
      <c r="X61" s="77" t="s">
        <v>600</v>
      </c>
      <c r="Y61" s="77" t="s">
        <v>407</v>
      </c>
      <c r="Z61" s="77" t="s">
        <v>942</v>
      </c>
      <c r="AA61" s="82" t="s">
        <v>411</v>
      </c>
      <c r="AB61" s="82"/>
      <c r="AC61" s="81"/>
      <c r="AD61" s="93">
        <v>0.00516</v>
      </c>
      <c r="AE61" s="55" t="s">
        <v>411</v>
      </c>
      <c r="AF61" s="72"/>
      <c r="AG61" s="135"/>
      <c r="AH61" s="135"/>
      <c r="AI61" s="135"/>
      <c r="AJ61" s="72"/>
      <c r="AK61" s="72"/>
      <c r="AL61" s="135"/>
      <c r="AM61" s="133"/>
      <c r="AN61" s="133"/>
      <c r="AO61" s="82"/>
      <c r="AP61" s="142"/>
      <c r="AQ61" s="142"/>
      <c r="AR61" s="55" t="s">
        <v>893</v>
      </c>
      <c r="AS61" s="139"/>
      <c r="AT61" s="55">
        <v>1</v>
      </c>
      <c r="AU61" s="55">
        <v>1</v>
      </c>
      <c r="AV61" s="55">
        <v>1</v>
      </c>
      <c r="AW61" s="55">
        <v>1</v>
      </c>
    </row>
    <row r="62" s="42" customFormat="1" ht="30" customHeight="1" spans="1:49">
      <c r="A62" s="54">
        <f t="shared" si="13"/>
        <v>54</v>
      </c>
      <c r="B62" s="56"/>
      <c r="C62" s="56"/>
      <c r="D62" s="56"/>
      <c r="E62" s="56"/>
      <c r="F62" s="56"/>
      <c r="G62" s="56">
        <v>5</v>
      </c>
      <c r="H62" s="56"/>
      <c r="I62" s="56"/>
      <c r="J62" s="56"/>
      <c r="K62" s="63"/>
      <c r="L62" s="62" t="s">
        <v>1273</v>
      </c>
      <c r="M62" s="62" t="s">
        <v>1273</v>
      </c>
      <c r="N62" s="55" t="s">
        <v>1274</v>
      </c>
      <c r="O62" s="55" t="s">
        <v>1275</v>
      </c>
      <c r="P62" s="55"/>
      <c r="Q62" s="76" t="s">
        <v>808</v>
      </c>
      <c r="R62" s="55"/>
      <c r="S62" s="62" t="s">
        <v>49</v>
      </c>
      <c r="T62" s="81" t="s">
        <v>809</v>
      </c>
      <c r="U62" s="77" t="s">
        <v>600</v>
      </c>
      <c r="V62" s="56" t="s">
        <v>1273</v>
      </c>
      <c r="W62" s="83" t="s">
        <v>49</v>
      </c>
      <c r="X62" s="77" t="s">
        <v>600</v>
      </c>
      <c r="Y62" s="77" t="s">
        <v>407</v>
      </c>
      <c r="Z62" s="77" t="s">
        <v>1006</v>
      </c>
      <c r="AA62" s="82" t="s">
        <v>1155</v>
      </c>
      <c r="AB62" s="82" t="s">
        <v>1283</v>
      </c>
      <c r="AC62" s="81" t="str">
        <f>AC46</f>
        <v>16*16*241</v>
      </c>
      <c r="AD62" s="93">
        <f>AD46</f>
        <v>0.3568</v>
      </c>
      <c r="AE62" s="55" t="s">
        <v>411</v>
      </c>
      <c r="AF62" s="104" t="s">
        <v>1202</v>
      </c>
      <c r="AG62" s="127">
        <v>251</v>
      </c>
      <c r="AH62" s="127">
        <v>16</v>
      </c>
      <c r="AI62" s="127"/>
      <c r="AJ62" s="129">
        <f t="shared" si="15"/>
        <v>0.3964659456</v>
      </c>
      <c r="AK62" s="121">
        <f t="shared" ref="AK62:AK66" si="16">AD62/AJ62</f>
        <v>0.899951191167325</v>
      </c>
      <c r="AL62" s="130"/>
      <c r="AM62" s="129"/>
      <c r="AN62" s="129"/>
      <c r="AO62" s="82"/>
      <c r="AP62" s="82" t="s">
        <v>823</v>
      </c>
      <c r="AQ62" s="82" t="s">
        <v>1011</v>
      </c>
      <c r="AR62" s="55" t="s">
        <v>893</v>
      </c>
      <c r="AS62" s="139"/>
      <c r="AT62" s="55">
        <v>1</v>
      </c>
      <c r="AU62" s="55">
        <v>1</v>
      </c>
      <c r="AV62" s="55">
        <v>1</v>
      </c>
      <c r="AW62" s="55">
        <v>1</v>
      </c>
    </row>
    <row r="63" s="42" customFormat="1" ht="30" customHeight="1" spans="1:49">
      <c r="A63" s="54">
        <f t="shared" si="13"/>
        <v>55</v>
      </c>
      <c r="B63" s="56"/>
      <c r="C63" s="56"/>
      <c r="D63" s="56"/>
      <c r="E63" s="56"/>
      <c r="F63" s="56"/>
      <c r="G63" s="56">
        <v>5</v>
      </c>
      <c r="H63" s="56"/>
      <c r="I63" s="56"/>
      <c r="J63" s="56"/>
      <c r="K63" s="63"/>
      <c r="L63" s="62" t="s">
        <v>1281</v>
      </c>
      <c r="M63" s="62" t="s">
        <v>1281</v>
      </c>
      <c r="N63" s="55" t="s">
        <v>1282</v>
      </c>
      <c r="O63" s="55" t="s">
        <v>1275</v>
      </c>
      <c r="P63" s="55"/>
      <c r="Q63" s="76" t="s">
        <v>808</v>
      </c>
      <c r="R63" s="55"/>
      <c r="S63" s="62" t="s">
        <v>46</v>
      </c>
      <c r="T63" s="81" t="s">
        <v>809</v>
      </c>
      <c r="U63" s="77" t="s">
        <v>600</v>
      </c>
      <c r="V63" s="56" t="s">
        <v>1281</v>
      </c>
      <c r="W63" s="83" t="s">
        <v>46</v>
      </c>
      <c r="X63" s="77" t="s">
        <v>600</v>
      </c>
      <c r="Y63" s="77" t="s">
        <v>407</v>
      </c>
      <c r="Z63" s="77" t="s">
        <v>1006</v>
      </c>
      <c r="AA63" s="82" t="s">
        <v>1155</v>
      </c>
      <c r="AB63" s="82" t="s">
        <v>1283</v>
      </c>
      <c r="AC63" s="81" t="str">
        <f>AC48</f>
        <v>16*16*246</v>
      </c>
      <c r="AD63" s="93">
        <f>AD48</f>
        <v>0.3755</v>
      </c>
      <c r="AE63" s="55" t="s">
        <v>411</v>
      </c>
      <c r="AF63" s="104" t="s">
        <v>1202</v>
      </c>
      <c r="AG63" s="127">
        <v>256</v>
      </c>
      <c r="AH63" s="127">
        <v>16</v>
      </c>
      <c r="AI63" s="127"/>
      <c r="AJ63" s="129">
        <f t="shared" si="15"/>
        <v>0.4043636736</v>
      </c>
      <c r="AK63" s="121">
        <f t="shared" si="16"/>
        <v>0.928619518803382</v>
      </c>
      <c r="AL63" s="130"/>
      <c r="AM63" s="129"/>
      <c r="AN63" s="129"/>
      <c r="AO63" s="82"/>
      <c r="AP63" s="82" t="s">
        <v>823</v>
      </c>
      <c r="AQ63" s="82" t="s">
        <v>1011</v>
      </c>
      <c r="AR63" s="55" t="s">
        <v>893</v>
      </c>
      <c r="AS63" s="139"/>
      <c r="AT63" s="55">
        <v>1</v>
      </c>
      <c r="AU63" s="55">
        <v>1</v>
      </c>
      <c r="AV63" s="55">
        <v>1</v>
      </c>
      <c r="AW63" s="55">
        <v>1</v>
      </c>
    </row>
    <row r="64" s="42" customFormat="1" ht="30" customHeight="1" spans="1:49">
      <c r="A64" s="54">
        <f t="shared" si="13"/>
        <v>56</v>
      </c>
      <c r="B64" s="56"/>
      <c r="C64" s="56"/>
      <c r="D64" s="56"/>
      <c r="E64" s="56">
        <v>3</v>
      </c>
      <c r="F64" s="56"/>
      <c r="G64" s="56"/>
      <c r="H64" s="56"/>
      <c r="I64" s="56"/>
      <c r="J64" s="56"/>
      <c r="K64" s="63"/>
      <c r="L64" s="62" t="s">
        <v>1319</v>
      </c>
      <c r="M64" s="62" t="s">
        <v>1319</v>
      </c>
      <c r="N64" s="55" t="s">
        <v>1320</v>
      </c>
      <c r="O64" s="55" t="s">
        <v>1321</v>
      </c>
      <c r="P64" s="55" t="s">
        <v>46</v>
      </c>
      <c r="Q64" s="76" t="s">
        <v>808</v>
      </c>
      <c r="R64" s="55"/>
      <c r="S64" s="62" t="s">
        <v>46</v>
      </c>
      <c r="T64" s="81" t="s">
        <v>809</v>
      </c>
      <c r="U64" s="77" t="s">
        <v>600</v>
      </c>
      <c r="V64" s="56" t="s">
        <v>1319</v>
      </c>
      <c r="W64" s="83" t="s">
        <v>46</v>
      </c>
      <c r="X64" s="77" t="s">
        <v>600</v>
      </c>
      <c r="Y64" s="77" t="s">
        <v>407</v>
      </c>
      <c r="Z64" s="77" t="s">
        <v>922</v>
      </c>
      <c r="AA64" s="82" t="s">
        <v>1322</v>
      </c>
      <c r="AB64" s="82"/>
      <c r="AC64" s="81" t="s">
        <v>1323</v>
      </c>
      <c r="AD64" s="93">
        <v>0.034</v>
      </c>
      <c r="AE64" s="55" t="s">
        <v>411</v>
      </c>
      <c r="AF64" s="82" t="s">
        <v>925</v>
      </c>
      <c r="AG64" s="118" t="s">
        <v>926</v>
      </c>
      <c r="AH64" s="118"/>
      <c r="AI64" s="118"/>
      <c r="AJ64" s="100">
        <f t="shared" ref="AJ64:AJ69" si="17">AD64*1.02</f>
        <v>0.03468</v>
      </c>
      <c r="AK64" s="121">
        <f t="shared" si="16"/>
        <v>0.980392156862745</v>
      </c>
      <c r="AL64" s="82"/>
      <c r="AM64" s="82"/>
      <c r="AN64" s="82"/>
      <c r="AO64" s="82"/>
      <c r="AP64" s="82" t="s">
        <v>823</v>
      </c>
      <c r="AQ64" s="82" t="s">
        <v>1324</v>
      </c>
      <c r="AR64" s="55" t="s">
        <v>893</v>
      </c>
      <c r="AS64" s="139"/>
      <c r="AT64" s="55">
        <v>2</v>
      </c>
      <c r="AU64" s="55">
        <v>2</v>
      </c>
      <c r="AV64" s="55">
        <v>2</v>
      </c>
      <c r="AW64" s="55">
        <v>2</v>
      </c>
    </row>
    <row r="65" s="42" customFormat="1" ht="30" customHeight="1" spans="1:49">
      <c r="A65" s="54">
        <f t="shared" ref="A65:A70" si="18">ROW()-8</f>
        <v>57</v>
      </c>
      <c r="B65" s="56"/>
      <c r="C65" s="56"/>
      <c r="D65" s="56"/>
      <c r="E65" s="56">
        <v>3</v>
      </c>
      <c r="F65" s="56"/>
      <c r="G65" s="56"/>
      <c r="H65" s="56"/>
      <c r="I65" s="56"/>
      <c r="J65" s="56"/>
      <c r="K65" s="63"/>
      <c r="L65" s="62" t="s">
        <v>1325</v>
      </c>
      <c r="M65" s="62" t="s">
        <v>1325</v>
      </c>
      <c r="N65" s="55" t="s">
        <v>1326</v>
      </c>
      <c r="O65" s="55" t="s">
        <v>1321</v>
      </c>
      <c r="P65" s="55" t="s">
        <v>46</v>
      </c>
      <c r="Q65" s="76" t="s">
        <v>808</v>
      </c>
      <c r="R65" s="55"/>
      <c r="S65" s="62" t="s">
        <v>46</v>
      </c>
      <c r="T65" s="81" t="s">
        <v>809</v>
      </c>
      <c r="U65" s="77" t="s">
        <v>600</v>
      </c>
      <c r="V65" s="56" t="s">
        <v>1325</v>
      </c>
      <c r="W65" s="83" t="s">
        <v>46</v>
      </c>
      <c r="X65" s="77" t="s">
        <v>600</v>
      </c>
      <c r="Y65" s="77" t="s">
        <v>407</v>
      </c>
      <c r="Z65" s="77" t="s">
        <v>922</v>
      </c>
      <c r="AA65" s="82" t="s">
        <v>1322</v>
      </c>
      <c r="AB65" s="82"/>
      <c r="AC65" s="81" t="s">
        <v>1327</v>
      </c>
      <c r="AD65" s="93">
        <v>0.0183</v>
      </c>
      <c r="AE65" s="55" t="s">
        <v>411</v>
      </c>
      <c r="AF65" s="82" t="s">
        <v>925</v>
      </c>
      <c r="AG65" s="118" t="s">
        <v>926</v>
      </c>
      <c r="AH65" s="118"/>
      <c r="AI65" s="118"/>
      <c r="AJ65" s="100">
        <f t="shared" si="17"/>
        <v>0.018666</v>
      </c>
      <c r="AK65" s="121">
        <f t="shared" si="16"/>
        <v>0.980392156862745</v>
      </c>
      <c r="AL65" s="82"/>
      <c r="AM65" s="82"/>
      <c r="AN65" s="82"/>
      <c r="AO65" s="82"/>
      <c r="AP65" s="82" t="s">
        <v>823</v>
      </c>
      <c r="AQ65" s="82" t="s">
        <v>1324</v>
      </c>
      <c r="AR65" s="55" t="s">
        <v>893</v>
      </c>
      <c r="AS65" s="139"/>
      <c r="AT65" s="55">
        <v>2</v>
      </c>
      <c r="AU65" s="55">
        <v>2</v>
      </c>
      <c r="AV65" s="55">
        <v>2</v>
      </c>
      <c r="AW65" s="55">
        <v>2</v>
      </c>
    </row>
    <row r="66" s="42" customFormat="1" ht="30" customHeight="1" spans="1:49">
      <c r="A66" s="54">
        <f t="shared" si="18"/>
        <v>58</v>
      </c>
      <c r="B66" s="59"/>
      <c r="C66" s="59"/>
      <c r="D66" s="59"/>
      <c r="E66" s="59">
        <v>3</v>
      </c>
      <c r="F66" s="59"/>
      <c r="G66" s="59"/>
      <c r="H66" s="59"/>
      <c r="I66" s="59"/>
      <c r="J66" s="59"/>
      <c r="K66" s="63"/>
      <c r="L66" s="68" t="s">
        <v>701</v>
      </c>
      <c r="M66" s="68" t="s">
        <v>701</v>
      </c>
      <c r="N66" s="85" t="s">
        <v>708</v>
      </c>
      <c r="O66" s="88"/>
      <c r="P66" s="60" t="s">
        <v>49</v>
      </c>
      <c r="Q66" s="88" t="s">
        <v>808</v>
      </c>
      <c r="R66" s="88"/>
      <c r="S66" s="68" t="s">
        <v>46</v>
      </c>
      <c r="T66" s="89" t="s">
        <v>809</v>
      </c>
      <c r="U66" s="77" t="s">
        <v>600</v>
      </c>
      <c r="V66" s="149" t="s">
        <v>701</v>
      </c>
      <c r="W66" s="87" t="s">
        <v>46</v>
      </c>
      <c r="X66" s="77" t="s">
        <v>600</v>
      </c>
      <c r="Y66" s="77" t="s">
        <v>407</v>
      </c>
      <c r="Z66" s="60" t="s">
        <v>1010</v>
      </c>
      <c r="AA66" s="82" t="s">
        <v>1328</v>
      </c>
      <c r="AB66" s="82" t="s">
        <v>1008</v>
      </c>
      <c r="AC66" s="85" t="s">
        <v>1329</v>
      </c>
      <c r="AD66" s="150">
        <v>0.0149</v>
      </c>
      <c r="AE66" s="151" t="s">
        <v>1161</v>
      </c>
      <c r="AF66" s="152" t="s">
        <v>1010</v>
      </c>
      <c r="AG66" s="122">
        <v>25</v>
      </c>
      <c r="AH66" s="122">
        <v>16</v>
      </c>
      <c r="AI66" s="122">
        <v>2</v>
      </c>
      <c r="AJ66" s="134">
        <f>AG66*0.691/1000</f>
        <v>0.017275</v>
      </c>
      <c r="AK66" s="121">
        <f t="shared" si="16"/>
        <v>0.862518089725036</v>
      </c>
      <c r="AL66" s="82"/>
      <c r="AM66" s="82"/>
      <c r="AN66" s="82"/>
      <c r="AO66" s="82"/>
      <c r="AP66" s="82" t="s">
        <v>823</v>
      </c>
      <c r="AQ66" s="82" t="s">
        <v>1011</v>
      </c>
      <c r="AR66" s="60" t="s">
        <v>893</v>
      </c>
      <c r="AS66" s="158"/>
      <c r="AT66" s="60">
        <v>2</v>
      </c>
      <c r="AU66" s="60">
        <v>2</v>
      </c>
      <c r="AV66" s="60">
        <v>2</v>
      </c>
      <c r="AW66" s="60">
        <v>2</v>
      </c>
    </row>
    <row r="67" s="42" customFormat="1" ht="30" customHeight="1" spans="1:49">
      <c r="A67" s="54">
        <f t="shared" si="18"/>
        <v>59</v>
      </c>
      <c r="B67" s="59"/>
      <c r="C67" s="59"/>
      <c r="D67" s="59"/>
      <c r="E67" s="59">
        <v>3</v>
      </c>
      <c r="F67" s="59"/>
      <c r="G67" s="59"/>
      <c r="H67" s="59"/>
      <c r="I67" s="59"/>
      <c r="J67" s="59"/>
      <c r="K67" s="63"/>
      <c r="L67" s="68" t="s">
        <v>1330</v>
      </c>
      <c r="M67" s="68" t="s">
        <v>1330</v>
      </c>
      <c r="N67" s="60" t="s">
        <v>1331</v>
      </c>
      <c r="O67" s="60"/>
      <c r="P67" s="60"/>
      <c r="Q67" s="88" t="s">
        <v>808</v>
      </c>
      <c r="R67" s="60"/>
      <c r="S67" s="68" t="s">
        <v>134</v>
      </c>
      <c r="T67" s="89" t="s">
        <v>809</v>
      </c>
      <c r="U67" s="77" t="s">
        <v>600</v>
      </c>
      <c r="V67" s="59" t="s">
        <v>1330</v>
      </c>
      <c r="W67" s="87" t="s">
        <v>134</v>
      </c>
      <c r="X67" s="77" t="s">
        <v>600</v>
      </c>
      <c r="Y67" s="77" t="s">
        <v>407</v>
      </c>
      <c r="Z67" s="77" t="s">
        <v>810</v>
      </c>
      <c r="AA67" s="82" t="s">
        <v>811</v>
      </c>
      <c r="AB67" s="82"/>
      <c r="AC67" s="89"/>
      <c r="AD67" s="108">
        <f>AD68+AD69</f>
        <v>0.049</v>
      </c>
      <c r="AE67" s="60" t="s">
        <v>411</v>
      </c>
      <c r="AF67" s="101" t="s">
        <v>1272</v>
      </c>
      <c r="AG67" s="122"/>
      <c r="AH67" s="122"/>
      <c r="AI67" s="122"/>
      <c r="AJ67" s="134"/>
      <c r="AK67" s="101"/>
      <c r="AL67" s="82"/>
      <c r="AM67" s="82"/>
      <c r="AN67" s="82"/>
      <c r="AO67" s="82"/>
      <c r="AP67" s="82" t="s">
        <v>823</v>
      </c>
      <c r="AQ67" s="82" t="s">
        <v>1324</v>
      </c>
      <c r="AR67" s="60" t="s">
        <v>893</v>
      </c>
      <c r="AS67" s="139"/>
      <c r="AT67" s="60">
        <v>4</v>
      </c>
      <c r="AU67" s="60">
        <v>4</v>
      </c>
      <c r="AV67" s="60">
        <v>4</v>
      </c>
      <c r="AW67" s="60">
        <v>4</v>
      </c>
    </row>
    <row r="68" s="42" customFormat="1" ht="30" customHeight="1" spans="1:49">
      <c r="A68" s="54">
        <f t="shared" si="18"/>
        <v>60</v>
      </c>
      <c r="B68" s="59"/>
      <c r="C68" s="59"/>
      <c r="D68" s="59"/>
      <c r="E68" s="59"/>
      <c r="F68" s="59">
        <v>4</v>
      </c>
      <c r="G68" s="59"/>
      <c r="H68" s="59"/>
      <c r="I68" s="59"/>
      <c r="J68" s="59"/>
      <c r="K68" s="63"/>
      <c r="L68" s="68" t="s">
        <v>1332</v>
      </c>
      <c r="M68" s="68" t="s">
        <v>1332</v>
      </c>
      <c r="N68" s="60" t="s">
        <v>1333</v>
      </c>
      <c r="O68" s="60"/>
      <c r="P68" s="60"/>
      <c r="Q68" s="88" t="s">
        <v>808</v>
      </c>
      <c r="R68" s="60"/>
      <c r="S68" s="68" t="s">
        <v>46</v>
      </c>
      <c r="T68" s="89" t="s">
        <v>809</v>
      </c>
      <c r="U68" s="77" t="s">
        <v>600</v>
      </c>
      <c r="V68" s="59" t="s">
        <v>1332</v>
      </c>
      <c r="W68" s="87" t="s">
        <v>49</v>
      </c>
      <c r="X68" s="77" t="s">
        <v>600</v>
      </c>
      <c r="Y68" s="77" t="s">
        <v>407</v>
      </c>
      <c r="Z68" s="77" t="s">
        <v>1006</v>
      </c>
      <c r="AA68" s="82" t="s">
        <v>1155</v>
      </c>
      <c r="AB68" s="82" t="s">
        <v>1334</v>
      </c>
      <c r="AC68" s="89"/>
      <c r="AD68" s="108">
        <v>0.0465</v>
      </c>
      <c r="AE68" s="151"/>
      <c r="AF68" s="101" t="s">
        <v>1202</v>
      </c>
      <c r="AG68" s="122">
        <v>20</v>
      </c>
      <c r="AH68" s="122">
        <v>26</v>
      </c>
      <c r="AI68" s="122"/>
      <c r="AJ68" s="123">
        <f>AH68/2*AH68/2*3.14*AG68*7860/1000000000</f>
        <v>0.083419752</v>
      </c>
      <c r="AK68" s="121">
        <f t="shared" ref="AK68:AK74" si="19">AD68/AJ68</f>
        <v>0.557421940070021</v>
      </c>
      <c r="AL68" s="82"/>
      <c r="AM68" s="82"/>
      <c r="AN68" s="82"/>
      <c r="AO68" s="82"/>
      <c r="AP68" s="142"/>
      <c r="AQ68" s="142"/>
      <c r="AR68" s="60" t="s">
        <v>893</v>
      </c>
      <c r="AS68" s="139"/>
      <c r="AT68" s="60">
        <v>4</v>
      </c>
      <c r="AU68" s="60">
        <v>4</v>
      </c>
      <c r="AV68" s="60">
        <v>4</v>
      </c>
      <c r="AW68" s="60">
        <v>4</v>
      </c>
    </row>
    <row r="69" s="42" customFormat="1" ht="30" customHeight="1" spans="1:49">
      <c r="A69" s="54">
        <f t="shared" si="18"/>
        <v>61</v>
      </c>
      <c r="B69" s="59"/>
      <c r="C69" s="59"/>
      <c r="D69" s="59"/>
      <c r="E69" s="59"/>
      <c r="F69" s="59">
        <v>4</v>
      </c>
      <c r="G69" s="59"/>
      <c r="H69" s="59"/>
      <c r="I69" s="59"/>
      <c r="J69" s="59"/>
      <c r="K69" s="63"/>
      <c r="L69" s="68" t="s">
        <v>1335</v>
      </c>
      <c r="M69" s="68" t="s">
        <v>1335</v>
      </c>
      <c r="N69" s="60" t="s">
        <v>1336</v>
      </c>
      <c r="O69" s="60" t="s">
        <v>1321</v>
      </c>
      <c r="P69" s="60"/>
      <c r="Q69" s="88" t="s">
        <v>808</v>
      </c>
      <c r="R69" s="60"/>
      <c r="S69" s="68" t="s">
        <v>49</v>
      </c>
      <c r="T69" s="89" t="s">
        <v>809</v>
      </c>
      <c r="U69" s="77" t="s">
        <v>600</v>
      </c>
      <c r="V69" s="59" t="s">
        <v>1335</v>
      </c>
      <c r="W69" s="87" t="s">
        <v>49</v>
      </c>
      <c r="X69" s="77" t="s">
        <v>600</v>
      </c>
      <c r="Y69" s="77" t="s">
        <v>407</v>
      </c>
      <c r="Z69" s="77" t="s">
        <v>922</v>
      </c>
      <c r="AA69" s="82" t="s">
        <v>1337</v>
      </c>
      <c r="AB69" s="82"/>
      <c r="AC69" s="89"/>
      <c r="AD69" s="108">
        <v>0.0025</v>
      </c>
      <c r="AE69" s="60" t="s">
        <v>411</v>
      </c>
      <c r="AF69" s="82" t="s">
        <v>925</v>
      </c>
      <c r="AG69" s="118" t="s">
        <v>926</v>
      </c>
      <c r="AH69" s="118"/>
      <c r="AI69" s="118"/>
      <c r="AJ69" s="100">
        <f t="shared" si="17"/>
        <v>0.00255</v>
      </c>
      <c r="AK69" s="121">
        <f t="shared" si="19"/>
        <v>0.980392156862745</v>
      </c>
      <c r="AL69" s="82"/>
      <c r="AM69" s="82"/>
      <c r="AN69" s="82"/>
      <c r="AO69" s="82"/>
      <c r="AP69" s="142"/>
      <c r="AQ69" s="142"/>
      <c r="AR69" s="60" t="s">
        <v>893</v>
      </c>
      <c r="AS69" s="139"/>
      <c r="AT69" s="60">
        <v>4</v>
      </c>
      <c r="AU69" s="60">
        <v>4</v>
      </c>
      <c r="AV69" s="60">
        <v>4</v>
      </c>
      <c r="AW69" s="60">
        <v>4</v>
      </c>
    </row>
    <row r="70" s="42" customFormat="1" ht="30" customHeight="1" spans="1:49">
      <c r="A70" s="54">
        <f t="shared" si="18"/>
        <v>62</v>
      </c>
      <c r="B70" s="59"/>
      <c r="C70" s="59"/>
      <c r="D70" s="59"/>
      <c r="E70" s="59">
        <v>3</v>
      </c>
      <c r="F70" s="59"/>
      <c r="G70" s="59"/>
      <c r="H70" s="59"/>
      <c r="I70" s="59"/>
      <c r="J70" s="59"/>
      <c r="K70" s="63"/>
      <c r="L70" s="63" t="s">
        <v>1338</v>
      </c>
      <c r="M70" s="63" t="s">
        <v>1338</v>
      </c>
      <c r="N70" s="60" t="s">
        <v>1339</v>
      </c>
      <c r="O70" s="60" t="s">
        <v>1340</v>
      </c>
      <c r="P70" s="60"/>
      <c r="Q70" s="88" t="s">
        <v>808</v>
      </c>
      <c r="R70" s="88"/>
      <c r="S70" s="68" t="s">
        <v>134</v>
      </c>
      <c r="T70" s="89" t="s">
        <v>809</v>
      </c>
      <c r="U70" s="77" t="s">
        <v>600</v>
      </c>
      <c r="V70" s="59" t="s">
        <v>465</v>
      </c>
      <c r="W70" s="87" t="s">
        <v>134</v>
      </c>
      <c r="X70" s="77" t="s">
        <v>600</v>
      </c>
      <c r="Y70" s="77" t="s">
        <v>407</v>
      </c>
      <c r="Z70" s="70" t="s">
        <v>829</v>
      </c>
      <c r="AA70" s="82" t="s">
        <v>811</v>
      </c>
      <c r="AB70" s="82" t="s">
        <v>411</v>
      </c>
      <c r="AC70" s="89" t="s">
        <v>1341</v>
      </c>
      <c r="AD70" s="108">
        <f>AD71</f>
        <v>0.7089</v>
      </c>
      <c r="AE70" s="60" t="s">
        <v>1142</v>
      </c>
      <c r="AF70" s="101" t="s">
        <v>830</v>
      </c>
      <c r="AG70" s="122"/>
      <c r="AH70" s="122"/>
      <c r="AI70" s="122"/>
      <c r="AJ70" s="134"/>
      <c r="AK70" s="101"/>
      <c r="AL70" s="122"/>
      <c r="AM70" s="134">
        <v>0.076</v>
      </c>
      <c r="AN70" s="134"/>
      <c r="AO70" s="82"/>
      <c r="AP70" s="82" t="s">
        <v>813</v>
      </c>
      <c r="AQ70" s="82" t="s">
        <v>831</v>
      </c>
      <c r="AR70" s="60" t="s">
        <v>893</v>
      </c>
      <c r="AS70" s="139"/>
      <c r="AT70" s="60">
        <v>2</v>
      </c>
      <c r="AU70" s="60">
        <v>2</v>
      </c>
      <c r="AV70" s="60">
        <v>2</v>
      </c>
      <c r="AW70" s="60">
        <v>2</v>
      </c>
    </row>
    <row r="71" s="42" customFormat="1" ht="30" customHeight="1" spans="1:49">
      <c r="A71" s="54">
        <f t="shared" ref="A71:A77" si="20">ROW()-8</f>
        <v>63</v>
      </c>
      <c r="B71" s="59"/>
      <c r="C71" s="59"/>
      <c r="D71" s="59"/>
      <c r="E71" s="59"/>
      <c r="F71" s="59">
        <v>4</v>
      </c>
      <c r="G71" s="59"/>
      <c r="H71" s="59"/>
      <c r="I71" s="59"/>
      <c r="J71" s="59"/>
      <c r="K71" s="63"/>
      <c r="L71" s="68" t="s">
        <v>465</v>
      </c>
      <c r="M71" s="68" t="s">
        <v>465</v>
      </c>
      <c r="N71" s="60" t="s">
        <v>466</v>
      </c>
      <c r="O71" s="60" t="s">
        <v>1340</v>
      </c>
      <c r="P71" s="60"/>
      <c r="Q71" s="88" t="s">
        <v>808</v>
      </c>
      <c r="R71" s="88"/>
      <c r="S71" s="68" t="s">
        <v>134</v>
      </c>
      <c r="T71" s="89" t="s">
        <v>809</v>
      </c>
      <c r="U71" s="77" t="s">
        <v>600</v>
      </c>
      <c r="V71" s="59" t="s">
        <v>465</v>
      </c>
      <c r="W71" s="87" t="s">
        <v>134</v>
      </c>
      <c r="X71" s="77" t="s">
        <v>600</v>
      </c>
      <c r="Y71" s="77" t="s">
        <v>407</v>
      </c>
      <c r="Z71" s="77" t="s">
        <v>843</v>
      </c>
      <c r="AA71" s="82" t="s">
        <v>811</v>
      </c>
      <c r="AB71" s="82" t="s">
        <v>411</v>
      </c>
      <c r="AC71" s="89" t="s">
        <v>1341</v>
      </c>
      <c r="AD71" s="108">
        <f>AD72+AD73+AD74</f>
        <v>0.7089</v>
      </c>
      <c r="AE71" s="60" t="s">
        <v>411</v>
      </c>
      <c r="AF71" s="101" t="s">
        <v>844</v>
      </c>
      <c r="AG71" s="122"/>
      <c r="AH71" s="122"/>
      <c r="AI71" s="122"/>
      <c r="AJ71" s="134"/>
      <c r="AK71" s="101"/>
      <c r="AL71" s="122">
        <v>4</v>
      </c>
      <c r="AM71" s="134"/>
      <c r="AN71" s="134"/>
      <c r="AO71" s="82"/>
      <c r="AP71" s="82" t="s">
        <v>813</v>
      </c>
      <c r="AQ71" s="82" t="s">
        <v>845</v>
      </c>
      <c r="AR71" s="60" t="s">
        <v>893</v>
      </c>
      <c r="AS71" s="139"/>
      <c r="AT71" s="60">
        <v>2</v>
      </c>
      <c r="AU71" s="60">
        <v>2</v>
      </c>
      <c r="AV71" s="60">
        <v>2</v>
      </c>
      <c r="AW71" s="60">
        <v>2</v>
      </c>
    </row>
    <row r="72" s="42" customFormat="1" ht="30" customHeight="1" spans="1:49">
      <c r="A72" s="54">
        <f t="shared" si="20"/>
        <v>64</v>
      </c>
      <c r="B72" s="59"/>
      <c r="C72" s="59"/>
      <c r="D72" s="59"/>
      <c r="E72" s="59"/>
      <c r="F72" s="59"/>
      <c r="G72" s="59">
        <v>5</v>
      </c>
      <c r="H72" s="59"/>
      <c r="I72" s="59"/>
      <c r="J72" s="59"/>
      <c r="K72" s="63"/>
      <c r="L72" s="68" t="s">
        <v>454</v>
      </c>
      <c r="M72" s="68" t="s">
        <v>454</v>
      </c>
      <c r="N72" s="60" t="s">
        <v>455</v>
      </c>
      <c r="O72" s="60" t="s">
        <v>1342</v>
      </c>
      <c r="P72" s="60"/>
      <c r="Q72" s="88"/>
      <c r="R72" s="88"/>
      <c r="S72" s="68" t="s">
        <v>134</v>
      </c>
      <c r="T72" s="89" t="s">
        <v>809</v>
      </c>
      <c r="U72" s="77" t="s">
        <v>600</v>
      </c>
      <c r="V72" s="59" t="s">
        <v>454</v>
      </c>
      <c r="W72" s="87" t="s">
        <v>134</v>
      </c>
      <c r="X72" s="77" t="s">
        <v>600</v>
      </c>
      <c r="Y72" s="77" t="s">
        <v>407</v>
      </c>
      <c r="Z72" s="77" t="s">
        <v>896</v>
      </c>
      <c r="AA72" s="82" t="s">
        <v>1240</v>
      </c>
      <c r="AB72" s="82" t="s">
        <v>1241</v>
      </c>
      <c r="AC72" s="89" t="s">
        <v>1343</v>
      </c>
      <c r="AD72" s="108">
        <v>0.6606</v>
      </c>
      <c r="AE72" s="60" t="s">
        <v>411</v>
      </c>
      <c r="AF72" s="101" t="s">
        <v>899</v>
      </c>
      <c r="AG72" s="122">
        <v>486</v>
      </c>
      <c r="AH72" s="122">
        <v>83</v>
      </c>
      <c r="AI72" s="122">
        <v>2.5</v>
      </c>
      <c r="AJ72" s="125">
        <f>AG72*AH72*AI72*7860/1000000000</f>
        <v>0.7926417</v>
      </c>
      <c r="AK72" s="121">
        <f t="shared" si="19"/>
        <v>0.833415652999331</v>
      </c>
      <c r="AL72" s="124"/>
      <c r="AM72" s="123"/>
      <c r="AN72" s="123"/>
      <c r="AO72" s="82"/>
      <c r="AP72" s="82" t="s">
        <v>813</v>
      </c>
      <c r="AQ72" s="82" t="s">
        <v>900</v>
      </c>
      <c r="AR72" s="60" t="s">
        <v>893</v>
      </c>
      <c r="AS72" s="139"/>
      <c r="AT72" s="60">
        <v>1</v>
      </c>
      <c r="AU72" s="60">
        <v>1</v>
      </c>
      <c r="AV72" s="60">
        <v>1</v>
      </c>
      <c r="AW72" s="60">
        <v>1</v>
      </c>
    </row>
    <row r="73" s="42" customFormat="1" ht="30" customHeight="1" spans="1:49">
      <c r="A73" s="54">
        <f t="shared" si="20"/>
        <v>65</v>
      </c>
      <c r="B73" s="59"/>
      <c r="C73" s="59"/>
      <c r="D73" s="59"/>
      <c r="E73" s="59"/>
      <c r="F73" s="59"/>
      <c r="G73" s="59">
        <v>5</v>
      </c>
      <c r="H73" s="59"/>
      <c r="I73" s="59"/>
      <c r="J73" s="59"/>
      <c r="K73" s="63"/>
      <c r="L73" s="68" t="s">
        <v>463</v>
      </c>
      <c r="M73" s="68" t="s">
        <v>463</v>
      </c>
      <c r="N73" s="60" t="s">
        <v>464</v>
      </c>
      <c r="O73" s="60" t="s">
        <v>1344</v>
      </c>
      <c r="P73" s="60"/>
      <c r="Q73" s="88"/>
      <c r="R73" s="88"/>
      <c r="S73" s="68" t="s">
        <v>49</v>
      </c>
      <c r="T73" s="89" t="s">
        <v>809</v>
      </c>
      <c r="U73" s="77" t="s">
        <v>600</v>
      </c>
      <c r="V73" s="59" t="s">
        <v>463</v>
      </c>
      <c r="W73" s="87" t="s">
        <v>49</v>
      </c>
      <c r="X73" s="77" t="s">
        <v>600</v>
      </c>
      <c r="Y73" s="77" t="s">
        <v>407</v>
      </c>
      <c r="Z73" s="68" t="s">
        <v>1345</v>
      </c>
      <c r="AA73" s="82" t="s">
        <v>1245</v>
      </c>
      <c r="AB73" s="82" t="s">
        <v>1298</v>
      </c>
      <c r="AC73" s="89" t="s">
        <v>1346</v>
      </c>
      <c r="AD73" s="108">
        <v>0.0333</v>
      </c>
      <c r="AE73" s="60" t="s">
        <v>411</v>
      </c>
      <c r="AF73" s="152" t="s">
        <v>1010</v>
      </c>
      <c r="AG73" s="122">
        <v>11</v>
      </c>
      <c r="AH73" s="122">
        <v>24</v>
      </c>
      <c r="AI73" s="122"/>
      <c r="AJ73" s="123">
        <f>AH73/2*AH73/2*3.14*AG73*7860/1000000000</f>
        <v>0.0390937536</v>
      </c>
      <c r="AK73" s="121">
        <f t="shared" si="19"/>
        <v>0.851798482712082</v>
      </c>
      <c r="AL73" s="157"/>
      <c r="AM73" s="123"/>
      <c r="AN73" s="123"/>
      <c r="AO73" s="82"/>
      <c r="AP73" s="82" t="s">
        <v>823</v>
      </c>
      <c r="AQ73" s="82" t="s">
        <v>1347</v>
      </c>
      <c r="AR73" s="60" t="s">
        <v>893</v>
      </c>
      <c r="AS73" s="139"/>
      <c r="AT73" s="60">
        <v>1</v>
      </c>
      <c r="AU73" s="60">
        <v>1</v>
      </c>
      <c r="AV73" s="60">
        <v>1</v>
      </c>
      <c r="AW73" s="60">
        <v>1</v>
      </c>
    </row>
    <row r="74" s="42" customFormat="1" ht="30" customHeight="1" spans="1:49">
      <c r="A74" s="54">
        <f t="shared" si="20"/>
        <v>66</v>
      </c>
      <c r="B74" s="59"/>
      <c r="C74" s="59"/>
      <c r="D74" s="59"/>
      <c r="E74" s="59"/>
      <c r="F74" s="59"/>
      <c r="G74" s="59">
        <v>5</v>
      </c>
      <c r="H74" s="59"/>
      <c r="I74" s="59"/>
      <c r="J74" s="59"/>
      <c r="K74" s="63"/>
      <c r="L74" s="68" t="s">
        <v>291</v>
      </c>
      <c r="M74" s="68" t="s">
        <v>291</v>
      </c>
      <c r="N74" s="60" t="s">
        <v>1348</v>
      </c>
      <c r="O74" s="60"/>
      <c r="P74" s="60"/>
      <c r="Q74" s="88" t="s">
        <v>808</v>
      </c>
      <c r="R74" s="60"/>
      <c r="S74" s="68" t="s">
        <v>49</v>
      </c>
      <c r="T74" s="89" t="s">
        <v>809</v>
      </c>
      <c r="U74" s="77" t="s">
        <v>600</v>
      </c>
      <c r="V74" s="59" t="s">
        <v>291</v>
      </c>
      <c r="W74" s="87" t="s">
        <v>49</v>
      </c>
      <c r="X74" s="77" t="s">
        <v>600</v>
      </c>
      <c r="Y74" s="77" t="s">
        <v>407</v>
      </c>
      <c r="Z74" s="87" t="s">
        <v>1345</v>
      </c>
      <c r="AA74" s="82" t="s">
        <v>1349</v>
      </c>
      <c r="AB74" s="82" t="s">
        <v>1350</v>
      </c>
      <c r="AC74" s="89" t="s">
        <v>1351</v>
      </c>
      <c r="AD74" s="108">
        <v>0.015</v>
      </c>
      <c r="AE74" s="60" t="s">
        <v>411</v>
      </c>
      <c r="AF74" s="152" t="s">
        <v>1010</v>
      </c>
      <c r="AG74" s="122">
        <v>11</v>
      </c>
      <c r="AH74" s="122">
        <v>16</v>
      </c>
      <c r="AI74" s="122"/>
      <c r="AJ74" s="123">
        <f>AH74/2*AH74/2*3.14*AG74*7860/1000000000</f>
        <v>0.0173750016</v>
      </c>
      <c r="AK74" s="121">
        <f t="shared" si="19"/>
        <v>0.863309273019002</v>
      </c>
      <c r="AL74" s="157"/>
      <c r="AM74" s="123"/>
      <c r="AN74" s="123"/>
      <c r="AO74" s="82"/>
      <c r="AP74" s="82" t="s">
        <v>823</v>
      </c>
      <c r="AQ74" s="82" t="s">
        <v>1352</v>
      </c>
      <c r="AR74" s="60" t="s">
        <v>893</v>
      </c>
      <c r="AS74" s="139"/>
      <c r="AT74" s="60">
        <v>1</v>
      </c>
      <c r="AU74" s="60">
        <v>1</v>
      </c>
      <c r="AV74" s="60">
        <v>1</v>
      </c>
      <c r="AW74" s="60">
        <v>1</v>
      </c>
    </row>
    <row r="75" s="42" customFormat="1" ht="30" customHeight="1" spans="1:49">
      <c r="A75" s="54">
        <f t="shared" si="20"/>
        <v>67</v>
      </c>
      <c r="B75" s="56"/>
      <c r="C75" s="56"/>
      <c r="D75" s="56"/>
      <c r="E75" s="56">
        <v>3</v>
      </c>
      <c r="F75" s="56"/>
      <c r="G75" s="56"/>
      <c r="H75" s="56"/>
      <c r="I75" s="56"/>
      <c r="J75" s="56"/>
      <c r="K75" s="63"/>
      <c r="L75" s="63" t="s">
        <v>1353</v>
      </c>
      <c r="M75" s="62"/>
      <c r="N75" s="55" t="s">
        <v>1354</v>
      </c>
      <c r="O75" s="55" t="s">
        <v>1355</v>
      </c>
      <c r="P75" s="55" t="s">
        <v>46</v>
      </c>
      <c r="Q75" s="76" t="s">
        <v>808</v>
      </c>
      <c r="R75" s="55"/>
      <c r="S75" s="62" t="s">
        <v>46</v>
      </c>
      <c r="T75" s="81" t="s">
        <v>809</v>
      </c>
      <c r="U75" s="77" t="s">
        <v>600</v>
      </c>
      <c r="V75" s="56" t="s">
        <v>1356</v>
      </c>
      <c r="W75" s="83" t="s">
        <v>46</v>
      </c>
      <c r="X75" s="77" t="s">
        <v>600</v>
      </c>
      <c r="Y75" s="77" t="s">
        <v>407</v>
      </c>
      <c r="Z75" s="82" t="s">
        <v>1357</v>
      </c>
      <c r="AA75" s="82" t="s">
        <v>811</v>
      </c>
      <c r="AB75" s="82" t="s">
        <v>1022</v>
      </c>
      <c r="AC75" s="81" t="s">
        <v>1358</v>
      </c>
      <c r="AD75" s="93">
        <v>0.273</v>
      </c>
      <c r="AE75" s="153"/>
      <c r="AF75" s="104" t="s">
        <v>830</v>
      </c>
      <c r="AG75" s="127"/>
      <c r="AH75" s="127"/>
      <c r="AI75" s="127"/>
      <c r="AJ75" s="128"/>
      <c r="AK75" s="104"/>
      <c r="AL75" s="127"/>
      <c r="AM75" s="128">
        <v>0.036</v>
      </c>
      <c r="AN75" s="128"/>
      <c r="AO75" s="82"/>
      <c r="AP75" s="82" t="s">
        <v>813</v>
      </c>
      <c r="AQ75" s="82" t="s">
        <v>831</v>
      </c>
      <c r="AR75" s="55" t="s">
        <v>893</v>
      </c>
      <c r="AS75" s="139"/>
      <c r="AT75" s="55">
        <v>1</v>
      </c>
      <c r="AU75" s="55">
        <v>1</v>
      </c>
      <c r="AV75" s="55">
        <v>1</v>
      </c>
      <c r="AW75" s="55">
        <v>1</v>
      </c>
    </row>
    <row r="76" s="42" customFormat="1" ht="30" customHeight="1" spans="1:49">
      <c r="A76" s="54">
        <f t="shared" si="20"/>
        <v>68</v>
      </c>
      <c r="B76" s="56"/>
      <c r="C76" s="56"/>
      <c r="D76" s="56"/>
      <c r="E76" s="56"/>
      <c r="F76" s="56">
        <v>4</v>
      </c>
      <c r="G76" s="56"/>
      <c r="H76" s="56"/>
      <c r="I76" s="56"/>
      <c r="J76" s="56"/>
      <c r="K76" s="63"/>
      <c r="L76" s="62" t="s">
        <v>1359</v>
      </c>
      <c r="M76" s="62" t="s">
        <v>1359</v>
      </c>
      <c r="N76" s="55" t="s">
        <v>1360</v>
      </c>
      <c r="O76" s="55" t="s">
        <v>1355</v>
      </c>
      <c r="P76" s="55" t="s">
        <v>46</v>
      </c>
      <c r="Q76" s="76" t="s">
        <v>808</v>
      </c>
      <c r="R76" s="55"/>
      <c r="S76" s="62" t="s">
        <v>46</v>
      </c>
      <c r="T76" s="81" t="s">
        <v>809</v>
      </c>
      <c r="U76" s="77" t="s">
        <v>600</v>
      </c>
      <c r="V76" s="56" t="s">
        <v>1356</v>
      </c>
      <c r="W76" s="83" t="s">
        <v>46</v>
      </c>
      <c r="X76" s="77" t="s">
        <v>600</v>
      </c>
      <c r="Y76" s="77" t="s">
        <v>407</v>
      </c>
      <c r="Z76" s="77" t="s">
        <v>896</v>
      </c>
      <c r="AA76" s="82" t="s">
        <v>1021</v>
      </c>
      <c r="AB76" s="82" t="s">
        <v>1022</v>
      </c>
      <c r="AC76" s="81" t="s">
        <v>1358</v>
      </c>
      <c r="AD76" s="93">
        <v>0.273</v>
      </c>
      <c r="AE76" s="153"/>
      <c r="AF76" s="104" t="s">
        <v>899</v>
      </c>
      <c r="AG76" s="127">
        <v>180</v>
      </c>
      <c r="AH76" s="127">
        <v>136</v>
      </c>
      <c r="AI76" s="127">
        <v>2</v>
      </c>
      <c r="AJ76" s="125">
        <f>AG76*AH76*AI76*7860/1000000000</f>
        <v>0.3848256</v>
      </c>
      <c r="AK76" s="121">
        <f>AD76/AJ76</f>
        <v>0.709412263633189</v>
      </c>
      <c r="AL76" s="124"/>
      <c r="AM76" s="129"/>
      <c r="AN76" s="129"/>
      <c r="AO76" s="82"/>
      <c r="AP76" s="82" t="s">
        <v>813</v>
      </c>
      <c r="AQ76" s="82" t="s">
        <v>900</v>
      </c>
      <c r="AR76" s="55" t="s">
        <v>893</v>
      </c>
      <c r="AS76" s="139"/>
      <c r="AT76" s="55">
        <v>1</v>
      </c>
      <c r="AU76" s="55">
        <v>1</v>
      </c>
      <c r="AV76" s="55">
        <v>1</v>
      </c>
      <c r="AW76" s="55">
        <v>1</v>
      </c>
    </row>
    <row r="77" s="42" customFormat="1" ht="30" customHeight="1" spans="1:49">
      <c r="A77" s="54">
        <f t="shared" si="20"/>
        <v>69</v>
      </c>
      <c r="B77" s="56"/>
      <c r="C77" s="56"/>
      <c r="D77" s="56"/>
      <c r="E77" s="56">
        <v>3</v>
      </c>
      <c r="F77" s="56"/>
      <c r="G77" s="56"/>
      <c r="H77" s="56"/>
      <c r="I77" s="56"/>
      <c r="J77" s="56"/>
      <c r="K77" s="63"/>
      <c r="L77" s="63" t="s">
        <v>1361</v>
      </c>
      <c r="M77" s="62"/>
      <c r="N77" s="55" t="s">
        <v>1362</v>
      </c>
      <c r="O77" s="55" t="s">
        <v>1363</v>
      </c>
      <c r="P77" s="55" t="s">
        <v>46</v>
      </c>
      <c r="Q77" s="76" t="s">
        <v>808</v>
      </c>
      <c r="R77" s="55"/>
      <c r="S77" s="62" t="s">
        <v>46</v>
      </c>
      <c r="T77" s="81" t="s">
        <v>809</v>
      </c>
      <c r="U77" s="77" t="s">
        <v>600</v>
      </c>
      <c r="V77" s="56" t="s">
        <v>1356</v>
      </c>
      <c r="W77" s="83" t="s">
        <v>46</v>
      </c>
      <c r="X77" s="77" t="s">
        <v>600</v>
      </c>
      <c r="Y77" s="77" t="s">
        <v>407</v>
      </c>
      <c r="Z77" s="82" t="s">
        <v>1357</v>
      </c>
      <c r="AA77" s="82" t="s">
        <v>811</v>
      </c>
      <c r="AB77" s="82" t="s">
        <v>1022</v>
      </c>
      <c r="AC77" s="81" t="s">
        <v>1358</v>
      </c>
      <c r="AD77" s="93">
        <v>0.273</v>
      </c>
      <c r="AE77" s="153"/>
      <c r="AF77" s="104" t="s">
        <v>830</v>
      </c>
      <c r="AG77" s="127"/>
      <c r="AH77" s="127"/>
      <c r="AI77" s="127"/>
      <c r="AJ77" s="128"/>
      <c r="AK77" s="104"/>
      <c r="AL77" s="127"/>
      <c r="AM77" s="128">
        <v>0.036</v>
      </c>
      <c r="AN77" s="128"/>
      <c r="AO77" s="82"/>
      <c r="AP77" s="82" t="s">
        <v>813</v>
      </c>
      <c r="AQ77" s="82" t="s">
        <v>831</v>
      </c>
      <c r="AR77" s="55" t="s">
        <v>893</v>
      </c>
      <c r="AS77" s="139"/>
      <c r="AT77" s="55">
        <v>1</v>
      </c>
      <c r="AU77" s="55">
        <v>1</v>
      </c>
      <c r="AV77" s="55">
        <v>1</v>
      </c>
      <c r="AW77" s="55">
        <v>1</v>
      </c>
    </row>
    <row r="78" s="42" customFormat="1" ht="30" customHeight="1" spans="1:49">
      <c r="A78" s="54">
        <f t="shared" ref="A78:A89" si="21">ROW()-8</f>
        <v>70</v>
      </c>
      <c r="B78" s="56"/>
      <c r="C78" s="56"/>
      <c r="D78" s="56"/>
      <c r="E78" s="56"/>
      <c r="F78" s="56">
        <v>4</v>
      </c>
      <c r="G78" s="56"/>
      <c r="H78" s="56"/>
      <c r="I78" s="56"/>
      <c r="J78" s="56"/>
      <c r="K78" s="63"/>
      <c r="L78" s="62" t="s">
        <v>1356</v>
      </c>
      <c r="M78" s="62" t="s">
        <v>1356</v>
      </c>
      <c r="N78" s="55" t="s">
        <v>1364</v>
      </c>
      <c r="O78" s="55" t="s">
        <v>1363</v>
      </c>
      <c r="P78" s="55" t="s">
        <v>46</v>
      </c>
      <c r="Q78" s="76" t="s">
        <v>808</v>
      </c>
      <c r="R78" s="55"/>
      <c r="S78" s="62" t="s">
        <v>46</v>
      </c>
      <c r="T78" s="81" t="s">
        <v>809</v>
      </c>
      <c r="U78" s="77" t="s">
        <v>600</v>
      </c>
      <c r="V78" s="56" t="s">
        <v>1356</v>
      </c>
      <c r="W78" s="83" t="s">
        <v>46</v>
      </c>
      <c r="X78" s="77" t="s">
        <v>600</v>
      </c>
      <c r="Y78" s="77" t="s">
        <v>407</v>
      </c>
      <c r="Z78" s="77" t="s">
        <v>896</v>
      </c>
      <c r="AA78" s="82" t="s">
        <v>1021</v>
      </c>
      <c r="AB78" s="82" t="s">
        <v>1022</v>
      </c>
      <c r="AC78" s="81" t="s">
        <v>1358</v>
      </c>
      <c r="AD78" s="93">
        <v>0.273</v>
      </c>
      <c r="AE78" s="153"/>
      <c r="AF78" s="104" t="s">
        <v>899</v>
      </c>
      <c r="AG78" s="127">
        <v>180</v>
      </c>
      <c r="AH78" s="127">
        <v>136</v>
      </c>
      <c r="AI78" s="127">
        <v>2</v>
      </c>
      <c r="AJ78" s="125">
        <f>AG78*AH78*AI78*7860/1000000000</f>
        <v>0.3848256</v>
      </c>
      <c r="AK78" s="121">
        <f>AD78/AJ78</f>
        <v>0.709412263633189</v>
      </c>
      <c r="AL78" s="124"/>
      <c r="AM78" s="129"/>
      <c r="AN78" s="129"/>
      <c r="AO78" s="82"/>
      <c r="AP78" s="82" t="s">
        <v>813</v>
      </c>
      <c r="AQ78" s="82" t="s">
        <v>900</v>
      </c>
      <c r="AR78" s="55" t="s">
        <v>893</v>
      </c>
      <c r="AS78" s="139"/>
      <c r="AT78" s="55">
        <v>1</v>
      </c>
      <c r="AU78" s="55">
        <v>1</v>
      </c>
      <c r="AV78" s="55">
        <v>1</v>
      </c>
      <c r="AW78" s="55">
        <v>1</v>
      </c>
    </row>
    <row r="79" s="42" customFormat="1" ht="30" customHeight="1" spans="1:49">
      <c r="A79" s="54">
        <f t="shared" si="21"/>
        <v>71</v>
      </c>
      <c r="B79" s="56"/>
      <c r="C79" s="56"/>
      <c r="D79" s="56"/>
      <c r="E79" s="56">
        <v>3</v>
      </c>
      <c r="F79" s="56"/>
      <c r="G79" s="56"/>
      <c r="H79" s="56"/>
      <c r="I79" s="56"/>
      <c r="J79" s="56"/>
      <c r="K79" s="63"/>
      <c r="L79" s="62" t="s">
        <v>482</v>
      </c>
      <c r="M79" s="62" t="s">
        <v>482</v>
      </c>
      <c r="N79" s="55" t="s">
        <v>483</v>
      </c>
      <c r="O79" s="55" t="s">
        <v>1365</v>
      </c>
      <c r="P79" s="55"/>
      <c r="Q79" s="76" t="s">
        <v>808</v>
      </c>
      <c r="R79" s="55"/>
      <c r="S79" s="62" t="s">
        <v>46</v>
      </c>
      <c r="T79" s="62" t="s">
        <v>809</v>
      </c>
      <c r="U79" s="77" t="s">
        <v>407</v>
      </c>
      <c r="V79" s="56" t="s">
        <v>942</v>
      </c>
      <c r="W79" s="72" t="s">
        <v>411</v>
      </c>
      <c r="X79" s="77" t="s">
        <v>600</v>
      </c>
      <c r="Y79" s="77" t="s">
        <v>407</v>
      </c>
      <c r="Z79" s="77" t="s">
        <v>942</v>
      </c>
      <c r="AA79" s="82" t="s">
        <v>411</v>
      </c>
      <c r="AB79" s="82"/>
      <c r="AC79" s="81"/>
      <c r="AD79" s="93">
        <v>0.013</v>
      </c>
      <c r="AE79" s="105" t="s">
        <v>1161</v>
      </c>
      <c r="AF79" s="104"/>
      <c r="AG79" s="127"/>
      <c r="AH79" s="127"/>
      <c r="AI79" s="127"/>
      <c r="AJ79" s="125"/>
      <c r="AK79" s="121"/>
      <c r="AL79" s="124"/>
      <c r="AM79" s="129"/>
      <c r="AN79" s="129"/>
      <c r="AO79" s="82"/>
      <c r="AP79" s="82" t="s">
        <v>823</v>
      </c>
      <c r="AQ79" s="82" t="s">
        <v>943</v>
      </c>
      <c r="AR79" s="55" t="s">
        <v>893</v>
      </c>
      <c r="AS79" s="139" t="s">
        <v>1366</v>
      </c>
      <c r="AT79" s="55">
        <v>4</v>
      </c>
      <c r="AU79" s="55">
        <v>4</v>
      </c>
      <c r="AV79" s="55">
        <v>4</v>
      </c>
      <c r="AW79" s="55">
        <v>4</v>
      </c>
    </row>
    <row r="80" s="42" customFormat="1" ht="30" customHeight="1" spans="1:49">
      <c r="A80" s="54">
        <f t="shared" si="21"/>
        <v>72</v>
      </c>
      <c r="B80" s="56"/>
      <c r="C80" s="56"/>
      <c r="D80" s="56"/>
      <c r="E80" s="56">
        <v>3</v>
      </c>
      <c r="F80" s="56"/>
      <c r="G80" s="56"/>
      <c r="H80" s="56"/>
      <c r="I80" s="56"/>
      <c r="J80" s="56"/>
      <c r="K80" s="63"/>
      <c r="L80" s="62" t="s">
        <v>1367</v>
      </c>
      <c r="M80" s="62" t="s">
        <v>1367</v>
      </c>
      <c r="N80" s="55" t="s">
        <v>1368</v>
      </c>
      <c r="O80" s="55" t="s">
        <v>1369</v>
      </c>
      <c r="P80" s="55"/>
      <c r="Q80" s="76" t="s">
        <v>808</v>
      </c>
      <c r="R80" s="55"/>
      <c r="S80" s="62" t="s">
        <v>46</v>
      </c>
      <c r="T80" s="62" t="s">
        <v>809</v>
      </c>
      <c r="U80" s="77" t="s">
        <v>407</v>
      </c>
      <c r="V80" s="56" t="s">
        <v>942</v>
      </c>
      <c r="W80" s="72" t="s">
        <v>411</v>
      </c>
      <c r="X80" s="77" t="s">
        <v>600</v>
      </c>
      <c r="Y80" s="77" t="s">
        <v>407</v>
      </c>
      <c r="Z80" s="77" t="s">
        <v>942</v>
      </c>
      <c r="AA80" s="82" t="s">
        <v>411</v>
      </c>
      <c r="AB80" s="82"/>
      <c r="AC80" s="81"/>
      <c r="AD80" s="93"/>
      <c r="AE80" s="105" t="s">
        <v>1161</v>
      </c>
      <c r="AF80" s="82"/>
      <c r="AG80" s="118"/>
      <c r="AH80" s="118"/>
      <c r="AI80" s="118"/>
      <c r="AJ80" s="100"/>
      <c r="AK80" s="82"/>
      <c r="AL80" s="82"/>
      <c r="AM80" s="82"/>
      <c r="AN80" s="82"/>
      <c r="AO80" s="82"/>
      <c r="AP80" s="82" t="s">
        <v>823</v>
      </c>
      <c r="AQ80" s="82" t="s">
        <v>943</v>
      </c>
      <c r="AR80" s="55" t="s">
        <v>893</v>
      </c>
      <c r="AS80" s="139"/>
      <c r="AT80" s="55">
        <v>4</v>
      </c>
      <c r="AU80" s="55">
        <v>4</v>
      </c>
      <c r="AV80" s="55">
        <v>4</v>
      </c>
      <c r="AW80" s="55">
        <v>4</v>
      </c>
    </row>
    <row r="81" s="42" customFormat="1" ht="30" customHeight="1" spans="1:49">
      <c r="A81" s="54">
        <f t="shared" si="21"/>
        <v>73</v>
      </c>
      <c r="B81" s="56"/>
      <c r="C81" s="56"/>
      <c r="D81" s="56"/>
      <c r="E81" s="56">
        <v>3</v>
      </c>
      <c r="F81" s="56"/>
      <c r="G81" s="56"/>
      <c r="H81" s="56"/>
      <c r="I81" s="56"/>
      <c r="J81" s="56"/>
      <c r="K81" s="63"/>
      <c r="L81" s="62" t="s">
        <v>1370</v>
      </c>
      <c r="M81" s="62" t="s">
        <v>1370</v>
      </c>
      <c r="N81" s="72" t="s">
        <v>1371</v>
      </c>
      <c r="O81" s="76"/>
      <c r="P81" s="55"/>
      <c r="Q81" s="76" t="s">
        <v>808</v>
      </c>
      <c r="R81" s="76"/>
      <c r="S81" s="62" t="s">
        <v>46</v>
      </c>
      <c r="T81" s="81" t="s">
        <v>809</v>
      </c>
      <c r="U81" s="77" t="s">
        <v>600</v>
      </c>
      <c r="V81" s="62" t="s">
        <v>1370</v>
      </c>
      <c r="W81" s="83" t="s">
        <v>46</v>
      </c>
      <c r="X81" s="77" t="s">
        <v>600</v>
      </c>
      <c r="Y81" s="77" t="s">
        <v>407</v>
      </c>
      <c r="Z81" s="77" t="s">
        <v>810</v>
      </c>
      <c r="AA81" s="82" t="s">
        <v>811</v>
      </c>
      <c r="AB81" s="82" t="s">
        <v>411</v>
      </c>
      <c r="AC81" s="72"/>
      <c r="AD81" s="154" t="e">
        <f>AD83*#REF!+AD86</f>
        <v>#REF!</v>
      </c>
      <c r="AE81" s="55" t="s">
        <v>411</v>
      </c>
      <c r="AF81" s="155" t="s">
        <v>1272</v>
      </c>
      <c r="AG81" s="115"/>
      <c r="AH81" s="115"/>
      <c r="AI81" s="115"/>
      <c r="AJ81" s="55"/>
      <c r="AK81" s="55"/>
      <c r="AL81" s="55"/>
      <c r="AM81" s="55"/>
      <c r="AN81" s="82"/>
      <c r="AO81" s="82"/>
      <c r="AP81" s="82" t="s">
        <v>869</v>
      </c>
      <c r="AQ81" s="82"/>
      <c r="AR81" s="55" t="s">
        <v>893</v>
      </c>
      <c r="AS81" s="158"/>
      <c r="AT81" s="76">
        <v>1</v>
      </c>
      <c r="AU81" s="76">
        <v>1</v>
      </c>
      <c r="AV81" s="76">
        <v>0</v>
      </c>
      <c r="AW81" s="76">
        <v>1</v>
      </c>
    </row>
    <row r="82" s="42" customFormat="1" ht="30" customHeight="1" spans="1:49">
      <c r="A82" s="54">
        <f t="shared" si="21"/>
        <v>74</v>
      </c>
      <c r="B82" s="56"/>
      <c r="C82" s="56"/>
      <c r="D82" s="56"/>
      <c r="E82" s="56">
        <v>3</v>
      </c>
      <c r="F82" s="56"/>
      <c r="G82" s="56"/>
      <c r="H82" s="56"/>
      <c r="I82" s="56"/>
      <c r="J82" s="56"/>
      <c r="K82" s="63"/>
      <c r="L82" s="62" t="s">
        <v>1372</v>
      </c>
      <c r="M82" s="62" t="s">
        <v>1372</v>
      </c>
      <c r="N82" s="55" t="s">
        <v>1373</v>
      </c>
      <c r="O82" s="55" t="s">
        <v>1374</v>
      </c>
      <c r="P82" s="55"/>
      <c r="Q82" s="76" t="s">
        <v>808</v>
      </c>
      <c r="R82" s="55"/>
      <c r="S82" s="62" t="s">
        <v>46</v>
      </c>
      <c r="T82" s="56" t="s">
        <v>809</v>
      </c>
      <c r="U82" s="77" t="s">
        <v>407</v>
      </c>
      <c r="V82" s="56"/>
      <c r="W82" s="83"/>
      <c r="X82" s="77" t="s">
        <v>600</v>
      </c>
      <c r="Y82" s="77" t="s">
        <v>407</v>
      </c>
      <c r="Z82" s="77" t="s">
        <v>810</v>
      </c>
      <c r="AA82" s="82" t="s">
        <v>811</v>
      </c>
      <c r="AB82" s="82"/>
      <c r="AC82" s="81"/>
      <c r="AD82" s="93"/>
      <c r="AE82" s="55" t="s">
        <v>411</v>
      </c>
      <c r="AF82" s="155" t="s">
        <v>1272</v>
      </c>
      <c r="AG82" s="115"/>
      <c r="AH82" s="115"/>
      <c r="AI82" s="115"/>
      <c r="AJ82" s="55"/>
      <c r="AK82" s="55"/>
      <c r="AL82" s="55"/>
      <c r="AM82" s="55"/>
      <c r="AN82" s="55"/>
      <c r="AO82" s="82"/>
      <c r="AP82" s="82" t="s">
        <v>869</v>
      </c>
      <c r="AQ82" s="82"/>
      <c r="AR82" s="71" t="s">
        <v>840</v>
      </c>
      <c r="AS82" s="139"/>
      <c r="AT82" s="55">
        <v>0</v>
      </c>
      <c r="AU82" s="55">
        <v>0</v>
      </c>
      <c r="AV82" s="55">
        <v>1</v>
      </c>
      <c r="AW82" s="55">
        <v>0</v>
      </c>
    </row>
    <row r="83" s="42" customFormat="1" ht="30" customHeight="1" spans="1:49">
      <c r="A83" s="54">
        <f t="shared" si="21"/>
        <v>75</v>
      </c>
      <c r="B83" s="56"/>
      <c r="C83" s="56"/>
      <c r="D83" s="56"/>
      <c r="E83" s="56"/>
      <c r="F83" s="56">
        <v>4</v>
      </c>
      <c r="G83" s="56"/>
      <c r="H83" s="56"/>
      <c r="I83" s="56"/>
      <c r="J83" s="56"/>
      <c r="K83" s="63"/>
      <c r="L83" s="67" t="s">
        <v>1375</v>
      </c>
      <c r="M83" s="67" t="s">
        <v>1375</v>
      </c>
      <c r="N83" s="72" t="s">
        <v>1376</v>
      </c>
      <c r="O83" s="76" t="s">
        <v>1377</v>
      </c>
      <c r="P83" s="55"/>
      <c r="Q83" s="76" t="s">
        <v>808</v>
      </c>
      <c r="R83" s="76"/>
      <c r="S83" s="62" t="s">
        <v>46</v>
      </c>
      <c r="T83" s="56" t="s">
        <v>1304</v>
      </c>
      <c r="U83" s="77" t="s">
        <v>600</v>
      </c>
      <c r="V83" s="67" t="s">
        <v>1375</v>
      </c>
      <c r="W83" s="76" t="s">
        <v>46</v>
      </c>
      <c r="X83" s="77" t="s">
        <v>600</v>
      </c>
      <c r="Y83" s="77" t="s">
        <v>407</v>
      </c>
      <c r="Z83" s="77" t="s">
        <v>1305</v>
      </c>
      <c r="AA83" s="72" t="s">
        <v>411</v>
      </c>
      <c r="AB83" s="72" t="s">
        <v>411</v>
      </c>
      <c r="AC83" s="72" t="s">
        <v>1378</v>
      </c>
      <c r="AD83" s="154">
        <v>0.0004</v>
      </c>
      <c r="AE83" s="55" t="s">
        <v>411</v>
      </c>
      <c r="AF83" s="82" t="s">
        <v>925</v>
      </c>
      <c r="AG83" s="118" t="s">
        <v>926</v>
      </c>
      <c r="AH83" s="118"/>
      <c r="AI83" s="118"/>
      <c r="AJ83" s="100">
        <f>AD83*1.02</f>
        <v>0.000408</v>
      </c>
      <c r="AK83" s="121">
        <f>AD83/AJ83</f>
        <v>0.980392156862745</v>
      </c>
      <c r="AL83" s="135"/>
      <c r="AM83" s="133"/>
      <c r="AN83" s="55"/>
      <c r="AO83" s="82"/>
      <c r="AP83" s="82" t="s">
        <v>823</v>
      </c>
      <c r="AQ83" s="82" t="s">
        <v>1307</v>
      </c>
      <c r="AR83" s="55" t="s">
        <v>893</v>
      </c>
      <c r="AS83" s="158"/>
      <c r="AT83" s="76">
        <v>2</v>
      </c>
      <c r="AU83" s="76">
        <v>2</v>
      </c>
      <c r="AV83" s="76">
        <v>2</v>
      </c>
      <c r="AW83" s="76">
        <v>2</v>
      </c>
    </row>
    <row r="84" s="42" customFormat="1" ht="30" customHeight="1" spans="1:49">
      <c r="A84" s="54">
        <f t="shared" si="21"/>
        <v>76</v>
      </c>
      <c r="B84" s="56"/>
      <c r="C84" s="56"/>
      <c r="D84" s="56"/>
      <c r="E84" s="56"/>
      <c r="F84" s="56">
        <v>4</v>
      </c>
      <c r="G84" s="56"/>
      <c r="H84" s="56"/>
      <c r="I84" s="56"/>
      <c r="J84" s="56"/>
      <c r="K84" s="63"/>
      <c r="L84" s="63" t="s">
        <v>1379</v>
      </c>
      <c r="M84" s="63" t="s">
        <v>1379</v>
      </c>
      <c r="N84" s="72" t="s">
        <v>1380</v>
      </c>
      <c r="O84" s="76"/>
      <c r="P84" s="55"/>
      <c r="Q84" s="76" t="s">
        <v>808</v>
      </c>
      <c r="R84" s="76"/>
      <c r="S84" s="62" t="s">
        <v>46</v>
      </c>
      <c r="T84" s="81" t="s">
        <v>809</v>
      </c>
      <c r="U84" s="77" t="s">
        <v>600</v>
      </c>
      <c r="V84" s="90" t="s">
        <v>1381</v>
      </c>
      <c r="W84" s="83" t="s">
        <v>46</v>
      </c>
      <c r="X84" s="77" t="s">
        <v>600</v>
      </c>
      <c r="Y84" s="77" t="s">
        <v>407</v>
      </c>
      <c r="Z84" s="82" t="s">
        <v>1357</v>
      </c>
      <c r="AA84" s="82" t="s">
        <v>811</v>
      </c>
      <c r="AB84" s="82" t="s">
        <v>411</v>
      </c>
      <c r="AC84" s="72"/>
      <c r="AD84" s="154">
        <f>AD86</f>
        <v>0.7247</v>
      </c>
      <c r="AE84" s="55" t="s">
        <v>1142</v>
      </c>
      <c r="AF84" s="155" t="s">
        <v>830</v>
      </c>
      <c r="AG84" s="127"/>
      <c r="AH84" s="127"/>
      <c r="AI84" s="127"/>
      <c r="AJ84" s="128"/>
      <c r="AK84" s="104"/>
      <c r="AL84" s="127"/>
      <c r="AM84" s="128">
        <v>0.064</v>
      </c>
      <c r="AN84" s="133"/>
      <c r="AO84" s="82"/>
      <c r="AP84" s="82" t="s">
        <v>813</v>
      </c>
      <c r="AQ84" s="82" t="s">
        <v>831</v>
      </c>
      <c r="AR84" s="55" t="s">
        <v>893</v>
      </c>
      <c r="AS84" s="158"/>
      <c r="AT84" s="76">
        <v>1</v>
      </c>
      <c r="AU84" s="76">
        <v>1</v>
      </c>
      <c r="AV84" s="76">
        <v>0</v>
      </c>
      <c r="AW84" s="76">
        <v>1</v>
      </c>
    </row>
    <row r="85" s="42" customFormat="1" ht="30" customHeight="1" spans="1:49">
      <c r="A85" s="54">
        <f t="shared" si="21"/>
        <v>77</v>
      </c>
      <c r="B85" s="56"/>
      <c r="C85" s="56"/>
      <c r="D85" s="56"/>
      <c r="E85" s="56"/>
      <c r="F85" s="56">
        <v>4</v>
      </c>
      <c r="G85" s="56"/>
      <c r="H85" s="56"/>
      <c r="I85" s="56"/>
      <c r="J85" s="56"/>
      <c r="K85" s="63"/>
      <c r="L85" s="63" t="s">
        <v>1382</v>
      </c>
      <c r="M85" s="63" t="s">
        <v>1382</v>
      </c>
      <c r="N85" s="55" t="s">
        <v>1383</v>
      </c>
      <c r="O85" s="76" t="s">
        <v>1384</v>
      </c>
      <c r="P85" s="55"/>
      <c r="Q85" s="76" t="s">
        <v>808</v>
      </c>
      <c r="R85" s="55"/>
      <c r="S85" s="62" t="s">
        <v>46</v>
      </c>
      <c r="T85" s="81" t="s">
        <v>809</v>
      </c>
      <c r="U85" s="77" t="s">
        <v>600</v>
      </c>
      <c r="V85" s="90" t="s">
        <v>1381</v>
      </c>
      <c r="W85" s="83" t="s">
        <v>46</v>
      </c>
      <c r="X85" s="77" t="s">
        <v>600</v>
      </c>
      <c r="Y85" s="77" t="s">
        <v>407</v>
      </c>
      <c r="Z85" s="82" t="s">
        <v>1357</v>
      </c>
      <c r="AA85" s="82" t="s">
        <v>811</v>
      </c>
      <c r="AB85" s="82" t="s">
        <v>411</v>
      </c>
      <c r="AC85" s="81"/>
      <c r="AD85" s="93">
        <f>AD87</f>
        <v>0.7247</v>
      </c>
      <c r="AE85" s="55" t="s">
        <v>1142</v>
      </c>
      <c r="AF85" s="155" t="s">
        <v>830</v>
      </c>
      <c r="AG85" s="127"/>
      <c r="AH85" s="127"/>
      <c r="AI85" s="127"/>
      <c r="AJ85" s="128"/>
      <c r="AK85" s="104"/>
      <c r="AL85" s="127"/>
      <c r="AM85" s="128">
        <v>0.064</v>
      </c>
      <c r="AN85" s="128"/>
      <c r="AO85" s="82"/>
      <c r="AP85" s="82" t="s">
        <v>813</v>
      </c>
      <c r="AQ85" s="82" t="s">
        <v>831</v>
      </c>
      <c r="AR85" s="71" t="s">
        <v>840</v>
      </c>
      <c r="AS85" s="139"/>
      <c r="AT85" s="55">
        <v>0</v>
      </c>
      <c r="AU85" s="55">
        <v>0</v>
      </c>
      <c r="AV85" s="55">
        <v>1</v>
      </c>
      <c r="AW85" s="55">
        <v>0</v>
      </c>
    </row>
    <row r="86" s="42" customFormat="1" ht="30" customHeight="1" spans="1:49">
      <c r="A86" s="54">
        <f t="shared" si="21"/>
        <v>78</v>
      </c>
      <c r="B86" s="56"/>
      <c r="C86" s="56"/>
      <c r="D86" s="56"/>
      <c r="E86" s="56"/>
      <c r="F86" s="56"/>
      <c r="G86" s="56">
        <v>5</v>
      </c>
      <c r="H86" s="56"/>
      <c r="I86" s="56"/>
      <c r="J86" s="56"/>
      <c r="K86" s="63"/>
      <c r="L86" s="62" t="s">
        <v>1381</v>
      </c>
      <c r="M86" s="62" t="s">
        <v>1381</v>
      </c>
      <c r="N86" s="72" t="s">
        <v>1385</v>
      </c>
      <c r="O86" s="76"/>
      <c r="P86" s="55"/>
      <c r="Q86" s="76" t="s">
        <v>808</v>
      </c>
      <c r="R86" s="76"/>
      <c r="S86" s="62" t="s">
        <v>46</v>
      </c>
      <c r="T86" s="81" t="s">
        <v>809</v>
      </c>
      <c r="U86" s="77" t="s">
        <v>600</v>
      </c>
      <c r="V86" s="90" t="s">
        <v>1381</v>
      </c>
      <c r="W86" s="83" t="s">
        <v>46</v>
      </c>
      <c r="X86" s="77" t="s">
        <v>600</v>
      </c>
      <c r="Y86" s="77" t="s">
        <v>407</v>
      </c>
      <c r="Z86" s="77" t="s">
        <v>843</v>
      </c>
      <c r="AA86" s="82" t="s">
        <v>811</v>
      </c>
      <c r="AB86" s="82" t="s">
        <v>411</v>
      </c>
      <c r="AC86" s="72"/>
      <c r="AD86" s="154">
        <f>AD88+AD91+AD94+AD95</f>
        <v>0.7247</v>
      </c>
      <c r="AE86" s="55" t="s">
        <v>411</v>
      </c>
      <c r="AF86" s="155" t="s">
        <v>844</v>
      </c>
      <c r="AG86" s="127"/>
      <c r="AH86" s="127"/>
      <c r="AI86" s="127"/>
      <c r="AJ86" s="128"/>
      <c r="AK86" s="104"/>
      <c r="AL86" s="127">
        <v>14</v>
      </c>
      <c r="AM86" s="128"/>
      <c r="AN86" s="128"/>
      <c r="AO86" s="82"/>
      <c r="AP86" s="82" t="s">
        <v>813</v>
      </c>
      <c r="AQ86" s="82" t="s">
        <v>845</v>
      </c>
      <c r="AR86" s="55" t="s">
        <v>893</v>
      </c>
      <c r="AS86" s="158"/>
      <c r="AT86" s="76">
        <v>1</v>
      </c>
      <c r="AU86" s="76">
        <v>1</v>
      </c>
      <c r="AV86" s="76">
        <v>0</v>
      </c>
      <c r="AW86" s="76">
        <v>1</v>
      </c>
    </row>
    <row r="87" s="42" customFormat="1" ht="30" customHeight="1" spans="1:49">
      <c r="A87" s="54">
        <f t="shared" si="21"/>
        <v>79</v>
      </c>
      <c r="B87" s="56"/>
      <c r="C87" s="56"/>
      <c r="D87" s="56"/>
      <c r="E87" s="56"/>
      <c r="F87" s="56"/>
      <c r="G87" s="56">
        <v>5</v>
      </c>
      <c r="H87" s="56"/>
      <c r="I87" s="56"/>
      <c r="J87" s="56"/>
      <c r="K87" s="63"/>
      <c r="L87" s="62" t="s">
        <v>1386</v>
      </c>
      <c r="M87" s="62" t="s">
        <v>1386</v>
      </c>
      <c r="N87" s="55" t="s">
        <v>1387</v>
      </c>
      <c r="O87" s="76" t="s">
        <v>1384</v>
      </c>
      <c r="P87" s="55"/>
      <c r="Q87" s="76" t="s">
        <v>808</v>
      </c>
      <c r="R87" s="55"/>
      <c r="S87" s="62" t="s">
        <v>46</v>
      </c>
      <c r="T87" s="81" t="s">
        <v>809</v>
      </c>
      <c r="U87" s="77" t="s">
        <v>600</v>
      </c>
      <c r="V87" s="90" t="s">
        <v>1381</v>
      </c>
      <c r="W87" s="83" t="s">
        <v>46</v>
      </c>
      <c r="X87" s="77" t="s">
        <v>600</v>
      </c>
      <c r="Y87" s="77" t="s">
        <v>407</v>
      </c>
      <c r="Z87" s="77" t="s">
        <v>843</v>
      </c>
      <c r="AA87" s="82" t="s">
        <v>811</v>
      </c>
      <c r="AB87" s="82" t="s">
        <v>411</v>
      </c>
      <c r="AC87" s="81"/>
      <c r="AD87" s="93">
        <f>AD86</f>
        <v>0.7247</v>
      </c>
      <c r="AE87" s="55" t="s">
        <v>411</v>
      </c>
      <c r="AF87" s="155" t="s">
        <v>844</v>
      </c>
      <c r="AG87" s="127"/>
      <c r="AH87" s="127"/>
      <c r="AI87" s="127"/>
      <c r="AJ87" s="128"/>
      <c r="AK87" s="104"/>
      <c r="AL87" s="127">
        <v>14</v>
      </c>
      <c r="AM87" s="128"/>
      <c r="AN87" s="128"/>
      <c r="AO87" s="82"/>
      <c r="AP87" s="82" t="s">
        <v>813</v>
      </c>
      <c r="AQ87" s="82" t="s">
        <v>845</v>
      </c>
      <c r="AR87" s="71" t="s">
        <v>840</v>
      </c>
      <c r="AS87" s="139"/>
      <c r="AT87" s="55">
        <v>0</v>
      </c>
      <c r="AU87" s="55">
        <v>0</v>
      </c>
      <c r="AV87" s="55">
        <v>1</v>
      </c>
      <c r="AW87" s="55">
        <v>0</v>
      </c>
    </row>
    <row r="88" s="42" customFormat="1" ht="30" customHeight="1" spans="1:49">
      <c r="A88" s="54">
        <f t="shared" si="21"/>
        <v>80</v>
      </c>
      <c r="B88" s="56"/>
      <c r="C88" s="56"/>
      <c r="D88" s="56"/>
      <c r="E88" s="56"/>
      <c r="F88" s="56"/>
      <c r="G88" s="56"/>
      <c r="H88" s="56">
        <v>6</v>
      </c>
      <c r="I88" s="56"/>
      <c r="J88" s="56"/>
      <c r="K88" s="63"/>
      <c r="L88" s="63"/>
      <c r="M88" s="62" t="s">
        <v>1388</v>
      </c>
      <c r="N88" s="72" t="s">
        <v>1389</v>
      </c>
      <c r="O88" s="76"/>
      <c r="P88" s="55"/>
      <c r="Q88" s="76" t="s">
        <v>808</v>
      </c>
      <c r="R88" s="76"/>
      <c r="S88" s="62" t="s">
        <v>46</v>
      </c>
      <c r="T88" s="81" t="s">
        <v>809</v>
      </c>
      <c r="U88" s="77" t="s">
        <v>600</v>
      </c>
      <c r="V88" s="76" t="s">
        <v>1388</v>
      </c>
      <c r="W88" s="83" t="s">
        <v>46</v>
      </c>
      <c r="X88" s="77" t="s">
        <v>600</v>
      </c>
      <c r="Y88" s="77" t="s">
        <v>407</v>
      </c>
      <c r="Z88" s="77" t="s">
        <v>843</v>
      </c>
      <c r="AA88" s="82" t="s">
        <v>811</v>
      </c>
      <c r="AB88" s="82" t="s">
        <v>411</v>
      </c>
      <c r="AC88" s="72"/>
      <c r="AD88" s="154">
        <f>AD89+AD90</f>
        <v>0.1324</v>
      </c>
      <c r="AE88" s="55" t="s">
        <v>411</v>
      </c>
      <c r="AF88" s="155" t="s">
        <v>844</v>
      </c>
      <c r="AG88" s="127"/>
      <c r="AH88" s="127"/>
      <c r="AI88" s="127"/>
      <c r="AJ88" s="128"/>
      <c r="AK88" s="104"/>
      <c r="AL88" s="127">
        <v>2</v>
      </c>
      <c r="AM88" s="128"/>
      <c r="AN88" s="128"/>
      <c r="AO88" s="82"/>
      <c r="AP88" s="82" t="s">
        <v>869</v>
      </c>
      <c r="AQ88" s="82" t="s">
        <v>845</v>
      </c>
      <c r="AR88" s="55" t="s">
        <v>893</v>
      </c>
      <c r="AS88" s="158"/>
      <c r="AT88" s="76">
        <v>1</v>
      </c>
      <c r="AU88" s="76">
        <v>1</v>
      </c>
      <c r="AV88" s="76">
        <v>1</v>
      </c>
      <c r="AW88" s="76">
        <v>1</v>
      </c>
    </row>
    <row r="89" s="42" customFormat="1" ht="30" customHeight="1" spans="1:49">
      <c r="A89" s="54">
        <f t="shared" si="21"/>
        <v>81</v>
      </c>
      <c r="B89" s="56"/>
      <c r="C89" s="56"/>
      <c r="D89" s="56"/>
      <c r="E89" s="56"/>
      <c r="F89" s="56"/>
      <c r="G89" s="56"/>
      <c r="H89" s="56"/>
      <c r="I89" s="56">
        <v>7</v>
      </c>
      <c r="J89" s="56"/>
      <c r="K89" s="63"/>
      <c r="L89" s="62" t="s">
        <v>630</v>
      </c>
      <c r="M89" s="62" t="s">
        <v>630</v>
      </c>
      <c r="N89" s="72" t="s">
        <v>631</v>
      </c>
      <c r="O89" s="76" t="s">
        <v>1390</v>
      </c>
      <c r="P89" s="55"/>
      <c r="Q89" s="76" t="s">
        <v>808</v>
      </c>
      <c r="R89" s="76"/>
      <c r="S89" s="62" t="s">
        <v>49</v>
      </c>
      <c r="T89" s="81" t="s">
        <v>809</v>
      </c>
      <c r="U89" s="77" t="s">
        <v>600</v>
      </c>
      <c r="V89" s="90" t="s">
        <v>630</v>
      </c>
      <c r="W89" s="83" t="s">
        <v>49</v>
      </c>
      <c r="X89" s="77" t="s">
        <v>600</v>
      </c>
      <c r="Y89" s="77" t="s">
        <v>407</v>
      </c>
      <c r="Z89" s="83" t="s">
        <v>1345</v>
      </c>
      <c r="AA89" s="82" t="s">
        <v>1007</v>
      </c>
      <c r="AB89" s="82" t="s">
        <v>1391</v>
      </c>
      <c r="AC89" s="72"/>
      <c r="AD89" s="154">
        <v>0.0139</v>
      </c>
      <c r="AE89" s="55" t="s">
        <v>411</v>
      </c>
      <c r="AF89" s="155" t="s">
        <v>1010</v>
      </c>
      <c r="AG89" s="127">
        <v>20</v>
      </c>
      <c r="AH89" s="127">
        <v>11</v>
      </c>
      <c r="AI89" s="127"/>
      <c r="AJ89" s="129">
        <f>AH89/2*AH89/2*3.14*AG89*7860/1000000000</f>
        <v>0.014931642</v>
      </c>
      <c r="AK89" s="121">
        <f t="shared" ref="AK89:AK95" si="22">AD89/AJ89</f>
        <v>0.930909005185096</v>
      </c>
      <c r="AL89" s="130"/>
      <c r="AM89" s="129"/>
      <c r="AN89" s="129"/>
      <c r="AO89" s="82"/>
      <c r="AP89" s="82" t="s">
        <v>823</v>
      </c>
      <c r="AQ89" s="82" t="s">
        <v>1347</v>
      </c>
      <c r="AR89" s="55" t="s">
        <v>893</v>
      </c>
      <c r="AS89" s="158"/>
      <c r="AT89" s="76">
        <v>1</v>
      </c>
      <c r="AU89" s="76">
        <v>1</v>
      </c>
      <c r="AV89" s="76">
        <v>1</v>
      </c>
      <c r="AW89" s="76">
        <v>1</v>
      </c>
    </row>
    <row r="90" s="42" customFormat="1" ht="30" customHeight="1" spans="1:49">
      <c r="A90" s="54">
        <f t="shared" ref="A90:A98" si="23">ROW()-8</f>
        <v>82</v>
      </c>
      <c r="B90" s="56"/>
      <c r="C90" s="56"/>
      <c r="D90" s="56"/>
      <c r="E90" s="56"/>
      <c r="F90" s="56"/>
      <c r="G90" s="56"/>
      <c r="H90" s="56"/>
      <c r="I90" s="56">
        <v>7</v>
      </c>
      <c r="J90" s="56"/>
      <c r="K90" s="63"/>
      <c r="L90" s="62" t="s">
        <v>1392</v>
      </c>
      <c r="M90" s="62" t="s">
        <v>1392</v>
      </c>
      <c r="N90" s="72" t="s">
        <v>1393</v>
      </c>
      <c r="O90" s="76"/>
      <c r="P90" s="55" t="s">
        <v>46</v>
      </c>
      <c r="Q90" s="76" t="s">
        <v>808</v>
      </c>
      <c r="R90" s="76"/>
      <c r="S90" s="62" t="s">
        <v>49</v>
      </c>
      <c r="T90" s="81" t="s">
        <v>809</v>
      </c>
      <c r="U90" s="77" t="s">
        <v>600</v>
      </c>
      <c r="V90" s="90" t="s">
        <v>1392</v>
      </c>
      <c r="W90" s="83" t="s">
        <v>49</v>
      </c>
      <c r="X90" s="77" t="s">
        <v>600</v>
      </c>
      <c r="Y90" s="77" t="s">
        <v>407</v>
      </c>
      <c r="Z90" s="77" t="s">
        <v>896</v>
      </c>
      <c r="AA90" s="82" t="s">
        <v>1294</v>
      </c>
      <c r="AB90" s="82" t="s">
        <v>1295</v>
      </c>
      <c r="AC90" s="72" t="s">
        <v>1394</v>
      </c>
      <c r="AD90" s="154">
        <v>0.1185</v>
      </c>
      <c r="AE90" s="55" t="s">
        <v>411</v>
      </c>
      <c r="AF90" s="155" t="s">
        <v>899</v>
      </c>
      <c r="AG90" s="127">
        <v>123</v>
      </c>
      <c r="AH90" s="127">
        <v>78</v>
      </c>
      <c r="AI90" s="127">
        <v>4</v>
      </c>
      <c r="AJ90" s="125">
        <f t="shared" ref="AJ90:AJ94" si="24">AG90*AH90*AI90*7860/1000000000</f>
        <v>0.30163536</v>
      </c>
      <c r="AK90" s="121">
        <f t="shared" si="22"/>
        <v>0.392858450017266</v>
      </c>
      <c r="AL90" s="124"/>
      <c r="AM90" s="129"/>
      <c r="AN90" s="129"/>
      <c r="AO90" s="82"/>
      <c r="AP90" s="82" t="s">
        <v>823</v>
      </c>
      <c r="AQ90" s="82" t="s">
        <v>1062</v>
      </c>
      <c r="AR90" s="55" t="s">
        <v>893</v>
      </c>
      <c r="AS90" s="158"/>
      <c r="AT90" s="76">
        <v>1</v>
      </c>
      <c r="AU90" s="76">
        <v>1</v>
      </c>
      <c r="AV90" s="76">
        <v>1</v>
      </c>
      <c r="AW90" s="76">
        <v>1</v>
      </c>
    </row>
    <row r="91" s="42" customFormat="1" ht="30" customHeight="1" spans="1:49">
      <c r="A91" s="54">
        <f t="shared" si="23"/>
        <v>83</v>
      </c>
      <c r="B91" s="56"/>
      <c r="C91" s="56"/>
      <c r="D91" s="56"/>
      <c r="E91" s="56"/>
      <c r="F91" s="56"/>
      <c r="G91" s="56"/>
      <c r="H91" s="56">
        <v>6</v>
      </c>
      <c r="I91" s="56"/>
      <c r="J91" s="56"/>
      <c r="K91" s="63"/>
      <c r="L91" s="63"/>
      <c r="M91" s="62" t="s">
        <v>1395</v>
      </c>
      <c r="N91" s="72" t="s">
        <v>1396</v>
      </c>
      <c r="O91" s="76" t="s">
        <v>1397</v>
      </c>
      <c r="P91" s="55"/>
      <c r="Q91" s="76" t="s">
        <v>808</v>
      </c>
      <c r="R91" s="76"/>
      <c r="S91" s="62" t="s">
        <v>46</v>
      </c>
      <c r="T91" s="81" t="s">
        <v>809</v>
      </c>
      <c r="U91" s="77" t="s">
        <v>600</v>
      </c>
      <c r="V91" s="76" t="s">
        <v>1388</v>
      </c>
      <c r="W91" s="83" t="s">
        <v>46</v>
      </c>
      <c r="X91" s="77" t="s">
        <v>600</v>
      </c>
      <c r="Y91" s="77" t="s">
        <v>407</v>
      </c>
      <c r="Z91" s="77" t="s">
        <v>843</v>
      </c>
      <c r="AA91" s="82" t="s">
        <v>811</v>
      </c>
      <c r="AB91" s="72"/>
      <c r="AC91" s="72"/>
      <c r="AD91" s="154">
        <f>AD92+AD93</f>
        <v>0.1324</v>
      </c>
      <c r="AE91" s="55" t="s">
        <v>411</v>
      </c>
      <c r="AF91" s="155" t="s">
        <v>844</v>
      </c>
      <c r="AG91" s="127"/>
      <c r="AH91" s="127"/>
      <c r="AI91" s="127"/>
      <c r="AJ91" s="128"/>
      <c r="AK91" s="104"/>
      <c r="AL91" s="127">
        <v>2</v>
      </c>
      <c r="AM91" s="128"/>
      <c r="AN91" s="128"/>
      <c r="AO91" s="82"/>
      <c r="AP91" s="82" t="s">
        <v>869</v>
      </c>
      <c r="AQ91" s="82" t="s">
        <v>845</v>
      </c>
      <c r="AR91" s="55" t="s">
        <v>893</v>
      </c>
      <c r="AS91" s="158"/>
      <c r="AT91" s="76">
        <v>1</v>
      </c>
      <c r="AU91" s="76">
        <v>1</v>
      </c>
      <c r="AV91" s="76">
        <v>1</v>
      </c>
      <c r="AW91" s="76">
        <v>1</v>
      </c>
    </row>
    <row r="92" s="42" customFormat="1" ht="30" customHeight="1" spans="1:49">
      <c r="A92" s="54">
        <f t="shared" si="23"/>
        <v>84</v>
      </c>
      <c r="B92" s="56"/>
      <c r="C92" s="56"/>
      <c r="D92" s="56"/>
      <c r="E92" s="56"/>
      <c r="F92" s="56"/>
      <c r="G92" s="56"/>
      <c r="H92" s="56"/>
      <c r="I92" s="56">
        <v>7</v>
      </c>
      <c r="J92" s="56"/>
      <c r="K92" s="63"/>
      <c r="L92" s="62" t="s">
        <v>630</v>
      </c>
      <c r="M92" s="62" t="s">
        <v>630</v>
      </c>
      <c r="N92" s="72" t="s">
        <v>631</v>
      </c>
      <c r="O92" s="76" t="s">
        <v>1390</v>
      </c>
      <c r="P92" s="55"/>
      <c r="Q92" s="76" t="s">
        <v>808</v>
      </c>
      <c r="R92" s="76"/>
      <c r="S92" s="62" t="s">
        <v>49</v>
      </c>
      <c r="T92" s="81" t="s">
        <v>809</v>
      </c>
      <c r="U92" s="77" t="s">
        <v>600</v>
      </c>
      <c r="V92" s="90" t="s">
        <v>630</v>
      </c>
      <c r="W92" s="83" t="s">
        <v>49</v>
      </c>
      <c r="X92" s="77" t="s">
        <v>600</v>
      </c>
      <c r="Y92" s="77" t="s">
        <v>407</v>
      </c>
      <c r="Z92" s="83" t="s">
        <v>1345</v>
      </c>
      <c r="AA92" s="82" t="s">
        <v>1007</v>
      </c>
      <c r="AB92" s="82" t="s">
        <v>1391</v>
      </c>
      <c r="AC92" s="72"/>
      <c r="AD92" s="154">
        <v>0.0139</v>
      </c>
      <c r="AE92" s="55" t="s">
        <v>411</v>
      </c>
      <c r="AF92" s="155" t="s">
        <v>1010</v>
      </c>
      <c r="AG92" s="127">
        <v>20</v>
      </c>
      <c r="AH92" s="127">
        <v>11</v>
      </c>
      <c r="AI92" s="127"/>
      <c r="AJ92" s="129">
        <f>AH92/2*AH92/2*3.14*AG92*7860/1000000000</f>
        <v>0.014931642</v>
      </c>
      <c r="AK92" s="121">
        <f t="shared" si="22"/>
        <v>0.930909005185096</v>
      </c>
      <c r="AL92" s="130"/>
      <c r="AM92" s="129"/>
      <c r="AN92" s="129"/>
      <c r="AO92" s="82"/>
      <c r="AP92" s="82" t="s">
        <v>823</v>
      </c>
      <c r="AQ92" s="82" t="s">
        <v>1347</v>
      </c>
      <c r="AR92" s="55" t="s">
        <v>893</v>
      </c>
      <c r="AS92" s="158"/>
      <c r="AT92" s="76">
        <v>1</v>
      </c>
      <c r="AU92" s="76">
        <v>1</v>
      </c>
      <c r="AV92" s="76">
        <v>1</v>
      </c>
      <c r="AW92" s="76">
        <v>1</v>
      </c>
    </row>
    <row r="93" s="42" customFormat="1" ht="30" customHeight="1" spans="1:49">
      <c r="A93" s="54">
        <f t="shared" si="23"/>
        <v>85</v>
      </c>
      <c r="B93" s="56"/>
      <c r="C93" s="56"/>
      <c r="D93" s="56"/>
      <c r="E93" s="56"/>
      <c r="F93" s="56"/>
      <c r="G93" s="56"/>
      <c r="H93" s="56"/>
      <c r="I93" s="56">
        <v>7</v>
      </c>
      <c r="J93" s="56"/>
      <c r="K93" s="63"/>
      <c r="L93" s="62" t="s">
        <v>1398</v>
      </c>
      <c r="M93" s="62" t="s">
        <v>1398</v>
      </c>
      <c r="N93" s="72" t="s">
        <v>1399</v>
      </c>
      <c r="O93" s="76" t="s">
        <v>1400</v>
      </c>
      <c r="P93" s="55" t="s">
        <v>46</v>
      </c>
      <c r="Q93" s="76" t="s">
        <v>808</v>
      </c>
      <c r="R93" s="76"/>
      <c r="S93" s="62" t="s">
        <v>49</v>
      </c>
      <c r="T93" s="81" t="s">
        <v>809</v>
      </c>
      <c r="U93" s="77" t="s">
        <v>600</v>
      </c>
      <c r="V93" s="90" t="s">
        <v>1392</v>
      </c>
      <c r="W93" s="83" t="s">
        <v>49</v>
      </c>
      <c r="X93" s="77" t="s">
        <v>600</v>
      </c>
      <c r="Y93" s="77" t="s">
        <v>407</v>
      </c>
      <c r="Z93" s="77" t="s">
        <v>896</v>
      </c>
      <c r="AA93" s="82" t="s">
        <v>1294</v>
      </c>
      <c r="AB93" s="82" t="s">
        <v>1295</v>
      </c>
      <c r="AC93" s="72" t="s">
        <v>1394</v>
      </c>
      <c r="AD93" s="154">
        <v>0.1185</v>
      </c>
      <c r="AE93" s="55" t="s">
        <v>411</v>
      </c>
      <c r="AF93" s="155" t="s">
        <v>899</v>
      </c>
      <c r="AG93" s="127">
        <v>123</v>
      </c>
      <c r="AH93" s="127">
        <v>78</v>
      </c>
      <c r="AI93" s="127">
        <v>4</v>
      </c>
      <c r="AJ93" s="125">
        <f t="shared" si="24"/>
        <v>0.30163536</v>
      </c>
      <c r="AK93" s="121">
        <f t="shared" si="22"/>
        <v>0.392858450017266</v>
      </c>
      <c r="AL93" s="124"/>
      <c r="AM93" s="129"/>
      <c r="AN93" s="129"/>
      <c r="AO93" s="82"/>
      <c r="AP93" s="82" t="s">
        <v>823</v>
      </c>
      <c r="AQ93" s="82" t="s">
        <v>1062</v>
      </c>
      <c r="AR93" s="55" t="s">
        <v>893</v>
      </c>
      <c r="AS93" s="158"/>
      <c r="AT93" s="76">
        <v>1</v>
      </c>
      <c r="AU93" s="76">
        <v>1</v>
      </c>
      <c r="AV93" s="76">
        <v>1</v>
      </c>
      <c r="AW93" s="76">
        <v>1</v>
      </c>
    </row>
    <row r="94" s="42" customFormat="1" ht="30" customHeight="1" spans="1:49">
      <c r="A94" s="54">
        <f t="shared" si="23"/>
        <v>86</v>
      </c>
      <c r="B94" s="56"/>
      <c r="C94" s="56"/>
      <c r="D94" s="56"/>
      <c r="E94" s="56"/>
      <c r="F94" s="56"/>
      <c r="G94" s="56"/>
      <c r="H94" s="56">
        <v>6</v>
      </c>
      <c r="I94" s="56"/>
      <c r="J94" s="56"/>
      <c r="K94" s="63"/>
      <c r="L94" s="62" t="s">
        <v>115</v>
      </c>
      <c r="M94" s="62" t="s">
        <v>115</v>
      </c>
      <c r="N94" s="72" t="s">
        <v>116</v>
      </c>
      <c r="O94" s="55"/>
      <c r="P94" s="55" t="s">
        <v>46</v>
      </c>
      <c r="Q94" s="76" t="s">
        <v>808</v>
      </c>
      <c r="R94" s="76"/>
      <c r="S94" s="62" t="s">
        <v>134</v>
      </c>
      <c r="T94" s="81" t="s">
        <v>809</v>
      </c>
      <c r="U94" s="77" t="s">
        <v>600</v>
      </c>
      <c r="V94" s="90" t="s">
        <v>115</v>
      </c>
      <c r="W94" s="83" t="s">
        <v>134</v>
      </c>
      <c r="X94" s="77" t="s">
        <v>600</v>
      </c>
      <c r="Y94" s="77" t="s">
        <v>407</v>
      </c>
      <c r="Z94" s="77" t="s">
        <v>896</v>
      </c>
      <c r="AA94" s="82" t="s">
        <v>1401</v>
      </c>
      <c r="AB94" s="82" t="s">
        <v>1402</v>
      </c>
      <c r="AC94" s="72" t="s">
        <v>1403</v>
      </c>
      <c r="AD94" s="154">
        <v>0.1442</v>
      </c>
      <c r="AE94" s="55" t="s">
        <v>1404</v>
      </c>
      <c r="AF94" s="155" t="s">
        <v>899</v>
      </c>
      <c r="AG94" s="127">
        <v>82</v>
      </c>
      <c r="AH94" s="127">
        <v>81</v>
      </c>
      <c r="AI94" s="127">
        <v>6</v>
      </c>
      <c r="AJ94" s="125">
        <f t="shared" si="24"/>
        <v>0.31323672</v>
      </c>
      <c r="AK94" s="121">
        <f t="shared" si="22"/>
        <v>0.460354711925217</v>
      </c>
      <c r="AL94" s="124"/>
      <c r="AM94" s="129"/>
      <c r="AN94" s="129"/>
      <c r="AO94" s="82"/>
      <c r="AP94" s="82" t="s">
        <v>823</v>
      </c>
      <c r="AQ94" s="82" t="s">
        <v>996</v>
      </c>
      <c r="AR94" s="55" t="s">
        <v>893</v>
      </c>
      <c r="AS94" s="158"/>
      <c r="AT94" s="76">
        <v>1</v>
      </c>
      <c r="AU94" s="76">
        <v>1</v>
      </c>
      <c r="AV94" s="76">
        <v>1</v>
      </c>
      <c r="AW94" s="76">
        <v>1</v>
      </c>
    </row>
    <row r="95" s="42" customFormat="1" ht="30" customHeight="1" spans="1:49">
      <c r="A95" s="54">
        <f t="shared" si="23"/>
        <v>87</v>
      </c>
      <c r="B95" s="56"/>
      <c r="C95" s="56"/>
      <c r="D95" s="56"/>
      <c r="E95" s="56"/>
      <c r="F95" s="56"/>
      <c r="G95" s="56"/>
      <c r="H95" s="56">
        <v>6</v>
      </c>
      <c r="I95" s="56"/>
      <c r="J95" s="56"/>
      <c r="K95" s="63"/>
      <c r="L95" s="62" t="s">
        <v>62</v>
      </c>
      <c r="M95" s="62" t="s">
        <v>62</v>
      </c>
      <c r="N95" s="55" t="s">
        <v>63</v>
      </c>
      <c r="O95" s="55" t="s">
        <v>1405</v>
      </c>
      <c r="P95" s="146" t="s">
        <v>46</v>
      </c>
      <c r="Q95" s="76" t="s">
        <v>808</v>
      </c>
      <c r="R95" s="55"/>
      <c r="S95" s="62" t="s">
        <v>46</v>
      </c>
      <c r="T95" s="81" t="s">
        <v>809</v>
      </c>
      <c r="U95" s="77" t="s">
        <v>600</v>
      </c>
      <c r="V95" s="56" t="s">
        <v>1406</v>
      </c>
      <c r="W95" s="83" t="s">
        <v>46</v>
      </c>
      <c r="X95" s="77" t="s">
        <v>600</v>
      </c>
      <c r="Y95" s="77" t="s">
        <v>407</v>
      </c>
      <c r="Z95" s="77" t="s">
        <v>878</v>
      </c>
      <c r="AA95" s="82" t="s">
        <v>1407</v>
      </c>
      <c r="AB95" s="82" t="s">
        <v>1408</v>
      </c>
      <c r="AC95" s="81" t="s">
        <v>1409</v>
      </c>
      <c r="AD95" s="93">
        <v>0.3157</v>
      </c>
      <c r="AE95" s="55" t="s">
        <v>411</v>
      </c>
      <c r="AF95" s="104" t="s">
        <v>892</v>
      </c>
      <c r="AG95" s="127">
        <v>311</v>
      </c>
      <c r="AH95" s="127">
        <v>2.5</v>
      </c>
      <c r="AI95" s="127">
        <v>18</v>
      </c>
      <c r="AJ95" s="128">
        <f>AG95*1.05/1000</f>
        <v>0.32655</v>
      </c>
      <c r="AK95" s="121">
        <f t="shared" si="22"/>
        <v>0.966773847802787</v>
      </c>
      <c r="AL95" s="127"/>
      <c r="AM95" s="129"/>
      <c r="AN95" s="129"/>
      <c r="AO95" s="82"/>
      <c r="AP95" s="82" t="s">
        <v>813</v>
      </c>
      <c r="AQ95" s="82" t="s">
        <v>882</v>
      </c>
      <c r="AR95" s="55" t="s">
        <v>893</v>
      </c>
      <c r="AS95" s="139"/>
      <c r="AT95" s="55">
        <v>1</v>
      </c>
      <c r="AU95" s="55">
        <v>1</v>
      </c>
      <c r="AV95" s="55">
        <v>1</v>
      </c>
      <c r="AW95" s="55">
        <v>1</v>
      </c>
    </row>
    <row r="96" s="42" customFormat="1" ht="30" customHeight="1" spans="1:49">
      <c r="A96" s="54">
        <f t="shared" si="23"/>
        <v>88</v>
      </c>
      <c r="B96" s="56"/>
      <c r="C96" s="56"/>
      <c r="D96" s="56"/>
      <c r="E96" s="56">
        <v>3</v>
      </c>
      <c r="F96" s="56"/>
      <c r="G96" s="56"/>
      <c r="H96" s="56"/>
      <c r="I96" s="56"/>
      <c r="J96" s="56"/>
      <c r="K96" s="63"/>
      <c r="L96" s="63" t="s">
        <v>1410</v>
      </c>
      <c r="M96" s="62"/>
      <c r="N96" s="72" t="s">
        <v>1411</v>
      </c>
      <c r="O96" s="76"/>
      <c r="P96" s="55" t="s">
        <v>46</v>
      </c>
      <c r="Q96" s="76" t="s">
        <v>808</v>
      </c>
      <c r="R96" s="76"/>
      <c r="S96" s="62" t="s">
        <v>46</v>
      </c>
      <c r="T96" s="81" t="s">
        <v>809</v>
      </c>
      <c r="U96" s="77" t="s">
        <v>600</v>
      </c>
      <c r="V96" s="76" t="s">
        <v>1412</v>
      </c>
      <c r="W96" s="83" t="s">
        <v>46</v>
      </c>
      <c r="X96" s="77" t="s">
        <v>600</v>
      </c>
      <c r="Y96" s="77" t="s">
        <v>407</v>
      </c>
      <c r="Z96" s="82" t="s">
        <v>829</v>
      </c>
      <c r="AA96" s="82" t="s">
        <v>811</v>
      </c>
      <c r="AB96" s="82" t="s">
        <v>1413</v>
      </c>
      <c r="AC96" s="72" t="s">
        <v>1414</v>
      </c>
      <c r="AD96" s="154">
        <v>0.0383</v>
      </c>
      <c r="AE96" s="55" t="s">
        <v>411</v>
      </c>
      <c r="AF96" s="155" t="s">
        <v>830</v>
      </c>
      <c r="AG96" s="127"/>
      <c r="AH96" s="127"/>
      <c r="AI96" s="127"/>
      <c r="AJ96" s="128"/>
      <c r="AK96" s="104"/>
      <c r="AL96" s="127"/>
      <c r="AM96" s="128">
        <v>0.003</v>
      </c>
      <c r="AN96" s="128"/>
      <c r="AO96" s="82"/>
      <c r="AP96" s="82" t="s">
        <v>813</v>
      </c>
      <c r="AQ96" s="82" t="s">
        <v>831</v>
      </c>
      <c r="AR96" s="55" t="s">
        <v>893</v>
      </c>
      <c r="AS96" s="158"/>
      <c r="AT96" s="76">
        <v>2</v>
      </c>
      <c r="AU96" s="76">
        <v>2</v>
      </c>
      <c r="AV96" s="76">
        <v>2</v>
      </c>
      <c r="AW96" s="76">
        <v>2</v>
      </c>
    </row>
    <row r="97" s="42" customFormat="1" ht="30" customHeight="1" spans="1:49">
      <c r="A97" s="54">
        <f t="shared" si="23"/>
        <v>89</v>
      </c>
      <c r="B97" s="56"/>
      <c r="C97" s="56"/>
      <c r="D97" s="56"/>
      <c r="E97" s="56"/>
      <c r="F97" s="56">
        <v>4</v>
      </c>
      <c r="G97" s="56"/>
      <c r="H97" s="56"/>
      <c r="I97" s="56"/>
      <c r="J97" s="56"/>
      <c r="K97" s="63"/>
      <c r="L97" s="62" t="s">
        <v>1412</v>
      </c>
      <c r="M97" s="62" t="s">
        <v>1412</v>
      </c>
      <c r="N97" s="72" t="s">
        <v>1415</v>
      </c>
      <c r="O97" s="76"/>
      <c r="P97" s="55" t="s">
        <v>46</v>
      </c>
      <c r="Q97" s="76" t="s">
        <v>808</v>
      </c>
      <c r="R97" s="76"/>
      <c r="S97" s="62" t="s">
        <v>46</v>
      </c>
      <c r="T97" s="81" t="s">
        <v>809</v>
      </c>
      <c r="U97" s="77" t="s">
        <v>600</v>
      </c>
      <c r="V97" s="76" t="s">
        <v>1412</v>
      </c>
      <c r="W97" s="83" t="s">
        <v>46</v>
      </c>
      <c r="X97" s="77" t="s">
        <v>600</v>
      </c>
      <c r="Y97" s="77" t="s">
        <v>407</v>
      </c>
      <c r="Z97" s="77" t="s">
        <v>896</v>
      </c>
      <c r="AA97" s="82" t="s">
        <v>1416</v>
      </c>
      <c r="AB97" s="82" t="s">
        <v>1413</v>
      </c>
      <c r="AC97" s="72" t="s">
        <v>1414</v>
      </c>
      <c r="AD97" s="154">
        <v>0.0383</v>
      </c>
      <c r="AE97" s="55" t="s">
        <v>411</v>
      </c>
      <c r="AF97" s="155" t="s">
        <v>899</v>
      </c>
      <c r="AG97" s="127">
        <v>58</v>
      </c>
      <c r="AH97" s="127">
        <v>32</v>
      </c>
      <c r="AI97" s="127">
        <v>5</v>
      </c>
      <c r="AJ97" s="125">
        <f>AG97*AH97*AI97*7860/1000000000</f>
        <v>0.0729408</v>
      </c>
      <c r="AK97" s="121">
        <f t="shared" ref="AK97:AK99" si="25">AD97/AJ97</f>
        <v>0.52508335526893</v>
      </c>
      <c r="AL97" s="124"/>
      <c r="AM97" s="129"/>
      <c r="AN97" s="129"/>
      <c r="AO97" s="82"/>
      <c r="AP97" s="82" t="s">
        <v>823</v>
      </c>
      <c r="AQ97" s="82" t="s">
        <v>1062</v>
      </c>
      <c r="AR97" s="55" t="s">
        <v>893</v>
      </c>
      <c r="AS97" s="158"/>
      <c r="AT97" s="76">
        <v>2</v>
      </c>
      <c r="AU97" s="76">
        <v>2</v>
      </c>
      <c r="AV97" s="76">
        <v>2</v>
      </c>
      <c r="AW97" s="76">
        <v>2</v>
      </c>
    </row>
    <row r="98" s="42" customFormat="1" ht="30" customHeight="1" spans="1:49">
      <c r="A98" s="54">
        <f t="shared" si="23"/>
        <v>90</v>
      </c>
      <c r="B98" s="56"/>
      <c r="C98" s="56"/>
      <c r="D98" s="56"/>
      <c r="E98" s="56">
        <v>3</v>
      </c>
      <c r="F98" s="56"/>
      <c r="G98" s="56"/>
      <c r="H98" s="56"/>
      <c r="I98" s="56"/>
      <c r="J98" s="56"/>
      <c r="K98" s="63"/>
      <c r="L98" s="67" t="s">
        <v>1417</v>
      </c>
      <c r="M98" s="67" t="s">
        <v>1417</v>
      </c>
      <c r="N98" s="55" t="s">
        <v>1418</v>
      </c>
      <c r="O98" s="55"/>
      <c r="P98" s="55"/>
      <c r="Q98" s="76" t="s">
        <v>808</v>
      </c>
      <c r="R98" s="55"/>
      <c r="S98" s="62" t="s">
        <v>46</v>
      </c>
      <c r="T98" s="56" t="s">
        <v>1304</v>
      </c>
      <c r="U98" s="77" t="s">
        <v>600</v>
      </c>
      <c r="V98" s="67" t="s">
        <v>1417</v>
      </c>
      <c r="W98" s="83" t="s">
        <v>46</v>
      </c>
      <c r="X98" s="77" t="s">
        <v>600</v>
      </c>
      <c r="Y98" s="77" t="s">
        <v>407</v>
      </c>
      <c r="Z98" s="82" t="s">
        <v>1305</v>
      </c>
      <c r="AA98" s="82" t="s">
        <v>1419</v>
      </c>
      <c r="AB98" s="72" t="s">
        <v>411</v>
      </c>
      <c r="AC98" s="81" t="s">
        <v>1420</v>
      </c>
      <c r="AD98" s="93">
        <v>0.0005</v>
      </c>
      <c r="AE98" s="55" t="s">
        <v>411</v>
      </c>
      <c r="AF98" s="82" t="s">
        <v>925</v>
      </c>
      <c r="AG98" s="118" t="s">
        <v>926</v>
      </c>
      <c r="AH98" s="118"/>
      <c r="AI98" s="118"/>
      <c r="AJ98" s="100">
        <f>AD98*1.02</f>
        <v>0.00051</v>
      </c>
      <c r="AK98" s="121">
        <f t="shared" si="25"/>
        <v>0.980392156862745</v>
      </c>
      <c r="AL98" s="82"/>
      <c r="AM98" s="82"/>
      <c r="AN98" s="82"/>
      <c r="AO98" s="82"/>
      <c r="AP98" s="82" t="s">
        <v>823</v>
      </c>
      <c r="AQ98" s="82" t="s">
        <v>1324</v>
      </c>
      <c r="AR98" s="55" t="s">
        <v>893</v>
      </c>
      <c r="AS98" s="139"/>
      <c r="AT98" s="55">
        <v>4</v>
      </c>
      <c r="AU98" s="55">
        <v>4</v>
      </c>
      <c r="AV98" s="55">
        <v>4</v>
      </c>
      <c r="AW98" s="55">
        <v>4</v>
      </c>
    </row>
    <row r="99" s="42" customFormat="1" ht="30" customHeight="1" spans="1:49">
      <c r="A99" s="54">
        <f t="shared" ref="A99:A104" si="26">ROW()-8</f>
        <v>91</v>
      </c>
      <c r="B99" s="56"/>
      <c r="C99" s="56"/>
      <c r="D99" s="56"/>
      <c r="E99" s="56">
        <v>3</v>
      </c>
      <c r="F99" s="56"/>
      <c r="G99" s="56"/>
      <c r="H99" s="56"/>
      <c r="I99" s="56"/>
      <c r="J99" s="56"/>
      <c r="K99" s="63"/>
      <c r="L99" s="67" t="s">
        <v>1421</v>
      </c>
      <c r="M99" s="67" t="s">
        <v>1421</v>
      </c>
      <c r="N99" s="55" t="s">
        <v>1422</v>
      </c>
      <c r="O99" s="55"/>
      <c r="P99" s="55"/>
      <c r="Q99" s="76" t="s">
        <v>808</v>
      </c>
      <c r="R99" s="55"/>
      <c r="S99" s="62" t="s">
        <v>46</v>
      </c>
      <c r="T99" s="56" t="s">
        <v>1304</v>
      </c>
      <c r="U99" s="77" t="s">
        <v>600</v>
      </c>
      <c r="V99" s="67" t="s">
        <v>1421</v>
      </c>
      <c r="W99" s="83" t="s">
        <v>46</v>
      </c>
      <c r="X99" s="77" t="s">
        <v>600</v>
      </c>
      <c r="Y99" s="77" t="s">
        <v>407</v>
      </c>
      <c r="Z99" s="82" t="s">
        <v>1305</v>
      </c>
      <c r="AA99" s="82" t="s">
        <v>1419</v>
      </c>
      <c r="AB99" s="72" t="s">
        <v>411</v>
      </c>
      <c r="AC99" s="81" t="s">
        <v>1423</v>
      </c>
      <c r="AD99" s="93">
        <v>0.0002</v>
      </c>
      <c r="AE99" s="55" t="s">
        <v>411</v>
      </c>
      <c r="AF99" s="82" t="s">
        <v>925</v>
      </c>
      <c r="AG99" s="118" t="s">
        <v>926</v>
      </c>
      <c r="AH99" s="118"/>
      <c r="AI99" s="118"/>
      <c r="AJ99" s="100">
        <f>AD99*1.02</f>
        <v>0.000204</v>
      </c>
      <c r="AK99" s="121">
        <f t="shared" si="25"/>
        <v>0.980392156862745</v>
      </c>
      <c r="AL99" s="82"/>
      <c r="AM99" s="82"/>
      <c r="AN99" s="82"/>
      <c r="AO99" s="82"/>
      <c r="AP99" s="82" t="s">
        <v>823</v>
      </c>
      <c r="AQ99" s="82" t="s">
        <v>1324</v>
      </c>
      <c r="AR99" s="55" t="s">
        <v>893</v>
      </c>
      <c r="AS99" s="139"/>
      <c r="AT99" s="55">
        <v>4</v>
      </c>
      <c r="AU99" s="55">
        <v>4</v>
      </c>
      <c r="AV99" s="55">
        <v>4</v>
      </c>
      <c r="AW99" s="55">
        <v>4</v>
      </c>
    </row>
    <row r="100" s="42" customFormat="1" ht="30" customHeight="1" spans="1:49">
      <c r="A100" s="54">
        <f t="shared" si="26"/>
        <v>92</v>
      </c>
      <c r="B100" s="56"/>
      <c r="C100" s="56"/>
      <c r="D100" s="56"/>
      <c r="E100" s="56">
        <v>3</v>
      </c>
      <c r="F100" s="56"/>
      <c r="G100" s="56"/>
      <c r="H100" s="56"/>
      <c r="I100" s="56"/>
      <c r="J100" s="56"/>
      <c r="K100" s="63"/>
      <c r="L100" s="62" t="s">
        <v>396</v>
      </c>
      <c r="M100" s="62" t="s">
        <v>396</v>
      </c>
      <c r="N100" s="72" t="s">
        <v>397</v>
      </c>
      <c r="O100" s="76" t="s">
        <v>1424</v>
      </c>
      <c r="P100" s="55"/>
      <c r="Q100" s="76" t="s">
        <v>808</v>
      </c>
      <c r="R100" s="76"/>
      <c r="S100" s="62" t="s">
        <v>46</v>
      </c>
      <c r="T100" s="62" t="s">
        <v>809</v>
      </c>
      <c r="U100" s="77" t="s">
        <v>407</v>
      </c>
      <c r="V100" s="77" t="s">
        <v>942</v>
      </c>
      <c r="W100" s="72" t="s">
        <v>411</v>
      </c>
      <c r="X100" s="77" t="s">
        <v>600</v>
      </c>
      <c r="Y100" s="77" t="s">
        <v>407</v>
      </c>
      <c r="Z100" s="77" t="s">
        <v>942</v>
      </c>
      <c r="AA100" s="72"/>
      <c r="AB100" s="72"/>
      <c r="AC100" s="72"/>
      <c r="AD100" s="154">
        <v>0.00507</v>
      </c>
      <c r="AE100" s="105" t="s">
        <v>1425</v>
      </c>
      <c r="AF100" s="82"/>
      <c r="AG100" s="118"/>
      <c r="AH100" s="118"/>
      <c r="AI100" s="118"/>
      <c r="AJ100" s="100"/>
      <c r="AK100" s="121"/>
      <c r="AL100" s="82"/>
      <c r="AM100" s="82"/>
      <c r="AN100" s="82"/>
      <c r="AO100" s="82"/>
      <c r="AP100" s="82" t="s">
        <v>823</v>
      </c>
      <c r="AQ100" s="82" t="s">
        <v>943</v>
      </c>
      <c r="AR100" s="55" t="s">
        <v>893</v>
      </c>
      <c r="AS100" s="158"/>
      <c r="AT100" s="55">
        <v>2</v>
      </c>
      <c r="AU100" s="55">
        <v>2</v>
      </c>
      <c r="AV100" s="55">
        <v>2</v>
      </c>
      <c r="AW100" s="55">
        <v>2</v>
      </c>
    </row>
    <row r="101" s="42" customFormat="1" ht="30" customHeight="1" spans="1:49">
      <c r="A101" s="54">
        <f t="shared" si="26"/>
        <v>93</v>
      </c>
      <c r="B101" s="56"/>
      <c r="C101" s="56"/>
      <c r="D101" s="56"/>
      <c r="E101" s="56">
        <v>3</v>
      </c>
      <c r="F101" s="56"/>
      <c r="G101" s="56"/>
      <c r="H101" s="56"/>
      <c r="I101" s="56"/>
      <c r="J101" s="56"/>
      <c r="K101" s="63"/>
      <c r="L101" s="62" t="s">
        <v>402</v>
      </c>
      <c r="M101" s="62" t="s">
        <v>402</v>
      </c>
      <c r="N101" s="55" t="s">
        <v>1426</v>
      </c>
      <c r="O101" s="76" t="s">
        <v>1424</v>
      </c>
      <c r="P101" s="55"/>
      <c r="Q101" s="76"/>
      <c r="R101" s="76"/>
      <c r="S101" s="62" t="s">
        <v>46</v>
      </c>
      <c r="T101" s="62" t="s">
        <v>809</v>
      </c>
      <c r="U101" s="77" t="s">
        <v>407</v>
      </c>
      <c r="V101" s="77" t="s">
        <v>942</v>
      </c>
      <c r="W101" s="72" t="s">
        <v>411</v>
      </c>
      <c r="X101" s="77" t="s">
        <v>600</v>
      </c>
      <c r="Y101" s="77" t="s">
        <v>407</v>
      </c>
      <c r="Z101" s="77" t="s">
        <v>942</v>
      </c>
      <c r="AA101" s="72"/>
      <c r="AB101" s="72"/>
      <c r="AC101" s="72"/>
      <c r="AD101" s="154"/>
      <c r="AE101" s="105" t="s">
        <v>1427</v>
      </c>
      <c r="AF101" s="82"/>
      <c r="AG101" s="118"/>
      <c r="AH101" s="118"/>
      <c r="AI101" s="118"/>
      <c r="AJ101" s="100"/>
      <c r="AK101" s="82"/>
      <c r="AL101" s="82"/>
      <c r="AM101" s="82"/>
      <c r="AN101" s="82"/>
      <c r="AO101" s="82"/>
      <c r="AP101" s="82" t="s">
        <v>823</v>
      </c>
      <c r="AQ101" s="82" t="s">
        <v>943</v>
      </c>
      <c r="AR101" s="55" t="s">
        <v>893</v>
      </c>
      <c r="AS101" s="158"/>
      <c r="AT101" s="55">
        <v>2</v>
      </c>
      <c r="AU101" s="55">
        <v>2</v>
      </c>
      <c r="AV101" s="55">
        <v>2</v>
      </c>
      <c r="AW101" s="55">
        <v>2</v>
      </c>
    </row>
    <row r="102" s="42" customFormat="1" ht="30" customHeight="1" spans="1:49">
      <c r="A102" s="54">
        <f t="shared" si="26"/>
        <v>94</v>
      </c>
      <c r="B102" s="56"/>
      <c r="C102" s="56"/>
      <c r="D102" s="56"/>
      <c r="E102" s="56">
        <v>3</v>
      </c>
      <c r="F102" s="56"/>
      <c r="G102" s="56"/>
      <c r="H102" s="56"/>
      <c r="I102" s="56"/>
      <c r="J102" s="56"/>
      <c r="K102" s="63"/>
      <c r="L102" s="62" t="s">
        <v>1428</v>
      </c>
      <c r="M102" s="62" t="s">
        <v>1428</v>
      </c>
      <c r="N102" s="72" t="s">
        <v>533</v>
      </c>
      <c r="O102" s="76" t="s">
        <v>1429</v>
      </c>
      <c r="P102" s="55"/>
      <c r="Q102" s="76" t="s">
        <v>808</v>
      </c>
      <c r="R102" s="76"/>
      <c r="S102" s="62" t="s">
        <v>46</v>
      </c>
      <c r="T102" s="62" t="s">
        <v>809</v>
      </c>
      <c r="U102" s="77" t="s">
        <v>407</v>
      </c>
      <c r="V102" s="77" t="s">
        <v>942</v>
      </c>
      <c r="W102" s="72" t="s">
        <v>411</v>
      </c>
      <c r="X102" s="77" t="s">
        <v>600</v>
      </c>
      <c r="Y102" s="77" t="s">
        <v>407</v>
      </c>
      <c r="Z102" s="77" t="s">
        <v>942</v>
      </c>
      <c r="AA102" s="72" t="s">
        <v>411</v>
      </c>
      <c r="AB102" s="72"/>
      <c r="AC102" s="72"/>
      <c r="AD102" s="154"/>
      <c r="AE102" s="105" t="s">
        <v>1161</v>
      </c>
      <c r="AF102" s="82"/>
      <c r="AG102" s="118"/>
      <c r="AH102" s="118"/>
      <c r="AI102" s="118"/>
      <c r="AJ102" s="100"/>
      <c r="AK102" s="82"/>
      <c r="AL102" s="82"/>
      <c r="AM102" s="82"/>
      <c r="AN102" s="82"/>
      <c r="AO102" s="82"/>
      <c r="AP102" s="82" t="s">
        <v>823</v>
      </c>
      <c r="AQ102" s="82" t="s">
        <v>943</v>
      </c>
      <c r="AR102" s="55" t="s">
        <v>893</v>
      </c>
      <c r="AS102" s="158"/>
      <c r="AT102" s="76">
        <v>4</v>
      </c>
      <c r="AU102" s="76">
        <v>4</v>
      </c>
      <c r="AV102" s="76">
        <v>4</v>
      </c>
      <c r="AW102" s="76">
        <v>4</v>
      </c>
    </row>
    <row r="103" s="42" customFormat="1" ht="30" customHeight="1" spans="1:49">
      <c r="A103" s="54">
        <f t="shared" si="26"/>
        <v>95</v>
      </c>
      <c r="B103" s="56"/>
      <c r="C103" s="56"/>
      <c r="D103" s="56"/>
      <c r="E103" s="56">
        <v>3</v>
      </c>
      <c r="F103" s="56"/>
      <c r="G103" s="56"/>
      <c r="H103" s="56"/>
      <c r="I103" s="56"/>
      <c r="J103" s="56"/>
      <c r="K103" s="63"/>
      <c r="L103" s="62" t="s">
        <v>1430</v>
      </c>
      <c r="M103" s="62" t="s">
        <v>1430</v>
      </c>
      <c r="N103" s="55" t="s">
        <v>1431</v>
      </c>
      <c r="O103" s="55"/>
      <c r="P103" s="55"/>
      <c r="Q103" s="76" t="s">
        <v>808</v>
      </c>
      <c r="R103" s="55"/>
      <c r="S103" s="62" t="s">
        <v>46</v>
      </c>
      <c r="T103" s="81" t="s">
        <v>809</v>
      </c>
      <c r="U103" s="77" t="s">
        <v>600</v>
      </c>
      <c r="V103" s="62" t="s">
        <v>1430</v>
      </c>
      <c r="W103" s="62" t="s">
        <v>46</v>
      </c>
      <c r="X103" s="77" t="s">
        <v>600</v>
      </c>
      <c r="Y103" s="77" t="s">
        <v>407</v>
      </c>
      <c r="Z103" s="82" t="s">
        <v>1432</v>
      </c>
      <c r="AA103" s="82" t="s">
        <v>1433</v>
      </c>
      <c r="AB103" s="82"/>
      <c r="AC103" s="81"/>
      <c r="AD103" s="93">
        <v>0.0019</v>
      </c>
      <c r="AE103" s="55" t="s">
        <v>411</v>
      </c>
      <c r="AF103" s="104" t="s">
        <v>925</v>
      </c>
      <c r="AG103" s="131" t="s">
        <v>1114</v>
      </c>
      <c r="AH103" s="131"/>
      <c r="AI103" s="131"/>
      <c r="AJ103" s="132">
        <f>AD103*1.05</f>
        <v>0.001995</v>
      </c>
      <c r="AK103" s="121">
        <f t="shared" ref="AK103:AK107" si="27">AD103/AJ103</f>
        <v>0.952380952380952</v>
      </c>
      <c r="AL103" s="82"/>
      <c r="AM103" s="82"/>
      <c r="AN103" s="82"/>
      <c r="AO103" s="82"/>
      <c r="AP103" s="82" t="s">
        <v>823</v>
      </c>
      <c r="AQ103" s="82" t="s">
        <v>1434</v>
      </c>
      <c r="AR103" s="55" t="s">
        <v>893</v>
      </c>
      <c r="AS103" s="139"/>
      <c r="AT103" s="55">
        <v>2</v>
      </c>
      <c r="AU103" s="55">
        <v>2</v>
      </c>
      <c r="AV103" s="55">
        <v>2</v>
      </c>
      <c r="AW103" s="55">
        <v>2</v>
      </c>
    </row>
    <row r="104" s="42" customFormat="1" ht="30" customHeight="1" spans="1:49">
      <c r="A104" s="54">
        <f t="shared" si="26"/>
        <v>96</v>
      </c>
      <c r="B104" s="56"/>
      <c r="C104" s="56"/>
      <c r="D104" s="56"/>
      <c r="E104" s="56">
        <v>3</v>
      </c>
      <c r="F104" s="56"/>
      <c r="G104" s="56"/>
      <c r="H104" s="56"/>
      <c r="I104" s="56"/>
      <c r="J104" s="56"/>
      <c r="K104" s="63"/>
      <c r="L104" s="63" t="s">
        <v>1435</v>
      </c>
      <c r="M104" s="63" t="s">
        <v>1435</v>
      </c>
      <c r="N104" s="55" t="s">
        <v>1436</v>
      </c>
      <c r="O104" s="55"/>
      <c r="P104" s="55" t="s">
        <v>46</v>
      </c>
      <c r="Q104" s="76" t="s">
        <v>808</v>
      </c>
      <c r="R104" s="55"/>
      <c r="S104" s="62" t="s">
        <v>49</v>
      </c>
      <c r="T104" s="81" t="s">
        <v>809</v>
      </c>
      <c r="U104" s="77" t="s">
        <v>600</v>
      </c>
      <c r="V104" s="56" t="s">
        <v>1437</v>
      </c>
      <c r="W104" s="83" t="s">
        <v>49</v>
      </c>
      <c r="X104" s="77" t="s">
        <v>600</v>
      </c>
      <c r="Y104" s="77" t="s">
        <v>407</v>
      </c>
      <c r="Z104" s="82" t="s">
        <v>1357</v>
      </c>
      <c r="AA104" s="82" t="s">
        <v>811</v>
      </c>
      <c r="AB104" s="82" t="s">
        <v>411</v>
      </c>
      <c r="AC104" s="81" t="s">
        <v>1438</v>
      </c>
      <c r="AD104" s="93">
        <f>AD105</f>
        <v>0.4894</v>
      </c>
      <c r="AE104" s="55" t="s">
        <v>1142</v>
      </c>
      <c r="AF104" s="104" t="s">
        <v>830</v>
      </c>
      <c r="AG104" s="127"/>
      <c r="AH104" s="127"/>
      <c r="AI104" s="127"/>
      <c r="AJ104" s="128"/>
      <c r="AK104" s="104"/>
      <c r="AL104" s="127"/>
      <c r="AM104" s="128">
        <v>0.034</v>
      </c>
      <c r="AN104" s="128"/>
      <c r="AO104" s="82"/>
      <c r="AP104" s="82" t="s">
        <v>813</v>
      </c>
      <c r="AQ104" s="82" t="s">
        <v>831</v>
      </c>
      <c r="AR104" s="55" t="s">
        <v>893</v>
      </c>
      <c r="AS104" s="139"/>
      <c r="AT104" s="55">
        <v>2</v>
      </c>
      <c r="AU104" s="55">
        <v>2</v>
      </c>
      <c r="AV104" s="55">
        <v>2</v>
      </c>
      <c r="AW104" s="55">
        <v>2</v>
      </c>
    </row>
    <row r="105" s="42" customFormat="1" ht="30" customHeight="1" spans="1:49">
      <c r="A105" s="54">
        <f t="shared" ref="A105:A108" si="28">ROW()-8</f>
        <v>97</v>
      </c>
      <c r="B105" s="56"/>
      <c r="C105" s="56"/>
      <c r="D105" s="56"/>
      <c r="E105" s="56"/>
      <c r="F105" s="56">
        <v>4</v>
      </c>
      <c r="G105" s="56"/>
      <c r="H105" s="56"/>
      <c r="I105" s="56"/>
      <c r="J105" s="56"/>
      <c r="K105" s="63"/>
      <c r="L105" s="62" t="s">
        <v>1437</v>
      </c>
      <c r="M105" s="62" t="s">
        <v>1437</v>
      </c>
      <c r="N105" s="55" t="s">
        <v>1439</v>
      </c>
      <c r="O105" s="55"/>
      <c r="P105" s="55" t="s">
        <v>46</v>
      </c>
      <c r="Q105" s="76" t="s">
        <v>808</v>
      </c>
      <c r="R105" s="55"/>
      <c r="S105" s="62" t="s">
        <v>49</v>
      </c>
      <c r="T105" s="81" t="s">
        <v>809</v>
      </c>
      <c r="U105" s="77" t="s">
        <v>600</v>
      </c>
      <c r="V105" s="56" t="s">
        <v>1437</v>
      </c>
      <c r="W105" s="83" t="s">
        <v>49</v>
      </c>
      <c r="X105" s="77" t="s">
        <v>600</v>
      </c>
      <c r="Y105" s="77" t="s">
        <v>407</v>
      </c>
      <c r="Z105" s="77" t="s">
        <v>843</v>
      </c>
      <c r="AA105" s="82" t="s">
        <v>811</v>
      </c>
      <c r="AB105" s="82" t="s">
        <v>411</v>
      </c>
      <c r="AC105" s="81" t="s">
        <v>1438</v>
      </c>
      <c r="AD105" s="93">
        <f>(AD106+AD107*2)*2</f>
        <v>0.4894</v>
      </c>
      <c r="AE105" s="55" t="s">
        <v>411</v>
      </c>
      <c r="AF105" s="104" t="s">
        <v>844</v>
      </c>
      <c r="AG105" s="127"/>
      <c r="AH105" s="127"/>
      <c r="AI105" s="127"/>
      <c r="AJ105" s="128"/>
      <c r="AK105" s="104"/>
      <c r="AL105" s="127">
        <v>8</v>
      </c>
      <c r="AM105" s="128"/>
      <c r="AN105" s="128"/>
      <c r="AO105" s="82"/>
      <c r="AP105" s="82" t="s">
        <v>813</v>
      </c>
      <c r="AQ105" s="82" t="s">
        <v>845</v>
      </c>
      <c r="AR105" s="55" t="s">
        <v>893</v>
      </c>
      <c r="AS105" s="139"/>
      <c r="AT105" s="55">
        <v>2</v>
      </c>
      <c r="AU105" s="55">
        <v>2</v>
      </c>
      <c r="AV105" s="55">
        <v>2</v>
      </c>
      <c r="AW105" s="55">
        <v>2</v>
      </c>
    </row>
    <row r="106" s="42" customFormat="1" ht="30" customHeight="1" spans="1:49">
      <c r="A106" s="54">
        <f t="shared" si="28"/>
        <v>98</v>
      </c>
      <c r="B106" s="56"/>
      <c r="C106" s="56"/>
      <c r="D106" s="56"/>
      <c r="E106" s="56"/>
      <c r="F106" s="56"/>
      <c r="G106" s="56">
        <v>5</v>
      </c>
      <c r="H106" s="56"/>
      <c r="I106" s="56"/>
      <c r="J106" s="56"/>
      <c r="K106" s="63"/>
      <c r="L106" s="62" t="s">
        <v>1440</v>
      </c>
      <c r="M106" s="62" t="s">
        <v>1440</v>
      </c>
      <c r="N106" s="55" t="s">
        <v>1441</v>
      </c>
      <c r="O106" s="55"/>
      <c r="P106" s="55" t="s">
        <v>46</v>
      </c>
      <c r="Q106" s="76" t="s">
        <v>808</v>
      </c>
      <c r="R106" s="55"/>
      <c r="S106" s="62" t="s">
        <v>49</v>
      </c>
      <c r="T106" s="81" t="s">
        <v>809</v>
      </c>
      <c r="U106" s="77" t="s">
        <v>600</v>
      </c>
      <c r="V106" s="56" t="s">
        <v>1437</v>
      </c>
      <c r="W106" s="83" t="s">
        <v>49</v>
      </c>
      <c r="X106" s="77" t="s">
        <v>600</v>
      </c>
      <c r="Y106" s="77" t="s">
        <v>407</v>
      </c>
      <c r="Z106" s="77" t="s">
        <v>896</v>
      </c>
      <c r="AA106" s="82" t="s">
        <v>1021</v>
      </c>
      <c r="AB106" s="82" t="s">
        <v>1022</v>
      </c>
      <c r="AC106" s="81" t="s">
        <v>1438</v>
      </c>
      <c r="AD106" s="156">
        <v>0.2149</v>
      </c>
      <c r="AE106" s="55" t="s">
        <v>411</v>
      </c>
      <c r="AF106" s="104" t="s">
        <v>899</v>
      </c>
      <c r="AG106" s="127">
        <v>269</v>
      </c>
      <c r="AH106" s="127">
        <v>75</v>
      </c>
      <c r="AI106" s="127">
        <v>2</v>
      </c>
      <c r="AJ106" s="125">
        <f>AG106*AH106*AI106*7860/1000000000</f>
        <v>0.317151</v>
      </c>
      <c r="AK106" s="121">
        <f t="shared" si="27"/>
        <v>0.677595214897636</v>
      </c>
      <c r="AL106" s="124"/>
      <c r="AM106" s="129"/>
      <c r="AN106" s="129"/>
      <c r="AO106" s="82"/>
      <c r="AP106" s="82" t="s">
        <v>813</v>
      </c>
      <c r="AQ106" s="82" t="s">
        <v>900</v>
      </c>
      <c r="AR106" s="55" t="s">
        <v>893</v>
      </c>
      <c r="AS106" s="139"/>
      <c r="AT106" s="55">
        <v>2</v>
      </c>
      <c r="AU106" s="55">
        <v>2</v>
      </c>
      <c r="AV106" s="55">
        <v>2</v>
      </c>
      <c r="AW106" s="55">
        <v>2</v>
      </c>
    </row>
    <row r="107" s="42" customFormat="1" ht="30" customHeight="1" spans="1:49">
      <c r="A107" s="54">
        <f t="shared" si="28"/>
        <v>99</v>
      </c>
      <c r="B107" s="56"/>
      <c r="C107" s="56"/>
      <c r="D107" s="56"/>
      <c r="E107" s="56"/>
      <c r="F107" s="56"/>
      <c r="G107" s="56">
        <v>5</v>
      </c>
      <c r="H107" s="56"/>
      <c r="I107" s="56"/>
      <c r="J107" s="56"/>
      <c r="K107" s="63"/>
      <c r="L107" s="68" t="s">
        <v>701</v>
      </c>
      <c r="M107" s="68" t="s">
        <v>701</v>
      </c>
      <c r="N107" s="85" t="s">
        <v>702</v>
      </c>
      <c r="O107" s="88"/>
      <c r="P107" s="60" t="s">
        <v>49</v>
      </c>
      <c r="Q107" s="88" t="s">
        <v>808</v>
      </c>
      <c r="R107" s="88"/>
      <c r="S107" s="68" t="s">
        <v>46</v>
      </c>
      <c r="T107" s="89" t="s">
        <v>809</v>
      </c>
      <c r="U107" s="77" t="s">
        <v>600</v>
      </c>
      <c r="V107" s="149" t="s">
        <v>701</v>
      </c>
      <c r="W107" s="87" t="s">
        <v>46</v>
      </c>
      <c r="X107" s="77" t="s">
        <v>600</v>
      </c>
      <c r="Y107" s="77" t="s">
        <v>407</v>
      </c>
      <c r="Z107" s="60" t="s">
        <v>1010</v>
      </c>
      <c r="AA107" s="82" t="s">
        <v>1328</v>
      </c>
      <c r="AB107" s="82" t="s">
        <v>1008</v>
      </c>
      <c r="AC107" s="85" t="s">
        <v>1329</v>
      </c>
      <c r="AD107" s="150">
        <v>0.0149</v>
      </c>
      <c r="AE107" s="60" t="s">
        <v>411</v>
      </c>
      <c r="AF107" s="155" t="s">
        <v>1010</v>
      </c>
      <c r="AG107" s="127">
        <v>25</v>
      </c>
      <c r="AH107" s="127">
        <v>2</v>
      </c>
      <c r="AI107" s="127">
        <v>16</v>
      </c>
      <c r="AJ107" s="128">
        <f>AG107*0.691/1000</f>
        <v>0.017275</v>
      </c>
      <c r="AK107" s="121">
        <f t="shared" si="27"/>
        <v>0.862518089725036</v>
      </c>
      <c r="AL107" s="127"/>
      <c r="AM107" s="129"/>
      <c r="AN107" s="129"/>
      <c r="AO107" s="82"/>
      <c r="AP107" s="82" t="s">
        <v>823</v>
      </c>
      <c r="AQ107" s="82" t="s">
        <v>1011</v>
      </c>
      <c r="AR107" s="55" t="s">
        <v>893</v>
      </c>
      <c r="AS107" s="158"/>
      <c r="AT107" s="55">
        <v>4</v>
      </c>
      <c r="AU107" s="55">
        <v>4</v>
      </c>
      <c r="AV107" s="55">
        <v>4</v>
      </c>
      <c r="AW107" s="55">
        <v>4</v>
      </c>
    </row>
    <row r="108" s="42" customFormat="1" ht="30" customHeight="1" spans="1:49">
      <c r="A108" s="54">
        <f t="shared" si="28"/>
        <v>100</v>
      </c>
      <c r="B108" s="56"/>
      <c r="C108" s="56"/>
      <c r="D108" s="56"/>
      <c r="E108" s="56">
        <v>3</v>
      </c>
      <c r="F108" s="56"/>
      <c r="G108" s="56"/>
      <c r="H108" s="56"/>
      <c r="I108" s="56"/>
      <c r="J108" s="56"/>
      <c r="K108" s="63"/>
      <c r="L108" s="63" t="s">
        <v>1442</v>
      </c>
      <c r="M108" s="63" t="s">
        <v>1442</v>
      </c>
      <c r="N108" s="60" t="s">
        <v>1443</v>
      </c>
      <c r="O108" s="60"/>
      <c r="P108" s="60" t="s">
        <v>46</v>
      </c>
      <c r="Q108" s="88" t="s">
        <v>808</v>
      </c>
      <c r="R108" s="60"/>
      <c r="S108" s="68" t="s">
        <v>46</v>
      </c>
      <c r="T108" s="89" t="s">
        <v>809</v>
      </c>
      <c r="U108" s="77" t="s">
        <v>600</v>
      </c>
      <c r="V108" s="59" t="s">
        <v>162</v>
      </c>
      <c r="W108" s="87" t="s">
        <v>46</v>
      </c>
      <c r="X108" s="77" t="s">
        <v>600</v>
      </c>
      <c r="Y108" s="77" t="s">
        <v>407</v>
      </c>
      <c r="Z108" s="82" t="s">
        <v>829</v>
      </c>
      <c r="AA108" s="82" t="s">
        <v>811</v>
      </c>
      <c r="AB108" s="82" t="s">
        <v>139</v>
      </c>
      <c r="AC108" s="89" t="s">
        <v>1444</v>
      </c>
      <c r="AD108" s="108">
        <v>0.1441</v>
      </c>
      <c r="AE108" s="60" t="s">
        <v>1142</v>
      </c>
      <c r="AF108" s="104" t="s">
        <v>830</v>
      </c>
      <c r="AG108" s="127"/>
      <c r="AH108" s="127"/>
      <c r="AI108" s="127"/>
      <c r="AJ108" s="128"/>
      <c r="AK108" s="104"/>
      <c r="AL108" s="127"/>
      <c r="AM108" s="128">
        <v>0.026</v>
      </c>
      <c r="AN108" s="128"/>
      <c r="AO108" s="82"/>
      <c r="AP108" s="82" t="s">
        <v>813</v>
      </c>
      <c r="AQ108" s="82" t="s">
        <v>831</v>
      </c>
      <c r="AR108" s="55" t="s">
        <v>893</v>
      </c>
      <c r="AS108" s="139"/>
      <c r="AT108" s="55">
        <v>2</v>
      </c>
      <c r="AU108" s="55">
        <v>2</v>
      </c>
      <c r="AV108" s="55">
        <v>2</v>
      </c>
      <c r="AW108" s="55">
        <v>2</v>
      </c>
    </row>
    <row r="109" s="42" customFormat="1" ht="30" customHeight="1" spans="1:49">
      <c r="A109" s="54">
        <f t="shared" ref="A109:A111" si="29">ROW()-8</f>
        <v>101</v>
      </c>
      <c r="B109" s="56"/>
      <c r="C109" s="56"/>
      <c r="D109" s="56"/>
      <c r="E109" s="56"/>
      <c r="F109" s="56">
        <v>4</v>
      </c>
      <c r="G109" s="56"/>
      <c r="H109" s="56"/>
      <c r="I109" s="56"/>
      <c r="J109" s="56"/>
      <c r="K109" s="63"/>
      <c r="L109" s="62" t="s">
        <v>162</v>
      </c>
      <c r="M109" s="62" t="s">
        <v>162</v>
      </c>
      <c r="N109" s="55" t="s">
        <v>163</v>
      </c>
      <c r="O109" s="55"/>
      <c r="P109" s="55" t="s">
        <v>46</v>
      </c>
      <c r="Q109" s="76" t="s">
        <v>808</v>
      </c>
      <c r="R109" s="55"/>
      <c r="S109" s="62" t="s">
        <v>46</v>
      </c>
      <c r="T109" s="81" t="s">
        <v>809</v>
      </c>
      <c r="U109" s="77" t="s">
        <v>600</v>
      </c>
      <c r="V109" s="56" t="s">
        <v>162</v>
      </c>
      <c r="W109" s="83" t="s">
        <v>46</v>
      </c>
      <c r="X109" s="77" t="s">
        <v>600</v>
      </c>
      <c r="Y109" s="77" t="s">
        <v>407</v>
      </c>
      <c r="Z109" s="77" t="s">
        <v>896</v>
      </c>
      <c r="AA109" s="82" t="s">
        <v>952</v>
      </c>
      <c r="AB109" s="82" t="s">
        <v>139</v>
      </c>
      <c r="AC109" s="81" t="s">
        <v>1444</v>
      </c>
      <c r="AD109" s="93">
        <v>0.1441</v>
      </c>
      <c r="AE109" s="55" t="s">
        <v>411</v>
      </c>
      <c r="AF109" s="104" t="s">
        <v>899</v>
      </c>
      <c r="AG109" s="127">
        <v>254</v>
      </c>
      <c r="AH109" s="127">
        <v>73</v>
      </c>
      <c r="AI109" s="127">
        <v>1.6</v>
      </c>
      <c r="AJ109" s="125">
        <f t="shared" ref="AJ109:AJ114" si="30">AG109*AH109*AI109*7860/1000000000</f>
        <v>0.233184192</v>
      </c>
      <c r="AK109" s="121">
        <f t="shared" ref="AK109:AK112" si="31">AD109/AJ109</f>
        <v>0.617966418581239</v>
      </c>
      <c r="AL109" s="124"/>
      <c r="AM109" s="129"/>
      <c r="AN109" s="129"/>
      <c r="AO109" s="82"/>
      <c r="AP109" s="82" t="s">
        <v>813</v>
      </c>
      <c r="AQ109" s="82" t="s">
        <v>900</v>
      </c>
      <c r="AR109" s="55" t="s">
        <v>893</v>
      </c>
      <c r="AS109" s="139"/>
      <c r="AT109" s="55">
        <v>2</v>
      </c>
      <c r="AU109" s="55">
        <v>2</v>
      </c>
      <c r="AV109" s="55">
        <v>2</v>
      </c>
      <c r="AW109" s="55">
        <v>2</v>
      </c>
    </row>
    <row r="110" s="42" customFormat="1" ht="30" customHeight="1" spans="1:49">
      <c r="A110" s="54">
        <f t="shared" si="29"/>
        <v>102</v>
      </c>
      <c r="B110" s="56"/>
      <c r="C110" s="56"/>
      <c r="D110" s="56"/>
      <c r="E110" s="56"/>
      <c r="F110" s="56">
        <v>4</v>
      </c>
      <c r="G110" s="56"/>
      <c r="H110" s="56"/>
      <c r="I110" s="56"/>
      <c r="J110" s="56"/>
      <c r="K110" s="63"/>
      <c r="L110" s="62" t="s">
        <v>601</v>
      </c>
      <c r="M110" s="62" t="s">
        <v>601</v>
      </c>
      <c r="N110" s="147" t="s">
        <v>1445</v>
      </c>
      <c r="O110" s="55"/>
      <c r="P110" s="55" t="s">
        <v>46</v>
      </c>
      <c r="Q110" s="76" t="s">
        <v>808</v>
      </c>
      <c r="R110" s="55"/>
      <c r="S110" s="62" t="s">
        <v>46</v>
      </c>
      <c r="T110" s="56" t="s">
        <v>1446</v>
      </c>
      <c r="U110" s="77" t="s">
        <v>600</v>
      </c>
      <c r="V110" s="62" t="s">
        <v>601</v>
      </c>
      <c r="W110" s="76" t="s">
        <v>46</v>
      </c>
      <c r="X110" s="77" t="s">
        <v>600</v>
      </c>
      <c r="Y110" s="77" t="s">
        <v>407</v>
      </c>
      <c r="Z110" s="63" t="s">
        <v>1432</v>
      </c>
      <c r="AA110" s="63" t="s">
        <v>1432</v>
      </c>
      <c r="AB110" s="82" t="s">
        <v>411</v>
      </c>
      <c r="AC110" s="63" t="s">
        <v>1447</v>
      </c>
      <c r="AD110" s="106">
        <v>0.002</v>
      </c>
      <c r="AE110" s="55" t="s">
        <v>411</v>
      </c>
      <c r="AF110" s="104" t="s">
        <v>925</v>
      </c>
      <c r="AG110" s="131" t="s">
        <v>1114</v>
      </c>
      <c r="AH110" s="131"/>
      <c r="AI110" s="131"/>
      <c r="AJ110" s="132">
        <f>AD110*1.05</f>
        <v>0.0021</v>
      </c>
      <c r="AK110" s="121">
        <f t="shared" si="31"/>
        <v>0.952380952380952</v>
      </c>
      <c r="AL110" s="82"/>
      <c r="AM110" s="82"/>
      <c r="AN110" s="82"/>
      <c r="AO110" s="82"/>
      <c r="AP110" s="82" t="s">
        <v>823</v>
      </c>
      <c r="AQ110" s="82" t="s">
        <v>1434</v>
      </c>
      <c r="AR110" s="55" t="s">
        <v>893</v>
      </c>
      <c r="AS110" s="139"/>
      <c r="AT110" s="55">
        <v>2</v>
      </c>
      <c r="AU110" s="55">
        <v>2</v>
      </c>
      <c r="AV110" s="55">
        <v>2</v>
      </c>
      <c r="AW110" s="55">
        <v>2</v>
      </c>
    </row>
    <row r="111" s="42" customFormat="1" ht="30" customHeight="1" spans="1:49">
      <c r="A111" s="54">
        <f t="shared" si="29"/>
        <v>103</v>
      </c>
      <c r="B111" s="56"/>
      <c r="C111" s="56"/>
      <c r="D111" s="56"/>
      <c r="E111" s="56">
        <v>3</v>
      </c>
      <c r="F111" s="56"/>
      <c r="G111" s="56"/>
      <c r="H111" s="56"/>
      <c r="I111" s="56"/>
      <c r="J111" s="56"/>
      <c r="K111" s="63"/>
      <c r="L111" s="63" t="s">
        <v>1448</v>
      </c>
      <c r="M111" s="63" t="s">
        <v>1448</v>
      </c>
      <c r="N111" s="55" t="s">
        <v>1449</v>
      </c>
      <c r="O111" s="55" t="s">
        <v>1450</v>
      </c>
      <c r="P111" s="55" t="s">
        <v>49</v>
      </c>
      <c r="Q111" s="76" t="s">
        <v>808</v>
      </c>
      <c r="R111" s="55"/>
      <c r="S111" s="62" t="s">
        <v>134</v>
      </c>
      <c r="T111" s="81" t="s">
        <v>809</v>
      </c>
      <c r="U111" s="77" t="s">
        <v>600</v>
      </c>
      <c r="V111" s="90" t="s">
        <v>408</v>
      </c>
      <c r="W111" s="83" t="s">
        <v>134</v>
      </c>
      <c r="X111" s="77" t="s">
        <v>600</v>
      </c>
      <c r="Y111" s="77" t="s">
        <v>407</v>
      </c>
      <c r="Z111" s="82" t="s">
        <v>829</v>
      </c>
      <c r="AA111" s="82" t="s">
        <v>811</v>
      </c>
      <c r="AB111" s="82" t="s">
        <v>1451</v>
      </c>
      <c r="AC111" s="81"/>
      <c r="AD111" s="93">
        <v>0.1426</v>
      </c>
      <c r="AE111" s="55" t="s">
        <v>1142</v>
      </c>
      <c r="AF111" s="104" t="s">
        <v>830</v>
      </c>
      <c r="AG111" s="127"/>
      <c r="AH111" s="127"/>
      <c r="AI111" s="127"/>
      <c r="AJ111" s="128"/>
      <c r="AK111" s="104"/>
      <c r="AL111" s="127"/>
      <c r="AM111" s="128">
        <v>0.027</v>
      </c>
      <c r="AN111" s="128"/>
      <c r="AO111" s="82"/>
      <c r="AP111" s="82" t="s">
        <v>813</v>
      </c>
      <c r="AQ111" s="82" t="s">
        <v>831</v>
      </c>
      <c r="AR111" s="55" t="s">
        <v>893</v>
      </c>
      <c r="AS111" s="139"/>
      <c r="AT111" s="55">
        <v>1</v>
      </c>
      <c r="AU111" s="55">
        <v>1</v>
      </c>
      <c r="AV111" s="55">
        <v>1</v>
      </c>
      <c r="AW111" s="55">
        <v>1</v>
      </c>
    </row>
    <row r="112" s="42" customFormat="1" ht="30" customHeight="1" spans="1:49">
      <c r="A112" s="54">
        <f t="shared" ref="A112:A116" si="32">ROW()-8</f>
        <v>104</v>
      </c>
      <c r="B112" s="56"/>
      <c r="C112" s="56"/>
      <c r="D112" s="56"/>
      <c r="E112" s="56"/>
      <c r="F112" s="56">
        <v>4</v>
      </c>
      <c r="G112" s="56"/>
      <c r="H112" s="56"/>
      <c r="I112" s="56"/>
      <c r="J112" s="56"/>
      <c r="K112" s="63"/>
      <c r="L112" s="63" t="s">
        <v>408</v>
      </c>
      <c r="M112" s="62" t="s">
        <v>408</v>
      </c>
      <c r="N112" s="55" t="s">
        <v>409</v>
      </c>
      <c r="O112" s="55" t="s">
        <v>1450</v>
      </c>
      <c r="P112" s="55" t="s">
        <v>49</v>
      </c>
      <c r="Q112" s="76" t="s">
        <v>808</v>
      </c>
      <c r="R112" s="55"/>
      <c r="S112" s="62" t="s">
        <v>134</v>
      </c>
      <c r="T112" s="81" t="s">
        <v>809</v>
      </c>
      <c r="U112" s="77" t="s">
        <v>600</v>
      </c>
      <c r="V112" s="90" t="s">
        <v>408</v>
      </c>
      <c r="W112" s="83" t="s">
        <v>134</v>
      </c>
      <c r="X112" s="77" t="s">
        <v>600</v>
      </c>
      <c r="Y112" s="77" t="s">
        <v>407</v>
      </c>
      <c r="Z112" s="77" t="s">
        <v>896</v>
      </c>
      <c r="AA112" s="82" t="s">
        <v>1452</v>
      </c>
      <c r="AB112" s="82" t="s">
        <v>1451</v>
      </c>
      <c r="AC112" s="81"/>
      <c r="AD112" s="93">
        <v>0.1426</v>
      </c>
      <c r="AE112" s="55" t="s">
        <v>411</v>
      </c>
      <c r="AF112" s="104" t="s">
        <v>899</v>
      </c>
      <c r="AG112" s="127">
        <v>165</v>
      </c>
      <c r="AH112" s="127">
        <v>152</v>
      </c>
      <c r="AI112" s="127">
        <v>1.5</v>
      </c>
      <c r="AJ112" s="125">
        <f t="shared" si="30"/>
        <v>0.2956932</v>
      </c>
      <c r="AK112" s="121">
        <f t="shared" si="31"/>
        <v>0.482256609215227</v>
      </c>
      <c r="AL112" s="124"/>
      <c r="AM112" s="129"/>
      <c r="AN112" s="129"/>
      <c r="AO112" s="82"/>
      <c r="AP112" s="82" t="s">
        <v>813</v>
      </c>
      <c r="AQ112" s="82" t="s">
        <v>900</v>
      </c>
      <c r="AR112" s="55" t="s">
        <v>893</v>
      </c>
      <c r="AS112" s="139"/>
      <c r="AT112" s="55">
        <v>1</v>
      </c>
      <c r="AU112" s="55">
        <v>1</v>
      </c>
      <c r="AV112" s="55">
        <v>1</v>
      </c>
      <c r="AW112" s="55">
        <v>1</v>
      </c>
    </row>
    <row r="113" s="42" customFormat="1" ht="30" customHeight="1" spans="1:49">
      <c r="A113" s="54">
        <f t="shared" si="32"/>
        <v>105</v>
      </c>
      <c r="B113" s="56"/>
      <c r="C113" s="56"/>
      <c r="D113" s="56"/>
      <c r="E113" s="56">
        <v>3</v>
      </c>
      <c r="F113" s="56"/>
      <c r="G113" s="56"/>
      <c r="H113" s="56"/>
      <c r="I113" s="56"/>
      <c r="J113" s="56"/>
      <c r="K113" s="63"/>
      <c r="L113" s="63" t="s">
        <v>1453</v>
      </c>
      <c r="M113" s="63" t="s">
        <v>1453</v>
      </c>
      <c r="N113" s="55" t="s">
        <v>1454</v>
      </c>
      <c r="O113" s="55"/>
      <c r="P113" s="55" t="s">
        <v>49</v>
      </c>
      <c r="Q113" s="76" t="s">
        <v>808</v>
      </c>
      <c r="R113" s="55"/>
      <c r="S113" s="62" t="s">
        <v>46</v>
      </c>
      <c r="T113" s="81" t="s">
        <v>809</v>
      </c>
      <c r="U113" s="77" t="s">
        <v>600</v>
      </c>
      <c r="V113" s="56" t="s">
        <v>1455</v>
      </c>
      <c r="W113" s="83" t="s">
        <v>46</v>
      </c>
      <c r="X113" s="77" t="s">
        <v>600</v>
      </c>
      <c r="Y113" s="77" t="s">
        <v>407</v>
      </c>
      <c r="Z113" s="56">
        <v>3</v>
      </c>
      <c r="AA113" s="56"/>
      <c r="AB113" s="56"/>
      <c r="AC113" s="81"/>
      <c r="AD113" s="93">
        <v>0.1269</v>
      </c>
      <c r="AE113" s="55" t="s">
        <v>1142</v>
      </c>
      <c r="AF113" s="104" t="s">
        <v>830</v>
      </c>
      <c r="AG113" s="127"/>
      <c r="AH113" s="127"/>
      <c r="AI113" s="127"/>
      <c r="AJ113" s="128"/>
      <c r="AK113" s="104"/>
      <c r="AL113" s="127"/>
      <c r="AM113" s="128">
        <v>0.023</v>
      </c>
      <c r="AN113" s="128"/>
      <c r="AO113" s="82"/>
      <c r="AP113" s="82" t="s">
        <v>813</v>
      </c>
      <c r="AQ113" s="82" t="s">
        <v>831</v>
      </c>
      <c r="AR113" s="55" t="s">
        <v>893</v>
      </c>
      <c r="AS113" s="139"/>
      <c r="AT113" s="55">
        <v>1</v>
      </c>
      <c r="AU113" s="55">
        <v>1</v>
      </c>
      <c r="AV113" s="55">
        <v>1</v>
      </c>
      <c r="AW113" s="55">
        <v>1</v>
      </c>
    </row>
    <row r="114" s="42" customFormat="1" ht="30" customHeight="1" spans="1:49">
      <c r="A114" s="54">
        <f t="shared" si="32"/>
        <v>106</v>
      </c>
      <c r="B114" s="56"/>
      <c r="C114" s="56"/>
      <c r="D114" s="56"/>
      <c r="E114" s="56"/>
      <c r="F114" s="56">
        <v>4</v>
      </c>
      <c r="G114" s="56"/>
      <c r="H114" s="56"/>
      <c r="I114" s="56"/>
      <c r="J114" s="56"/>
      <c r="K114" s="63"/>
      <c r="L114" s="63" t="s">
        <v>1455</v>
      </c>
      <c r="M114" s="62" t="s">
        <v>1455</v>
      </c>
      <c r="N114" s="55" t="s">
        <v>1456</v>
      </c>
      <c r="O114" s="55"/>
      <c r="P114" s="55" t="s">
        <v>49</v>
      </c>
      <c r="Q114" s="76" t="s">
        <v>808</v>
      </c>
      <c r="R114" s="55"/>
      <c r="S114" s="62" t="s">
        <v>46</v>
      </c>
      <c r="T114" s="81" t="s">
        <v>809</v>
      </c>
      <c r="U114" s="77" t="s">
        <v>600</v>
      </c>
      <c r="V114" s="56" t="s">
        <v>1455</v>
      </c>
      <c r="W114" s="83" t="s">
        <v>46</v>
      </c>
      <c r="X114" s="77" t="s">
        <v>600</v>
      </c>
      <c r="Y114" s="77" t="s">
        <v>407</v>
      </c>
      <c r="Z114" s="77" t="s">
        <v>896</v>
      </c>
      <c r="AA114" s="82" t="s">
        <v>1452</v>
      </c>
      <c r="AB114" s="82" t="s">
        <v>1451</v>
      </c>
      <c r="AC114" s="81"/>
      <c r="AD114" s="93">
        <v>0.1269</v>
      </c>
      <c r="AE114" s="55" t="s">
        <v>411</v>
      </c>
      <c r="AF114" s="104" t="s">
        <v>899</v>
      </c>
      <c r="AG114" s="127">
        <v>325</v>
      </c>
      <c r="AH114" s="127">
        <v>67</v>
      </c>
      <c r="AI114" s="127">
        <v>1.5</v>
      </c>
      <c r="AJ114" s="125">
        <f t="shared" si="30"/>
        <v>0.25672725</v>
      </c>
      <c r="AK114" s="121">
        <f>AD114/AJ114</f>
        <v>0.49429891061428</v>
      </c>
      <c r="AL114" s="124"/>
      <c r="AM114" s="129"/>
      <c r="AN114" s="129"/>
      <c r="AO114" s="82"/>
      <c r="AP114" s="82" t="s">
        <v>813</v>
      </c>
      <c r="AQ114" s="82" t="s">
        <v>900</v>
      </c>
      <c r="AR114" s="55" t="s">
        <v>893</v>
      </c>
      <c r="AS114" s="139"/>
      <c r="AT114" s="55">
        <v>1</v>
      </c>
      <c r="AU114" s="55">
        <v>1</v>
      </c>
      <c r="AV114" s="55">
        <v>1</v>
      </c>
      <c r="AW114" s="55">
        <v>1</v>
      </c>
    </row>
    <row r="115" s="42" customFormat="1" ht="30" customHeight="1" spans="1:49">
      <c r="A115" s="54">
        <f t="shared" si="32"/>
        <v>107</v>
      </c>
      <c r="B115" s="56"/>
      <c r="C115" s="56"/>
      <c r="D115" s="56"/>
      <c r="E115" s="56">
        <v>3</v>
      </c>
      <c r="F115" s="56"/>
      <c r="G115" s="56"/>
      <c r="H115" s="56"/>
      <c r="I115" s="56"/>
      <c r="J115" s="56"/>
      <c r="K115" s="63"/>
      <c r="L115" s="63" t="s">
        <v>1457</v>
      </c>
      <c r="M115" s="63" t="s">
        <v>1457</v>
      </c>
      <c r="N115" s="55" t="s">
        <v>1458</v>
      </c>
      <c r="O115" s="72" t="s">
        <v>1459</v>
      </c>
      <c r="P115" s="55"/>
      <c r="Q115" s="76" t="s">
        <v>808</v>
      </c>
      <c r="R115" s="55"/>
      <c r="S115" s="62" t="s">
        <v>134</v>
      </c>
      <c r="T115" s="81" t="s">
        <v>809</v>
      </c>
      <c r="U115" s="77" t="s">
        <v>600</v>
      </c>
      <c r="V115" s="62" t="s">
        <v>431</v>
      </c>
      <c r="W115" s="83" t="s">
        <v>134</v>
      </c>
      <c r="X115" s="77" t="s">
        <v>600</v>
      </c>
      <c r="Y115" s="77" t="s">
        <v>407</v>
      </c>
      <c r="Z115" s="82" t="s">
        <v>1357</v>
      </c>
      <c r="AA115" s="82" t="s">
        <v>811</v>
      </c>
      <c r="AB115" s="82" t="s">
        <v>411</v>
      </c>
      <c r="AC115" s="81" t="s">
        <v>1460</v>
      </c>
      <c r="AD115" s="93">
        <f>AD117</f>
        <v>0.52778</v>
      </c>
      <c r="AE115" s="55" t="s">
        <v>1142</v>
      </c>
      <c r="AF115" s="104" t="s">
        <v>830</v>
      </c>
      <c r="AG115" s="127"/>
      <c r="AH115" s="127"/>
      <c r="AI115" s="127"/>
      <c r="AJ115" s="128"/>
      <c r="AK115" s="104"/>
      <c r="AL115" s="127"/>
      <c r="AM115" s="128">
        <v>0.072</v>
      </c>
      <c r="AN115" s="128"/>
      <c r="AO115" s="82"/>
      <c r="AP115" s="82" t="s">
        <v>813</v>
      </c>
      <c r="AQ115" s="82" t="s">
        <v>831</v>
      </c>
      <c r="AR115" s="55" t="s">
        <v>893</v>
      </c>
      <c r="AS115" s="139"/>
      <c r="AT115" s="55">
        <v>1</v>
      </c>
      <c r="AU115" s="55">
        <v>1</v>
      </c>
      <c r="AV115" s="55">
        <v>0</v>
      </c>
      <c r="AW115" s="55">
        <v>1</v>
      </c>
    </row>
    <row r="116" s="42" customFormat="1" ht="30" customHeight="1" spans="1:49">
      <c r="A116" s="54">
        <f t="shared" si="32"/>
        <v>108</v>
      </c>
      <c r="B116" s="56"/>
      <c r="C116" s="56"/>
      <c r="D116" s="56"/>
      <c r="E116" s="56">
        <v>3</v>
      </c>
      <c r="F116" s="56"/>
      <c r="G116" s="56"/>
      <c r="H116" s="56"/>
      <c r="I116" s="56"/>
      <c r="J116" s="56"/>
      <c r="K116" s="63"/>
      <c r="L116" s="63" t="s">
        <v>1461</v>
      </c>
      <c r="M116" s="63" t="s">
        <v>1461</v>
      </c>
      <c r="N116" s="55" t="s">
        <v>1462</v>
      </c>
      <c r="O116" s="72" t="s">
        <v>1459</v>
      </c>
      <c r="P116" s="55"/>
      <c r="Q116" s="76" t="s">
        <v>808</v>
      </c>
      <c r="R116" s="55"/>
      <c r="S116" s="62" t="s">
        <v>134</v>
      </c>
      <c r="T116" s="81" t="s">
        <v>809</v>
      </c>
      <c r="U116" s="77" t="s">
        <v>600</v>
      </c>
      <c r="V116" s="62" t="s">
        <v>431</v>
      </c>
      <c r="W116" s="83" t="s">
        <v>134</v>
      </c>
      <c r="X116" s="77" t="s">
        <v>600</v>
      </c>
      <c r="Y116" s="77" t="s">
        <v>407</v>
      </c>
      <c r="Z116" s="82" t="s">
        <v>1357</v>
      </c>
      <c r="AA116" s="82" t="s">
        <v>811</v>
      </c>
      <c r="AB116" s="82" t="s">
        <v>411</v>
      </c>
      <c r="AC116" s="81" t="s">
        <v>1460</v>
      </c>
      <c r="AD116" s="93">
        <f>AD118</f>
        <v>0.52778</v>
      </c>
      <c r="AE116" s="55" t="s">
        <v>1142</v>
      </c>
      <c r="AF116" s="104" t="s">
        <v>830</v>
      </c>
      <c r="AG116" s="127"/>
      <c r="AH116" s="127"/>
      <c r="AI116" s="127"/>
      <c r="AJ116" s="128"/>
      <c r="AK116" s="104"/>
      <c r="AL116" s="127"/>
      <c r="AM116" s="128">
        <v>0.072</v>
      </c>
      <c r="AN116" s="128"/>
      <c r="AO116" s="82"/>
      <c r="AP116" s="82" t="s">
        <v>813</v>
      </c>
      <c r="AQ116" s="82" t="s">
        <v>831</v>
      </c>
      <c r="AR116" s="71" t="s">
        <v>840</v>
      </c>
      <c r="AS116" s="139"/>
      <c r="AT116" s="55">
        <v>0</v>
      </c>
      <c r="AU116" s="55">
        <v>0</v>
      </c>
      <c r="AV116" s="55">
        <v>1</v>
      </c>
      <c r="AW116" s="55">
        <v>0</v>
      </c>
    </row>
    <row r="117" s="42" customFormat="1" ht="30" customHeight="1" spans="1:49">
      <c r="A117" s="54">
        <f t="shared" ref="A117:A122" si="33">ROW()-8</f>
        <v>109</v>
      </c>
      <c r="B117" s="56"/>
      <c r="C117" s="56"/>
      <c r="D117" s="56"/>
      <c r="E117" s="56"/>
      <c r="F117" s="56">
        <v>4</v>
      </c>
      <c r="G117" s="56"/>
      <c r="H117" s="56"/>
      <c r="I117" s="56"/>
      <c r="J117" s="56"/>
      <c r="K117" s="63"/>
      <c r="L117" s="62" t="s">
        <v>426</v>
      </c>
      <c r="M117" s="62" t="s">
        <v>426</v>
      </c>
      <c r="N117" s="55" t="s">
        <v>427</v>
      </c>
      <c r="O117" s="72" t="s">
        <v>1459</v>
      </c>
      <c r="P117" s="55"/>
      <c r="Q117" s="76" t="s">
        <v>808</v>
      </c>
      <c r="R117" s="55"/>
      <c r="S117" s="62" t="s">
        <v>134</v>
      </c>
      <c r="T117" s="81" t="s">
        <v>809</v>
      </c>
      <c r="U117" s="77" t="s">
        <v>600</v>
      </c>
      <c r="V117" s="62" t="s">
        <v>431</v>
      </c>
      <c r="W117" s="83" t="s">
        <v>134</v>
      </c>
      <c r="X117" s="77" t="s">
        <v>600</v>
      </c>
      <c r="Y117" s="77" t="s">
        <v>407</v>
      </c>
      <c r="Z117" s="77" t="s">
        <v>843</v>
      </c>
      <c r="AA117" s="82" t="s">
        <v>811</v>
      </c>
      <c r="AB117" s="82" t="s">
        <v>411</v>
      </c>
      <c r="AC117" s="81" t="s">
        <v>1460</v>
      </c>
      <c r="AD117" s="93">
        <f>AD119+AD120*3</f>
        <v>0.52778</v>
      </c>
      <c r="AE117" s="55" t="s">
        <v>411</v>
      </c>
      <c r="AF117" s="104" t="s">
        <v>844</v>
      </c>
      <c r="AG117" s="127"/>
      <c r="AH117" s="127"/>
      <c r="AI117" s="127"/>
      <c r="AJ117" s="128"/>
      <c r="AK117" s="104"/>
      <c r="AL117" s="127">
        <v>13</v>
      </c>
      <c r="AM117" s="128"/>
      <c r="AN117" s="128"/>
      <c r="AO117" s="82"/>
      <c r="AP117" s="82" t="s">
        <v>813</v>
      </c>
      <c r="AQ117" s="82" t="s">
        <v>845</v>
      </c>
      <c r="AR117" s="55" t="s">
        <v>893</v>
      </c>
      <c r="AS117" s="139"/>
      <c r="AT117" s="55">
        <v>1</v>
      </c>
      <c r="AU117" s="55">
        <v>1</v>
      </c>
      <c r="AV117" s="55">
        <v>0</v>
      </c>
      <c r="AW117" s="55">
        <v>1</v>
      </c>
    </row>
    <row r="118" s="42" customFormat="1" ht="30" customHeight="1" spans="1:49">
      <c r="A118" s="54">
        <f t="shared" si="33"/>
        <v>110</v>
      </c>
      <c r="B118" s="56"/>
      <c r="C118" s="56"/>
      <c r="D118" s="56"/>
      <c r="E118" s="56"/>
      <c r="F118" s="56">
        <v>4</v>
      </c>
      <c r="G118" s="56"/>
      <c r="H118" s="56"/>
      <c r="I118" s="56"/>
      <c r="J118" s="56"/>
      <c r="K118" s="63"/>
      <c r="L118" s="62" t="s">
        <v>433</v>
      </c>
      <c r="M118" s="62" t="s">
        <v>433</v>
      </c>
      <c r="N118" s="55" t="s">
        <v>434</v>
      </c>
      <c r="O118" s="72" t="s">
        <v>1459</v>
      </c>
      <c r="P118" s="55"/>
      <c r="Q118" s="76" t="s">
        <v>808</v>
      </c>
      <c r="R118" s="55"/>
      <c r="S118" s="62" t="s">
        <v>134</v>
      </c>
      <c r="T118" s="81" t="s">
        <v>809</v>
      </c>
      <c r="U118" s="77" t="s">
        <v>600</v>
      </c>
      <c r="V118" s="62" t="s">
        <v>431</v>
      </c>
      <c r="W118" s="83" t="s">
        <v>134</v>
      </c>
      <c r="X118" s="77" t="s">
        <v>600</v>
      </c>
      <c r="Y118" s="77" t="s">
        <v>407</v>
      </c>
      <c r="Z118" s="77" t="s">
        <v>843</v>
      </c>
      <c r="AA118" s="82" t="s">
        <v>811</v>
      </c>
      <c r="AB118" s="82" t="s">
        <v>411</v>
      </c>
      <c r="AC118" s="81" t="s">
        <v>1460</v>
      </c>
      <c r="AD118" s="93">
        <f>AD117</f>
        <v>0.52778</v>
      </c>
      <c r="AE118" s="55" t="s">
        <v>411</v>
      </c>
      <c r="AF118" s="104" t="s">
        <v>933</v>
      </c>
      <c r="AG118" s="127"/>
      <c r="AH118" s="127"/>
      <c r="AI118" s="127"/>
      <c r="AJ118" s="128"/>
      <c r="AK118" s="104"/>
      <c r="AL118" s="127">
        <v>3</v>
      </c>
      <c r="AM118" s="128"/>
      <c r="AN118" s="128"/>
      <c r="AO118" s="82"/>
      <c r="AP118" s="82" t="s">
        <v>813</v>
      </c>
      <c r="AQ118" s="82" t="s">
        <v>845</v>
      </c>
      <c r="AR118" s="71" t="s">
        <v>840</v>
      </c>
      <c r="AS118" s="139"/>
      <c r="AT118" s="55">
        <v>0</v>
      </c>
      <c r="AU118" s="55">
        <v>0</v>
      </c>
      <c r="AV118" s="55">
        <v>1</v>
      </c>
      <c r="AW118" s="55">
        <v>0</v>
      </c>
    </row>
    <row r="119" s="42" customFormat="1" ht="30" customHeight="1" spans="1:49">
      <c r="A119" s="54">
        <f t="shared" si="33"/>
        <v>111</v>
      </c>
      <c r="B119" s="56"/>
      <c r="C119" s="56"/>
      <c r="D119" s="56"/>
      <c r="E119" s="56"/>
      <c r="F119" s="56"/>
      <c r="G119" s="56">
        <v>5</v>
      </c>
      <c r="H119" s="56"/>
      <c r="I119" s="56"/>
      <c r="J119" s="56"/>
      <c r="K119" s="63"/>
      <c r="L119" s="62" t="s">
        <v>1463</v>
      </c>
      <c r="M119" s="62" t="s">
        <v>1463</v>
      </c>
      <c r="N119" s="55" t="s">
        <v>1464</v>
      </c>
      <c r="O119" s="55"/>
      <c r="P119" s="55" t="s">
        <v>46</v>
      </c>
      <c r="Q119" s="76" t="s">
        <v>808</v>
      </c>
      <c r="R119" s="55"/>
      <c r="S119" s="62" t="s">
        <v>49</v>
      </c>
      <c r="T119" s="81" t="s">
        <v>809</v>
      </c>
      <c r="U119" s="77" t="s">
        <v>600</v>
      </c>
      <c r="V119" s="90" t="s">
        <v>1463</v>
      </c>
      <c r="W119" s="83" t="s">
        <v>49</v>
      </c>
      <c r="X119" s="77" t="s">
        <v>600</v>
      </c>
      <c r="Y119" s="77" t="s">
        <v>407</v>
      </c>
      <c r="Z119" s="77" t="s">
        <v>896</v>
      </c>
      <c r="AA119" s="82" t="s">
        <v>936</v>
      </c>
      <c r="AB119" s="82" t="s">
        <v>937</v>
      </c>
      <c r="AC119" s="81" t="s">
        <v>1460</v>
      </c>
      <c r="AD119" s="93">
        <v>0.5123</v>
      </c>
      <c r="AE119" s="55" t="s">
        <v>411</v>
      </c>
      <c r="AF119" s="104" t="s">
        <v>899</v>
      </c>
      <c r="AG119" s="127">
        <v>313</v>
      </c>
      <c r="AH119" s="127">
        <v>282</v>
      </c>
      <c r="AI119" s="127">
        <v>2</v>
      </c>
      <c r="AJ119" s="125">
        <f>AG119*AH119*AI119*7860/1000000000</f>
        <v>1.38754152</v>
      </c>
      <c r="AK119" s="121">
        <f>AD119/AJ119</f>
        <v>0.369214176740455</v>
      </c>
      <c r="AL119" s="124"/>
      <c r="AM119" s="129"/>
      <c r="AN119" s="129"/>
      <c r="AO119" s="82"/>
      <c r="AP119" s="82" t="s">
        <v>813</v>
      </c>
      <c r="AQ119" s="82" t="s">
        <v>900</v>
      </c>
      <c r="AR119" s="55" t="s">
        <v>893</v>
      </c>
      <c r="AS119" s="139"/>
      <c r="AT119" s="55">
        <v>1</v>
      </c>
      <c r="AU119" s="55">
        <v>1</v>
      </c>
      <c r="AV119" s="55">
        <v>1</v>
      </c>
      <c r="AW119" s="55">
        <v>1</v>
      </c>
    </row>
    <row r="120" s="42" customFormat="1" ht="30" customHeight="1" spans="1:49">
      <c r="A120" s="54">
        <f t="shared" si="33"/>
        <v>112</v>
      </c>
      <c r="B120" s="56"/>
      <c r="C120" s="56"/>
      <c r="D120" s="56"/>
      <c r="E120" s="56"/>
      <c r="F120" s="56"/>
      <c r="G120" s="56">
        <v>5</v>
      </c>
      <c r="H120" s="56"/>
      <c r="I120" s="56"/>
      <c r="J120" s="56"/>
      <c r="K120" s="63"/>
      <c r="L120" s="72" t="s">
        <v>179</v>
      </c>
      <c r="M120" s="72" t="s">
        <v>179</v>
      </c>
      <c r="N120" s="72" t="s">
        <v>180</v>
      </c>
      <c r="O120" s="148" t="s">
        <v>1465</v>
      </c>
      <c r="P120" s="55"/>
      <c r="Q120" s="76" t="s">
        <v>808</v>
      </c>
      <c r="R120" s="91"/>
      <c r="S120" s="62" t="s">
        <v>46</v>
      </c>
      <c r="T120" s="62" t="s">
        <v>809</v>
      </c>
      <c r="U120" s="77" t="s">
        <v>407</v>
      </c>
      <c r="V120" s="56" t="s">
        <v>942</v>
      </c>
      <c r="W120" s="72" t="s">
        <v>411</v>
      </c>
      <c r="X120" s="77" t="s">
        <v>600</v>
      </c>
      <c r="Y120" s="77" t="s">
        <v>407</v>
      </c>
      <c r="Z120" s="77" t="s">
        <v>942</v>
      </c>
      <c r="AA120" s="82" t="s">
        <v>411</v>
      </c>
      <c r="AB120" s="82"/>
      <c r="AC120" s="81"/>
      <c r="AD120" s="93">
        <v>0.00516</v>
      </c>
      <c r="AE120" s="55" t="s">
        <v>411</v>
      </c>
      <c r="AF120" s="104"/>
      <c r="AG120" s="127"/>
      <c r="AH120" s="127"/>
      <c r="AI120" s="127"/>
      <c r="AJ120" s="125"/>
      <c r="AK120" s="121"/>
      <c r="AL120" s="124"/>
      <c r="AM120" s="129"/>
      <c r="AN120" s="129"/>
      <c r="AO120" s="82"/>
      <c r="AP120" s="82" t="s">
        <v>823</v>
      </c>
      <c r="AQ120" s="82" t="s">
        <v>943</v>
      </c>
      <c r="AR120" s="55" t="s">
        <v>893</v>
      </c>
      <c r="AS120" s="139"/>
      <c r="AT120" s="55">
        <v>3</v>
      </c>
      <c r="AU120" s="55">
        <v>3</v>
      </c>
      <c r="AV120" s="55">
        <v>3</v>
      </c>
      <c r="AW120" s="55">
        <v>3</v>
      </c>
    </row>
    <row r="121" s="42" customFormat="1" ht="30" customHeight="1" spans="1:49">
      <c r="A121" s="54">
        <f t="shared" si="33"/>
        <v>113</v>
      </c>
      <c r="B121" s="56"/>
      <c r="C121" s="56"/>
      <c r="D121" s="56"/>
      <c r="E121" s="56">
        <v>3</v>
      </c>
      <c r="F121" s="56"/>
      <c r="G121" s="56"/>
      <c r="H121" s="56"/>
      <c r="I121" s="56"/>
      <c r="J121" s="56"/>
      <c r="K121" s="63"/>
      <c r="L121" s="63" t="s">
        <v>1466</v>
      </c>
      <c r="M121" s="63" t="s">
        <v>1466</v>
      </c>
      <c r="N121" s="72" t="s">
        <v>1467</v>
      </c>
      <c r="O121" s="72" t="s">
        <v>1468</v>
      </c>
      <c r="P121" s="55" t="s">
        <v>49</v>
      </c>
      <c r="Q121" s="76" t="s">
        <v>808</v>
      </c>
      <c r="R121" s="91"/>
      <c r="S121" s="62" t="s">
        <v>49</v>
      </c>
      <c r="T121" s="81" t="s">
        <v>809</v>
      </c>
      <c r="U121" s="77" t="s">
        <v>600</v>
      </c>
      <c r="V121" s="62" t="s">
        <v>420</v>
      </c>
      <c r="W121" s="83" t="s">
        <v>49</v>
      </c>
      <c r="X121" s="77" t="s">
        <v>600</v>
      </c>
      <c r="Y121" s="77" t="s">
        <v>407</v>
      </c>
      <c r="Z121" s="82" t="s">
        <v>1357</v>
      </c>
      <c r="AA121" s="82" t="s">
        <v>811</v>
      </c>
      <c r="AB121" s="82" t="s">
        <v>411</v>
      </c>
      <c r="AC121" s="81"/>
      <c r="AD121" s="93">
        <f>AD123</f>
        <v>0.1226</v>
      </c>
      <c r="AE121" s="55" t="s">
        <v>1142</v>
      </c>
      <c r="AF121" s="104" t="s">
        <v>830</v>
      </c>
      <c r="AG121" s="127"/>
      <c r="AH121" s="127"/>
      <c r="AI121" s="127"/>
      <c r="AJ121" s="128"/>
      <c r="AK121" s="104"/>
      <c r="AL121" s="127"/>
      <c r="AM121" s="128">
        <v>0.012</v>
      </c>
      <c r="AN121" s="82"/>
      <c r="AO121" s="82"/>
      <c r="AP121" s="82" t="s">
        <v>813</v>
      </c>
      <c r="AQ121" s="82" t="s">
        <v>831</v>
      </c>
      <c r="AR121" s="55" t="s">
        <v>893</v>
      </c>
      <c r="AS121" s="139"/>
      <c r="AT121" s="55">
        <v>1</v>
      </c>
      <c r="AU121" s="55">
        <v>1</v>
      </c>
      <c r="AV121" s="55">
        <v>0</v>
      </c>
      <c r="AW121" s="55">
        <v>1</v>
      </c>
    </row>
    <row r="122" s="42" customFormat="1" ht="30" customHeight="1" spans="1:49">
      <c r="A122" s="54">
        <f t="shared" si="33"/>
        <v>114</v>
      </c>
      <c r="B122" s="56"/>
      <c r="C122" s="56"/>
      <c r="D122" s="56"/>
      <c r="E122" s="56">
        <v>3</v>
      </c>
      <c r="F122" s="56"/>
      <c r="G122" s="56"/>
      <c r="H122" s="56"/>
      <c r="I122" s="56"/>
      <c r="J122" s="56"/>
      <c r="K122" s="63"/>
      <c r="L122" s="63" t="s">
        <v>1469</v>
      </c>
      <c r="M122" s="63" t="s">
        <v>1469</v>
      </c>
      <c r="N122" s="55" t="s">
        <v>1470</v>
      </c>
      <c r="O122" s="72" t="s">
        <v>1468</v>
      </c>
      <c r="P122" s="55" t="s">
        <v>49</v>
      </c>
      <c r="Q122" s="76" t="s">
        <v>808</v>
      </c>
      <c r="R122" s="55"/>
      <c r="S122" s="62" t="s">
        <v>49</v>
      </c>
      <c r="T122" s="81" t="s">
        <v>809</v>
      </c>
      <c r="U122" s="77" t="s">
        <v>600</v>
      </c>
      <c r="V122" s="62" t="s">
        <v>420</v>
      </c>
      <c r="W122" s="83" t="s">
        <v>49</v>
      </c>
      <c r="X122" s="77" t="s">
        <v>600</v>
      </c>
      <c r="Y122" s="77" t="s">
        <v>407</v>
      </c>
      <c r="Z122" s="82" t="s">
        <v>1357</v>
      </c>
      <c r="AA122" s="82" t="s">
        <v>811</v>
      </c>
      <c r="AB122" s="82"/>
      <c r="AC122" s="81"/>
      <c r="AD122" s="93">
        <f>AD124</f>
        <v>0.1226</v>
      </c>
      <c r="AE122" s="55" t="s">
        <v>1142</v>
      </c>
      <c r="AF122" s="104" t="s">
        <v>830</v>
      </c>
      <c r="AG122" s="127"/>
      <c r="AH122" s="127"/>
      <c r="AI122" s="127"/>
      <c r="AJ122" s="128"/>
      <c r="AK122" s="104"/>
      <c r="AL122" s="127"/>
      <c r="AM122" s="128">
        <v>0.012</v>
      </c>
      <c r="AN122" s="128"/>
      <c r="AO122" s="82"/>
      <c r="AP122" s="82" t="s">
        <v>813</v>
      </c>
      <c r="AQ122" s="82" t="s">
        <v>831</v>
      </c>
      <c r="AR122" s="71" t="s">
        <v>840</v>
      </c>
      <c r="AS122" s="139"/>
      <c r="AT122" s="55">
        <v>0</v>
      </c>
      <c r="AU122" s="55">
        <v>0</v>
      </c>
      <c r="AV122" s="55">
        <v>1</v>
      </c>
      <c r="AW122" s="55">
        <v>0</v>
      </c>
    </row>
    <row r="123" s="42" customFormat="1" ht="30" customHeight="1" spans="1:49">
      <c r="A123" s="54">
        <f t="shared" ref="A123:A130" si="34">ROW()-8</f>
        <v>115</v>
      </c>
      <c r="B123" s="56"/>
      <c r="C123" s="56"/>
      <c r="D123" s="56"/>
      <c r="E123" s="56"/>
      <c r="F123" s="56">
        <v>4</v>
      </c>
      <c r="G123" s="56"/>
      <c r="H123" s="56"/>
      <c r="I123" s="56"/>
      <c r="J123" s="56"/>
      <c r="K123" s="63"/>
      <c r="L123" s="62" t="s">
        <v>420</v>
      </c>
      <c r="M123" s="62" t="s">
        <v>420</v>
      </c>
      <c r="N123" s="72" t="s">
        <v>421</v>
      </c>
      <c r="O123" s="72" t="s">
        <v>1468</v>
      </c>
      <c r="P123" s="55" t="s">
        <v>49</v>
      </c>
      <c r="Q123" s="76" t="s">
        <v>808</v>
      </c>
      <c r="R123" s="91"/>
      <c r="S123" s="62" t="s">
        <v>49</v>
      </c>
      <c r="T123" s="81" t="s">
        <v>809</v>
      </c>
      <c r="U123" s="77" t="s">
        <v>600</v>
      </c>
      <c r="V123" s="62" t="s">
        <v>420</v>
      </c>
      <c r="W123" s="83" t="s">
        <v>49</v>
      </c>
      <c r="X123" s="77" t="s">
        <v>600</v>
      </c>
      <c r="Y123" s="77" t="s">
        <v>407</v>
      </c>
      <c r="Z123" s="77" t="s">
        <v>843</v>
      </c>
      <c r="AA123" s="82" t="s">
        <v>811</v>
      </c>
      <c r="AB123" s="82" t="s">
        <v>411</v>
      </c>
      <c r="AC123" s="81"/>
      <c r="AD123" s="93">
        <f>AD125+AD127</f>
        <v>0.1226</v>
      </c>
      <c r="AE123" s="55" t="s">
        <v>411</v>
      </c>
      <c r="AF123" s="104" t="s">
        <v>933</v>
      </c>
      <c r="AG123" s="127"/>
      <c r="AH123" s="127"/>
      <c r="AI123" s="127"/>
      <c r="AJ123" s="128"/>
      <c r="AK123" s="104"/>
      <c r="AL123" s="127">
        <v>2</v>
      </c>
      <c r="AM123" s="128"/>
      <c r="AN123" s="128"/>
      <c r="AO123" s="82"/>
      <c r="AP123" s="82" t="s">
        <v>823</v>
      </c>
      <c r="AQ123" s="82" t="s">
        <v>1062</v>
      </c>
      <c r="AR123" s="55" t="s">
        <v>893</v>
      </c>
      <c r="AS123" s="139"/>
      <c r="AT123" s="55">
        <v>1</v>
      </c>
      <c r="AU123" s="55">
        <v>1</v>
      </c>
      <c r="AV123" s="55">
        <v>0</v>
      </c>
      <c r="AW123" s="55">
        <v>1</v>
      </c>
    </row>
    <row r="124" s="42" customFormat="1" ht="30" customHeight="1" spans="1:49">
      <c r="A124" s="54">
        <f t="shared" si="34"/>
        <v>116</v>
      </c>
      <c r="B124" s="56"/>
      <c r="C124" s="56"/>
      <c r="D124" s="56"/>
      <c r="E124" s="56"/>
      <c r="F124" s="56">
        <v>4</v>
      </c>
      <c r="G124" s="56"/>
      <c r="H124" s="56"/>
      <c r="I124" s="56"/>
      <c r="J124" s="56"/>
      <c r="K124" s="63"/>
      <c r="L124" s="62" t="s">
        <v>423</v>
      </c>
      <c r="M124" s="62" t="s">
        <v>423</v>
      </c>
      <c r="N124" s="55" t="s">
        <v>424</v>
      </c>
      <c r="O124" s="72" t="s">
        <v>1468</v>
      </c>
      <c r="P124" s="55" t="s">
        <v>49</v>
      </c>
      <c r="Q124" s="76" t="s">
        <v>808</v>
      </c>
      <c r="R124" s="55"/>
      <c r="S124" s="62" t="s">
        <v>49</v>
      </c>
      <c r="T124" s="81" t="s">
        <v>809</v>
      </c>
      <c r="U124" s="77" t="s">
        <v>600</v>
      </c>
      <c r="V124" s="62" t="s">
        <v>420</v>
      </c>
      <c r="W124" s="83" t="s">
        <v>49</v>
      </c>
      <c r="X124" s="77" t="s">
        <v>600</v>
      </c>
      <c r="Y124" s="77" t="s">
        <v>407</v>
      </c>
      <c r="Z124" s="77" t="s">
        <v>843</v>
      </c>
      <c r="AA124" s="82" t="s">
        <v>811</v>
      </c>
      <c r="AB124" s="82"/>
      <c r="AC124" s="81"/>
      <c r="AD124" s="93">
        <f>AD123</f>
        <v>0.1226</v>
      </c>
      <c r="AE124" s="55" t="s">
        <v>411</v>
      </c>
      <c r="AF124" s="104" t="s">
        <v>933</v>
      </c>
      <c r="AG124" s="127"/>
      <c r="AH124" s="127"/>
      <c r="AI124" s="127"/>
      <c r="AJ124" s="128"/>
      <c r="AK124" s="104"/>
      <c r="AL124" s="127">
        <v>2</v>
      </c>
      <c r="AM124" s="128"/>
      <c r="AN124" s="128"/>
      <c r="AO124" s="82"/>
      <c r="AP124" s="82" t="s">
        <v>823</v>
      </c>
      <c r="AQ124" s="82" t="s">
        <v>1062</v>
      </c>
      <c r="AR124" s="71" t="s">
        <v>840</v>
      </c>
      <c r="AS124" s="139"/>
      <c r="AT124" s="55">
        <v>0</v>
      </c>
      <c r="AU124" s="55">
        <v>0</v>
      </c>
      <c r="AV124" s="55">
        <v>1</v>
      </c>
      <c r="AW124" s="55">
        <v>0</v>
      </c>
    </row>
    <row r="125" s="42" customFormat="1" ht="30" customHeight="1" spans="1:49">
      <c r="A125" s="54">
        <f t="shared" si="34"/>
        <v>117</v>
      </c>
      <c r="B125" s="56"/>
      <c r="C125" s="56"/>
      <c r="D125" s="56"/>
      <c r="E125" s="56"/>
      <c r="F125" s="56"/>
      <c r="G125" s="56">
        <v>5</v>
      </c>
      <c r="H125" s="56"/>
      <c r="I125" s="56"/>
      <c r="J125" s="56"/>
      <c r="K125" s="63"/>
      <c r="L125" s="63"/>
      <c r="M125" s="62" t="s">
        <v>414</v>
      </c>
      <c r="N125" s="72" t="s">
        <v>415</v>
      </c>
      <c r="O125" s="72" t="s">
        <v>1468</v>
      </c>
      <c r="P125" s="55" t="s">
        <v>46</v>
      </c>
      <c r="Q125" s="76" t="s">
        <v>808</v>
      </c>
      <c r="R125" s="91"/>
      <c r="S125" s="62" t="s">
        <v>49</v>
      </c>
      <c r="T125" s="81" t="s">
        <v>809</v>
      </c>
      <c r="U125" s="77" t="s">
        <v>600</v>
      </c>
      <c r="V125" s="56" t="s">
        <v>414</v>
      </c>
      <c r="W125" s="83" t="s">
        <v>49</v>
      </c>
      <c r="X125" s="77" t="s">
        <v>600</v>
      </c>
      <c r="Y125" s="77" t="s">
        <v>407</v>
      </c>
      <c r="Z125" s="77" t="s">
        <v>896</v>
      </c>
      <c r="AA125" s="82" t="s">
        <v>993</v>
      </c>
      <c r="AB125" s="82" t="s">
        <v>1058</v>
      </c>
      <c r="AC125" s="81"/>
      <c r="AD125" s="93">
        <v>0.112</v>
      </c>
      <c r="AE125" s="55" t="s">
        <v>411</v>
      </c>
      <c r="AF125" s="104" t="s">
        <v>899</v>
      </c>
      <c r="AG125" s="127">
        <v>131</v>
      </c>
      <c r="AH125" s="127">
        <v>43</v>
      </c>
      <c r="AI125" s="127">
        <v>3</v>
      </c>
      <c r="AJ125" s="125">
        <f t="shared" ref="AJ125:AJ130" si="35">AG125*AH125*AI125*7860/1000000000</f>
        <v>0.13282614</v>
      </c>
      <c r="AK125" s="121">
        <f t="shared" ref="AK125:AK130" si="36">AD125/AJ125</f>
        <v>0.843207519242824</v>
      </c>
      <c r="AL125" s="124"/>
      <c r="AM125" s="129"/>
      <c r="AN125" s="128"/>
      <c r="AO125" s="82"/>
      <c r="AP125" s="142"/>
      <c r="AQ125" s="142"/>
      <c r="AR125" s="55" t="s">
        <v>893</v>
      </c>
      <c r="AS125" s="139"/>
      <c r="AT125" s="55">
        <v>1</v>
      </c>
      <c r="AU125" s="55">
        <v>1</v>
      </c>
      <c r="AV125" s="55">
        <v>0</v>
      </c>
      <c r="AW125" s="55">
        <v>1</v>
      </c>
    </row>
    <row r="126" s="42" customFormat="1" ht="30" customHeight="1" spans="1:49">
      <c r="A126" s="54">
        <f t="shared" si="34"/>
        <v>118</v>
      </c>
      <c r="B126" s="56"/>
      <c r="C126" s="56"/>
      <c r="D126" s="56"/>
      <c r="E126" s="56"/>
      <c r="F126" s="56"/>
      <c r="G126" s="56">
        <v>5</v>
      </c>
      <c r="H126" s="56"/>
      <c r="I126" s="56"/>
      <c r="J126" s="56"/>
      <c r="K126" s="63"/>
      <c r="L126" s="63"/>
      <c r="M126" s="62" t="s">
        <v>418</v>
      </c>
      <c r="N126" s="55" t="s">
        <v>419</v>
      </c>
      <c r="O126" s="72" t="s">
        <v>1468</v>
      </c>
      <c r="P126" s="55" t="s">
        <v>46</v>
      </c>
      <c r="Q126" s="76" t="s">
        <v>808</v>
      </c>
      <c r="R126" s="55"/>
      <c r="S126" s="62" t="s">
        <v>49</v>
      </c>
      <c r="T126" s="81" t="s">
        <v>809</v>
      </c>
      <c r="U126" s="77" t="s">
        <v>600</v>
      </c>
      <c r="V126" s="56" t="s">
        <v>414</v>
      </c>
      <c r="W126" s="83" t="s">
        <v>49</v>
      </c>
      <c r="X126" s="77" t="s">
        <v>600</v>
      </c>
      <c r="Y126" s="77" t="s">
        <v>407</v>
      </c>
      <c r="Z126" s="77" t="s">
        <v>896</v>
      </c>
      <c r="AA126" s="82" t="s">
        <v>993</v>
      </c>
      <c r="AB126" s="82" t="s">
        <v>1058</v>
      </c>
      <c r="AC126" s="81"/>
      <c r="AD126" s="93">
        <v>0.112</v>
      </c>
      <c r="AE126" s="55" t="s">
        <v>411</v>
      </c>
      <c r="AF126" s="104" t="s">
        <v>899</v>
      </c>
      <c r="AG126" s="127">
        <v>131</v>
      </c>
      <c r="AH126" s="127">
        <v>43</v>
      </c>
      <c r="AI126" s="127">
        <v>3</v>
      </c>
      <c r="AJ126" s="125">
        <f t="shared" si="35"/>
        <v>0.13282614</v>
      </c>
      <c r="AK126" s="121">
        <f t="shared" si="36"/>
        <v>0.843207519242824</v>
      </c>
      <c r="AL126" s="124"/>
      <c r="AM126" s="129"/>
      <c r="AN126" s="129"/>
      <c r="AO126" s="82"/>
      <c r="AP126" s="142"/>
      <c r="AQ126" s="142"/>
      <c r="AR126" s="71" t="s">
        <v>840</v>
      </c>
      <c r="AS126" s="139"/>
      <c r="AT126" s="55">
        <v>0</v>
      </c>
      <c r="AU126" s="55">
        <v>0</v>
      </c>
      <c r="AV126" s="55">
        <v>1</v>
      </c>
      <c r="AW126" s="55">
        <v>0</v>
      </c>
    </row>
    <row r="127" s="42" customFormat="1" ht="30" customHeight="1" spans="1:49">
      <c r="A127" s="54">
        <f t="shared" si="34"/>
        <v>119</v>
      </c>
      <c r="B127" s="56"/>
      <c r="C127" s="56"/>
      <c r="D127" s="56"/>
      <c r="E127" s="56"/>
      <c r="F127" s="56"/>
      <c r="G127" s="56">
        <v>5</v>
      </c>
      <c r="H127" s="56"/>
      <c r="I127" s="56"/>
      <c r="J127" s="56"/>
      <c r="K127" s="63"/>
      <c r="L127" s="63"/>
      <c r="M127" s="62" t="s">
        <v>939</v>
      </c>
      <c r="N127" s="55" t="s">
        <v>940</v>
      </c>
      <c r="O127" s="76" t="s">
        <v>941</v>
      </c>
      <c r="P127" s="55"/>
      <c r="Q127" s="76" t="s">
        <v>808</v>
      </c>
      <c r="R127" s="76"/>
      <c r="S127" s="62" t="s">
        <v>46</v>
      </c>
      <c r="T127" s="62" t="s">
        <v>809</v>
      </c>
      <c r="U127" s="77" t="s">
        <v>407</v>
      </c>
      <c r="V127" s="76" t="s">
        <v>942</v>
      </c>
      <c r="W127" s="72" t="s">
        <v>411</v>
      </c>
      <c r="X127" s="77" t="s">
        <v>600</v>
      </c>
      <c r="Y127" s="77" t="s">
        <v>407</v>
      </c>
      <c r="Z127" s="77" t="s">
        <v>942</v>
      </c>
      <c r="AA127" s="82" t="s">
        <v>411</v>
      </c>
      <c r="AB127" s="82" t="s">
        <v>411</v>
      </c>
      <c r="AC127" s="72"/>
      <c r="AD127" s="154">
        <v>0.0106</v>
      </c>
      <c r="AE127" s="55" t="s">
        <v>411</v>
      </c>
      <c r="AF127" s="104"/>
      <c r="AG127" s="127"/>
      <c r="AH127" s="127"/>
      <c r="AI127" s="127"/>
      <c r="AJ127" s="125"/>
      <c r="AK127" s="121"/>
      <c r="AL127" s="124"/>
      <c r="AM127" s="129"/>
      <c r="AN127" s="129"/>
      <c r="AO127" s="82"/>
      <c r="AP127" s="142"/>
      <c r="AQ127" s="142"/>
      <c r="AR127" s="55" t="s">
        <v>893</v>
      </c>
      <c r="AS127" s="158"/>
      <c r="AT127" s="55">
        <v>1</v>
      </c>
      <c r="AU127" s="55">
        <v>1</v>
      </c>
      <c r="AV127" s="55">
        <v>1</v>
      </c>
      <c r="AW127" s="55">
        <v>1</v>
      </c>
    </row>
    <row r="128" s="42" customFormat="1" ht="30" customHeight="1" spans="1:49">
      <c r="A128" s="54">
        <f t="shared" si="34"/>
        <v>120</v>
      </c>
      <c r="B128" s="56"/>
      <c r="C128" s="56"/>
      <c r="D128" s="56"/>
      <c r="E128" s="56">
        <v>3</v>
      </c>
      <c r="F128" s="56"/>
      <c r="G128" s="56"/>
      <c r="H128" s="56"/>
      <c r="I128" s="56"/>
      <c r="J128" s="56"/>
      <c r="K128" s="63"/>
      <c r="L128" s="62" t="s">
        <v>1471</v>
      </c>
      <c r="M128" s="62" t="s">
        <v>1471</v>
      </c>
      <c r="N128" s="72" t="s">
        <v>1472</v>
      </c>
      <c r="O128" s="72" t="s">
        <v>1473</v>
      </c>
      <c r="P128" s="55"/>
      <c r="Q128" s="76" t="s">
        <v>808</v>
      </c>
      <c r="R128" s="91"/>
      <c r="S128" s="62" t="s">
        <v>46</v>
      </c>
      <c r="T128" s="62" t="s">
        <v>809</v>
      </c>
      <c r="U128" s="77" t="s">
        <v>407</v>
      </c>
      <c r="V128" s="56" t="s">
        <v>942</v>
      </c>
      <c r="W128" s="72" t="s">
        <v>411</v>
      </c>
      <c r="X128" s="77" t="s">
        <v>600</v>
      </c>
      <c r="Y128" s="77" t="s">
        <v>407</v>
      </c>
      <c r="Z128" s="77" t="s">
        <v>942</v>
      </c>
      <c r="AA128" s="82" t="s">
        <v>411</v>
      </c>
      <c r="AB128" s="82"/>
      <c r="AC128" s="81"/>
      <c r="AD128" s="93"/>
      <c r="AE128" s="55" t="s">
        <v>411</v>
      </c>
      <c r="AF128" s="82"/>
      <c r="AG128" s="118"/>
      <c r="AH128" s="118"/>
      <c r="AI128" s="118"/>
      <c r="AJ128" s="100"/>
      <c r="AK128" s="82"/>
      <c r="AL128" s="82"/>
      <c r="AM128" s="82"/>
      <c r="AN128" s="82"/>
      <c r="AO128" s="82"/>
      <c r="AP128" s="82" t="s">
        <v>823</v>
      </c>
      <c r="AQ128" s="82" t="s">
        <v>943</v>
      </c>
      <c r="AR128" s="55" t="s">
        <v>893</v>
      </c>
      <c r="AS128" s="139"/>
      <c r="AT128" s="55">
        <v>3</v>
      </c>
      <c r="AU128" s="55">
        <v>3</v>
      </c>
      <c r="AV128" s="55">
        <v>3</v>
      </c>
      <c r="AW128" s="55">
        <v>3</v>
      </c>
    </row>
    <row r="129" s="42" customFormat="1" ht="30" customHeight="1" spans="1:49">
      <c r="A129" s="54">
        <f t="shared" si="34"/>
        <v>121</v>
      </c>
      <c r="B129" s="56"/>
      <c r="C129" s="56"/>
      <c r="D129" s="56"/>
      <c r="E129" s="56">
        <v>3</v>
      </c>
      <c r="F129" s="56"/>
      <c r="G129" s="56"/>
      <c r="H129" s="56"/>
      <c r="I129" s="56"/>
      <c r="J129" s="56"/>
      <c r="K129" s="63"/>
      <c r="L129" s="63" t="s">
        <v>1474</v>
      </c>
      <c r="M129" s="63" t="s">
        <v>1474</v>
      </c>
      <c r="N129" s="159" t="s">
        <v>1475</v>
      </c>
      <c r="O129" s="76"/>
      <c r="P129" s="55" t="s">
        <v>46</v>
      </c>
      <c r="Q129" s="76" t="s">
        <v>808</v>
      </c>
      <c r="R129" s="76"/>
      <c r="S129" s="62" t="s">
        <v>49</v>
      </c>
      <c r="T129" s="81" t="s">
        <v>809</v>
      </c>
      <c r="U129" s="77" t="s">
        <v>600</v>
      </c>
      <c r="V129" s="90" t="s">
        <v>1476</v>
      </c>
      <c r="W129" s="83" t="s">
        <v>49</v>
      </c>
      <c r="X129" s="77" t="s">
        <v>600</v>
      </c>
      <c r="Y129" s="77" t="s">
        <v>407</v>
      </c>
      <c r="Z129" s="82" t="s">
        <v>829</v>
      </c>
      <c r="AA129" s="82" t="s">
        <v>811</v>
      </c>
      <c r="AB129" s="82" t="s">
        <v>1241</v>
      </c>
      <c r="AC129" s="72" t="s">
        <v>1477</v>
      </c>
      <c r="AD129" s="154">
        <v>0.5875</v>
      </c>
      <c r="AE129" s="55" t="s">
        <v>1142</v>
      </c>
      <c r="AF129" s="155" t="s">
        <v>830</v>
      </c>
      <c r="AG129" s="127"/>
      <c r="AH129" s="127"/>
      <c r="AI129" s="127"/>
      <c r="AJ129" s="128"/>
      <c r="AK129" s="104"/>
      <c r="AL129" s="127"/>
      <c r="AM129" s="128">
        <v>0.064</v>
      </c>
      <c r="AN129" s="128"/>
      <c r="AO129" s="82"/>
      <c r="AP129" s="82" t="s">
        <v>813</v>
      </c>
      <c r="AQ129" s="82" t="s">
        <v>831</v>
      </c>
      <c r="AR129" s="55" t="s">
        <v>893</v>
      </c>
      <c r="AS129" s="158"/>
      <c r="AT129" s="76">
        <v>2</v>
      </c>
      <c r="AU129" s="76">
        <v>2</v>
      </c>
      <c r="AV129" s="76">
        <v>2</v>
      </c>
      <c r="AW129" s="76">
        <v>2</v>
      </c>
    </row>
    <row r="130" s="42" customFormat="1" ht="30" customHeight="1" spans="1:49">
      <c r="A130" s="54">
        <f t="shared" si="34"/>
        <v>122</v>
      </c>
      <c r="B130" s="56"/>
      <c r="C130" s="56"/>
      <c r="D130" s="56"/>
      <c r="E130" s="56"/>
      <c r="F130" s="56">
        <v>4</v>
      </c>
      <c r="G130" s="56"/>
      <c r="H130" s="56"/>
      <c r="I130" s="56"/>
      <c r="J130" s="56"/>
      <c r="K130" s="63"/>
      <c r="L130" s="62" t="s">
        <v>1476</v>
      </c>
      <c r="M130" s="62" t="s">
        <v>1476</v>
      </c>
      <c r="N130" s="159" t="s">
        <v>1478</v>
      </c>
      <c r="O130" s="76"/>
      <c r="P130" s="55" t="s">
        <v>46</v>
      </c>
      <c r="Q130" s="76" t="s">
        <v>808</v>
      </c>
      <c r="R130" s="76"/>
      <c r="S130" s="62" t="s">
        <v>49</v>
      </c>
      <c r="T130" s="81" t="s">
        <v>809</v>
      </c>
      <c r="U130" s="77" t="s">
        <v>600</v>
      </c>
      <c r="V130" s="90" t="s">
        <v>1476</v>
      </c>
      <c r="W130" s="83" t="s">
        <v>49</v>
      </c>
      <c r="X130" s="77" t="s">
        <v>600</v>
      </c>
      <c r="Y130" s="77" t="s">
        <v>407</v>
      </c>
      <c r="Z130" s="77" t="s">
        <v>896</v>
      </c>
      <c r="AA130" s="82" t="s">
        <v>1240</v>
      </c>
      <c r="AB130" s="82" t="s">
        <v>1241</v>
      </c>
      <c r="AC130" s="72" t="s">
        <v>1477</v>
      </c>
      <c r="AD130" s="154">
        <v>0.5875</v>
      </c>
      <c r="AE130" s="55" t="s">
        <v>411</v>
      </c>
      <c r="AF130" s="155" t="s">
        <v>899</v>
      </c>
      <c r="AG130" s="127">
        <v>459</v>
      </c>
      <c r="AH130" s="127">
        <v>81</v>
      </c>
      <c r="AI130" s="127">
        <v>2.5</v>
      </c>
      <c r="AJ130" s="125">
        <f t="shared" si="35"/>
        <v>0.73056735</v>
      </c>
      <c r="AK130" s="121">
        <f t="shared" si="36"/>
        <v>0.804169526601483</v>
      </c>
      <c r="AL130" s="124"/>
      <c r="AM130" s="129"/>
      <c r="AN130" s="129"/>
      <c r="AO130" s="82"/>
      <c r="AP130" s="82" t="s">
        <v>813</v>
      </c>
      <c r="AQ130" s="82" t="s">
        <v>900</v>
      </c>
      <c r="AR130" s="55" t="s">
        <v>893</v>
      </c>
      <c r="AS130" s="158"/>
      <c r="AT130" s="76">
        <v>2</v>
      </c>
      <c r="AU130" s="76">
        <v>2</v>
      </c>
      <c r="AV130" s="76">
        <v>2</v>
      </c>
      <c r="AW130" s="76">
        <v>2</v>
      </c>
    </row>
    <row r="131" s="42" customFormat="1" ht="30" customHeight="1" spans="1:49">
      <c r="A131" s="54">
        <f t="shared" ref="A131:A142" si="37">ROW()-8</f>
        <v>123</v>
      </c>
      <c r="B131" s="56"/>
      <c r="C131" s="56"/>
      <c r="D131" s="56"/>
      <c r="E131" s="56">
        <v>3</v>
      </c>
      <c r="F131" s="56"/>
      <c r="G131" s="56"/>
      <c r="H131" s="56"/>
      <c r="I131" s="56"/>
      <c r="J131" s="56"/>
      <c r="K131" s="63"/>
      <c r="L131" s="63" t="s">
        <v>1479</v>
      </c>
      <c r="M131" s="63" t="s">
        <v>1479</v>
      </c>
      <c r="N131" s="55" t="s">
        <v>1480</v>
      </c>
      <c r="O131" s="76"/>
      <c r="P131" s="55"/>
      <c r="Q131" s="76" t="s">
        <v>808</v>
      </c>
      <c r="R131" s="76"/>
      <c r="S131" s="62" t="s">
        <v>46</v>
      </c>
      <c r="T131" s="81" t="s">
        <v>809</v>
      </c>
      <c r="U131" s="77" t="s">
        <v>600</v>
      </c>
      <c r="V131" s="76" t="s">
        <v>1481</v>
      </c>
      <c r="W131" s="83" t="s">
        <v>46</v>
      </c>
      <c r="X131" s="77" t="s">
        <v>600</v>
      </c>
      <c r="Y131" s="77" t="s">
        <v>407</v>
      </c>
      <c r="Z131" s="82" t="s">
        <v>1357</v>
      </c>
      <c r="AA131" s="82" t="s">
        <v>811</v>
      </c>
      <c r="AB131" s="82"/>
      <c r="AC131" s="72"/>
      <c r="AD131" s="154">
        <f>AD132</f>
        <v>1.1231</v>
      </c>
      <c r="AE131" s="55" t="s">
        <v>1142</v>
      </c>
      <c r="AF131" s="155" t="s">
        <v>830</v>
      </c>
      <c r="AG131" s="127"/>
      <c r="AH131" s="127"/>
      <c r="AI131" s="127"/>
      <c r="AJ131" s="128"/>
      <c r="AK131" s="104"/>
      <c r="AL131" s="127"/>
      <c r="AM131" s="128">
        <v>0.149</v>
      </c>
      <c r="AN131" s="128"/>
      <c r="AO131" s="82"/>
      <c r="AP131" s="82" t="s">
        <v>813</v>
      </c>
      <c r="AQ131" s="82" t="s">
        <v>831</v>
      </c>
      <c r="AR131" s="55" t="s">
        <v>893</v>
      </c>
      <c r="AS131" s="158"/>
      <c r="AT131" s="76">
        <v>1</v>
      </c>
      <c r="AU131" s="76">
        <v>1</v>
      </c>
      <c r="AV131" s="76">
        <v>1</v>
      </c>
      <c r="AW131" s="76">
        <v>1</v>
      </c>
    </row>
    <row r="132" s="42" customFormat="1" ht="30" customHeight="1" spans="1:49">
      <c r="A132" s="54">
        <f t="shared" si="37"/>
        <v>124</v>
      </c>
      <c r="B132" s="56"/>
      <c r="C132" s="56"/>
      <c r="D132" s="56"/>
      <c r="E132" s="56"/>
      <c r="F132" s="56">
        <v>4</v>
      </c>
      <c r="G132" s="56"/>
      <c r="H132" s="56"/>
      <c r="I132" s="56"/>
      <c r="J132" s="56"/>
      <c r="K132" s="63"/>
      <c r="L132" s="62" t="s">
        <v>1481</v>
      </c>
      <c r="M132" s="62" t="s">
        <v>1481</v>
      </c>
      <c r="N132" s="55" t="s">
        <v>1482</v>
      </c>
      <c r="O132" s="76"/>
      <c r="P132" s="55"/>
      <c r="Q132" s="76" t="s">
        <v>808</v>
      </c>
      <c r="R132" s="76"/>
      <c r="S132" s="62" t="s">
        <v>46</v>
      </c>
      <c r="T132" s="81" t="s">
        <v>809</v>
      </c>
      <c r="U132" s="77" t="s">
        <v>600</v>
      </c>
      <c r="V132" s="76" t="s">
        <v>1481</v>
      </c>
      <c r="W132" s="83" t="s">
        <v>46</v>
      </c>
      <c r="X132" s="77" t="s">
        <v>600</v>
      </c>
      <c r="Y132" s="77" t="s">
        <v>407</v>
      </c>
      <c r="Z132" s="77" t="s">
        <v>843</v>
      </c>
      <c r="AA132" s="82" t="s">
        <v>811</v>
      </c>
      <c r="AB132" s="82"/>
      <c r="AC132" s="72"/>
      <c r="AD132" s="154">
        <f>AD133+AD134*2</f>
        <v>1.1231</v>
      </c>
      <c r="AE132" s="55" t="s">
        <v>411</v>
      </c>
      <c r="AF132" s="155" t="s">
        <v>844</v>
      </c>
      <c r="AG132" s="127"/>
      <c r="AH132" s="127"/>
      <c r="AI132" s="127"/>
      <c r="AJ132" s="128"/>
      <c r="AK132" s="104"/>
      <c r="AL132" s="127">
        <v>4</v>
      </c>
      <c r="AM132" s="128"/>
      <c r="AN132" s="128"/>
      <c r="AO132" s="82"/>
      <c r="AP132" s="82" t="s">
        <v>813</v>
      </c>
      <c r="AQ132" s="82" t="s">
        <v>845</v>
      </c>
      <c r="AR132" s="55" t="s">
        <v>893</v>
      </c>
      <c r="AS132" s="158"/>
      <c r="AT132" s="76">
        <v>1</v>
      </c>
      <c r="AU132" s="76">
        <v>1</v>
      </c>
      <c r="AV132" s="76">
        <v>1</v>
      </c>
      <c r="AW132" s="76">
        <v>1</v>
      </c>
    </row>
    <row r="133" s="42" customFormat="1" ht="30" customHeight="1" spans="1:49">
      <c r="A133" s="54">
        <f t="shared" si="37"/>
        <v>125</v>
      </c>
      <c r="B133" s="56"/>
      <c r="C133" s="56"/>
      <c r="D133" s="56"/>
      <c r="E133" s="56"/>
      <c r="F133" s="56"/>
      <c r="G133" s="56">
        <v>5</v>
      </c>
      <c r="H133" s="56"/>
      <c r="I133" s="56"/>
      <c r="J133" s="56"/>
      <c r="K133" s="63"/>
      <c r="L133" s="62" t="s">
        <v>1483</v>
      </c>
      <c r="M133" s="62" t="s">
        <v>1483</v>
      </c>
      <c r="N133" s="55" t="s">
        <v>1484</v>
      </c>
      <c r="O133" s="76"/>
      <c r="P133" s="55" t="s">
        <v>46</v>
      </c>
      <c r="Q133" s="76" t="s">
        <v>808</v>
      </c>
      <c r="R133" s="76"/>
      <c r="S133" s="62" t="s">
        <v>46</v>
      </c>
      <c r="T133" s="81" t="s">
        <v>809</v>
      </c>
      <c r="U133" s="77" t="s">
        <v>600</v>
      </c>
      <c r="V133" s="90" t="s">
        <v>1483</v>
      </c>
      <c r="W133" s="83" t="s">
        <v>46</v>
      </c>
      <c r="X133" s="77" t="s">
        <v>600</v>
      </c>
      <c r="Y133" s="77" t="s">
        <v>407</v>
      </c>
      <c r="Z133" s="77" t="s">
        <v>896</v>
      </c>
      <c r="AA133" s="82" t="s">
        <v>936</v>
      </c>
      <c r="AB133" s="82" t="s">
        <v>937</v>
      </c>
      <c r="AC133" s="72" t="s">
        <v>1485</v>
      </c>
      <c r="AD133" s="154">
        <v>1.0903</v>
      </c>
      <c r="AE133" s="55" t="s">
        <v>411</v>
      </c>
      <c r="AF133" s="155" t="s">
        <v>899</v>
      </c>
      <c r="AG133" s="127">
        <v>345</v>
      </c>
      <c r="AH133" s="127">
        <v>266</v>
      </c>
      <c r="AI133" s="127">
        <v>2</v>
      </c>
      <c r="AJ133" s="125">
        <f>AG133*AH133*AI133*7860/1000000000</f>
        <v>1.4426244</v>
      </c>
      <c r="AK133" s="121">
        <f t="shared" ref="AK133:AK135" si="38">AD133/AJ133</f>
        <v>0.755775377152917</v>
      </c>
      <c r="AL133" s="124"/>
      <c r="AM133" s="129"/>
      <c r="AN133" s="129"/>
      <c r="AO133" s="82"/>
      <c r="AP133" s="82" t="s">
        <v>813</v>
      </c>
      <c r="AQ133" s="82" t="s">
        <v>900</v>
      </c>
      <c r="AR133" s="55" t="s">
        <v>893</v>
      </c>
      <c r="AS133" s="158"/>
      <c r="AT133" s="76">
        <v>1</v>
      </c>
      <c r="AU133" s="76">
        <v>1</v>
      </c>
      <c r="AV133" s="76">
        <v>1</v>
      </c>
      <c r="AW133" s="76">
        <v>1</v>
      </c>
    </row>
    <row r="134" s="42" customFormat="1" ht="30" customHeight="1" spans="1:49">
      <c r="A134" s="54">
        <f t="shared" si="37"/>
        <v>126</v>
      </c>
      <c r="B134" s="56"/>
      <c r="C134" s="56"/>
      <c r="D134" s="56"/>
      <c r="E134" s="56"/>
      <c r="F134" s="56"/>
      <c r="G134" s="56">
        <v>5</v>
      </c>
      <c r="H134" s="56"/>
      <c r="I134" s="56"/>
      <c r="J134" s="56"/>
      <c r="K134" s="63"/>
      <c r="L134" s="62" t="s">
        <v>1486</v>
      </c>
      <c r="M134" s="62" t="s">
        <v>1486</v>
      </c>
      <c r="N134" s="72" t="s">
        <v>1487</v>
      </c>
      <c r="O134" s="76"/>
      <c r="P134" s="55" t="s">
        <v>49</v>
      </c>
      <c r="Q134" s="76" t="s">
        <v>808</v>
      </c>
      <c r="R134" s="76"/>
      <c r="S134" s="62" t="s">
        <v>46</v>
      </c>
      <c r="T134" s="81" t="s">
        <v>809</v>
      </c>
      <c r="U134" s="77" t="s">
        <v>600</v>
      </c>
      <c r="V134" s="90" t="s">
        <v>1486</v>
      </c>
      <c r="W134" s="83" t="s">
        <v>46</v>
      </c>
      <c r="X134" s="77" t="s">
        <v>600</v>
      </c>
      <c r="Y134" s="77" t="s">
        <v>407</v>
      </c>
      <c r="Z134" s="55" t="s">
        <v>1010</v>
      </c>
      <c r="AA134" s="82" t="s">
        <v>109</v>
      </c>
      <c r="AB134" s="82" t="s">
        <v>1008</v>
      </c>
      <c r="AC134" s="72" t="s">
        <v>1488</v>
      </c>
      <c r="AD134" s="154">
        <v>0.0164</v>
      </c>
      <c r="AE134" s="55" t="s">
        <v>411</v>
      </c>
      <c r="AF134" s="155" t="s">
        <v>1010</v>
      </c>
      <c r="AG134" s="127">
        <v>29</v>
      </c>
      <c r="AH134" s="127">
        <v>16</v>
      </c>
      <c r="AI134" s="127">
        <v>2</v>
      </c>
      <c r="AJ134" s="128">
        <f>AG134*0.691/1000</f>
        <v>0.020039</v>
      </c>
      <c r="AK134" s="121">
        <f t="shared" si="38"/>
        <v>0.818404111981636</v>
      </c>
      <c r="AL134" s="127"/>
      <c r="AM134" s="129"/>
      <c r="AN134" s="129"/>
      <c r="AO134" s="82"/>
      <c r="AP134" s="82" t="s">
        <v>823</v>
      </c>
      <c r="AQ134" s="82" t="s">
        <v>1489</v>
      </c>
      <c r="AR134" s="55" t="s">
        <v>893</v>
      </c>
      <c r="AS134" s="158"/>
      <c r="AT134" s="76">
        <v>2</v>
      </c>
      <c r="AU134" s="76">
        <v>2</v>
      </c>
      <c r="AV134" s="76">
        <v>2</v>
      </c>
      <c r="AW134" s="76">
        <v>2</v>
      </c>
    </row>
    <row r="135" s="42" customFormat="1" ht="30" customHeight="1" spans="1:49">
      <c r="A135" s="54">
        <f t="shared" si="37"/>
        <v>127</v>
      </c>
      <c r="B135" s="56"/>
      <c r="C135" s="56"/>
      <c r="D135" s="56"/>
      <c r="E135" s="56"/>
      <c r="F135" s="56">
        <v>4</v>
      </c>
      <c r="G135" s="56"/>
      <c r="H135" s="56"/>
      <c r="I135" s="56"/>
      <c r="J135" s="56"/>
      <c r="K135" s="63"/>
      <c r="L135" s="62" t="s">
        <v>1490</v>
      </c>
      <c r="M135" s="62" t="s">
        <v>1490</v>
      </c>
      <c r="N135" s="147" t="s">
        <v>1491</v>
      </c>
      <c r="O135" s="76"/>
      <c r="P135" s="55" t="s">
        <v>46</v>
      </c>
      <c r="Q135" s="76" t="s">
        <v>808</v>
      </c>
      <c r="R135" s="76"/>
      <c r="S135" s="62" t="s">
        <v>46</v>
      </c>
      <c r="T135" s="76" t="s">
        <v>1446</v>
      </c>
      <c r="U135" s="77" t="s">
        <v>600</v>
      </c>
      <c r="V135" s="62" t="s">
        <v>1490</v>
      </c>
      <c r="W135" s="76" t="s">
        <v>46</v>
      </c>
      <c r="X135" s="77" t="s">
        <v>600</v>
      </c>
      <c r="Y135" s="77" t="s">
        <v>407</v>
      </c>
      <c r="Z135" s="63" t="s">
        <v>1432</v>
      </c>
      <c r="AA135" s="63" t="s">
        <v>1432</v>
      </c>
      <c r="AB135" s="82" t="s">
        <v>411</v>
      </c>
      <c r="AC135" s="63" t="s">
        <v>1492</v>
      </c>
      <c r="AD135" s="106">
        <v>0.006</v>
      </c>
      <c r="AE135" s="55" t="s">
        <v>411</v>
      </c>
      <c r="AF135" s="104" t="s">
        <v>925</v>
      </c>
      <c r="AG135" s="131" t="s">
        <v>1114</v>
      </c>
      <c r="AH135" s="131"/>
      <c r="AI135" s="131"/>
      <c r="AJ135" s="132">
        <f>AD135*1.05</f>
        <v>0.0063</v>
      </c>
      <c r="AK135" s="121">
        <f t="shared" si="38"/>
        <v>0.952380952380952</v>
      </c>
      <c r="AL135" s="82"/>
      <c r="AM135" s="82"/>
      <c r="AN135" s="82"/>
      <c r="AO135" s="82"/>
      <c r="AP135" s="82" t="s">
        <v>823</v>
      </c>
      <c r="AQ135" s="82" t="s">
        <v>1434</v>
      </c>
      <c r="AR135" s="55" t="s">
        <v>893</v>
      </c>
      <c r="AS135" s="158"/>
      <c r="AT135" s="76">
        <v>2</v>
      </c>
      <c r="AU135" s="76">
        <v>2</v>
      </c>
      <c r="AV135" s="76">
        <v>2</v>
      </c>
      <c r="AW135" s="76">
        <v>2</v>
      </c>
    </row>
    <row r="136" s="42" customFormat="1" ht="30" customHeight="1" spans="1:49">
      <c r="A136" s="54">
        <f t="shared" si="37"/>
        <v>128</v>
      </c>
      <c r="B136" s="56"/>
      <c r="C136" s="56"/>
      <c r="D136" s="56"/>
      <c r="E136" s="56">
        <v>3</v>
      </c>
      <c r="F136" s="56"/>
      <c r="G136" s="56"/>
      <c r="H136" s="56"/>
      <c r="I136" s="56"/>
      <c r="J136" s="56"/>
      <c r="K136" s="63"/>
      <c r="L136" s="63" t="s">
        <v>1493</v>
      </c>
      <c r="M136" s="63" t="s">
        <v>1493</v>
      </c>
      <c r="N136" s="72" t="s">
        <v>1494</v>
      </c>
      <c r="O136" s="76" t="s">
        <v>1495</v>
      </c>
      <c r="P136" s="55" t="s">
        <v>49</v>
      </c>
      <c r="Q136" s="76" t="s">
        <v>808</v>
      </c>
      <c r="R136" s="76"/>
      <c r="S136" s="62" t="s">
        <v>46</v>
      </c>
      <c r="T136" s="81" t="s">
        <v>809</v>
      </c>
      <c r="U136" s="77" t="s">
        <v>600</v>
      </c>
      <c r="V136" s="76" t="s">
        <v>1496</v>
      </c>
      <c r="W136" s="83" t="s">
        <v>46</v>
      </c>
      <c r="X136" s="77" t="s">
        <v>600</v>
      </c>
      <c r="Y136" s="77" t="s">
        <v>407</v>
      </c>
      <c r="Z136" s="82" t="s">
        <v>829</v>
      </c>
      <c r="AA136" s="82" t="s">
        <v>811</v>
      </c>
      <c r="AB136" s="82" t="s">
        <v>1022</v>
      </c>
      <c r="AC136" s="72" t="s">
        <v>1497</v>
      </c>
      <c r="AD136" s="154">
        <v>0.0115</v>
      </c>
      <c r="AE136" s="55" t="s">
        <v>1142</v>
      </c>
      <c r="AF136" s="155" t="s">
        <v>830</v>
      </c>
      <c r="AG136" s="127"/>
      <c r="AH136" s="127"/>
      <c r="AI136" s="127"/>
      <c r="AJ136" s="128"/>
      <c r="AK136" s="104"/>
      <c r="AL136" s="127"/>
      <c r="AM136" s="128">
        <v>0.002</v>
      </c>
      <c r="AN136" s="128"/>
      <c r="AO136" s="82"/>
      <c r="AP136" s="82" t="s">
        <v>813</v>
      </c>
      <c r="AQ136" s="82" t="s">
        <v>831</v>
      </c>
      <c r="AR136" s="55" t="s">
        <v>893</v>
      </c>
      <c r="AS136" s="158"/>
      <c r="AT136" s="76">
        <v>4</v>
      </c>
      <c r="AU136" s="76">
        <v>4</v>
      </c>
      <c r="AV136" s="76">
        <v>4</v>
      </c>
      <c r="AW136" s="76">
        <v>4</v>
      </c>
    </row>
    <row r="137" s="42" customFormat="1" ht="30" customHeight="1" spans="1:49">
      <c r="A137" s="54">
        <f t="shared" si="37"/>
        <v>129</v>
      </c>
      <c r="B137" s="56"/>
      <c r="C137" s="56"/>
      <c r="D137" s="56"/>
      <c r="E137" s="56"/>
      <c r="F137" s="56">
        <v>4</v>
      </c>
      <c r="G137" s="56"/>
      <c r="H137" s="56"/>
      <c r="I137" s="56"/>
      <c r="J137" s="56"/>
      <c r="K137" s="63"/>
      <c r="L137" s="62" t="s">
        <v>1496</v>
      </c>
      <c r="M137" s="62" t="s">
        <v>1496</v>
      </c>
      <c r="N137" s="72" t="s">
        <v>1498</v>
      </c>
      <c r="O137" s="76" t="s">
        <v>1495</v>
      </c>
      <c r="P137" s="55" t="s">
        <v>49</v>
      </c>
      <c r="Q137" s="76" t="s">
        <v>808</v>
      </c>
      <c r="R137" s="76"/>
      <c r="S137" s="62" t="s">
        <v>46</v>
      </c>
      <c r="T137" s="81" t="s">
        <v>809</v>
      </c>
      <c r="U137" s="77" t="s">
        <v>600</v>
      </c>
      <c r="V137" s="76" t="s">
        <v>1496</v>
      </c>
      <c r="W137" s="83" t="s">
        <v>46</v>
      </c>
      <c r="X137" s="77" t="s">
        <v>600</v>
      </c>
      <c r="Y137" s="77" t="s">
        <v>407</v>
      </c>
      <c r="Z137" s="77" t="s">
        <v>896</v>
      </c>
      <c r="AA137" s="82" t="s">
        <v>1021</v>
      </c>
      <c r="AB137" s="82" t="s">
        <v>1022</v>
      </c>
      <c r="AC137" s="72" t="s">
        <v>1497</v>
      </c>
      <c r="AD137" s="154">
        <v>0.0115</v>
      </c>
      <c r="AE137" s="55" t="s">
        <v>411</v>
      </c>
      <c r="AF137" s="155" t="s">
        <v>899</v>
      </c>
      <c r="AG137" s="127">
        <v>54</v>
      </c>
      <c r="AH137" s="127">
        <v>21</v>
      </c>
      <c r="AI137" s="127">
        <v>2</v>
      </c>
      <c r="AJ137" s="125">
        <f>AG137*AH137*AI137*7860/1000000000</f>
        <v>0.01782648</v>
      </c>
      <c r="AK137" s="121">
        <f t="shared" ref="AK137:AK140" si="39">AD137/AJ137</f>
        <v>0.64510772738084</v>
      </c>
      <c r="AL137" s="124"/>
      <c r="AM137" s="129"/>
      <c r="AN137" s="129"/>
      <c r="AO137" s="82"/>
      <c r="AP137" s="82" t="s">
        <v>823</v>
      </c>
      <c r="AQ137" s="82" t="s">
        <v>1024</v>
      </c>
      <c r="AR137" s="55" t="s">
        <v>893</v>
      </c>
      <c r="AS137" s="158"/>
      <c r="AT137" s="76">
        <v>4</v>
      </c>
      <c r="AU137" s="76">
        <v>4</v>
      </c>
      <c r="AV137" s="76">
        <v>4</v>
      </c>
      <c r="AW137" s="76">
        <v>4</v>
      </c>
    </row>
    <row r="138" s="42" customFormat="1" ht="30" customHeight="1" spans="1:49">
      <c r="A138" s="54">
        <f t="shared" si="37"/>
        <v>130</v>
      </c>
      <c r="B138" s="56"/>
      <c r="C138" s="56"/>
      <c r="D138" s="56"/>
      <c r="E138" s="56">
        <v>3</v>
      </c>
      <c r="F138" s="56"/>
      <c r="G138" s="56"/>
      <c r="H138" s="56"/>
      <c r="I138" s="56"/>
      <c r="J138" s="56"/>
      <c r="K138" s="63"/>
      <c r="L138" s="62" t="s">
        <v>639</v>
      </c>
      <c r="M138" s="62" t="s">
        <v>639</v>
      </c>
      <c r="N138" s="72" t="s">
        <v>640</v>
      </c>
      <c r="O138" s="76" t="s">
        <v>1499</v>
      </c>
      <c r="P138" s="55" t="s">
        <v>49</v>
      </c>
      <c r="Q138" s="76" t="s">
        <v>808</v>
      </c>
      <c r="R138" s="76"/>
      <c r="S138" s="62" t="s">
        <v>46</v>
      </c>
      <c r="T138" s="62" t="s">
        <v>809</v>
      </c>
      <c r="U138" s="77" t="s">
        <v>407</v>
      </c>
      <c r="V138" s="76" t="s">
        <v>942</v>
      </c>
      <c r="W138" s="72" t="s">
        <v>411</v>
      </c>
      <c r="X138" s="77" t="s">
        <v>600</v>
      </c>
      <c r="Y138" s="77" t="s">
        <v>407</v>
      </c>
      <c r="Z138" s="77" t="s">
        <v>942</v>
      </c>
      <c r="AA138" s="82" t="s">
        <v>1500</v>
      </c>
      <c r="AB138" s="72" t="s">
        <v>1501</v>
      </c>
      <c r="AC138" s="72"/>
      <c r="AD138" s="154">
        <v>0.0024</v>
      </c>
      <c r="AE138" s="55" t="s">
        <v>411</v>
      </c>
      <c r="AF138" s="173"/>
      <c r="AG138" s="135"/>
      <c r="AH138" s="135"/>
      <c r="AI138" s="135"/>
      <c r="AJ138" s="72"/>
      <c r="AK138" s="72"/>
      <c r="AL138" s="135"/>
      <c r="AM138" s="133"/>
      <c r="AN138" s="133"/>
      <c r="AO138" s="82"/>
      <c r="AP138" s="82" t="s">
        <v>823</v>
      </c>
      <c r="AQ138" s="82" t="s">
        <v>943</v>
      </c>
      <c r="AR138" s="55" t="s">
        <v>893</v>
      </c>
      <c r="AS138" s="158"/>
      <c r="AT138" s="76">
        <v>4</v>
      </c>
      <c r="AU138" s="76">
        <v>4</v>
      </c>
      <c r="AV138" s="76">
        <v>4</v>
      </c>
      <c r="AW138" s="76">
        <v>4</v>
      </c>
    </row>
    <row r="139" s="42" customFormat="1" ht="30" customHeight="1" spans="1:49">
      <c r="A139" s="54">
        <f t="shared" si="37"/>
        <v>131</v>
      </c>
      <c r="B139" s="56"/>
      <c r="C139" s="56"/>
      <c r="D139" s="56"/>
      <c r="E139" s="56">
        <v>3</v>
      </c>
      <c r="F139" s="56"/>
      <c r="G139" s="56"/>
      <c r="H139" s="56"/>
      <c r="I139" s="56"/>
      <c r="J139" s="56"/>
      <c r="K139" s="63"/>
      <c r="L139" s="62" t="s">
        <v>269</v>
      </c>
      <c r="M139" s="62" t="s">
        <v>269</v>
      </c>
      <c r="N139" s="72" t="s">
        <v>270</v>
      </c>
      <c r="O139" s="76" t="s">
        <v>1502</v>
      </c>
      <c r="P139" s="55" t="s">
        <v>46</v>
      </c>
      <c r="Q139" s="76" t="s">
        <v>808</v>
      </c>
      <c r="R139" s="76"/>
      <c r="S139" s="62" t="s">
        <v>134</v>
      </c>
      <c r="T139" s="81" t="s">
        <v>809</v>
      </c>
      <c r="U139" s="77" t="s">
        <v>600</v>
      </c>
      <c r="V139" s="76" t="s">
        <v>269</v>
      </c>
      <c r="W139" s="83" t="s">
        <v>134</v>
      </c>
      <c r="X139" s="77" t="s">
        <v>600</v>
      </c>
      <c r="Y139" s="77" t="s">
        <v>407</v>
      </c>
      <c r="Z139" s="83" t="s">
        <v>1345</v>
      </c>
      <c r="AA139" s="82" t="s">
        <v>1349</v>
      </c>
      <c r="AB139" s="82" t="s">
        <v>1350</v>
      </c>
      <c r="AC139" s="72" t="s">
        <v>1503</v>
      </c>
      <c r="AD139" s="154">
        <v>0.011</v>
      </c>
      <c r="AE139" s="105" t="s">
        <v>1504</v>
      </c>
      <c r="AF139" s="155" t="s">
        <v>1010</v>
      </c>
      <c r="AG139" s="127">
        <v>20</v>
      </c>
      <c r="AH139" s="127">
        <v>11</v>
      </c>
      <c r="AI139" s="127"/>
      <c r="AJ139" s="129">
        <f>AH139/2*AH139/2*3.14*AG139*7860/1000000000</f>
        <v>0.014931642</v>
      </c>
      <c r="AK139" s="121">
        <f t="shared" si="39"/>
        <v>0.736690579642882</v>
      </c>
      <c r="AL139" s="130"/>
      <c r="AM139" s="129"/>
      <c r="AN139" s="129"/>
      <c r="AO139" s="82"/>
      <c r="AP139" s="82" t="s">
        <v>823</v>
      </c>
      <c r="AQ139" s="82" t="s">
        <v>1352</v>
      </c>
      <c r="AR139" s="55" t="s">
        <v>893</v>
      </c>
      <c r="AS139" s="158"/>
      <c r="AT139" s="76">
        <v>14</v>
      </c>
      <c r="AU139" s="76">
        <v>14</v>
      </c>
      <c r="AV139" s="76">
        <v>14</v>
      </c>
      <c r="AW139" s="76">
        <v>14</v>
      </c>
    </row>
    <row r="140" s="42" customFormat="1" ht="30" customHeight="1" spans="1:49">
      <c r="A140" s="54">
        <f t="shared" si="37"/>
        <v>132</v>
      </c>
      <c r="B140" s="56"/>
      <c r="C140" s="56"/>
      <c r="D140" s="56"/>
      <c r="E140" s="56">
        <v>3</v>
      </c>
      <c r="F140" s="56"/>
      <c r="G140" s="56"/>
      <c r="H140" s="56"/>
      <c r="I140" s="56"/>
      <c r="J140" s="56"/>
      <c r="K140" s="63"/>
      <c r="L140" s="62" t="s">
        <v>282</v>
      </c>
      <c r="M140" s="62" t="s">
        <v>282</v>
      </c>
      <c r="N140" s="72" t="s">
        <v>283</v>
      </c>
      <c r="O140" s="76" t="s">
        <v>1505</v>
      </c>
      <c r="P140" s="55" t="s">
        <v>46</v>
      </c>
      <c r="Q140" s="76" t="s">
        <v>808</v>
      </c>
      <c r="R140" s="76"/>
      <c r="S140" s="62" t="s">
        <v>134</v>
      </c>
      <c r="T140" s="81" t="s">
        <v>809</v>
      </c>
      <c r="U140" s="77" t="s">
        <v>600</v>
      </c>
      <c r="V140" s="90" t="s">
        <v>282</v>
      </c>
      <c r="W140" s="83" t="s">
        <v>134</v>
      </c>
      <c r="X140" s="77" t="s">
        <v>600</v>
      </c>
      <c r="Y140" s="77" t="s">
        <v>407</v>
      </c>
      <c r="Z140" s="83" t="s">
        <v>1345</v>
      </c>
      <c r="AA140" s="82" t="s">
        <v>1349</v>
      </c>
      <c r="AB140" s="82" t="s">
        <v>1350</v>
      </c>
      <c r="AC140" s="72"/>
      <c r="AD140" s="154">
        <v>0.0312</v>
      </c>
      <c r="AE140" s="105" t="s">
        <v>1504</v>
      </c>
      <c r="AF140" s="155" t="s">
        <v>1010</v>
      </c>
      <c r="AG140" s="127">
        <v>50</v>
      </c>
      <c r="AH140" s="127">
        <v>11</v>
      </c>
      <c r="AI140" s="127"/>
      <c r="AJ140" s="129">
        <f>AH140/2*AH140/2*3.14*AG140*7860/1000000000</f>
        <v>0.037329105</v>
      </c>
      <c r="AK140" s="121">
        <f t="shared" si="39"/>
        <v>0.835808948540288</v>
      </c>
      <c r="AL140" s="130"/>
      <c r="AM140" s="129"/>
      <c r="AN140" s="129"/>
      <c r="AO140" s="82"/>
      <c r="AP140" s="82" t="s">
        <v>823</v>
      </c>
      <c r="AQ140" s="82" t="s">
        <v>1352</v>
      </c>
      <c r="AR140" s="55" t="s">
        <v>893</v>
      </c>
      <c r="AS140" s="158"/>
      <c r="AT140" s="76">
        <v>6</v>
      </c>
      <c r="AU140" s="76">
        <v>6</v>
      </c>
      <c r="AV140" s="76">
        <v>6</v>
      </c>
      <c r="AW140" s="76">
        <v>6</v>
      </c>
    </row>
    <row r="141" s="42" customFormat="1" ht="30" customHeight="1" spans="1:49">
      <c r="A141" s="54">
        <f t="shared" si="37"/>
        <v>133</v>
      </c>
      <c r="B141" s="56"/>
      <c r="C141" s="56"/>
      <c r="D141" s="56"/>
      <c r="E141" s="56">
        <v>3</v>
      </c>
      <c r="F141" s="56"/>
      <c r="G141" s="56"/>
      <c r="H141" s="56"/>
      <c r="I141" s="56"/>
      <c r="J141" s="56"/>
      <c r="K141" s="63"/>
      <c r="L141" s="160" t="s">
        <v>245</v>
      </c>
      <c r="M141" s="160" t="s">
        <v>245</v>
      </c>
      <c r="N141" s="62" t="s">
        <v>246</v>
      </c>
      <c r="O141" s="55"/>
      <c r="P141" s="55" t="s">
        <v>46</v>
      </c>
      <c r="Q141" s="76" t="s">
        <v>808</v>
      </c>
      <c r="R141" s="55"/>
      <c r="S141" s="62" t="s">
        <v>49</v>
      </c>
      <c r="T141" s="62" t="s">
        <v>1506</v>
      </c>
      <c r="U141" s="77" t="s">
        <v>600</v>
      </c>
      <c r="V141" s="160" t="s">
        <v>245</v>
      </c>
      <c r="W141" s="83" t="s">
        <v>49</v>
      </c>
      <c r="X141" s="77" t="s">
        <v>600</v>
      </c>
      <c r="Y141" s="77" t="s">
        <v>407</v>
      </c>
      <c r="Z141" s="77" t="s">
        <v>810</v>
      </c>
      <c r="AA141" s="174" t="s">
        <v>811</v>
      </c>
      <c r="AB141" s="82" t="s">
        <v>411</v>
      </c>
      <c r="AC141" s="63" t="s">
        <v>1507</v>
      </c>
      <c r="AD141" s="93">
        <v>0.524</v>
      </c>
      <c r="AE141" s="82" t="s">
        <v>411</v>
      </c>
      <c r="AF141" s="155"/>
      <c r="AG141" s="127"/>
      <c r="AH141" s="127"/>
      <c r="AI141" s="127"/>
      <c r="AJ141" s="129"/>
      <c r="AK141" s="121"/>
      <c r="AL141" s="130"/>
      <c r="AM141" s="129"/>
      <c r="AN141" s="129"/>
      <c r="AO141" s="82"/>
      <c r="AP141" s="82" t="s">
        <v>823</v>
      </c>
      <c r="AQ141" s="82" t="s">
        <v>1508</v>
      </c>
      <c r="AR141" s="55" t="s">
        <v>893</v>
      </c>
      <c r="AS141" s="139"/>
      <c r="AT141" s="55">
        <v>1</v>
      </c>
      <c r="AU141" s="55">
        <v>1</v>
      </c>
      <c r="AV141" s="55">
        <v>1</v>
      </c>
      <c r="AW141" s="55">
        <v>1</v>
      </c>
    </row>
    <row r="142" s="42" customFormat="1" ht="30" customHeight="1" spans="1:49">
      <c r="A142" s="54">
        <f t="shared" si="37"/>
        <v>134</v>
      </c>
      <c r="B142" s="56"/>
      <c r="C142" s="56"/>
      <c r="D142" s="56"/>
      <c r="E142" s="56">
        <v>3</v>
      </c>
      <c r="F142" s="56"/>
      <c r="G142" s="56"/>
      <c r="H142" s="56"/>
      <c r="I142" s="56"/>
      <c r="J142" s="56"/>
      <c r="K142" s="63"/>
      <c r="L142" s="62" t="s">
        <v>1509</v>
      </c>
      <c r="M142" s="62" t="s">
        <v>1509</v>
      </c>
      <c r="N142" s="62" t="s">
        <v>1510</v>
      </c>
      <c r="O142" s="55" t="s">
        <v>1511</v>
      </c>
      <c r="P142" s="55"/>
      <c r="Q142" s="76" t="s">
        <v>808</v>
      </c>
      <c r="R142" s="76"/>
      <c r="S142" s="62" t="s">
        <v>46</v>
      </c>
      <c r="T142" s="62" t="s">
        <v>809</v>
      </c>
      <c r="U142" s="77" t="s">
        <v>407</v>
      </c>
      <c r="V142" s="76" t="s">
        <v>942</v>
      </c>
      <c r="W142" s="72" t="s">
        <v>411</v>
      </c>
      <c r="X142" s="77" t="s">
        <v>600</v>
      </c>
      <c r="Y142" s="77" t="s">
        <v>407</v>
      </c>
      <c r="Z142" s="77" t="s">
        <v>942</v>
      </c>
      <c r="AA142" s="82" t="s">
        <v>1512</v>
      </c>
      <c r="AB142" s="72"/>
      <c r="AC142" s="72"/>
      <c r="AD142" s="154"/>
      <c r="AE142" s="105" t="s">
        <v>1161</v>
      </c>
      <c r="AF142" s="82"/>
      <c r="AG142" s="118"/>
      <c r="AH142" s="118"/>
      <c r="AI142" s="118"/>
      <c r="AJ142" s="100"/>
      <c r="AK142" s="82"/>
      <c r="AL142" s="82"/>
      <c r="AM142" s="82"/>
      <c r="AN142" s="82"/>
      <c r="AO142" s="82"/>
      <c r="AP142" s="82" t="s">
        <v>823</v>
      </c>
      <c r="AQ142" s="82" t="s">
        <v>943</v>
      </c>
      <c r="AR142" s="55" t="s">
        <v>893</v>
      </c>
      <c r="AS142" s="158"/>
      <c r="AT142" s="76">
        <v>1</v>
      </c>
      <c r="AU142" s="76">
        <v>1</v>
      </c>
      <c r="AV142" s="76">
        <v>1</v>
      </c>
      <c r="AW142" s="76">
        <v>1</v>
      </c>
    </row>
    <row r="143" s="42" customFormat="1" ht="30" customHeight="1" spans="1:49">
      <c r="A143" s="54">
        <f t="shared" ref="A143:A148" si="40">ROW()-8</f>
        <v>135</v>
      </c>
      <c r="B143" s="56"/>
      <c r="C143" s="56"/>
      <c r="D143" s="56"/>
      <c r="E143" s="56">
        <v>3</v>
      </c>
      <c r="F143" s="56"/>
      <c r="G143" s="56"/>
      <c r="H143" s="56"/>
      <c r="I143" s="56"/>
      <c r="J143" s="56"/>
      <c r="K143" s="63"/>
      <c r="L143" s="160" t="s">
        <v>1513</v>
      </c>
      <c r="M143" s="160" t="s">
        <v>1513</v>
      </c>
      <c r="N143" s="147" t="s">
        <v>1514</v>
      </c>
      <c r="O143" s="55"/>
      <c r="P143" s="63" t="s">
        <v>46</v>
      </c>
      <c r="Q143" s="55" t="s">
        <v>808</v>
      </c>
      <c r="R143" s="166"/>
      <c r="S143" s="62" t="s">
        <v>46</v>
      </c>
      <c r="T143" s="76" t="s">
        <v>1446</v>
      </c>
      <c r="U143" s="77" t="s">
        <v>600</v>
      </c>
      <c r="V143" s="160" t="s">
        <v>1513</v>
      </c>
      <c r="W143" s="76" t="s">
        <v>46</v>
      </c>
      <c r="X143" s="77" t="s">
        <v>600</v>
      </c>
      <c r="Y143" s="77" t="s">
        <v>407</v>
      </c>
      <c r="Z143" s="77" t="s">
        <v>810</v>
      </c>
      <c r="AA143" s="174" t="s">
        <v>811</v>
      </c>
      <c r="AB143" s="82" t="s">
        <v>411</v>
      </c>
      <c r="AC143" s="63" t="s">
        <v>1515</v>
      </c>
      <c r="AD143" s="106">
        <f>0.548-0.0107-0.0107</f>
        <v>0.5266</v>
      </c>
      <c r="AE143" s="55" t="s">
        <v>411</v>
      </c>
      <c r="AF143" s="82"/>
      <c r="AG143" s="118"/>
      <c r="AH143" s="118"/>
      <c r="AI143" s="118"/>
      <c r="AJ143" s="100"/>
      <c r="AK143" s="82"/>
      <c r="AL143" s="82"/>
      <c r="AM143" s="82"/>
      <c r="AN143" s="82"/>
      <c r="AO143" s="82"/>
      <c r="AP143" s="82" t="s">
        <v>823</v>
      </c>
      <c r="AQ143" s="82" t="s">
        <v>1516</v>
      </c>
      <c r="AR143" s="55" t="s">
        <v>893</v>
      </c>
      <c r="AS143" s="139"/>
      <c r="AT143" s="189">
        <v>1</v>
      </c>
      <c r="AU143" s="189">
        <v>1</v>
      </c>
      <c r="AV143" s="189">
        <v>1</v>
      </c>
      <c r="AW143" s="189">
        <v>0</v>
      </c>
    </row>
    <row r="144" s="42" customFormat="1" ht="30" customHeight="1" spans="1:49">
      <c r="A144" s="54">
        <f t="shared" si="40"/>
        <v>136</v>
      </c>
      <c r="B144" s="56"/>
      <c r="C144" s="56"/>
      <c r="D144" s="56"/>
      <c r="E144" s="56">
        <v>3</v>
      </c>
      <c r="F144" s="56"/>
      <c r="G144" s="56"/>
      <c r="H144" s="56"/>
      <c r="I144" s="56"/>
      <c r="J144" s="56"/>
      <c r="K144" s="63"/>
      <c r="L144" s="160" t="s">
        <v>541</v>
      </c>
      <c r="M144" s="160" t="s">
        <v>541</v>
      </c>
      <c r="N144" s="160" t="s">
        <v>542</v>
      </c>
      <c r="O144" s="55" t="s">
        <v>1517</v>
      </c>
      <c r="P144" s="63" t="s">
        <v>46</v>
      </c>
      <c r="Q144" s="55" t="s">
        <v>808</v>
      </c>
      <c r="R144" s="166"/>
      <c r="S144" s="62" t="s">
        <v>46</v>
      </c>
      <c r="T144" s="76"/>
      <c r="U144" s="77"/>
      <c r="V144" s="160" t="s">
        <v>541</v>
      </c>
      <c r="W144" s="76" t="s">
        <v>46</v>
      </c>
      <c r="X144" s="77" t="s">
        <v>600</v>
      </c>
      <c r="Y144" s="77" t="s">
        <v>407</v>
      </c>
      <c r="Z144" s="77"/>
      <c r="AA144" s="174">
        <v>35</v>
      </c>
      <c r="AB144" s="82" t="s">
        <v>1518</v>
      </c>
      <c r="AC144" s="63" t="s">
        <v>1519</v>
      </c>
      <c r="AD144" s="106">
        <v>0.0107</v>
      </c>
      <c r="AE144" s="106" t="s">
        <v>1520</v>
      </c>
      <c r="AF144" s="82"/>
      <c r="AG144" s="118"/>
      <c r="AH144" s="118"/>
      <c r="AI144" s="118"/>
      <c r="AJ144" s="100"/>
      <c r="AK144" s="82"/>
      <c r="AL144" s="82"/>
      <c r="AM144" s="82"/>
      <c r="AN144" s="82"/>
      <c r="AO144" s="82"/>
      <c r="AP144" s="82" t="s">
        <v>823</v>
      </c>
      <c r="AQ144" s="82" t="s">
        <v>1516</v>
      </c>
      <c r="AR144" s="55" t="s">
        <v>893</v>
      </c>
      <c r="AS144" s="139"/>
      <c r="AT144" s="189">
        <v>2</v>
      </c>
      <c r="AU144" s="189">
        <v>2</v>
      </c>
      <c r="AV144" s="189">
        <v>2</v>
      </c>
      <c r="AW144" s="190">
        <v>2</v>
      </c>
    </row>
    <row r="145" s="42" customFormat="1" ht="30" customHeight="1" spans="1:49">
      <c r="A145" s="54">
        <f t="shared" si="40"/>
        <v>137</v>
      </c>
      <c r="B145" s="56"/>
      <c r="C145" s="56"/>
      <c r="D145" s="56"/>
      <c r="E145" s="56">
        <v>3</v>
      </c>
      <c r="F145" s="56"/>
      <c r="G145" s="56"/>
      <c r="H145" s="56"/>
      <c r="I145" s="56"/>
      <c r="J145" s="56"/>
      <c r="K145" s="63"/>
      <c r="L145" s="161" t="s">
        <v>1521</v>
      </c>
      <c r="M145" s="161" t="s">
        <v>1521</v>
      </c>
      <c r="N145" s="162" t="s">
        <v>1522</v>
      </c>
      <c r="O145" s="55"/>
      <c r="P145" s="55"/>
      <c r="Q145" s="76" t="s">
        <v>808</v>
      </c>
      <c r="R145" s="55"/>
      <c r="S145" s="62" t="s">
        <v>49</v>
      </c>
      <c r="T145" s="76" t="s">
        <v>1446</v>
      </c>
      <c r="U145" s="77" t="s">
        <v>600</v>
      </c>
      <c r="V145" s="161" t="s">
        <v>1521</v>
      </c>
      <c r="W145" s="76" t="s">
        <v>49</v>
      </c>
      <c r="X145" s="76" t="s">
        <v>600</v>
      </c>
      <c r="Y145" s="76" t="s">
        <v>407</v>
      </c>
      <c r="Z145" s="77" t="s">
        <v>922</v>
      </c>
      <c r="AA145" s="82" t="s">
        <v>1322</v>
      </c>
      <c r="AB145" s="82"/>
      <c r="AC145" s="175" t="s">
        <v>1523</v>
      </c>
      <c r="AD145" s="176">
        <v>0.012</v>
      </c>
      <c r="AE145" s="55" t="s">
        <v>411</v>
      </c>
      <c r="AF145" s="82" t="s">
        <v>925</v>
      </c>
      <c r="AG145" s="118" t="s">
        <v>926</v>
      </c>
      <c r="AH145" s="118"/>
      <c r="AI145" s="118"/>
      <c r="AJ145" s="100">
        <f>AD145*1.02</f>
        <v>0.01224</v>
      </c>
      <c r="AK145" s="121">
        <f>AD145/AJ145</f>
        <v>0.980392156862745</v>
      </c>
      <c r="AL145" s="82"/>
      <c r="AM145" s="82"/>
      <c r="AN145" s="82"/>
      <c r="AO145" s="82"/>
      <c r="AP145" s="82" t="s">
        <v>823</v>
      </c>
      <c r="AQ145" s="82" t="s">
        <v>1324</v>
      </c>
      <c r="AR145" s="55" t="s">
        <v>893</v>
      </c>
      <c r="AS145" s="139"/>
      <c r="AT145" s="55">
        <v>1</v>
      </c>
      <c r="AU145" s="55">
        <v>1</v>
      </c>
      <c r="AV145" s="55">
        <v>1</v>
      </c>
      <c r="AW145" s="66">
        <v>0</v>
      </c>
    </row>
    <row r="146" s="42" customFormat="1" ht="30" customHeight="1" spans="1:49">
      <c r="A146" s="54">
        <f t="shared" si="40"/>
        <v>138</v>
      </c>
      <c r="B146" s="56"/>
      <c r="C146" s="56"/>
      <c r="D146" s="56"/>
      <c r="E146" s="56">
        <v>3</v>
      </c>
      <c r="F146" s="56"/>
      <c r="G146" s="56"/>
      <c r="H146" s="56"/>
      <c r="I146" s="56"/>
      <c r="J146" s="56"/>
      <c r="K146" s="63"/>
      <c r="L146" s="161" t="s">
        <v>663</v>
      </c>
      <c r="M146" s="161" t="s">
        <v>663</v>
      </c>
      <c r="N146" s="162" t="s">
        <v>664</v>
      </c>
      <c r="O146" s="55"/>
      <c r="P146" s="63" t="s">
        <v>134</v>
      </c>
      <c r="Q146" s="63" t="s">
        <v>808</v>
      </c>
      <c r="R146" s="167"/>
      <c r="S146" s="62" t="s">
        <v>49</v>
      </c>
      <c r="T146" s="168" t="str">
        <f>M146</f>
        <v>BSP0010011</v>
      </c>
      <c r="U146" s="169" t="s">
        <v>46</v>
      </c>
      <c r="V146" s="161" t="s">
        <v>663</v>
      </c>
      <c r="W146" s="76" t="s">
        <v>49</v>
      </c>
      <c r="X146" s="76" t="s">
        <v>600</v>
      </c>
      <c r="Y146" s="76" t="s">
        <v>407</v>
      </c>
      <c r="Z146" s="77" t="s">
        <v>1126</v>
      </c>
      <c r="AA146" s="77" t="s">
        <v>1121</v>
      </c>
      <c r="AB146" s="77" t="s">
        <v>411</v>
      </c>
      <c r="AC146" s="175" t="s">
        <v>1524</v>
      </c>
      <c r="AD146" s="175">
        <v>0.0006</v>
      </c>
      <c r="AE146" s="106" t="s">
        <v>1525</v>
      </c>
      <c r="AF146" s="117" t="s">
        <v>1126</v>
      </c>
      <c r="AG146" s="181"/>
      <c r="AH146" s="181"/>
      <c r="AI146" s="181"/>
      <c r="AJ146" s="116">
        <v>0.00054</v>
      </c>
      <c r="AK146" s="182"/>
      <c r="AL146" s="82"/>
      <c r="AM146" s="82"/>
      <c r="AN146" s="82"/>
      <c r="AO146" s="82"/>
      <c r="AP146" s="82" t="s">
        <v>823</v>
      </c>
      <c r="AQ146" s="82" t="s">
        <v>862</v>
      </c>
      <c r="AR146" s="55" t="s">
        <v>893</v>
      </c>
      <c r="AS146" s="139"/>
      <c r="AT146" s="55">
        <v>1</v>
      </c>
      <c r="AU146" s="55">
        <v>1</v>
      </c>
      <c r="AV146" s="55">
        <v>1</v>
      </c>
      <c r="AW146" s="66">
        <v>0</v>
      </c>
    </row>
    <row r="147" s="42" customFormat="1" ht="30" customHeight="1" spans="1:49">
      <c r="A147" s="54">
        <f t="shared" si="40"/>
        <v>139</v>
      </c>
      <c r="B147" s="56"/>
      <c r="C147" s="56"/>
      <c r="D147" s="56"/>
      <c r="E147" s="56">
        <v>3</v>
      </c>
      <c r="F147" s="56"/>
      <c r="G147" s="56"/>
      <c r="H147" s="56"/>
      <c r="I147" s="56"/>
      <c r="J147" s="56"/>
      <c r="K147" s="63"/>
      <c r="L147" s="161" t="s">
        <v>667</v>
      </c>
      <c r="M147" s="161" t="s">
        <v>667</v>
      </c>
      <c r="N147" s="162" t="s">
        <v>668</v>
      </c>
      <c r="O147" s="55"/>
      <c r="P147" s="63" t="s">
        <v>49</v>
      </c>
      <c r="Q147" s="63" t="s">
        <v>808</v>
      </c>
      <c r="R147" s="170"/>
      <c r="S147" s="62" t="s">
        <v>46</v>
      </c>
      <c r="T147" s="76"/>
      <c r="U147" s="77"/>
      <c r="V147" s="161" t="s">
        <v>667</v>
      </c>
      <c r="W147" s="76" t="s">
        <v>46</v>
      </c>
      <c r="X147" s="76" t="s">
        <v>600</v>
      </c>
      <c r="Y147" s="76" t="s">
        <v>407</v>
      </c>
      <c r="Z147" s="77" t="s">
        <v>922</v>
      </c>
      <c r="AA147" s="77" t="s">
        <v>1322</v>
      </c>
      <c r="AB147" s="77" t="s">
        <v>411</v>
      </c>
      <c r="AC147" s="175" t="s">
        <v>1526</v>
      </c>
      <c r="AD147" s="175">
        <v>0.0004</v>
      </c>
      <c r="AE147" s="175" t="s">
        <v>411</v>
      </c>
      <c r="AF147" s="63" t="s">
        <v>925</v>
      </c>
      <c r="AG147" s="183" t="s">
        <v>926</v>
      </c>
      <c r="AH147" s="183"/>
      <c r="AI147" s="183"/>
      <c r="AJ147" s="184">
        <v>0.000408</v>
      </c>
      <c r="AK147" s="121">
        <f>AD147/AJ147</f>
        <v>0.980392156862745</v>
      </c>
      <c r="AL147" s="182"/>
      <c r="AM147" s="182"/>
      <c r="AN147" s="182"/>
      <c r="AO147" s="82"/>
      <c r="AP147" s="82" t="s">
        <v>823</v>
      </c>
      <c r="AQ147" s="82" t="s">
        <v>1324</v>
      </c>
      <c r="AR147" s="55" t="s">
        <v>893</v>
      </c>
      <c r="AS147" s="139"/>
      <c r="AT147" s="55">
        <v>1</v>
      </c>
      <c r="AU147" s="55">
        <v>1</v>
      </c>
      <c r="AV147" s="55">
        <v>1</v>
      </c>
      <c r="AW147" s="66">
        <v>0</v>
      </c>
    </row>
    <row r="148" s="43" customFormat="1" ht="30" customHeight="1" spans="1:49">
      <c r="A148" s="57">
        <f t="shared" si="40"/>
        <v>140</v>
      </c>
      <c r="B148" s="58"/>
      <c r="C148" s="58"/>
      <c r="D148" s="58"/>
      <c r="E148" s="58">
        <v>3</v>
      </c>
      <c r="F148" s="58"/>
      <c r="G148" s="58"/>
      <c r="H148" s="58"/>
      <c r="I148" s="58"/>
      <c r="J148" s="58"/>
      <c r="K148" s="64"/>
      <c r="L148" s="163" t="s">
        <v>1527</v>
      </c>
      <c r="M148" s="163" t="s">
        <v>1527</v>
      </c>
      <c r="N148" s="163" t="s">
        <v>1528</v>
      </c>
      <c r="O148" s="66"/>
      <c r="P148" s="64" t="s">
        <v>46</v>
      </c>
      <c r="Q148" s="66" t="s">
        <v>808</v>
      </c>
      <c r="R148" s="171"/>
      <c r="S148" s="65"/>
      <c r="T148" s="78"/>
      <c r="U148" s="79"/>
      <c r="V148" s="163" t="s">
        <v>1527</v>
      </c>
      <c r="W148" s="78" t="s">
        <v>46</v>
      </c>
      <c r="X148" s="78" t="s">
        <v>600</v>
      </c>
      <c r="Y148" s="78" t="s">
        <v>407</v>
      </c>
      <c r="Z148" s="79" t="s">
        <v>810</v>
      </c>
      <c r="AA148" s="79" t="s">
        <v>811</v>
      </c>
      <c r="AB148" s="79"/>
      <c r="AC148" s="177" t="s">
        <v>1529</v>
      </c>
      <c r="AD148" s="177"/>
      <c r="AE148" s="177"/>
      <c r="AF148" s="178"/>
      <c r="AG148" s="185"/>
      <c r="AH148" s="185"/>
      <c r="AI148" s="185"/>
      <c r="AJ148" s="186"/>
      <c r="AK148" s="187"/>
      <c r="AL148" s="188"/>
      <c r="AM148" s="188"/>
      <c r="AN148" s="188"/>
      <c r="AO148" s="96"/>
      <c r="AP148" s="96" t="s">
        <v>823</v>
      </c>
      <c r="AQ148" s="96" t="s">
        <v>1508</v>
      </c>
      <c r="AR148" s="66"/>
      <c r="AS148" s="141"/>
      <c r="AT148" s="66">
        <v>0</v>
      </c>
      <c r="AU148" s="66">
        <v>0</v>
      </c>
      <c r="AV148" s="66">
        <v>0</v>
      </c>
      <c r="AW148" s="66">
        <v>1</v>
      </c>
    </row>
    <row r="149" s="42" customFormat="1" ht="30" customHeight="1" spans="1:49">
      <c r="A149" s="54">
        <f t="shared" ref="A149:A160" si="41">ROW()-8</f>
        <v>141</v>
      </c>
      <c r="B149" s="56"/>
      <c r="C149" s="56"/>
      <c r="D149" s="56"/>
      <c r="E149" s="56">
        <v>3</v>
      </c>
      <c r="F149" s="56"/>
      <c r="G149" s="56"/>
      <c r="H149" s="56"/>
      <c r="I149" s="56"/>
      <c r="J149" s="56"/>
      <c r="K149" s="63"/>
      <c r="L149" s="72" t="s">
        <v>278</v>
      </c>
      <c r="M149" s="72" t="s">
        <v>278</v>
      </c>
      <c r="N149" s="55" t="s">
        <v>279</v>
      </c>
      <c r="O149" s="55" t="s">
        <v>1530</v>
      </c>
      <c r="P149" s="55"/>
      <c r="Q149" s="76" t="s">
        <v>808</v>
      </c>
      <c r="R149" s="55"/>
      <c r="S149" s="62" t="s">
        <v>134</v>
      </c>
      <c r="T149" s="81" t="s">
        <v>809</v>
      </c>
      <c r="U149" s="77" t="s">
        <v>600</v>
      </c>
      <c r="V149" s="72" t="s">
        <v>278</v>
      </c>
      <c r="W149" s="83" t="s">
        <v>134</v>
      </c>
      <c r="X149" s="77" t="s">
        <v>600</v>
      </c>
      <c r="Y149" s="77" t="s">
        <v>407</v>
      </c>
      <c r="Z149" s="83" t="s">
        <v>1345</v>
      </c>
      <c r="AA149" s="82" t="s">
        <v>1349</v>
      </c>
      <c r="AB149" s="82" t="s">
        <v>1350</v>
      </c>
      <c r="AC149" s="81"/>
      <c r="AD149" s="93">
        <v>0.0365</v>
      </c>
      <c r="AE149" s="105" t="s">
        <v>1504</v>
      </c>
      <c r="AF149" s="155" t="s">
        <v>1010</v>
      </c>
      <c r="AG149" s="127">
        <v>100</v>
      </c>
      <c r="AH149" s="127">
        <v>8</v>
      </c>
      <c r="AI149" s="127"/>
      <c r="AJ149" s="129">
        <f>AH149/2*AH149/2*3.14*AG149*7860/1000000000</f>
        <v>0.03948864</v>
      </c>
      <c r="AK149" s="121">
        <f>AD149/AJ149</f>
        <v>0.924316461645678</v>
      </c>
      <c r="AL149" s="54"/>
      <c r="AM149" s="182"/>
      <c r="AN149" s="182"/>
      <c r="AO149" s="82"/>
      <c r="AP149" s="82" t="s">
        <v>823</v>
      </c>
      <c r="AQ149" s="82" t="s">
        <v>1352</v>
      </c>
      <c r="AR149" s="55" t="s">
        <v>815</v>
      </c>
      <c r="AS149" s="139"/>
      <c r="AT149" s="55">
        <v>1</v>
      </c>
      <c r="AU149" s="55">
        <v>1</v>
      </c>
      <c r="AV149" s="55">
        <v>1</v>
      </c>
      <c r="AW149" s="66">
        <v>1</v>
      </c>
    </row>
    <row r="150" s="42" customFormat="1" ht="30" customHeight="1" spans="1:49">
      <c r="A150" s="54">
        <f t="shared" si="41"/>
        <v>142</v>
      </c>
      <c r="B150" s="56"/>
      <c r="C150" s="56"/>
      <c r="D150" s="56"/>
      <c r="E150" s="56">
        <v>3</v>
      </c>
      <c r="F150" s="56"/>
      <c r="G150" s="56"/>
      <c r="H150" s="56"/>
      <c r="I150" s="56"/>
      <c r="J150" s="56"/>
      <c r="K150" s="63"/>
      <c r="L150" s="72" t="s">
        <v>305</v>
      </c>
      <c r="M150" s="72" t="s">
        <v>305</v>
      </c>
      <c r="N150" s="55" t="s">
        <v>306</v>
      </c>
      <c r="O150" s="55" t="s">
        <v>1531</v>
      </c>
      <c r="P150" s="55" t="s">
        <v>46</v>
      </c>
      <c r="Q150" s="76" t="s">
        <v>808</v>
      </c>
      <c r="R150" s="55"/>
      <c r="S150" s="62" t="s">
        <v>178</v>
      </c>
      <c r="T150" s="81" t="s">
        <v>809</v>
      </c>
      <c r="U150" s="77" t="s">
        <v>600</v>
      </c>
      <c r="V150" s="72" t="s">
        <v>305</v>
      </c>
      <c r="W150" s="83" t="s">
        <v>178</v>
      </c>
      <c r="X150" s="77" t="s">
        <v>600</v>
      </c>
      <c r="Y150" s="77" t="s">
        <v>407</v>
      </c>
      <c r="Z150" s="83" t="s">
        <v>1345</v>
      </c>
      <c r="AA150" s="82" t="s">
        <v>1532</v>
      </c>
      <c r="AB150" s="82" t="s">
        <v>1298</v>
      </c>
      <c r="AC150" s="81"/>
      <c r="AD150" s="93">
        <v>0.0217</v>
      </c>
      <c r="AE150" s="105" t="s">
        <v>1504</v>
      </c>
      <c r="AF150" s="155" t="s">
        <v>1010</v>
      </c>
      <c r="AG150" s="127">
        <v>60</v>
      </c>
      <c r="AH150" s="127">
        <v>8</v>
      </c>
      <c r="AI150" s="127"/>
      <c r="AJ150" s="129">
        <f>AH150/2*AH150/2*3.14*AG150*7860/1000000000</f>
        <v>0.023693184</v>
      </c>
      <c r="AK150" s="121">
        <f>AD150/AJ150</f>
        <v>0.915875215420604</v>
      </c>
      <c r="AL150" s="82"/>
      <c r="AM150" s="82"/>
      <c r="AN150" s="82"/>
      <c r="AO150" s="82"/>
      <c r="AP150" s="82" t="s">
        <v>823</v>
      </c>
      <c r="AQ150" s="82" t="s">
        <v>1352</v>
      </c>
      <c r="AR150" s="55" t="s">
        <v>893</v>
      </c>
      <c r="AS150" s="139"/>
      <c r="AT150" s="55">
        <v>1</v>
      </c>
      <c r="AU150" s="55">
        <v>1</v>
      </c>
      <c r="AV150" s="55">
        <v>1</v>
      </c>
      <c r="AW150" s="66">
        <v>1</v>
      </c>
    </row>
    <row r="151" s="42" customFormat="1" ht="30" customHeight="1" spans="1:49">
      <c r="A151" s="54">
        <f t="shared" si="41"/>
        <v>143</v>
      </c>
      <c r="B151" s="56"/>
      <c r="C151" s="56"/>
      <c r="D151" s="56"/>
      <c r="E151" s="56">
        <v>3</v>
      </c>
      <c r="F151" s="56"/>
      <c r="G151" s="56"/>
      <c r="H151" s="56"/>
      <c r="I151" s="56"/>
      <c r="J151" s="56"/>
      <c r="K151" s="63"/>
      <c r="L151" s="72" t="s">
        <v>559</v>
      </c>
      <c r="M151" s="72" t="s">
        <v>559</v>
      </c>
      <c r="N151" s="55" t="s">
        <v>560</v>
      </c>
      <c r="O151" s="55" t="s">
        <v>1533</v>
      </c>
      <c r="P151" s="55" t="s">
        <v>46</v>
      </c>
      <c r="Q151" s="76" t="s">
        <v>808</v>
      </c>
      <c r="R151" s="55"/>
      <c r="S151" s="82" t="s">
        <v>46</v>
      </c>
      <c r="T151" s="81"/>
      <c r="U151" s="77"/>
      <c r="V151" s="82" t="s">
        <v>411</v>
      </c>
      <c r="W151" s="82" t="s">
        <v>411</v>
      </c>
      <c r="X151" s="77" t="s">
        <v>407</v>
      </c>
      <c r="Y151" s="77" t="s">
        <v>600</v>
      </c>
      <c r="Z151" s="62" t="s">
        <v>942</v>
      </c>
      <c r="AA151" s="82" t="s">
        <v>411</v>
      </c>
      <c r="AB151" s="82" t="s">
        <v>1534</v>
      </c>
      <c r="AC151" s="82" t="s">
        <v>1535</v>
      </c>
      <c r="AD151" s="93">
        <v>0.0064</v>
      </c>
      <c r="AE151" s="105" t="s">
        <v>1128</v>
      </c>
      <c r="AF151" s="155"/>
      <c r="AG151" s="127"/>
      <c r="AH151" s="127"/>
      <c r="AI151" s="127"/>
      <c r="AJ151" s="129"/>
      <c r="AK151" s="121"/>
      <c r="AL151" s="82"/>
      <c r="AM151" s="82"/>
      <c r="AN151" s="82"/>
      <c r="AO151" s="82"/>
      <c r="AP151" s="82" t="s">
        <v>823</v>
      </c>
      <c r="AQ151" s="82" t="s">
        <v>1536</v>
      </c>
      <c r="AR151" s="55"/>
      <c r="AS151" s="139"/>
      <c r="AT151" s="55">
        <v>1</v>
      </c>
      <c r="AU151" s="55">
        <v>1</v>
      </c>
      <c r="AV151" s="55">
        <v>1</v>
      </c>
      <c r="AW151" s="66">
        <v>1</v>
      </c>
    </row>
    <row r="152" s="42" customFormat="1" ht="30" customHeight="1" spans="1:49">
      <c r="A152" s="54">
        <f t="shared" si="41"/>
        <v>144</v>
      </c>
      <c r="B152" s="59"/>
      <c r="C152" s="59"/>
      <c r="D152" s="59"/>
      <c r="E152" s="59">
        <v>3</v>
      </c>
      <c r="F152" s="59"/>
      <c r="G152" s="59"/>
      <c r="H152" s="59"/>
      <c r="I152" s="59"/>
      <c r="J152" s="59"/>
      <c r="K152" s="63"/>
      <c r="L152" s="85" t="s">
        <v>1537</v>
      </c>
      <c r="M152" s="85" t="s">
        <v>1537</v>
      </c>
      <c r="N152" s="60" t="s">
        <v>596</v>
      </c>
      <c r="O152" s="60" t="s">
        <v>1538</v>
      </c>
      <c r="P152" s="60" t="s">
        <v>134</v>
      </c>
      <c r="Q152" s="88" t="s">
        <v>808</v>
      </c>
      <c r="R152" s="60"/>
      <c r="S152" s="82" t="s">
        <v>46</v>
      </c>
      <c r="T152" s="89"/>
      <c r="U152" s="77"/>
      <c r="V152" s="82" t="s">
        <v>411</v>
      </c>
      <c r="W152" s="82" t="s">
        <v>411</v>
      </c>
      <c r="X152" s="77" t="s">
        <v>600</v>
      </c>
      <c r="Y152" s="77" t="s">
        <v>407</v>
      </c>
      <c r="Z152" s="68" t="s">
        <v>942</v>
      </c>
      <c r="AA152" s="82" t="s">
        <v>1539</v>
      </c>
      <c r="AB152" s="82" t="s">
        <v>411</v>
      </c>
      <c r="AC152" s="82" t="s">
        <v>411</v>
      </c>
      <c r="AD152" s="102">
        <v>0.0004</v>
      </c>
      <c r="AE152" s="151"/>
      <c r="AF152" s="82"/>
      <c r="AG152" s="118">
        <v>50</v>
      </c>
      <c r="AH152" s="118">
        <v>30</v>
      </c>
      <c r="AI152" s="118">
        <v>1.3</v>
      </c>
      <c r="AJ152" s="100"/>
      <c r="AK152" s="82"/>
      <c r="AL152" s="82"/>
      <c r="AM152" s="82"/>
      <c r="AN152" s="82"/>
      <c r="AO152" s="82"/>
      <c r="AP152" s="82" t="s">
        <v>823</v>
      </c>
      <c r="AQ152" s="82"/>
      <c r="AR152" s="60" t="s">
        <v>893</v>
      </c>
      <c r="AS152" s="139"/>
      <c r="AT152" s="60">
        <v>1</v>
      </c>
      <c r="AU152" s="60">
        <v>1</v>
      </c>
      <c r="AV152" s="60">
        <v>1</v>
      </c>
      <c r="AW152" s="60">
        <v>1</v>
      </c>
    </row>
    <row r="153" s="42" customFormat="1" ht="30" customHeight="1" spans="1:49">
      <c r="A153" s="54">
        <f t="shared" si="41"/>
        <v>145</v>
      </c>
      <c r="B153" s="59"/>
      <c r="C153" s="59"/>
      <c r="D153" s="59"/>
      <c r="E153" s="59">
        <v>3</v>
      </c>
      <c r="F153" s="59"/>
      <c r="G153" s="59"/>
      <c r="H153" s="59"/>
      <c r="I153" s="59"/>
      <c r="J153" s="59"/>
      <c r="K153" s="63"/>
      <c r="L153" s="68" t="s">
        <v>186</v>
      </c>
      <c r="M153" s="68" t="s">
        <v>186</v>
      </c>
      <c r="N153" s="85" t="s">
        <v>187</v>
      </c>
      <c r="O153" s="60"/>
      <c r="P153" s="63" t="s">
        <v>46</v>
      </c>
      <c r="Q153" s="88" t="s">
        <v>808</v>
      </c>
      <c r="R153" s="60"/>
      <c r="S153" s="68" t="s">
        <v>178</v>
      </c>
      <c r="T153" s="68" t="s">
        <v>1506</v>
      </c>
      <c r="U153" s="77" t="s">
        <v>407</v>
      </c>
      <c r="V153" s="68"/>
      <c r="W153" s="87" t="s">
        <v>178</v>
      </c>
      <c r="X153" s="77" t="s">
        <v>600</v>
      </c>
      <c r="Y153" s="77" t="s">
        <v>407</v>
      </c>
      <c r="Z153" s="77" t="s">
        <v>810</v>
      </c>
      <c r="AA153" s="82" t="s">
        <v>811</v>
      </c>
      <c r="AB153" s="82" t="s">
        <v>411</v>
      </c>
      <c r="AC153" s="89"/>
      <c r="AD153" s="108"/>
      <c r="AE153" s="60" t="s">
        <v>411</v>
      </c>
      <c r="AF153" s="82"/>
      <c r="AG153" s="118"/>
      <c r="AH153" s="118"/>
      <c r="AI153" s="118"/>
      <c r="AJ153" s="100"/>
      <c r="AK153" s="82"/>
      <c r="AL153" s="82"/>
      <c r="AM153" s="82"/>
      <c r="AN153" s="82"/>
      <c r="AO153" s="82"/>
      <c r="AP153" s="82" t="s">
        <v>823</v>
      </c>
      <c r="AQ153" s="82" t="s">
        <v>1508</v>
      </c>
      <c r="AR153" s="60" t="s">
        <v>893</v>
      </c>
      <c r="AS153" s="139"/>
      <c r="AT153" s="60">
        <v>1</v>
      </c>
      <c r="AU153" s="60">
        <v>1</v>
      </c>
      <c r="AV153" s="60">
        <v>1</v>
      </c>
      <c r="AW153" s="60">
        <v>0</v>
      </c>
    </row>
    <row r="154" s="43" customFormat="1" ht="30" customHeight="1" spans="1:49">
      <c r="A154" s="57">
        <f t="shared" si="41"/>
        <v>146</v>
      </c>
      <c r="B154" s="58"/>
      <c r="C154" s="58"/>
      <c r="D154" s="58"/>
      <c r="E154" s="58">
        <v>3</v>
      </c>
      <c r="F154" s="58"/>
      <c r="G154" s="58"/>
      <c r="H154" s="58"/>
      <c r="I154" s="58"/>
      <c r="J154" s="58"/>
      <c r="K154" s="64"/>
      <c r="L154" s="65" t="s">
        <v>1540</v>
      </c>
      <c r="M154" s="65" t="s">
        <v>1540</v>
      </c>
      <c r="N154" s="65" t="s">
        <v>1541</v>
      </c>
      <c r="O154" s="66"/>
      <c r="P154" s="64" t="s">
        <v>46</v>
      </c>
      <c r="Q154" s="78" t="s">
        <v>808</v>
      </c>
      <c r="R154" s="66"/>
      <c r="S154" s="65"/>
      <c r="T154" s="97"/>
      <c r="U154" s="79"/>
      <c r="V154" s="65" t="s">
        <v>1540</v>
      </c>
      <c r="W154" s="78" t="s">
        <v>46</v>
      </c>
      <c r="X154" s="78" t="s">
        <v>600</v>
      </c>
      <c r="Y154" s="78" t="s">
        <v>407</v>
      </c>
      <c r="Z154" s="79" t="s">
        <v>810</v>
      </c>
      <c r="AA154" s="96" t="s">
        <v>811</v>
      </c>
      <c r="AB154" s="96"/>
      <c r="AC154" s="96"/>
      <c r="AD154" s="98"/>
      <c r="AE154" s="66"/>
      <c r="AF154" s="96"/>
      <c r="AG154" s="119"/>
      <c r="AH154" s="119"/>
      <c r="AI154" s="119"/>
      <c r="AJ154" s="120"/>
      <c r="AK154" s="96"/>
      <c r="AL154" s="96"/>
      <c r="AM154" s="96"/>
      <c r="AN154" s="96"/>
      <c r="AO154" s="96"/>
      <c r="AP154" s="96" t="s">
        <v>823</v>
      </c>
      <c r="AQ154" s="96" t="s">
        <v>1508</v>
      </c>
      <c r="AR154" s="66"/>
      <c r="AS154" s="141"/>
      <c r="AT154" s="66">
        <v>0</v>
      </c>
      <c r="AU154" s="66">
        <v>0</v>
      </c>
      <c r="AV154" s="66">
        <v>0</v>
      </c>
      <c r="AW154" s="66">
        <v>1</v>
      </c>
    </row>
    <row r="155" s="43" customFormat="1" ht="30" customHeight="1" spans="1:49">
      <c r="A155" s="57">
        <f t="shared" si="41"/>
        <v>147</v>
      </c>
      <c r="B155" s="58"/>
      <c r="C155" s="58"/>
      <c r="D155" s="58"/>
      <c r="E155" s="58">
        <v>3</v>
      </c>
      <c r="F155" s="58"/>
      <c r="G155" s="58"/>
      <c r="H155" s="58"/>
      <c r="I155" s="58"/>
      <c r="J155" s="58"/>
      <c r="K155" s="64"/>
      <c r="L155" s="65" t="s">
        <v>1542</v>
      </c>
      <c r="M155" s="65" t="s">
        <v>1542</v>
      </c>
      <c r="N155" s="65" t="s">
        <v>1543</v>
      </c>
      <c r="O155" s="66"/>
      <c r="P155" s="64"/>
      <c r="Q155" s="78"/>
      <c r="R155" s="66"/>
      <c r="S155" s="65"/>
      <c r="T155" s="97"/>
      <c r="U155" s="79"/>
      <c r="V155" s="65" t="s">
        <v>1542</v>
      </c>
      <c r="W155" s="78" t="s">
        <v>46</v>
      </c>
      <c r="X155" s="78" t="s">
        <v>600</v>
      </c>
      <c r="Y155" s="78" t="s">
        <v>407</v>
      </c>
      <c r="Z155" s="79" t="s">
        <v>810</v>
      </c>
      <c r="AA155" s="96" t="s">
        <v>811</v>
      </c>
      <c r="AB155" s="96"/>
      <c r="AC155" s="96" t="s">
        <v>1544</v>
      </c>
      <c r="AD155" s="98">
        <v>0.08</v>
      </c>
      <c r="AE155" s="66"/>
      <c r="AF155" s="96"/>
      <c r="AG155" s="119"/>
      <c r="AH155" s="119"/>
      <c r="AI155" s="119"/>
      <c r="AJ155" s="120"/>
      <c r="AK155" s="96"/>
      <c r="AL155" s="96"/>
      <c r="AM155" s="96"/>
      <c r="AN155" s="96"/>
      <c r="AO155" s="96"/>
      <c r="AP155" s="96" t="s">
        <v>823</v>
      </c>
      <c r="AQ155" s="96" t="s">
        <v>1508</v>
      </c>
      <c r="AR155" s="66"/>
      <c r="AS155" s="141"/>
      <c r="AT155" s="66">
        <v>0</v>
      </c>
      <c r="AU155" s="66">
        <v>0</v>
      </c>
      <c r="AV155" s="66">
        <v>0</v>
      </c>
      <c r="AW155" s="66">
        <v>1</v>
      </c>
    </row>
    <row r="156" s="42" customFormat="1" ht="30" customHeight="1" spans="1:49">
      <c r="A156" s="54">
        <f t="shared" si="41"/>
        <v>148</v>
      </c>
      <c r="B156" s="59"/>
      <c r="C156" s="59"/>
      <c r="D156" s="59"/>
      <c r="E156" s="59">
        <v>3</v>
      </c>
      <c r="F156" s="59"/>
      <c r="G156" s="59"/>
      <c r="H156" s="59"/>
      <c r="I156" s="59"/>
      <c r="J156" s="59"/>
      <c r="K156" s="63"/>
      <c r="L156" s="68" t="s">
        <v>684</v>
      </c>
      <c r="M156" s="68" t="s">
        <v>684</v>
      </c>
      <c r="N156" s="85" t="s">
        <v>685</v>
      </c>
      <c r="O156" s="60"/>
      <c r="P156" s="63"/>
      <c r="Q156" s="88"/>
      <c r="R156" s="60"/>
      <c r="S156" s="68"/>
      <c r="T156" s="68"/>
      <c r="U156" s="77"/>
      <c r="V156" s="68"/>
      <c r="W156" s="87"/>
      <c r="X156" s="77" t="s">
        <v>407</v>
      </c>
      <c r="Y156" s="77" t="s">
        <v>600</v>
      </c>
      <c r="Z156" s="60" t="s">
        <v>411</v>
      </c>
      <c r="AA156" s="82"/>
      <c r="AB156" s="82"/>
      <c r="AC156" s="89"/>
      <c r="AD156" s="100">
        <v>0.05</v>
      </c>
      <c r="AE156" s="60"/>
      <c r="AF156" s="82" t="s">
        <v>1545</v>
      </c>
      <c r="AG156" s="118">
        <v>550</v>
      </c>
      <c r="AH156" s="118">
        <v>12</v>
      </c>
      <c r="AI156" s="118"/>
      <c r="AJ156" s="100"/>
      <c r="AK156" s="82"/>
      <c r="AL156" s="82"/>
      <c r="AM156" s="82"/>
      <c r="AN156" s="82"/>
      <c r="AO156" s="82"/>
      <c r="AP156" s="82" t="s">
        <v>823</v>
      </c>
      <c r="AQ156" s="82" t="s">
        <v>1546</v>
      </c>
      <c r="AR156" s="60"/>
      <c r="AS156" s="139"/>
      <c r="AT156" s="60">
        <v>0.55</v>
      </c>
      <c r="AU156" s="60">
        <v>0.55</v>
      </c>
      <c r="AV156" s="60">
        <v>0.55</v>
      </c>
      <c r="AW156" s="60">
        <v>0.55</v>
      </c>
    </row>
    <row r="157" s="42" customFormat="1" ht="30" customHeight="1" spans="1:49">
      <c r="A157" s="54">
        <f t="shared" si="41"/>
        <v>149</v>
      </c>
      <c r="B157" s="59"/>
      <c r="C157" s="59"/>
      <c r="D157" s="59"/>
      <c r="E157" s="59">
        <v>3</v>
      </c>
      <c r="F157" s="59"/>
      <c r="G157" s="59"/>
      <c r="H157" s="59"/>
      <c r="I157" s="59"/>
      <c r="J157" s="59"/>
      <c r="K157" s="63"/>
      <c r="L157" s="68" t="s">
        <v>1547</v>
      </c>
      <c r="M157" s="68" t="s">
        <v>1547</v>
      </c>
      <c r="N157" s="68" t="s">
        <v>1548</v>
      </c>
      <c r="O157" s="164"/>
      <c r="P157" s="63" t="s">
        <v>134</v>
      </c>
      <c r="Q157" s="63" t="s">
        <v>1549</v>
      </c>
      <c r="R157" s="172"/>
      <c r="S157" s="172" t="s">
        <v>46</v>
      </c>
      <c r="T157" s="68" t="s">
        <v>1550</v>
      </c>
      <c r="U157" s="77"/>
      <c r="V157" s="85" t="s">
        <v>536</v>
      </c>
      <c r="W157" s="85" t="s">
        <v>46</v>
      </c>
      <c r="X157" s="85" t="s">
        <v>600</v>
      </c>
      <c r="Y157" s="85" t="s">
        <v>407</v>
      </c>
      <c r="Z157" s="85" t="s">
        <v>810</v>
      </c>
      <c r="AA157" s="85" t="s">
        <v>811</v>
      </c>
      <c r="AB157" s="85" t="s">
        <v>411</v>
      </c>
      <c r="AC157" s="85" t="s">
        <v>411</v>
      </c>
      <c r="AD157" s="179">
        <v>0.003</v>
      </c>
      <c r="AE157" s="60" t="s">
        <v>411</v>
      </c>
      <c r="AF157" s="82" t="s">
        <v>893</v>
      </c>
      <c r="AG157" s="118"/>
      <c r="AH157" s="118"/>
      <c r="AI157" s="118"/>
      <c r="AJ157" s="100"/>
      <c r="AK157" s="82"/>
      <c r="AL157" s="82"/>
      <c r="AM157" s="82"/>
      <c r="AN157" s="82"/>
      <c r="AO157" s="82"/>
      <c r="AP157" s="82" t="s">
        <v>823</v>
      </c>
      <c r="AQ157" s="82" t="s">
        <v>1551</v>
      </c>
      <c r="AR157" s="60" t="s">
        <v>893</v>
      </c>
      <c r="AS157" s="139"/>
      <c r="AT157" s="60">
        <v>1</v>
      </c>
      <c r="AU157" s="60">
        <v>1</v>
      </c>
      <c r="AV157" s="60">
        <v>1</v>
      </c>
      <c r="AW157" s="66">
        <v>1</v>
      </c>
    </row>
    <row r="158" s="42" customFormat="1" ht="30" customHeight="1" spans="1:49">
      <c r="A158" s="54">
        <f t="shared" si="41"/>
        <v>150</v>
      </c>
      <c r="B158" s="56"/>
      <c r="C158" s="56"/>
      <c r="D158" s="56"/>
      <c r="E158" s="56">
        <v>3</v>
      </c>
      <c r="F158" s="56"/>
      <c r="G158" s="56"/>
      <c r="H158" s="56"/>
      <c r="I158" s="56"/>
      <c r="J158" s="56"/>
      <c r="K158" s="63"/>
      <c r="L158" s="62" t="s">
        <v>1267</v>
      </c>
      <c r="M158" s="62" t="s">
        <v>1267</v>
      </c>
      <c r="N158" s="55" t="s">
        <v>391</v>
      </c>
      <c r="O158" s="55" t="s">
        <v>1552</v>
      </c>
      <c r="P158" s="55"/>
      <c r="Q158" s="76" t="s">
        <v>808</v>
      </c>
      <c r="R158" s="55"/>
      <c r="S158" s="62" t="s">
        <v>46</v>
      </c>
      <c r="T158" s="62" t="s">
        <v>809</v>
      </c>
      <c r="U158" s="77" t="s">
        <v>407</v>
      </c>
      <c r="V158" s="77" t="s">
        <v>942</v>
      </c>
      <c r="W158" s="72" t="s">
        <v>411</v>
      </c>
      <c r="X158" s="77" t="s">
        <v>600</v>
      </c>
      <c r="Y158" s="77" t="s">
        <v>407</v>
      </c>
      <c r="Z158" s="77" t="s">
        <v>942</v>
      </c>
      <c r="AA158" s="82" t="s">
        <v>1121</v>
      </c>
      <c r="AB158" s="82"/>
      <c r="AC158" s="63"/>
      <c r="AD158" s="106"/>
      <c r="AE158" s="105" t="s">
        <v>1122</v>
      </c>
      <c r="AF158" s="82"/>
      <c r="AG158" s="118"/>
      <c r="AH158" s="118"/>
      <c r="AI158" s="118"/>
      <c r="AJ158" s="100"/>
      <c r="AK158" s="82"/>
      <c r="AL158" s="82"/>
      <c r="AM158" s="82"/>
      <c r="AN158" s="82"/>
      <c r="AO158" s="82"/>
      <c r="AP158" s="82" t="s">
        <v>823</v>
      </c>
      <c r="AQ158" s="82" t="s">
        <v>943</v>
      </c>
      <c r="AR158" s="55" t="s">
        <v>893</v>
      </c>
      <c r="AS158" s="139"/>
      <c r="AT158" s="55">
        <v>1</v>
      </c>
      <c r="AU158" s="55">
        <v>1</v>
      </c>
      <c r="AV158" s="55">
        <v>1</v>
      </c>
      <c r="AW158" s="66">
        <v>1</v>
      </c>
    </row>
    <row r="159" s="42" customFormat="1" ht="30" customHeight="1" spans="1:49">
      <c r="A159" s="54">
        <f t="shared" si="41"/>
        <v>151</v>
      </c>
      <c r="B159" s="56"/>
      <c r="C159" s="56"/>
      <c r="D159" s="56"/>
      <c r="E159" s="56">
        <v>3</v>
      </c>
      <c r="F159" s="56"/>
      <c r="G159" s="56"/>
      <c r="H159" s="56"/>
      <c r="I159" s="56"/>
      <c r="J159" s="56"/>
      <c r="K159" s="63"/>
      <c r="L159" s="62" t="s">
        <v>581</v>
      </c>
      <c r="M159" s="62" t="s">
        <v>581</v>
      </c>
      <c r="N159" s="136" t="s">
        <v>582</v>
      </c>
      <c r="O159" s="136"/>
      <c r="P159" s="55"/>
      <c r="Q159" s="76" t="s">
        <v>808</v>
      </c>
      <c r="R159" s="136"/>
      <c r="S159" s="62" t="s">
        <v>49</v>
      </c>
      <c r="T159" s="136" t="s">
        <v>1553</v>
      </c>
      <c r="U159" s="77" t="s">
        <v>407</v>
      </c>
      <c r="V159" s="136"/>
      <c r="W159" s="76"/>
      <c r="X159" s="77" t="s">
        <v>600</v>
      </c>
      <c r="Y159" s="77" t="s">
        <v>407</v>
      </c>
      <c r="Z159" s="77" t="s">
        <v>810</v>
      </c>
      <c r="AA159" s="136" t="s">
        <v>1554</v>
      </c>
      <c r="AB159" s="82" t="s">
        <v>411</v>
      </c>
      <c r="AC159" s="76"/>
      <c r="AD159" s="180">
        <v>2.1636</v>
      </c>
      <c r="AE159" s="55" t="s">
        <v>411</v>
      </c>
      <c r="AF159" s="82"/>
      <c r="AG159" s="118"/>
      <c r="AH159" s="118"/>
      <c r="AI159" s="118"/>
      <c r="AJ159" s="100"/>
      <c r="AK159" s="82"/>
      <c r="AL159" s="82"/>
      <c r="AM159" s="82"/>
      <c r="AN159" s="82"/>
      <c r="AO159" s="82"/>
      <c r="AP159" s="82" t="s">
        <v>823</v>
      </c>
      <c r="AQ159" s="82" t="s">
        <v>1434</v>
      </c>
      <c r="AR159" s="55" t="s">
        <v>893</v>
      </c>
      <c r="AS159" s="175"/>
      <c r="AT159" s="76">
        <v>1</v>
      </c>
      <c r="AU159" s="76">
        <v>1</v>
      </c>
      <c r="AV159" s="76">
        <v>1</v>
      </c>
      <c r="AW159" s="78">
        <v>1</v>
      </c>
    </row>
    <row r="160" s="42" customFormat="1" ht="30" customHeight="1" spans="1:49">
      <c r="A160" s="54">
        <f t="shared" si="41"/>
        <v>152</v>
      </c>
      <c r="B160" s="56"/>
      <c r="C160" s="56"/>
      <c r="D160" s="56"/>
      <c r="E160" s="56">
        <v>3</v>
      </c>
      <c r="F160" s="56"/>
      <c r="G160" s="56"/>
      <c r="H160" s="56"/>
      <c r="I160" s="56"/>
      <c r="J160" s="56"/>
      <c r="K160" s="63"/>
      <c r="L160" s="62" t="s">
        <v>586</v>
      </c>
      <c r="M160" s="62" t="s">
        <v>586</v>
      </c>
      <c r="N160" s="136" t="s">
        <v>587</v>
      </c>
      <c r="O160" s="136"/>
      <c r="P160" s="55"/>
      <c r="Q160" s="76"/>
      <c r="R160" s="136"/>
      <c r="S160" s="62"/>
      <c r="T160" s="136"/>
      <c r="U160" s="77"/>
      <c r="V160" s="136"/>
      <c r="W160" s="76"/>
      <c r="X160" s="77" t="s">
        <v>600</v>
      </c>
      <c r="Y160" s="77" t="s">
        <v>407</v>
      </c>
      <c r="Z160" s="56" t="s">
        <v>1555</v>
      </c>
      <c r="AA160" s="136"/>
      <c r="AB160" s="82"/>
      <c r="AC160" s="76"/>
      <c r="AD160" s="180"/>
      <c r="AE160" s="55"/>
      <c r="AF160" s="82"/>
      <c r="AG160" s="118"/>
      <c r="AH160" s="118"/>
      <c r="AI160" s="118"/>
      <c r="AJ160" s="100"/>
      <c r="AK160" s="82"/>
      <c r="AL160" s="82"/>
      <c r="AM160" s="82"/>
      <c r="AN160" s="82"/>
      <c r="AO160" s="82"/>
      <c r="AP160" s="82" t="s">
        <v>823</v>
      </c>
      <c r="AQ160" s="82" t="s">
        <v>1434</v>
      </c>
      <c r="AR160" s="55"/>
      <c r="AS160" s="175"/>
      <c r="AT160" s="76">
        <v>11</v>
      </c>
      <c r="AU160" s="76">
        <v>11</v>
      </c>
      <c r="AV160" s="76">
        <v>11</v>
      </c>
      <c r="AW160" s="76">
        <v>11</v>
      </c>
    </row>
    <row r="161" s="42" customFormat="1" ht="30" customHeight="1" spans="1:49">
      <c r="A161" s="54">
        <f t="shared" ref="A161:A165" si="42">ROW()-8</f>
        <v>153</v>
      </c>
      <c r="B161" s="56"/>
      <c r="C161" s="56"/>
      <c r="D161" s="56"/>
      <c r="E161" s="56">
        <v>3</v>
      </c>
      <c r="F161" s="56"/>
      <c r="G161" s="56"/>
      <c r="H161" s="56"/>
      <c r="I161" s="56"/>
      <c r="J161" s="56"/>
      <c r="K161" s="63"/>
      <c r="L161" s="63" t="s">
        <v>1556</v>
      </c>
      <c r="M161" s="72" t="s">
        <v>591</v>
      </c>
      <c r="N161" s="76" t="s">
        <v>592</v>
      </c>
      <c r="O161" s="55"/>
      <c r="P161" s="55"/>
      <c r="Q161" s="76" t="s">
        <v>808</v>
      </c>
      <c r="R161" s="55"/>
      <c r="S161" s="62" t="s">
        <v>46</v>
      </c>
      <c r="T161" s="62" t="s">
        <v>809</v>
      </c>
      <c r="U161" s="77" t="s">
        <v>407</v>
      </c>
      <c r="V161" s="56" t="s">
        <v>942</v>
      </c>
      <c r="W161" s="72" t="s">
        <v>411</v>
      </c>
      <c r="X161" s="77" t="s">
        <v>407</v>
      </c>
      <c r="Y161" s="77" t="s">
        <v>600</v>
      </c>
      <c r="Z161" s="56" t="s">
        <v>1555</v>
      </c>
      <c r="AA161" s="72" t="s">
        <v>1557</v>
      </c>
      <c r="AB161" s="82"/>
      <c r="AC161" s="81"/>
      <c r="AD161" s="93">
        <v>0.0006</v>
      </c>
      <c r="AE161" s="55" t="s">
        <v>411</v>
      </c>
      <c r="AF161" s="82"/>
      <c r="AG161" s="118"/>
      <c r="AH161" s="118"/>
      <c r="AI161" s="118"/>
      <c r="AJ161" s="100"/>
      <c r="AK161" s="82"/>
      <c r="AL161" s="82"/>
      <c r="AM161" s="82"/>
      <c r="AN161" s="82"/>
      <c r="AO161" s="82"/>
      <c r="AP161" s="82" t="s">
        <v>823</v>
      </c>
      <c r="AQ161" s="82" t="s">
        <v>1558</v>
      </c>
      <c r="AR161" s="55" t="s">
        <v>893</v>
      </c>
      <c r="AS161" s="139"/>
      <c r="AT161" s="55">
        <v>17</v>
      </c>
      <c r="AU161" s="55">
        <v>17</v>
      </c>
      <c r="AV161" s="55">
        <v>17</v>
      </c>
      <c r="AW161" s="55">
        <v>17</v>
      </c>
    </row>
    <row r="162" s="42" customFormat="1" ht="30" customHeight="1" spans="1:49">
      <c r="A162" s="54">
        <f t="shared" si="42"/>
        <v>154</v>
      </c>
      <c r="B162" s="56"/>
      <c r="C162" s="56"/>
      <c r="D162" s="56"/>
      <c r="E162" s="56">
        <v>3</v>
      </c>
      <c r="F162" s="56"/>
      <c r="G162" s="56"/>
      <c r="H162" s="56"/>
      <c r="I162" s="56"/>
      <c r="J162" s="56"/>
      <c r="K162" s="63"/>
      <c r="L162" s="63"/>
      <c r="M162" s="62" t="s">
        <v>1559</v>
      </c>
      <c r="N162" s="55" t="s">
        <v>1560</v>
      </c>
      <c r="O162" s="55"/>
      <c r="P162" s="55"/>
      <c r="Q162" s="76" t="s">
        <v>808</v>
      </c>
      <c r="R162" s="55"/>
      <c r="S162" s="62" t="s">
        <v>46</v>
      </c>
      <c r="T162" s="81" t="s">
        <v>809</v>
      </c>
      <c r="U162" s="77" t="s">
        <v>600</v>
      </c>
      <c r="V162" s="62" t="s">
        <v>1559</v>
      </c>
      <c r="W162" s="83" t="s">
        <v>46</v>
      </c>
      <c r="X162" s="77" t="s">
        <v>600</v>
      </c>
      <c r="Y162" s="77" t="s">
        <v>407</v>
      </c>
      <c r="Z162" s="77" t="s">
        <v>810</v>
      </c>
      <c r="AA162" s="82" t="s">
        <v>811</v>
      </c>
      <c r="AB162" s="82" t="s">
        <v>411</v>
      </c>
      <c r="AC162" s="81"/>
      <c r="AD162" s="93" t="e">
        <f>AD166+AD167+AD168+#REF!+#REF!+AD170+AD175+AD178</f>
        <v>#REF!</v>
      </c>
      <c r="AE162" s="55" t="s">
        <v>1142</v>
      </c>
      <c r="AF162" s="82"/>
      <c r="AG162" s="118"/>
      <c r="AH162" s="118"/>
      <c r="AI162" s="118"/>
      <c r="AJ162" s="100"/>
      <c r="AK162" s="82"/>
      <c r="AL162" s="82"/>
      <c r="AM162" s="82"/>
      <c r="AN162" s="82"/>
      <c r="AO162" s="82"/>
      <c r="AP162" s="82" t="s">
        <v>869</v>
      </c>
      <c r="AQ162" s="82"/>
      <c r="AR162" s="55" t="s">
        <v>815</v>
      </c>
      <c r="AS162" s="139"/>
      <c r="AT162" s="55">
        <v>1</v>
      </c>
      <c r="AU162" s="55">
        <v>1</v>
      </c>
      <c r="AV162" s="55">
        <v>0</v>
      </c>
      <c r="AW162" s="55">
        <v>1</v>
      </c>
    </row>
    <row r="163" s="42" customFormat="1" ht="30" customHeight="1" spans="1:49">
      <c r="A163" s="54">
        <f t="shared" si="42"/>
        <v>155</v>
      </c>
      <c r="B163" s="56"/>
      <c r="C163" s="56"/>
      <c r="D163" s="56"/>
      <c r="E163" s="56">
        <v>3</v>
      </c>
      <c r="F163" s="56"/>
      <c r="G163" s="56"/>
      <c r="H163" s="56"/>
      <c r="I163" s="56"/>
      <c r="J163" s="56"/>
      <c r="K163" s="63"/>
      <c r="L163" s="63"/>
      <c r="M163" s="62" t="s">
        <v>1561</v>
      </c>
      <c r="N163" s="55" t="s">
        <v>1562</v>
      </c>
      <c r="O163" s="55"/>
      <c r="P163" s="55"/>
      <c r="Q163" s="76" t="s">
        <v>808</v>
      </c>
      <c r="R163" s="55"/>
      <c r="S163" s="62" t="s">
        <v>46</v>
      </c>
      <c r="T163" s="81" t="s">
        <v>809</v>
      </c>
      <c r="U163" s="77" t="s">
        <v>407</v>
      </c>
      <c r="V163" s="56"/>
      <c r="W163" s="83"/>
      <c r="X163" s="77" t="s">
        <v>600</v>
      </c>
      <c r="Y163" s="77" t="s">
        <v>407</v>
      </c>
      <c r="Z163" s="77" t="s">
        <v>810</v>
      </c>
      <c r="AA163" s="82" t="s">
        <v>811</v>
      </c>
      <c r="AB163" s="82"/>
      <c r="AC163" s="81"/>
      <c r="AD163" s="93"/>
      <c r="AE163" s="55" t="s">
        <v>411</v>
      </c>
      <c r="AF163" s="82"/>
      <c r="AG163" s="118"/>
      <c r="AH163" s="118"/>
      <c r="AI163" s="118"/>
      <c r="AJ163" s="100"/>
      <c r="AK163" s="82"/>
      <c r="AL163" s="82"/>
      <c r="AM163" s="82"/>
      <c r="AN163" s="82"/>
      <c r="AO163" s="82"/>
      <c r="AP163" s="82" t="s">
        <v>869</v>
      </c>
      <c r="AQ163" s="82"/>
      <c r="AR163" s="105" t="s">
        <v>840</v>
      </c>
      <c r="AS163" s="139"/>
      <c r="AT163" s="55">
        <v>0</v>
      </c>
      <c r="AU163" s="55">
        <v>0</v>
      </c>
      <c r="AV163" s="55">
        <v>1</v>
      </c>
      <c r="AW163" s="55">
        <v>0</v>
      </c>
    </row>
    <row r="164" s="42" customFormat="1" ht="30" customHeight="1" spans="1:49">
      <c r="A164" s="54">
        <f t="shared" si="42"/>
        <v>156</v>
      </c>
      <c r="B164" s="56"/>
      <c r="C164" s="56"/>
      <c r="D164" s="56"/>
      <c r="E164" s="56"/>
      <c r="F164" s="56">
        <v>4</v>
      </c>
      <c r="G164" s="56"/>
      <c r="H164" s="56"/>
      <c r="I164" s="56"/>
      <c r="J164" s="56"/>
      <c r="K164" s="63"/>
      <c r="L164" s="62" t="s">
        <v>375</v>
      </c>
      <c r="M164" s="62" t="s">
        <v>375</v>
      </c>
      <c r="N164" s="55" t="s">
        <v>376</v>
      </c>
      <c r="O164" s="55" t="s">
        <v>1424</v>
      </c>
      <c r="P164" s="55"/>
      <c r="Q164" s="76"/>
      <c r="R164" s="55"/>
      <c r="S164" s="62" t="s">
        <v>49</v>
      </c>
      <c r="T164" s="81" t="s">
        <v>809</v>
      </c>
      <c r="U164" s="77" t="s">
        <v>600</v>
      </c>
      <c r="V164" s="62" t="s">
        <v>375</v>
      </c>
      <c r="W164" s="83" t="s">
        <v>49</v>
      </c>
      <c r="X164" s="77" t="s">
        <v>600</v>
      </c>
      <c r="Y164" s="77" t="s">
        <v>407</v>
      </c>
      <c r="Z164" s="77" t="s">
        <v>810</v>
      </c>
      <c r="AA164" s="82" t="s">
        <v>811</v>
      </c>
      <c r="AB164" s="82"/>
      <c r="AC164" s="81"/>
      <c r="AD164" s="93"/>
      <c r="AE164" s="55"/>
      <c r="AF164" s="82"/>
      <c r="AG164" s="118"/>
      <c r="AH164" s="118"/>
      <c r="AI164" s="118"/>
      <c r="AJ164" s="100"/>
      <c r="AK164" s="82"/>
      <c r="AL164" s="82"/>
      <c r="AM164" s="82"/>
      <c r="AN164" s="82"/>
      <c r="AO164" s="82"/>
      <c r="AP164" s="82" t="s">
        <v>823</v>
      </c>
      <c r="AQ164" s="82" t="s">
        <v>1563</v>
      </c>
      <c r="AR164" s="55" t="s">
        <v>893</v>
      </c>
      <c r="AS164" s="139"/>
      <c r="AT164" s="55">
        <v>1</v>
      </c>
      <c r="AU164" s="55">
        <v>1</v>
      </c>
      <c r="AV164" s="55">
        <v>1</v>
      </c>
      <c r="AW164" s="55">
        <v>1</v>
      </c>
    </row>
    <row r="165" s="42" customFormat="1" ht="30" customHeight="1" spans="1:49">
      <c r="A165" s="54">
        <f t="shared" si="42"/>
        <v>157</v>
      </c>
      <c r="B165" s="56"/>
      <c r="C165" s="56"/>
      <c r="D165" s="56"/>
      <c r="E165" s="56"/>
      <c r="F165" s="56">
        <v>4</v>
      </c>
      <c r="G165" s="56"/>
      <c r="H165" s="56"/>
      <c r="I165" s="56"/>
      <c r="J165" s="56"/>
      <c r="K165" s="63"/>
      <c r="L165" s="62" t="s">
        <v>1564</v>
      </c>
      <c r="M165" s="62" t="s">
        <v>1564</v>
      </c>
      <c r="N165" s="55" t="s">
        <v>1565</v>
      </c>
      <c r="O165" s="55"/>
      <c r="P165" s="55" t="s">
        <v>46</v>
      </c>
      <c r="Q165" s="76" t="s">
        <v>808</v>
      </c>
      <c r="R165" s="55"/>
      <c r="S165" s="62" t="s">
        <v>185</v>
      </c>
      <c r="T165" s="81" t="s">
        <v>809</v>
      </c>
      <c r="U165" s="77" t="s">
        <v>600</v>
      </c>
      <c r="V165" s="56" t="s">
        <v>111</v>
      </c>
      <c r="W165" s="83" t="s">
        <v>185</v>
      </c>
      <c r="X165" s="77" t="s">
        <v>600</v>
      </c>
      <c r="Y165" s="77" t="s">
        <v>407</v>
      </c>
      <c r="Z165" s="82" t="s">
        <v>829</v>
      </c>
      <c r="AA165" s="82" t="s">
        <v>811</v>
      </c>
      <c r="AB165" s="82" t="s">
        <v>1566</v>
      </c>
      <c r="AC165" s="81" t="s">
        <v>1567</v>
      </c>
      <c r="AD165" s="93">
        <v>0.0781</v>
      </c>
      <c r="AE165" s="55" t="s">
        <v>1142</v>
      </c>
      <c r="AF165" s="72" t="s">
        <v>830</v>
      </c>
      <c r="AG165" s="135"/>
      <c r="AH165" s="135"/>
      <c r="AI165" s="135"/>
      <c r="AJ165" s="72"/>
      <c r="AK165" s="72"/>
      <c r="AL165" s="135"/>
      <c r="AM165" s="133">
        <v>0.005</v>
      </c>
      <c r="AN165" s="133"/>
      <c r="AO165" s="82"/>
      <c r="AP165" s="82" t="s">
        <v>813</v>
      </c>
      <c r="AQ165" s="82" t="s">
        <v>831</v>
      </c>
      <c r="AR165" s="55" t="s">
        <v>893</v>
      </c>
      <c r="AS165" s="139"/>
      <c r="AT165" s="55">
        <v>1</v>
      </c>
      <c r="AU165" s="55">
        <v>1</v>
      </c>
      <c r="AV165" s="55">
        <v>1</v>
      </c>
      <c r="AW165" s="55">
        <v>1</v>
      </c>
    </row>
    <row r="166" s="42" customFormat="1" ht="30" customHeight="1" spans="1:49">
      <c r="A166" s="54">
        <f t="shared" ref="A166:A182" si="43">ROW()-8</f>
        <v>158</v>
      </c>
      <c r="B166" s="56"/>
      <c r="C166" s="56"/>
      <c r="D166" s="56"/>
      <c r="E166" s="56"/>
      <c r="F166" s="56"/>
      <c r="G166" s="56">
        <v>5</v>
      </c>
      <c r="H166" s="56"/>
      <c r="I166" s="56"/>
      <c r="J166" s="56"/>
      <c r="K166" s="63"/>
      <c r="L166" s="62" t="s">
        <v>111</v>
      </c>
      <c r="M166" s="62" t="s">
        <v>111</v>
      </c>
      <c r="N166" s="55" t="s">
        <v>112</v>
      </c>
      <c r="O166" s="55"/>
      <c r="P166" s="55" t="s">
        <v>46</v>
      </c>
      <c r="Q166" s="76" t="s">
        <v>808</v>
      </c>
      <c r="R166" s="55"/>
      <c r="S166" s="62" t="s">
        <v>185</v>
      </c>
      <c r="T166" s="81" t="s">
        <v>809</v>
      </c>
      <c r="U166" s="77" t="s">
        <v>600</v>
      </c>
      <c r="V166" s="56" t="s">
        <v>111</v>
      </c>
      <c r="W166" s="83" t="s">
        <v>185</v>
      </c>
      <c r="X166" s="77" t="s">
        <v>600</v>
      </c>
      <c r="Y166" s="77" t="s">
        <v>407</v>
      </c>
      <c r="Z166" s="77" t="s">
        <v>896</v>
      </c>
      <c r="AA166" s="82" t="s">
        <v>1568</v>
      </c>
      <c r="AB166" s="82" t="s">
        <v>1566</v>
      </c>
      <c r="AC166" s="81" t="s">
        <v>1567</v>
      </c>
      <c r="AD166" s="93">
        <v>0.0781</v>
      </c>
      <c r="AE166" s="55" t="s">
        <v>411</v>
      </c>
      <c r="AF166" s="104" t="s">
        <v>899</v>
      </c>
      <c r="AG166" s="127">
        <v>85</v>
      </c>
      <c r="AH166" s="127">
        <v>55</v>
      </c>
      <c r="AI166" s="127">
        <v>6</v>
      </c>
      <c r="AJ166" s="125">
        <f>AG166*AH166*AI166*7860/1000000000</f>
        <v>0.220473</v>
      </c>
      <c r="AK166" s="121">
        <f>AD166/AJ166</f>
        <v>0.354238387466946</v>
      </c>
      <c r="AL166" s="124"/>
      <c r="AM166" s="129"/>
      <c r="AN166" s="129"/>
      <c r="AO166" s="82"/>
      <c r="AP166" s="82" t="s">
        <v>823</v>
      </c>
      <c r="AQ166" s="82" t="s">
        <v>996</v>
      </c>
      <c r="AR166" s="55" t="s">
        <v>893</v>
      </c>
      <c r="AS166" s="139"/>
      <c r="AT166" s="55">
        <v>1</v>
      </c>
      <c r="AU166" s="55">
        <v>1</v>
      </c>
      <c r="AV166" s="55">
        <v>1</v>
      </c>
      <c r="AW166" s="55">
        <v>1</v>
      </c>
    </row>
    <row r="167" s="42" customFormat="1" ht="30" customHeight="1" spans="1:49">
      <c r="A167" s="54">
        <f t="shared" si="43"/>
        <v>159</v>
      </c>
      <c r="B167" s="56"/>
      <c r="C167" s="56"/>
      <c r="D167" s="56"/>
      <c r="E167" s="56"/>
      <c r="F167" s="56">
        <v>4</v>
      </c>
      <c r="G167" s="56"/>
      <c r="H167" s="56"/>
      <c r="I167" s="56"/>
      <c r="J167" s="56"/>
      <c r="K167" s="63"/>
      <c r="L167" s="62" t="s">
        <v>660</v>
      </c>
      <c r="M167" s="62" t="s">
        <v>660</v>
      </c>
      <c r="N167" s="72" t="s">
        <v>661</v>
      </c>
      <c r="O167" s="55" t="s">
        <v>1569</v>
      </c>
      <c r="P167" s="55" t="s">
        <v>46</v>
      </c>
      <c r="Q167" s="76" t="s">
        <v>808</v>
      </c>
      <c r="R167" s="76"/>
      <c r="S167" s="62" t="s">
        <v>46</v>
      </c>
      <c r="T167" s="62" t="s">
        <v>809</v>
      </c>
      <c r="U167" s="77" t="s">
        <v>407</v>
      </c>
      <c r="V167" s="62" t="s">
        <v>660</v>
      </c>
      <c r="W167" s="72" t="s">
        <v>46</v>
      </c>
      <c r="X167" s="77" t="s">
        <v>600</v>
      </c>
      <c r="Y167" s="77" t="s">
        <v>407</v>
      </c>
      <c r="Z167" s="77" t="s">
        <v>1010</v>
      </c>
      <c r="AA167" s="82" t="s">
        <v>1007</v>
      </c>
      <c r="AB167" s="82" t="s">
        <v>1570</v>
      </c>
      <c r="AC167" s="72"/>
      <c r="AD167" s="154">
        <v>0.0061</v>
      </c>
      <c r="AE167" s="105" t="s">
        <v>1571</v>
      </c>
      <c r="AF167" s="82"/>
      <c r="AG167" s="118"/>
      <c r="AH167" s="118"/>
      <c r="AI167" s="118"/>
      <c r="AJ167" s="100"/>
      <c r="AK167" s="82"/>
      <c r="AL167" s="82"/>
      <c r="AM167" s="82"/>
      <c r="AN167" s="82"/>
      <c r="AO167" s="82"/>
      <c r="AP167" s="82" t="s">
        <v>823</v>
      </c>
      <c r="AQ167" s="82" t="s">
        <v>943</v>
      </c>
      <c r="AR167" s="55" t="s">
        <v>893</v>
      </c>
      <c r="AS167" s="158"/>
      <c r="AT167" s="76">
        <v>2</v>
      </c>
      <c r="AU167" s="76">
        <v>2</v>
      </c>
      <c r="AV167" s="76">
        <v>2</v>
      </c>
      <c r="AW167" s="76">
        <v>2</v>
      </c>
    </row>
    <row r="168" s="42" customFormat="1" ht="30" customHeight="1" spans="1:49">
      <c r="A168" s="54">
        <f t="shared" si="43"/>
        <v>160</v>
      </c>
      <c r="B168" s="56"/>
      <c r="C168" s="56"/>
      <c r="D168" s="56"/>
      <c r="E168" s="56"/>
      <c r="F168" s="56">
        <v>4</v>
      </c>
      <c r="G168" s="56"/>
      <c r="H168" s="56"/>
      <c r="I168" s="56"/>
      <c r="J168" s="56"/>
      <c r="K168" s="63"/>
      <c r="L168" s="62" t="s">
        <v>286</v>
      </c>
      <c r="M168" s="62" t="s">
        <v>286</v>
      </c>
      <c r="N168" s="55" t="s">
        <v>287</v>
      </c>
      <c r="O168" s="55" t="s">
        <v>1572</v>
      </c>
      <c r="P168" s="55" t="s">
        <v>46</v>
      </c>
      <c r="Q168" s="76" t="s">
        <v>808</v>
      </c>
      <c r="R168" s="55"/>
      <c r="S168" s="62" t="s">
        <v>178</v>
      </c>
      <c r="T168" s="81" t="s">
        <v>809</v>
      </c>
      <c r="U168" s="77" t="s">
        <v>600</v>
      </c>
      <c r="V168" s="56" t="s">
        <v>286</v>
      </c>
      <c r="W168" s="83" t="s">
        <v>178</v>
      </c>
      <c r="X168" s="77" t="s">
        <v>600</v>
      </c>
      <c r="Y168" s="77" t="s">
        <v>407</v>
      </c>
      <c r="Z168" s="83" t="s">
        <v>1345</v>
      </c>
      <c r="AA168" s="82" t="s">
        <v>1349</v>
      </c>
      <c r="AB168" s="82" t="s">
        <v>1350</v>
      </c>
      <c r="AC168" s="81"/>
      <c r="AD168" s="93">
        <v>0.0072</v>
      </c>
      <c r="AE168" s="105" t="s">
        <v>1504</v>
      </c>
      <c r="AF168" s="82"/>
      <c r="AG168" s="118"/>
      <c r="AH168" s="118"/>
      <c r="AI168" s="118"/>
      <c r="AJ168" s="100"/>
      <c r="AK168" s="82"/>
      <c r="AL168" s="82"/>
      <c r="AM168" s="82"/>
      <c r="AN168" s="82"/>
      <c r="AO168" s="82"/>
      <c r="AP168" s="82" t="s">
        <v>823</v>
      </c>
      <c r="AQ168" s="82" t="s">
        <v>1352</v>
      </c>
      <c r="AR168" s="55" t="s">
        <v>893</v>
      </c>
      <c r="AS168" s="139"/>
      <c r="AT168" s="55">
        <v>2</v>
      </c>
      <c r="AU168" s="55">
        <v>2</v>
      </c>
      <c r="AV168" s="55">
        <v>2</v>
      </c>
      <c r="AW168" s="55">
        <v>2</v>
      </c>
    </row>
    <row r="169" s="42" customFormat="1" ht="30" customHeight="1" spans="1:49">
      <c r="A169" s="54">
        <f t="shared" si="43"/>
        <v>161</v>
      </c>
      <c r="B169" s="56"/>
      <c r="C169" s="56"/>
      <c r="D169" s="56"/>
      <c r="E169" s="56"/>
      <c r="F169" s="56">
        <v>4</v>
      </c>
      <c r="G169" s="56"/>
      <c r="H169" s="56"/>
      <c r="I169" s="56"/>
      <c r="J169" s="56"/>
      <c r="K169" s="63"/>
      <c r="L169" s="62" t="s">
        <v>392</v>
      </c>
      <c r="M169" s="62" t="s">
        <v>392</v>
      </c>
      <c r="N169" s="55" t="s">
        <v>391</v>
      </c>
      <c r="O169" s="55" t="s">
        <v>1573</v>
      </c>
      <c r="P169" s="55"/>
      <c r="Q169" s="76" t="s">
        <v>808</v>
      </c>
      <c r="R169" s="55"/>
      <c r="S169" s="62" t="s">
        <v>46</v>
      </c>
      <c r="T169" s="62" t="s">
        <v>809</v>
      </c>
      <c r="U169" s="77" t="s">
        <v>407</v>
      </c>
      <c r="V169" s="77" t="s">
        <v>942</v>
      </c>
      <c r="W169" s="72" t="s">
        <v>411</v>
      </c>
      <c r="X169" s="77" t="s">
        <v>600</v>
      </c>
      <c r="Y169" s="77" t="s">
        <v>407</v>
      </c>
      <c r="Z169" s="77" t="s">
        <v>942</v>
      </c>
      <c r="AA169" s="82" t="s">
        <v>1121</v>
      </c>
      <c r="AB169" s="72"/>
      <c r="AC169" s="81"/>
      <c r="AD169" s="93"/>
      <c r="AE169" s="105" t="s">
        <v>1574</v>
      </c>
      <c r="AF169" s="82"/>
      <c r="AG169" s="118"/>
      <c r="AH169" s="118"/>
      <c r="AI169" s="118"/>
      <c r="AJ169" s="100"/>
      <c r="AK169" s="82"/>
      <c r="AL169" s="82"/>
      <c r="AM169" s="82"/>
      <c r="AN169" s="82"/>
      <c r="AO169" s="82"/>
      <c r="AP169" s="82" t="s">
        <v>823</v>
      </c>
      <c r="AQ169" s="82" t="s">
        <v>943</v>
      </c>
      <c r="AR169" s="55" t="s">
        <v>893</v>
      </c>
      <c r="AS169" s="139"/>
      <c r="AT169" s="55">
        <v>1</v>
      </c>
      <c r="AU169" s="55">
        <v>1</v>
      </c>
      <c r="AV169" s="55">
        <v>1</v>
      </c>
      <c r="AW169" s="55">
        <v>1</v>
      </c>
    </row>
    <row r="170" s="42" customFormat="1" ht="30" customHeight="1" spans="1:49">
      <c r="A170" s="54">
        <f t="shared" si="43"/>
        <v>162</v>
      </c>
      <c r="B170" s="56"/>
      <c r="C170" s="56"/>
      <c r="D170" s="56"/>
      <c r="E170" s="56"/>
      <c r="F170" s="56">
        <v>4</v>
      </c>
      <c r="G170" s="56"/>
      <c r="H170" s="56"/>
      <c r="I170" s="56"/>
      <c r="J170" s="56"/>
      <c r="K170" s="63"/>
      <c r="L170" s="62" t="s">
        <v>370</v>
      </c>
      <c r="M170" s="62" t="s">
        <v>370</v>
      </c>
      <c r="N170" s="55" t="s">
        <v>1575</v>
      </c>
      <c r="O170" s="55" t="s">
        <v>1573</v>
      </c>
      <c r="P170" s="55"/>
      <c r="Q170" s="76" t="s">
        <v>808</v>
      </c>
      <c r="R170" s="55"/>
      <c r="S170" s="62" t="s">
        <v>134</v>
      </c>
      <c r="T170" s="76" t="s">
        <v>1125</v>
      </c>
      <c r="U170" s="77" t="s">
        <v>600</v>
      </c>
      <c r="V170" s="62" t="s">
        <v>370</v>
      </c>
      <c r="W170" s="83" t="s">
        <v>134</v>
      </c>
      <c r="X170" s="77" t="s">
        <v>600</v>
      </c>
      <c r="Y170" s="77" t="s">
        <v>407</v>
      </c>
      <c r="Z170" s="56" t="s">
        <v>1126</v>
      </c>
      <c r="AA170" s="82" t="s">
        <v>1121</v>
      </c>
      <c r="AB170" s="82"/>
      <c r="AC170" s="67"/>
      <c r="AD170" s="103">
        <v>0.002</v>
      </c>
      <c r="AE170" s="71" t="s">
        <v>1132</v>
      </c>
      <c r="AF170" s="82"/>
      <c r="AG170" s="118"/>
      <c r="AH170" s="118"/>
      <c r="AI170" s="118"/>
      <c r="AJ170" s="100">
        <f>AD170</f>
        <v>0.002</v>
      </c>
      <c r="AK170" s="82"/>
      <c r="AL170" s="82"/>
      <c r="AM170" s="82"/>
      <c r="AN170" s="82"/>
      <c r="AO170" s="82"/>
      <c r="AP170" s="82" t="s">
        <v>823</v>
      </c>
      <c r="AQ170" s="82" t="s">
        <v>862</v>
      </c>
      <c r="AR170" s="55" t="s">
        <v>815</v>
      </c>
      <c r="AS170" s="139"/>
      <c r="AT170" s="55">
        <v>1</v>
      </c>
      <c r="AU170" s="55">
        <v>1</v>
      </c>
      <c r="AV170" s="55">
        <v>1</v>
      </c>
      <c r="AW170" s="55">
        <v>1</v>
      </c>
    </row>
    <row r="171" s="42" customFormat="1" ht="30" customHeight="1" spans="1:49">
      <c r="A171" s="54"/>
      <c r="B171" s="59"/>
      <c r="C171" s="59"/>
      <c r="D171" s="59"/>
      <c r="E171" s="59"/>
      <c r="F171" s="59">
        <v>4</v>
      </c>
      <c r="G171" s="59"/>
      <c r="H171" s="59"/>
      <c r="I171" s="59"/>
      <c r="J171" s="59"/>
      <c r="K171" s="63"/>
      <c r="L171" s="68"/>
      <c r="M171" s="85" t="s">
        <v>724</v>
      </c>
      <c r="N171" s="60" t="s">
        <v>596</v>
      </c>
      <c r="O171" s="60" t="s">
        <v>1576</v>
      </c>
      <c r="P171" s="60"/>
      <c r="Q171" s="88"/>
      <c r="R171" s="60"/>
      <c r="S171" s="68"/>
      <c r="T171" s="88"/>
      <c r="U171" s="77"/>
      <c r="V171" s="68"/>
      <c r="W171" s="87"/>
      <c r="X171" s="77" t="s">
        <v>600</v>
      </c>
      <c r="Y171" s="77" t="s">
        <v>407</v>
      </c>
      <c r="Z171" s="77" t="s">
        <v>942</v>
      </c>
      <c r="AA171" s="82" t="s">
        <v>1539</v>
      </c>
      <c r="AB171" s="82"/>
      <c r="AC171" s="70"/>
      <c r="AD171" s="102">
        <v>0.0004</v>
      </c>
      <c r="AE171" s="69"/>
      <c r="AF171" s="82"/>
      <c r="AG171" s="118">
        <v>50</v>
      </c>
      <c r="AH171" s="118">
        <v>30</v>
      </c>
      <c r="AI171" s="118">
        <v>1.3</v>
      </c>
      <c r="AJ171" s="100"/>
      <c r="AK171" s="82"/>
      <c r="AL171" s="82"/>
      <c r="AM171" s="82"/>
      <c r="AN171" s="82"/>
      <c r="AO171" s="82"/>
      <c r="AP171" s="82" t="s">
        <v>823</v>
      </c>
      <c r="AQ171" s="82"/>
      <c r="AR171" s="60"/>
      <c r="AS171" s="139"/>
      <c r="AT171" s="60">
        <v>1</v>
      </c>
      <c r="AU171" s="60">
        <v>1</v>
      </c>
      <c r="AV171" s="60">
        <v>1</v>
      </c>
      <c r="AW171" s="60">
        <v>1</v>
      </c>
    </row>
    <row r="172" s="42" customFormat="1" ht="30" customHeight="1" spans="1:49">
      <c r="A172" s="54">
        <f t="shared" si="43"/>
        <v>164</v>
      </c>
      <c r="B172" s="59"/>
      <c r="C172" s="59"/>
      <c r="D172" s="59"/>
      <c r="E172" s="59"/>
      <c r="F172" s="59">
        <v>4</v>
      </c>
      <c r="G172" s="59"/>
      <c r="H172" s="59"/>
      <c r="I172" s="59"/>
      <c r="J172" s="59"/>
      <c r="K172" s="63"/>
      <c r="L172" s="165" t="s">
        <v>1577</v>
      </c>
      <c r="M172" s="165" t="s">
        <v>1577</v>
      </c>
      <c r="N172" s="60" t="s">
        <v>1578</v>
      </c>
      <c r="O172" s="60" t="s">
        <v>1424</v>
      </c>
      <c r="P172" s="60"/>
      <c r="Q172" s="88" t="s">
        <v>808</v>
      </c>
      <c r="R172" s="60"/>
      <c r="S172" s="68" t="s">
        <v>49</v>
      </c>
      <c r="T172" s="88" t="s">
        <v>809</v>
      </c>
      <c r="U172" s="77" t="s">
        <v>600</v>
      </c>
      <c r="V172" s="165" t="s">
        <v>367</v>
      </c>
      <c r="W172" s="87" t="s">
        <v>49</v>
      </c>
      <c r="X172" s="77" t="s">
        <v>600</v>
      </c>
      <c r="Y172" s="77" t="s">
        <v>407</v>
      </c>
      <c r="Z172" s="82" t="s">
        <v>829</v>
      </c>
      <c r="AA172" s="82" t="s">
        <v>811</v>
      </c>
      <c r="AB172" s="82" t="s">
        <v>1295</v>
      </c>
      <c r="AC172" s="70"/>
      <c r="AD172" s="102">
        <v>0.024</v>
      </c>
      <c r="AE172" s="60" t="s">
        <v>1142</v>
      </c>
      <c r="AF172" s="82" t="s">
        <v>830</v>
      </c>
      <c r="AG172" s="118"/>
      <c r="AH172" s="118"/>
      <c r="AI172" s="118"/>
      <c r="AJ172" s="100"/>
      <c r="AK172" s="82"/>
      <c r="AL172" s="82"/>
      <c r="AM172" s="82" t="s">
        <v>1579</v>
      </c>
      <c r="AN172" s="82"/>
      <c r="AO172" s="82"/>
      <c r="AP172" s="82" t="s">
        <v>813</v>
      </c>
      <c r="AQ172" s="82" t="s">
        <v>831</v>
      </c>
      <c r="AR172" s="60" t="s">
        <v>893</v>
      </c>
      <c r="AS172" s="139"/>
      <c r="AT172" s="60">
        <v>1</v>
      </c>
      <c r="AU172" s="60">
        <v>1</v>
      </c>
      <c r="AV172" s="60">
        <v>1</v>
      </c>
      <c r="AW172" s="60">
        <v>1</v>
      </c>
    </row>
    <row r="173" s="42" customFormat="1" ht="30" customHeight="1" spans="1:49">
      <c r="A173" s="54">
        <f t="shared" si="43"/>
        <v>165</v>
      </c>
      <c r="B173" s="59"/>
      <c r="C173" s="59"/>
      <c r="D173" s="59"/>
      <c r="E173" s="59"/>
      <c r="F173" s="59"/>
      <c r="G173" s="59">
        <v>5</v>
      </c>
      <c r="H173" s="59"/>
      <c r="I173" s="59"/>
      <c r="J173" s="59"/>
      <c r="K173" s="63"/>
      <c r="L173" s="165" t="s">
        <v>367</v>
      </c>
      <c r="M173" s="165" t="s">
        <v>367</v>
      </c>
      <c r="N173" s="60" t="s">
        <v>368</v>
      </c>
      <c r="O173" s="60" t="s">
        <v>1424</v>
      </c>
      <c r="P173" s="60"/>
      <c r="Q173" s="88" t="s">
        <v>808</v>
      </c>
      <c r="R173" s="60"/>
      <c r="S173" s="68" t="s">
        <v>49</v>
      </c>
      <c r="T173" s="88" t="s">
        <v>809</v>
      </c>
      <c r="U173" s="77" t="s">
        <v>600</v>
      </c>
      <c r="V173" s="165" t="s">
        <v>367</v>
      </c>
      <c r="W173" s="87" t="s">
        <v>49</v>
      </c>
      <c r="X173" s="77" t="s">
        <v>600</v>
      </c>
      <c r="Y173" s="77" t="s">
        <v>407</v>
      </c>
      <c r="Z173" s="77" t="s">
        <v>896</v>
      </c>
      <c r="AA173" s="82" t="s">
        <v>1294</v>
      </c>
      <c r="AB173" s="82" t="s">
        <v>1295</v>
      </c>
      <c r="AC173" s="70"/>
      <c r="AD173" s="102">
        <v>0.024</v>
      </c>
      <c r="AE173" s="60" t="s">
        <v>411</v>
      </c>
      <c r="AF173" s="82" t="s">
        <v>899</v>
      </c>
      <c r="AG173" s="118">
        <v>58</v>
      </c>
      <c r="AH173" s="118">
        <v>34</v>
      </c>
      <c r="AI173" s="118">
        <v>4</v>
      </c>
      <c r="AJ173" s="125">
        <f>AG173*AH173*AI173*7860/1000000000</f>
        <v>0.06199968</v>
      </c>
      <c r="AK173" s="121">
        <f>AD173/AJ173</f>
        <v>0.387098772122695</v>
      </c>
      <c r="AL173" s="82"/>
      <c r="AM173" s="82"/>
      <c r="AN173" s="82"/>
      <c r="AO173" s="82"/>
      <c r="AP173" s="82" t="s">
        <v>823</v>
      </c>
      <c r="AQ173" s="82" t="s">
        <v>1580</v>
      </c>
      <c r="AR173" s="60" t="s">
        <v>893</v>
      </c>
      <c r="AS173" s="139"/>
      <c r="AT173" s="60">
        <v>1</v>
      </c>
      <c r="AU173" s="60">
        <v>1</v>
      </c>
      <c r="AV173" s="60">
        <v>1</v>
      </c>
      <c r="AW173" s="60">
        <v>1</v>
      </c>
    </row>
    <row r="174" s="42" customFormat="1" ht="30" customHeight="1" spans="1:49">
      <c r="A174" s="54"/>
      <c r="B174" s="59"/>
      <c r="C174" s="59"/>
      <c r="D174" s="59"/>
      <c r="E174" s="59"/>
      <c r="F174" s="59"/>
      <c r="G174" s="59"/>
      <c r="H174" s="59"/>
      <c r="I174" s="59"/>
      <c r="J174" s="59"/>
      <c r="K174" s="63"/>
      <c r="L174" s="165"/>
      <c r="M174" s="165" t="s">
        <v>727</v>
      </c>
      <c r="N174" s="165" t="s">
        <v>728</v>
      </c>
      <c r="O174" s="60"/>
      <c r="P174" s="60"/>
      <c r="Q174" s="88"/>
      <c r="R174" s="60"/>
      <c r="S174" s="68"/>
      <c r="T174" s="88"/>
      <c r="U174" s="77"/>
      <c r="V174" s="165"/>
      <c r="W174" s="87"/>
      <c r="X174" s="77" t="s">
        <v>600</v>
      </c>
      <c r="Y174" s="77" t="s">
        <v>407</v>
      </c>
      <c r="Z174" s="68" t="s">
        <v>942</v>
      </c>
      <c r="AA174" s="82" t="s">
        <v>1581</v>
      </c>
      <c r="AB174" s="82"/>
      <c r="AC174" s="70"/>
      <c r="AD174" s="102">
        <v>0.0021</v>
      </c>
      <c r="AE174" s="151" t="s">
        <v>1582</v>
      </c>
      <c r="AF174" s="82"/>
      <c r="AG174" s="118">
        <v>18</v>
      </c>
      <c r="AH174" s="118">
        <v>18</v>
      </c>
      <c r="AI174" s="118">
        <v>1.6</v>
      </c>
      <c r="AJ174" s="125"/>
      <c r="AK174" s="121"/>
      <c r="AL174" s="82"/>
      <c r="AM174" s="82"/>
      <c r="AN174" s="82"/>
      <c r="AO174" s="82"/>
      <c r="AP174" s="82"/>
      <c r="AQ174" s="82"/>
      <c r="AR174" s="60"/>
      <c r="AS174" s="139"/>
      <c r="AT174" s="60">
        <v>1</v>
      </c>
      <c r="AU174" s="60">
        <v>1</v>
      </c>
      <c r="AV174" s="60">
        <v>1</v>
      </c>
      <c r="AW174" s="60">
        <v>1</v>
      </c>
    </row>
    <row r="175" s="42" customFormat="1" ht="30" customHeight="1" spans="1:49">
      <c r="A175" s="54">
        <f t="shared" si="43"/>
        <v>167</v>
      </c>
      <c r="B175" s="59"/>
      <c r="C175" s="59"/>
      <c r="D175" s="59"/>
      <c r="E175" s="59"/>
      <c r="F175" s="59">
        <v>4</v>
      </c>
      <c r="G175" s="59"/>
      <c r="H175" s="59"/>
      <c r="I175" s="59"/>
      <c r="J175" s="59"/>
      <c r="K175" s="63"/>
      <c r="L175" s="70" t="s">
        <v>1375</v>
      </c>
      <c r="M175" s="70" t="s">
        <v>1375</v>
      </c>
      <c r="N175" s="85" t="s">
        <v>1376</v>
      </c>
      <c r="O175" s="88" t="s">
        <v>1377</v>
      </c>
      <c r="P175" s="60"/>
      <c r="Q175" s="88" t="s">
        <v>808</v>
      </c>
      <c r="R175" s="88"/>
      <c r="S175" s="68" t="s">
        <v>46</v>
      </c>
      <c r="T175" s="59" t="s">
        <v>1304</v>
      </c>
      <c r="U175" s="77" t="s">
        <v>600</v>
      </c>
      <c r="V175" s="70" t="s">
        <v>1375</v>
      </c>
      <c r="W175" s="88" t="s">
        <v>46</v>
      </c>
      <c r="X175" s="77" t="s">
        <v>600</v>
      </c>
      <c r="Y175" s="77" t="s">
        <v>407</v>
      </c>
      <c r="Z175" s="77" t="s">
        <v>1305</v>
      </c>
      <c r="AA175" s="85" t="s">
        <v>411</v>
      </c>
      <c r="AB175" s="85" t="s">
        <v>411</v>
      </c>
      <c r="AC175" s="85" t="s">
        <v>1378</v>
      </c>
      <c r="AD175" s="150">
        <v>0.0004</v>
      </c>
      <c r="AE175" s="60" t="s">
        <v>411</v>
      </c>
      <c r="AF175" s="82" t="s">
        <v>925</v>
      </c>
      <c r="AG175" s="118" t="s">
        <v>926</v>
      </c>
      <c r="AH175" s="118"/>
      <c r="AI175" s="118"/>
      <c r="AJ175" s="100">
        <f>AD175*1.02</f>
        <v>0.000408</v>
      </c>
      <c r="AK175" s="121">
        <f>AD175/AJ175</f>
        <v>0.980392156862745</v>
      </c>
      <c r="AL175" s="82"/>
      <c r="AM175" s="82"/>
      <c r="AN175" s="82"/>
      <c r="AO175" s="82"/>
      <c r="AP175" s="82" t="s">
        <v>823</v>
      </c>
      <c r="AQ175" s="82" t="s">
        <v>1307</v>
      </c>
      <c r="AR175" s="60" t="s">
        <v>893</v>
      </c>
      <c r="AS175" s="139"/>
      <c r="AT175" s="60">
        <v>4</v>
      </c>
      <c r="AU175" s="60">
        <v>4</v>
      </c>
      <c r="AV175" s="60">
        <v>4</v>
      </c>
      <c r="AW175" s="60">
        <v>4</v>
      </c>
    </row>
    <row r="176" s="42" customFormat="1" ht="30" customHeight="1" spans="1:49">
      <c r="A176" s="54">
        <f t="shared" si="43"/>
        <v>168</v>
      </c>
      <c r="B176" s="56"/>
      <c r="C176" s="56"/>
      <c r="D176" s="56"/>
      <c r="E176" s="56"/>
      <c r="F176" s="56">
        <v>4</v>
      </c>
      <c r="G176" s="56"/>
      <c r="H176" s="56"/>
      <c r="I176" s="56"/>
      <c r="J176" s="56"/>
      <c r="K176" s="63"/>
      <c r="L176" s="63" t="s">
        <v>1583</v>
      </c>
      <c r="M176" s="63" t="s">
        <v>1583</v>
      </c>
      <c r="N176" s="55" t="s">
        <v>1584</v>
      </c>
      <c r="O176" s="55" t="s">
        <v>1585</v>
      </c>
      <c r="P176" s="55"/>
      <c r="Q176" s="76" t="s">
        <v>808</v>
      </c>
      <c r="R176" s="55"/>
      <c r="S176" s="62" t="s">
        <v>244</v>
      </c>
      <c r="T176" s="81" t="s">
        <v>809</v>
      </c>
      <c r="U176" s="77" t="s">
        <v>600</v>
      </c>
      <c r="V176" s="62" t="s">
        <v>363</v>
      </c>
      <c r="W176" s="83" t="s">
        <v>244</v>
      </c>
      <c r="X176" s="77" t="s">
        <v>600</v>
      </c>
      <c r="Y176" s="77" t="s">
        <v>407</v>
      </c>
      <c r="Z176" s="77" t="s">
        <v>843</v>
      </c>
      <c r="AA176" s="82" t="s">
        <v>811</v>
      </c>
      <c r="AB176" s="82"/>
      <c r="AC176" s="81"/>
      <c r="AD176" s="93" t="e">
        <f>AD178+AD189+AD200+AD203+AD204+AD205*2</f>
        <v>#REF!</v>
      </c>
      <c r="AE176" s="55" t="s">
        <v>1142</v>
      </c>
      <c r="AF176" s="72" t="s">
        <v>830</v>
      </c>
      <c r="AG176" s="135"/>
      <c r="AH176" s="135"/>
      <c r="AI176" s="135"/>
      <c r="AJ176" s="72"/>
      <c r="AK176" s="72"/>
      <c r="AL176" s="135"/>
      <c r="AM176" s="133">
        <v>0.494</v>
      </c>
      <c r="AN176" s="133"/>
      <c r="AO176" s="82"/>
      <c r="AP176" s="82" t="s">
        <v>813</v>
      </c>
      <c r="AQ176" s="82" t="s">
        <v>831</v>
      </c>
      <c r="AR176" s="55" t="s">
        <v>815</v>
      </c>
      <c r="AS176" s="139"/>
      <c r="AT176" s="55">
        <v>1</v>
      </c>
      <c r="AU176" s="55">
        <v>1</v>
      </c>
      <c r="AV176" s="55">
        <v>0</v>
      </c>
      <c r="AW176" s="55">
        <v>1</v>
      </c>
    </row>
    <row r="177" s="42" customFormat="1" ht="30" customHeight="1" spans="1:49">
      <c r="A177" s="54">
        <f t="shared" si="43"/>
        <v>169</v>
      </c>
      <c r="B177" s="56"/>
      <c r="C177" s="56"/>
      <c r="D177" s="56"/>
      <c r="E177" s="56"/>
      <c r="F177" s="56">
        <v>4</v>
      </c>
      <c r="G177" s="56"/>
      <c r="H177" s="56"/>
      <c r="I177" s="56"/>
      <c r="J177" s="56"/>
      <c r="K177" s="63"/>
      <c r="L177" s="63" t="s">
        <v>1586</v>
      </c>
      <c r="M177" s="63" t="s">
        <v>1586</v>
      </c>
      <c r="N177" s="55" t="s">
        <v>1587</v>
      </c>
      <c r="O177" s="55" t="s">
        <v>1585</v>
      </c>
      <c r="P177" s="55"/>
      <c r="Q177" s="76" t="s">
        <v>808</v>
      </c>
      <c r="R177" s="55"/>
      <c r="S177" s="62" t="s">
        <v>244</v>
      </c>
      <c r="T177" s="81" t="s">
        <v>809</v>
      </c>
      <c r="U177" s="77" t="s">
        <v>600</v>
      </c>
      <c r="V177" s="62" t="s">
        <v>363</v>
      </c>
      <c r="W177" s="83" t="s">
        <v>244</v>
      </c>
      <c r="X177" s="77" t="s">
        <v>600</v>
      </c>
      <c r="Y177" s="77" t="s">
        <v>407</v>
      </c>
      <c r="Z177" s="77" t="s">
        <v>843</v>
      </c>
      <c r="AA177" s="82" t="s">
        <v>811</v>
      </c>
      <c r="AB177" s="82"/>
      <c r="AC177" s="81"/>
      <c r="AD177" s="93" t="e">
        <f>AD176</f>
        <v>#REF!</v>
      </c>
      <c r="AE177" s="55" t="s">
        <v>1142</v>
      </c>
      <c r="AF177" s="72" t="s">
        <v>830</v>
      </c>
      <c r="AG177" s="135"/>
      <c r="AH177" s="135"/>
      <c r="AI177" s="135"/>
      <c r="AJ177" s="72"/>
      <c r="AK177" s="72"/>
      <c r="AL177" s="135"/>
      <c r="AM177" s="133">
        <v>0.494</v>
      </c>
      <c r="AN177" s="133"/>
      <c r="AO177" s="82"/>
      <c r="AP177" s="82" t="s">
        <v>813</v>
      </c>
      <c r="AQ177" s="82" t="s">
        <v>831</v>
      </c>
      <c r="AR177" s="105" t="s">
        <v>840</v>
      </c>
      <c r="AS177" s="139"/>
      <c r="AT177" s="55">
        <v>0</v>
      </c>
      <c r="AU177" s="55">
        <v>0</v>
      </c>
      <c r="AV177" s="55">
        <v>1</v>
      </c>
      <c r="AW177" s="55">
        <v>0</v>
      </c>
    </row>
    <row r="178" s="42" customFormat="1" ht="30" customHeight="1" spans="1:49">
      <c r="A178" s="54">
        <f t="shared" si="43"/>
        <v>170</v>
      </c>
      <c r="B178" s="56"/>
      <c r="C178" s="56"/>
      <c r="D178" s="56"/>
      <c r="E178" s="56"/>
      <c r="F178" s="56"/>
      <c r="G178" s="56">
        <v>5</v>
      </c>
      <c r="H178" s="56"/>
      <c r="I178" s="56"/>
      <c r="J178" s="56"/>
      <c r="K178" s="56"/>
      <c r="L178" s="62" t="s">
        <v>363</v>
      </c>
      <c r="M178" s="62" t="s">
        <v>363</v>
      </c>
      <c r="N178" s="55" t="s">
        <v>364</v>
      </c>
      <c r="O178" s="55" t="s">
        <v>1585</v>
      </c>
      <c r="P178" s="55"/>
      <c r="Q178" s="76" t="s">
        <v>808</v>
      </c>
      <c r="R178" s="55"/>
      <c r="S178" s="62" t="s">
        <v>244</v>
      </c>
      <c r="T178" s="81" t="s">
        <v>809</v>
      </c>
      <c r="U178" s="77" t="s">
        <v>600</v>
      </c>
      <c r="V178" s="62" t="s">
        <v>363</v>
      </c>
      <c r="W178" s="83" t="s">
        <v>244</v>
      </c>
      <c r="X178" s="77" t="s">
        <v>600</v>
      </c>
      <c r="Y178" s="77" t="s">
        <v>407</v>
      </c>
      <c r="Z178" s="77" t="s">
        <v>843</v>
      </c>
      <c r="AA178" s="82" t="s">
        <v>811</v>
      </c>
      <c r="AB178" s="82"/>
      <c r="AC178" s="81"/>
      <c r="AD178" s="93" t="e">
        <f>AD180+AD191+AD202+AD205+AD206+AD207*2</f>
        <v>#REF!</v>
      </c>
      <c r="AE178" s="55" t="s">
        <v>411</v>
      </c>
      <c r="AF178" s="104" t="s">
        <v>844</v>
      </c>
      <c r="AG178" s="127"/>
      <c r="AH178" s="127"/>
      <c r="AI178" s="127"/>
      <c r="AJ178" s="128"/>
      <c r="AK178" s="104"/>
      <c r="AL178" s="127">
        <v>36</v>
      </c>
      <c r="AM178" s="128"/>
      <c r="AN178" s="128"/>
      <c r="AO178" s="82"/>
      <c r="AP178" s="82" t="s">
        <v>813</v>
      </c>
      <c r="AQ178" s="82" t="s">
        <v>845</v>
      </c>
      <c r="AR178" s="55" t="s">
        <v>815</v>
      </c>
      <c r="AS178" s="139"/>
      <c r="AT178" s="55">
        <v>1</v>
      </c>
      <c r="AU178" s="55">
        <v>1</v>
      </c>
      <c r="AV178" s="55">
        <v>0</v>
      </c>
      <c r="AW178" s="55">
        <v>1</v>
      </c>
    </row>
    <row r="179" s="42" customFormat="1" ht="30" customHeight="1" spans="1:49">
      <c r="A179" s="54">
        <f t="shared" si="43"/>
        <v>171</v>
      </c>
      <c r="B179" s="56"/>
      <c r="C179" s="56"/>
      <c r="D179" s="56"/>
      <c r="E179" s="56"/>
      <c r="F179" s="56"/>
      <c r="G179" s="56">
        <v>5</v>
      </c>
      <c r="H179" s="56"/>
      <c r="I179" s="56"/>
      <c r="J179" s="56"/>
      <c r="K179" s="56"/>
      <c r="L179" s="62" t="s">
        <v>363</v>
      </c>
      <c r="M179" s="62" t="s">
        <v>365</v>
      </c>
      <c r="N179" s="55" t="s">
        <v>366</v>
      </c>
      <c r="O179" s="55" t="s">
        <v>1585</v>
      </c>
      <c r="P179" s="55"/>
      <c r="Q179" s="76" t="s">
        <v>808</v>
      </c>
      <c r="R179" s="55"/>
      <c r="S179" s="62" t="s">
        <v>244</v>
      </c>
      <c r="T179" s="81" t="s">
        <v>809</v>
      </c>
      <c r="U179" s="77" t="s">
        <v>600</v>
      </c>
      <c r="V179" s="62" t="s">
        <v>363</v>
      </c>
      <c r="W179" s="83" t="s">
        <v>244</v>
      </c>
      <c r="X179" s="77" t="s">
        <v>600</v>
      </c>
      <c r="Y179" s="77" t="s">
        <v>407</v>
      </c>
      <c r="Z179" s="77" t="s">
        <v>843</v>
      </c>
      <c r="AA179" s="82" t="s">
        <v>811</v>
      </c>
      <c r="AB179" s="82"/>
      <c r="AC179" s="81"/>
      <c r="AD179" s="93" t="e">
        <f>AD178</f>
        <v>#REF!</v>
      </c>
      <c r="AE179" s="55" t="s">
        <v>411</v>
      </c>
      <c r="AF179" s="104" t="s">
        <v>844</v>
      </c>
      <c r="AG179" s="127"/>
      <c r="AH179" s="127"/>
      <c r="AI179" s="127"/>
      <c r="AJ179" s="128"/>
      <c r="AK179" s="104"/>
      <c r="AL179" s="127">
        <v>36</v>
      </c>
      <c r="AM179" s="128"/>
      <c r="AN179" s="128"/>
      <c r="AO179" s="82"/>
      <c r="AP179" s="82" t="s">
        <v>813</v>
      </c>
      <c r="AQ179" s="82" t="s">
        <v>845</v>
      </c>
      <c r="AR179" s="105" t="s">
        <v>840</v>
      </c>
      <c r="AS179" s="139"/>
      <c r="AT179" s="55">
        <v>0</v>
      </c>
      <c r="AU179" s="55">
        <v>0</v>
      </c>
      <c r="AV179" s="55">
        <v>1</v>
      </c>
      <c r="AW179" s="55">
        <v>0</v>
      </c>
    </row>
    <row r="180" s="42" customFormat="1" ht="30" customHeight="1" spans="1:49">
      <c r="A180" s="54">
        <f t="shared" si="43"/>
        <v>172</v>
      </c>
      <c r="B180" s="56"/>
      <c r="C180" s="56"/>
      <c r="D180" s="56"/>
      <c r="E180" s="56"/>
      <c r="F180" s="56"/>
      <c r="G180" s="56"/>
      <c r="H180" s="56">
        <v>6</v>
      </c>
      <c r="I180" s="56"/>
      <c r="J180" s="56"/>
      <c r="K180" s="56"/>
      <c r="L180" s="63"/>
      <c r="M180" s="62" t="s">
        <v>333</v>
      </c>
      <c r="N180" s="55" t="s">
        <v>334</v>
      </c>
      <c r="O180" s="55" t="s">
        <v>1588</v>
      </c>
      <c r="P180" s="55"/>
      <c r="Q180" s="76" t="s">
        <v>808</v>
      </c>
      <c r="R180" s="55"/>
      <c r="S180" s="62" t="s">
        <v>178</v>
      </c>
      <c r="T180" s="81" t="s">
        <v>809</v>
      </c>
      <c r="U180" s="77" t="s">
        <v>600</v>
      </c>
      <c r="V180" s="90" t="s">
        <v>333</v>
      </c>
      <c r="W180" s="83" t="s">
        <v>178</v>
      </c>
      <c r="X180" s="77" t="s">
        <v>600</v>
      </c>
      <c r="Y180" s="77" t="s">
        <v>407</v>
      </c>
      <c r="Z180" s="77" t="s">
        <v>843</v>
      </c>
      <c r="AA180" s="82" t="s">
        <v>811</v>
      </c>
      <c r="AB180" s="82" t="s">
        <v>411</v>
      </c>
      <c r="AC180" s="81"/>
      <c r="AD180" s="93" t="e">
        <f>AD182+AD187+#REF!+AD188+AD189+AD190</f>
        <v>#REF!</v>
      </c>
      <c r="AE180" s="55" t="s">
        <v>411</v>
      </c>
      <c r="AF180" s="104" t="s">
        <v>844</v>
      </c>
      <c r="AG180" s="127"/>
      <c r="AH180" s="127"/>
      <c r="AI180" s="127"/>
      <c r="AJ180" s="128"/>
      <c r="AK180" s="104"/>
      <c r="AL180" s="127">
        <v>20</v>
      </c>
      <c r="AM180" s="128"/>
      <c r="AN180" s="128"/>
      <c r="AO180" s="82"/>
      <c r="AP180" s="82" t="s">
        <v>869</v>
      </c>
      <c r="AQ180" s="82" t="s">
        <v>845</v>
      </c>
      <c r="AR180" s="55" t="s">
        <v>815</v>
      </c>
      <c r="AS180" s="139"/>
      <c r="AT180" s="55">
        <v>1</v>
      </c>
      <c r="AU180" s="55">
        <v>1</v>
      </c>
      <c r="AV180" s="55">
        <v>0</v>
      </c>
      <c r="AW180" s="55">
        <v>1</v>
      </c>
    </row>
    <row r="181" s="42" customFormat="1" ht="30" customHeight="1" spans="1:49">
      <c r="A181" s="54">
        <f t="shared" si="43"/>
        <v>173</v>
      </c>
      <c r="B181" s="56"/>
      <c r="C181" s="56"/>
      <c r="D181" s="56"/>
      <c r="E181" s="56"/>
      <c r="F181" s="56"/>
      <c r="G181" s="56"/>
      <c r="H181" s="56">
        <v>6</v>
      </c>
      <c r="I181" s="56"/>
      <c r="J181" s="56"/>
      <c r="K181" s="56"/>
      <c r="L181" s="63"/>
      <c r="M181" s="62" t="s">
        <v>342</v>
      </c>
      <c r="N181" s="55" t="s">
        <v>343</v>
      </c>
      <c r="O181" s="55" t="s">
        <v>1589</v>
      </c>
      <c r="P181" s="55"/>
      <c r="Q181" s="76" t="s">
        <v>808</v>
      </c>
      <c r="R181" s="55"/>
      <c r="S181" s="62" t="s">
        <v>134</v>
      </c>
      <c r="T181" s="81" t="s">
        <v>809</v>
      </c>
      <c r="U181" s="77" t="s">
        <v>600</v>
      </c>
      <c r="V181" s="56" t="s">
        <v>340</v>
      </c>
      <c r="W181" s="83" t="s">
        <v>134</v>
      </c>
      <c r="X181" s="77" t="s">
        <v>600</v>
      </c>
      <c r="Y181" s="77" t="s">
        <v>407</v>
      </c>
      <c r="Z181" s="77" t="s">
        <v>843</v>
      </c>
      <c r="AA181" s="82" t="s">
        <v>811</v>
      </c>
      <c r="AB181" s="82"/>
      <c r="AC181" s="81"/>
      <c r="AD181" s="93">
        <f>AD182+AD186*2+AD189+AD190</f>
        <v>1.1309</v>
      </c>
      <c r="AE181" s="55" t="s">
        <v>411</v>
      </c>
      <c r="AF181" s="104" t="s">
        <v>844</v>
      </c>
      <c r="AG181" s="127"/>
      <c r="AH181" s="127"/>
      <c r="AI181" s="127"/>
      <c r="AJ181" s="128"/>
      <c r="AK181" s="104"/>
      <c r="AL181" s="127">
        <v>20</v>
      </c>
      <c r="AM181" s="128"/>
      <c r="AN181" s="128"/>
      <c r="AO181" s="82"/>
      <c r="AP181" s="82" t="s">
        <v>869</v>
      </c>
      <c r="AQ181" s="82" t="s">
        <v>845</v>
      </c>
      <c r="AR181" s="105" t="s">
        <v>840</v>
      </c>
      <c r="AS181" s="139"/>
      <c r="AT181" s="55">
        <v>0</v>
      </c>
      <c r="AU181" s="55">
        <v>0</v>
      </c>
      <c r="AV181" s="55">
        <v>1</v>
      </c>
      <c r="AW181" s="55">
        <v>0</v>
      </c>
    </row>
    <row r="182" s="42" customFormat="1" ht="30" customHeight="1" spans="1:49">
      <c r="A182" s="54">
        <f t="shared" si="43"/>
        <v>174</v>
      </c>
      <c r="B182" s="56"/>
      <c r="C182" s="56"/>
      <c r="D182" s="56"/>
      <c r="E182" s="56"/>
      <c r="F182" s="56"/>
      <c r="G182" s="56"/>
      <c r="H182" s="56"/>
      <c r="I182" s="56">
        <v>7</v>
      </c>
      <c r="J182" s="56"/>
      <c r="K182" s="56"/>
      <c r="L182" s="63"/>
      <c r="M182" s="62" t="s">
        <v>1590</v>
      </c>
      <c r="N182" s="55" t="s">
        <v>1591</v>
      </c>
      <c r="O182" s="55"/>
      <c r="P182" s="55"/>
      <c r="Q182" s="76" t="s">
        <v>808</v>
      </c>
      <c r="R182" s="55"/>
      <c r="S182" s="62" t="s">
        <v>46</v>
      </c>
      <c r="T182" s="81" t="s">
        <v>809</v>
      </c>
      <c r="U182" s="77" t="s">
        <v>600</v>
      </c>
      <c r="V182" s="90" t="s">
        <v>1590</v>
      </c>
      <c r="W182" s="83" t="s">
        <v>49</v>
      </c>
      <c r="X182" s="77" t="s">
        <v>600</v>
      </c>
      <c r="Y182" s="77" t="s">
        <v>407</v>
      </c>
      <c r="Z182" s="77" t="s">
        <v>843</v>
      </c>
      <c r="AA182" s="82" t="s">
        <v>811</v>
      </c>
      <c r="AB182" s="82" t="s">
        <v>411</v>
      </c>
      <c r="AC182" s="81"/>
      <c r="AD182" s="93">
        <f>AD183+AD184*2+AD185</f>
        <v>0.8165</v>
      </c>
      <c r="AE182" s="55" t="s">
        <v>411</v>
      </c>
      <c r="AF182" s="104" t="s">
        <v>933</v>
      </c>
      <c r="AG182" s="127"/>
      <c r="AH182" s="127"/>
      <c r="AI182" s="127"/>
      <c r="AJ182" s="128"/>
      <c r="AK182" s="104"/>
      <c r="AL182" s="127">
        <v>2</v>
      </c>
      <c r="AM182" s="128"/>
      <c r="AN182" s="128"/>
      <c r="AO182" s="82"/>
      <c r="AP182" s="82" t="s">
        <v>869</v>
      </c>
      <c r="AQ182" s="82" t="s">
        <v>845</v>
      </c>
      <c r="AR182" s="55" t="s">
        <v>815</v>
      </c>
      <c r="AS182" s="139"/>
      <c r="AT182" s="55">
        <v>1</v>
      </c>
      <c r="AU182" s="55">
        <v>1</v>
      </c>
      <c r="AV182" s="55">
        <v>1</v>
      </c>
      <c r="AW182" s="55">
        <v>1</v>
      </c>
    </row>
    <row r="183" s="42" customFormat="1" ht="30" customHeight="1" spans="1:49">
      <c r="A183" s="54">
        <f t="shared" ref="A183:A192" si="44">ROW()-8</f>
        <v>175</v>
      </c>
      <c r="B183" s="56"/>
      <c r="C183" s="56"/>
      <c r="D183" s="56"/>
      <c r="E183" s="56"/>
      <c r="F183" s="56"/>
      <c r="G183" s="56"/>
      <c r="H183" s="56"/>
      <c r="I183" s="56"/>
      <c r="J183" s="56">
        <v>8</v>
      </c>
      <c r="K183" s="56"/>
      <c r="L183" s="62" t="s">
        <v>346</v>
      </c>
      <c r="M183" s="62" t="s">
        <v>346</v>
      </c>
      <c r="N183" s="55" t="s">
        <v>347</v>
      </c>
      <c r="O183" s="55" t="s">
        <v>1592</v>
      </c>
      <c r="P183" s="55" t="s">
        <v>46</v>
      </c>
      <c r="Q183" s="76" t="s">
        <v>808</v>
      </c>
      <c r="R183" s="55"/>
      <c r="S183" s="62" t="s">
        <v>244</v>
      </c>
      <c r="T183" s="81" t="s">
        <v>809</v>
      </c>
      <c r="U183" s="77" t="s">
        <v>600</v>
      </c>
      <c r="V183" s="90" t="s">
        <v>346</v>
      </c>
      <c r="W183" s="83" t="s">
        <v>244</v>
      </c>
      <c r="X183" s="77" t="s">
        <v>600</v>
      </c>
      <c r="Y183" s="77" t="s">
        <v>407</v>
      </c>
      <c r="Z183" s="77" t="s">
        <v>896</v>
      </c>
      <c r="AA183" s="82" t="s">
        <v>936</v>
      </c>
      <c r="AB183" s="82" t="s">
        <v>937</v>
      </c>
      <c r="AC183" s="81" t="s">
        <v>1593</v>
      </c>
      <c r="AD183" s="93">
        <v>0.7947</v>
      </c>
      <c r="AE183" s="55" t="s">
        <v>411</v>
      </c>
      <c r="AF183" s="104" t="s">
        <v>899</v>
      </c>
      <c r="AG183" s="127">
        <v>630</v>
      </c>
      <c r="AH183" s="127">
        <v>115</v>
      </c>
      <c r="AI183" s="127">
        <v>2</v>
      </c>
      <c r="AJ183" s="125">
        <f t="shared" ref="AJ183:AJ189" si="45">AG183*AH183*AI183*7860/1000000000</f>
        <v>1.138914</v>
      </c>
      <c r="AK183" s="121">
        <f t="shared" ref="AK183:AK190" si="46">AD183/AJ183</f>
        <v>0.697769980876519</v>
      </c>
      <c r="AL183" s="124"/>
      <c r="AM183" s="129"/>
      <c r="AN183" s="129"/>
      <c r="AO183" s="82"/>
      <c r="AP183" s="82" t="s">
        <v>813</v>
      </c>
      <c r="AQ183" s="82" t="s">
        <v>900</v>
      </c>
      <c r="AR183" s="55" t="s">
        <v>893</v>
      </c>
      <c r="AS183" s="139"/>
      <c r="AT183" s="55">
        <v>1</v>
      </c>
      <c r="AU183" s="55">
        <v>1</v>
      </c>
      <c r="AV183" s="55">
        <v>1</v>
      </c>
      <c r="AW183" s="55">
        <v>1</v>
      </c>
    </row>
    <row r="184" s="42" customFormat="1" ht="30" customHeight="1" spans="1:49">
      <c r="A184" s="54">
        <f t="shared" si="44"/>
        <v>176</v>
      </c>
      <c r="B184" s="56"/>
      <c r="C184" s="56"/>
      <c r="D184" s="56"/>
      <c r="E184" s="56"/>
      <c r="F184" s="56"/>
      <c r="G184" s="56"/>
      <c r="H184" s="56"/>
      <c r="I184" s="56"/>
      <c r="J184" s="56">
        <v>8</v>
      </c>
      <c r="K184" s="56"/>
      <c r="L184" s="62" t="s">
        <v>1594</v>
      </c>
      <c r="M184" s="62" t="s">
        <v>1594</v>
      </c>
      <c r="N184" s="55" t="s">
        <v>180</v>
      </c>
      <c r="O184" s="148" t="s">
        <v>1595</v>
      </c>
      <c r="P184" s="55"/>
      <c r="Q184" s="76" t="s">
        <v>808</v>
      </c>
      <c r="R184" s="55"/>
      <c r="S184" s="62" t="s">
        <v>46</v>
      </c>
      <c r="T184" s="62" t="s">
        <v>809</v>
      </c>
      <c r="U184" s="77" t="s">
        <v>407</v>
      </c>
      <c r="V184" s="77" t="s">
        <v>942</v>
      </c>
      <c r="W184" s="72" t="s">
        <v>411</v>
      </c>
      <c r="X184" s="77" t="s">
        <v>600</v>
      </c>
      <c r="Y184" s="77" t="s">
        <v>407</v>
      </c>
      <c r="Z184" s="77" t="s">
        <v>942</v>
      </c>
      <c r="AA184" s="72" t="s">
        <v>411</v>
      </c>
      <c r="AB184" s="82"/>
      <c r="AC184" s="81"/>
      <c r="AD184" s="93">
        <v>0.0098</v>
      </c>
      <c r="AE184" s="55" t="s">
        <v>411</v>
      </c>
      <c r="AF184" s="82"/>
      <c r="AG184" s="118"/>
      <c r="AH184" s="118"/>
      <c r="AI184" s="118"/>
      <c r="AJ184" s="82"/>
      <c r="AK184" s="82"/>
      <c r="AL184" s="82"/>
      <c r="AM184" s="82"/>
      <c r="AN184" s="82"/>
      <c r="AO184" s="82"/>
      <c r="AP184" s="82" t="s">
        <v>823</v>
      </c>
      <c r="AQ184" s="82" t="s">
        <v>943</v>
      </c>
      <c r="AR184" s="55" t="s">
        <v>893</v>
      </c>
      <c r="AS184" s="139"/>
      <c r="AT184" s="55">
        <v>2</v>
      </c>
      <c r="AU184" s="55">
        <v>2</v>
      </c>
      <c r="AV184" s="55">
        <v>2</v>
      </c>
      <c r="AW184" s="55">
        <v>2</v>
      </c>
    </row>
    <row r="185" s="42" customFormat="1" ht="30" customHeight="1" spans="1:49">
      <c r="A185" s="54">
        <f t="shared" si="44"/>
        <v>177</v>
      </c>
      <c r="B185" s="56"/>
      <c r="C185" s="56"/>
      <c r="D185" s="56"/>
      <c r="E185" s="56"/>
      <c r="F185" s="56"/>
      <c r="G185" s="56"/>
      <c r="H185" s="56"/>
      <c r="I185" s="56"/>
      <c r="J185" s="56">
        <v>8</v>
      </c>
      <c r="K185" s="56"/>
      <c r="L185" s="72" t="s">
        <v>648</v>
      </c>
      <c r="M185" s="72" t="s">
        <v>648</v>
      </c>
      <c r="N185" s="72" t="s">
        <v>180</v>
      </c>
      <c r="O185" s="72" t="s">
        <v>1596</v>
      </c>
      <c r="P185" s="55"/>
      <c r="Q185" s="76" t="s">
        <v>808</v>
      </c>
      <c r="R185" s="91"/>
      <c r="S185" s="62" t="s">
        <v>46</v>
      </c>
      <c r="T185" s="62" t="s">
        <v>809</v>
      </c>
      <c r="U185" s="77" t="s">
        <v>407</v>
      </c>
      <c r="V185" s="56" t="s">
        <v>942</v>
      </c>
      <c r="W185" s="72" t="s">
        <v>411</v>
      </c>
      <c r="X185" s="77" t="s">
        <v>600</v>
      </c>
      <c r="Y185" s="77" t="s">
        <v>407</v>
      </c>
      <c r="Z185" s="77" t="s">
        <v>942</v>
      </c>
      <c r="AA185" s="82" t="s">
        <v>1534</v>
      </c>
      <c r="AB185" s="82" t="s">
        <v>1597</v>
      </c>
      <c r="AC185" s="81"/>
      <c r="AD185" s="93">
        <v>0.0022</v>
      </c>
      <c r="AE185" s="55" t="s">
        <v>411</v>
      </c>
      <c r="AF185" s="82"/>
      <c r="AG185" s="118"/>
      <c r="AH185" s="118"/>
      <c r="AI185" s="118"/>
      <c r="AJ185" s="82"/>
      <c r="AK185" s="82"/>
      <c r="AL185" s="82"/>
      <c r="AM185" s="82"/>
      <c r="AN185" s="82"/>
      <c r="AO185" s="82"/>
      <c r="AP185" s="82" t="s">
        <v>823</v>
      </c>
      <c r="AQ185" s="82" t="s">
        <v>943</v>
      </c>
      <c r="AR185" s="55" t="s">
        <v>893</v>
      </c>
      <c r="AS185" s="139"/>
      <c r="AT185" s="55">
        <v>1</v>
      </c>
      <c r="AU185" s="55">
        <v>1</v>
      </c>
      <c r="AV185" s="55">
        <v>1</v>
      </c>
      <c r="AW185" s="55">
        <v>1</v>
      </c>
    </row>
    <row r="186" s="42" customFormat="1" ht="30" customHeight="1" spans="1:49">
      <c r="A186" s="54">
        <f t="shared" si="44"/>
        <v>178</v>
      </c>
      <c r="B186" s="56"/>
      <c r="C186" s="56"/>
      <c r="D186" s="56"/>
      <c r="E186" s="56"/>
      <c r="F186" s="56"/>
      <c r="G186" s="56"/>
      <c r="H186" s="56"/>
      <c r="I186" s="56">
        <v>7</v>
      </c>
      <c r="J186" s="56"/>
      <c r="K186" s="56"/>
      <c r="L186" s="62" t="s">
        <v>1598</v>
      </c>
      <c r="M186" s="62" t="s">
        <v>1598</v>
      </c>
      <c r="N186" s="55" t="s">
        <v>1599</v>
      </c>
      <c r="O186" s="55"/>
      <c r="P186" s="55" t="s">
        <v>49</v>
      </c>
      <c r="Q186" s="76" t="s">
        <v>808</v>
      </c>
      <c r="R186" s="55"/>
      <c r="S186" s="62" t="s">
        <v>46</v>
      </c>
      <c r="T186" s="81" t="s">
        <v>809</v>
      </c>
      <c r="U186" s="77" t="s">
        <v>600</v>
      </c>
      <c r="V186" s="56" t="s">
        <v>1598</v>
      </c>
      <c r="W186" s="83" t="s">
        <v>46</v>
      </c>
      <c r="X186" s="77" t="s">
        <v>600</v>
      </c>
      <c r="Y186" s="77" t="s">
        <v>407</v>
      </c>
      <c r="Z186" s="77" t="s">
        <v>896</v>
      </c>
      <c r="AA186" s="82" t="s">
        <v>1021</v>
      </c>
      <c r="AB186" s="82" t="s">
        <v>1022</v>
      </c>
      <c r="AC186" s="81"/>
      <c r="AD186" s="93">
        <v>0.0072</v>
      </c>
      <c r="AE186" s="55" t="s">
        <v>411</v>
      </c>
      <c r="AF186" s="104" t="s">
        <v>899</v>
      </c>
      <c r="AG186" s="127">
        <v>46</v>
      </c>
      <c r="AH186" s="127">
        <v>18</v>
      </c>
      <c r="AI186" s="127">
        <v>2</v>
      </c>
      <c r="AJ186" s="125">
        <f t="shared" si="45"/>
        <v>0.01301616</v>
      </c>
      <c r="AK186" s="121">
        <f t="shared" si="46"/>
        <v>0.553158535236199</v>
      </c>
      <c r="AL186" s="124"/>
      <c r="AM186" s="129"/>
      <c r="AN186" s="82"/>
      <c r="AO186" s="82"/>
      <c r="AP186" s="82" t="s">
        <v>823</v>
      </c>
      <c r="AQ186" s="82" t="s">
        <v>1024</v>
      </c>
      <c r="AR186" s="55" t="s">
        <v>893</v>
      </c>
      <c r="AS186" s="139"/>
      <c r="AT186" s="55">
        <v>0</v>
      </c>
      <c r="AU186" s="55">
        <v>0</v>
      </c>
      <c r="AV186" s="55">
        <v>2</v>
      </c>
      <c r="AW186" s="55">
        <v>0</v>
      </c>
    </row>
    <row r="187" s="42" customFormat="1" ht="30" customHeight="1" spans="1:49">
      <c r="A187" s="54">
        <f t="shared" si="44"/>
        <v>179</v>
      </c>
      <c r="B187" s="56"/>
      <c r="C187" s="56"/>
      <c r="D187" s="56"/>
      <c r="E187" s="56"/>
      <c r="F187" s="56"/>
      <c r="G187" s="56"/>
      <c r="H187" s="56"/>
      <c r="I187" s="56">
        <v>7</v>
      </c>
      <c r="J187" s="56"/>
      <c r="K187" s="56"/>
      <c r="L187" s="62" t="s">
        <v>165</v>
      </c>
      <c r="M187" s="62" t="s">
        <v>165</v>
      </c>
      <c r="N187" s="55" t="s">
        <v>166</v>
      </c>
      <c r="O187" s="55" t="s">
        <v>1600</v>
      </c>
      <c r="P187" s="55" t="s">
        <v>46</v>
      </c>
      <c r="Q187" s="76" t="s">
        <v>808</v>
      </c>
      <c r="R187" s="55"/>
      <c r="S187" s="62" t="s">
        <v>134</v>
      </c>
      <c r="T187" s="81" t="s">
        <v>809</v>
      </c>
      <c r="U187" s="77" t="s">
        <v>600</v>
      </c>
      <c r="V187" s="90" t="s">
        <v>165</v>
      </c>
      <c r="W187" s="83" t="s">
        <v>134</v>
      </c>
      <c r="X187" s="77" t="s">
        <v>600</v>
      </c>
      <c r="Y187" s="77" t="s">
        <v>407</v>
      </c>
      <c r="Z187" s="77" t="s">
        <v>896</v>
      </c>
      <c r="AA187" s="82" t="s">
        <v>952</v>
      </c>
      <c r="AB187" s="82" t="s">
        <v>139</v>
      </c>
      <c r="AC187" s="81"/>
      <c r="AD187" s="93">
        <v>0.07</v>
      </c>
      <c r="AE187" s="55" t="s">
        <v>411</v>
      </c>
      <c r="AF187" s="104" t="s">
        <v>899</v>
      </c>
      <c r="AG187" s="127">
        <v>128</v>
      </c>
      <c r="AH187" s="127">
        <v>78</v>
      </c>
      <c r="AI187" s="127">
        <v>1.6</v>
      </c>
      <c r="AJ187" s="125">
        <f t="shared" si="45"/>
        <v>0.125558784</v>
      </c>
      <c r="AK187" s="121">
        <f t="shared" si="46"/>
        <v>0.557507788543094</v>
      </c>
      <c r="AL187" s="124"/>
      <c r="AM187" s="129"/>
      <c r="AN187" s="82"/>
      <c r="AO187" s="82"/>
      <c r="AP187" s="82" t="s">
        <v>813</v>
      </c>
      <c r="AQ187" s="82" t="s">
        <v>900</v>
      </c>
      <c r="AR187" s="55" t="s">
        <v>893</v>
      </c>
      <c r="AS187" s="139"/>
      <c r="AT187" s="55">
        <v>1</v>
      </c>
      <c r="AU187" s="55">
        <v>1</v>
      </c>
      <c r="AV187" s="55">
        <v>0</v>
      </c>
      <c r="AW187" s="55">
        <v>1</v>
      </c>
    </row>
    <row r="188" s="42" customFormat="1" ht="30" customHeight="1" spans="1:49">
      <c r="A188" s="54">
        <f t="shared" si="44"/>
        <v>180</v>
      </c>
      <c r="B188" s="56"/>
      <c r="C188" s="56"/>
      <c r="D188" s="56"/>
      <c r="E188" s="56"/>
      <c r="F188" s="56"/>
      <c r="G188" s="56"/>
      <c r="H188" s="56"/>
      <c r="I188" s="56">
        <v>7</v>
      </c>
      <c r="J188" s="56"/>
      <c r="K188" s="56"/>
      <c r="L188" s="62" t="s">
        <v>354</v>
      </c>
      <c r="M188" s="62" t="s">
        <v>354</v>
      </c>
      <c r="N188" s="55" t="s">
        <v>355</v>
      </c>
      <c r="O188" s="55"/>
      <c r="P188" s="55" t="s">
        <v>49</v>
      </c>
      <c r="Q188" s="76" t="s">
        <v>808</v>
      </c>
      <c r="R188" s="55"/>
      <c r="S188" s="62" t="s">
        <v>49</v>
      </c>
      <c r="T188" s="81" t="s">
        <v>809</v>
      </c>
      <c r="U188" s="77" t="s">
        <v>600</v>
      </c>
      <c r="V188" s="83" t="s">
        <v>354</v>
      </c>
      <c r="W188" s="83" t="s">
        <v>49</v>
      </c>
      <c r="X188" s="77" t="s">
        <v>600</v>
      </c>
      <c r="Y188" s="77" t="s">
        <v>407</v>
      </c>
      <c r="Z188" s="77" t="s">
        <v>896</v>
      </c>
      <c r="AA188" s="82" t="s">
        <v>1601</v>
      </c>
      <c r="AB188" s="82" t="s">
        <v>1602</v>
      </c>
      <c r="AC188" s="81"/>
      <c r="AD188" s="93">
        <v>0.007</v>
      </c>
      <c r="AE188" s="55" t="s">
        <v>411</v>
      </c>
      <c r="AF188" s="104" t="s">
        <v>899</v>
      </c>
      <c r="AG188" s="127">
        <v>43</v>
      </c>
      <c r="AH188" s="127">
        <v>31</v>
      </c>
      <c r="AI188" s="127">
        <v>2</v>
      </c>
      <c r="AJ188" s="125">
        <f t="shared" si="45"/>
        <v>0.02095476</v>
      </c>
      <c r="AK188" s="121">
        <f t="shared" si="46"/>
        <v>0.334052978893578</v>
      </c>
      <c r="AL188" s="124"/>
      <c r="AM188" s="129"/>
      <c r="AN188" s="82"/>
      <c r="AO188" s="82"/>
      <c r="AP188" s="82" t="s">
        <v>823</v>
      </c>
      <c r="AQ188" s="82" t="s">
        <v>1489</v>
      </c>
      <c r="AR188" s="55" t="s">
        <v>815</v>
      </c>
      <c r="AS188" s="139"/>
      <c r="AT188" s="55">
        <v>1</v>
      </c>
      <c r="AU188" s="55">
        <v>1</v>
      </c>
      <c r="AV188" s="55">
        <v>0</v>
      </c>
      <c r="AW188" s="55">
        <v>1</v>
      </c>
    </row>
    <row r="189" s="42" customFormat="1" ht="30" customHeight="1" spans="1:49">
      <c r="A189" s="54">
        <f t="shared" si="44"/>
        <v>181</v>
      </c>
      <c r="B189" s="56"/>
      <c r="C189" s="56"/>
      <c r="D189" s="56"/>
      <c r="E189" s="56"/>
      <c r="F189" s="56"/>
      <c r="G189" s="56"/>
      <c r="H189" s="56"/>
      <c r="I189" s="56">
        <v>7</v>
      </c>
      <c r="J189" s="56"/>
      <c r="K189" s="56"/>
      <c r="L189" s="62" t="s">
        <v>168</v>
      </c>
      <c r="M189" s="62" t="s">
        <v>168</v>
      </c>
      <c r="N189" s="55" t="s">
        <v>169</v>
      </c>
      <c r="O189" s="55"/>
      <c r="P189" s="55" t="s">
        <v>46</v>
      </c>
      <c r="Q189" s="76" t="s">
        <v>808</v>
      </c>
      <c r="R189" s="55"/>
      <c r="S189" s="62" t="s">
        <v>49</v>
      </c>
      <c r="T189" s="81" t="s">
        <v>809</v>
      </c>
      <c r="U189" s="77" t="s">
        <v>600</v>
      </c>
      <c r="V189" s="56" t="s">
        <v>168</v>
      </c>
      <c r="W189" s="83" t="s">
        <v>49</v>
      </c>
      <c r="X189" s="77" t="s">
        <v>600</v>
      </c>
      <c r="Y189" s="77" t="s">
        <v>407</v>
      </c>
      <c r="Z189" s="77" t="s">
        <v>896</v>
      </c>
      <c r="AA189" s="82" t="s">
        <v>952</v>
      </c>
      <c r="AB189" s="82" t="s">
        <v>139</v>
      </c>
      <c r="AC189" s="81" t="s">
        <v>1603</v>
      </c>
      <c r="AD189" s="93">
        <v>0.2446</v>
      </c>
      <c r="AE189" s="55" t="s">
        <v>411</v>
      </c>
      <c r="AF189" s="104" t="s">
        <v>899</v>
      </c>
      <c r="AG189" s="127">
        <v>271</v>
      </c>
      <c r="AH189" s="127">
        <v>118</v>
      </c>
      <c r="AI189" s="127">
        <v>1.6</v>
      </c>
      <c r="AJ189" s="125">
        <f t="shared" si="45"/>
        <v>0.402155328</v>
      </c>
      <c r="AK189" s="121">
        <f t="shared" si="46"/>
        <v>0.608222701453305</v>
      </c>
      <c r="AL189" s="124"/>
      <c r="AM189" s="129"/>
      <c r="AN189" s="82"/>
      <c r="AO189" s="82"/>
      <c r="AP189" s="82" t="s">
        <v>813</v>
      </c>
      <c r="AQ189" s="82" t="s">
        <v>900</v>
      </c>
      <c r="AR189" s="55" t="s">
        <v>893</v>
      </c>
      <c r="AS189" s="139"/>
      <c r="AT189" s="55">
        <v>1</v>
      </c>
      <c r="AU189" s="55">
        <v>1</v>
      </c>
      <c r="AV189" s="55">
        <v>1</v>
      </c>
      <c r="AW189" s="55">
        <v>1</v>
      </c>
    </row>
    <row r="190" s="42" customFormat="1" ht="30" customHeight="1" spans="1:49">
      <c r="A190" s="54">
        <f t="shared" si="44"/>
        <v>182</v>
      </c>
      <c r="B190" s="56"/>
      <c r="C190" s="56"/>
      <c r="D190" s="56"/>
      <c r="E190" s="56"/>
      <c r="F190" s="56"/>
      <c r="G190" s="56"/>
      <c r="H190" s="56"/>
      <c r="I190" s="56">
        <v>7</v>
      </c>
      <c r="J190" s="56"/>
      <c r="K190" s="56"/>
      <c r="L190" s="62" t="s">
        <v>460</v>
      </c>
      <c r="M190" s="62" t="s">
        <v>460</v>
      </c>
      <c r="N190" s="55" t="s">
        <v>461</v>
      </c>
      <c r="O190" s="55" t="s">
        <v>1342</v>
      </c>
      <c r="P190" s="55" t="s">
        <v>49</v>
      </c>
      <c r="Q190" s="76" t="s">
        <v>808</v>
      </c>
      <c r="R190" s="55"/>
      <c r="S190" s="62" t="s">
        <v>49</v>
      </c>
      <c r="T190" s="81" t="s">
        <v>809</v>
      </c>
      <c r="U190" s="77" t="s">
        <v>600</v>
      </c>
      <c r="V190" s="90" t="s">
        <v>460</v>
      </c>
      <c r="W190" s="83" t="s">
        <v>49</v>
      </c>
      <c r="X190" s="77" t="s">
        <v>600</v>
      </c>
      <c r="Y190" s="77" t="s">
        <v>407</v>
      </c>
      <c r="Z190" s="55" t="s">
        <v>1010</v>
      </c>
      <c r="AA190" s="82" t="s">
        <v>109</v>
      </c>
      <c r="AB190" s="82" t="s">
        <v>1008</v>
      </c>
      <c r="AC190" s="81" t="s">
        <v>1604</v>
      </c>
      <c r="AD190" s="93">
        <v>0.0554</v>
      </c>
      <c r="AE190" s="55" t="s">
        <v>411</v>
      </c>
      <c r="AF190" s="104" t="s">
        <v>1010</v>
      </c>
      <c r="AG190" s="127">
        <v>42</v>
      </c>
      <c r="AH190" s="127">
        <v>17</v>
      </c>
      <c r="AI190" s="127"/>
      <c r="AJ190" s="129">
        <f>AH190/2*AH190/2*3.14*AG190*7860/1000000000</f>
        <v>0.0748926738</v>
      </c>
      <c r="AK190" s="121">
        <f t="shared" si="46"/>
        <v>0.739725225299674</v>
      </c>
      <c r="AL190" s="130"/>
      <c r="AM190" s="129"/>
      <c r="AN190" s="82"/>
      <c r="AO190" s="82"/>
      <c r="AP190" s="82" t="s">
        <v>823</v>
      </c>
      <c r="AQ190" s="82" t="s">
        <v>1247</v>
      </c>
      <c r="AR190" s="55" t="s">
        <v>893</v>
      </c>
      <c r="AS190" s="139"/>
      <c r="AT190" s="55">
        <v>1</v>
      </c>
      <c r="AU190" s="55">
        <v>1</v>
      </c>
      <c r="AV190" s="55">
        <v>1</v>
      </c>
      <c r="AW190" s="55">
        <v>1</v>
      </c>
    </row>
    <row r="191" s="42" customFormat="1" ht="30" customHeight="1" spans="1:49">
      <c r="A191" s="54">
        <f t="shared" si="44"/>
        <v>183</v>
      </c>
      <c r="B191" s="56"/>
      <c r="C191" s="56"/>
      <c r="D191" s="56"/>
      <c r="E191" s="56"/>
      <c r="F191" s="56"/>
      <c r="G191" s="56"/>
      <c r="H191" s="56">
        <v>6</v>
      </c>
      <c r="I191" s="56"/>
      <c r="J191" s="56"/>
      <c r="K191" s="56"/>
      <c r="L191" s="63"/>
      <c r="M191" s="62" t="s">
        <v>340</v>
      </c>
      <c r="N191" s="55" t="s">
        <v>341</v>
      </c>
      <c r="O191" s="55" t="s">
        <v>1589</v>
      </c>
      <c r="P191" s="55"/>
      <c r="Q191" s="76" t="s">
        <v>808</v>
      </c>
      <c r="R191" s="55"/>
      <c r="S191" s="62" t="s">
        <v>134</v>
      </c>
      <c r="T191" s="81" t="s">
        <v>809</v>
      </c>
      <c r="U191" s="77" t="s">
        <v>600</v>
      </c>
      <c r="V191" s="56" t="s">
        <v>340</v>
      </c>
      <c r="W191" s="83" t="s">
        <v>134</v>
      </c>
      <c r="X191" s="77" t="s">
        <v>600</v>
      </c>
      <c r="Y191" s="77" t="s">
        <v>407</v>
      </c>
      <c r="Z191" s="77" t="s">
        <v>843</v>
      </c>
      <c r="AA191" s="82" t="s">
        <v>811</v>
      </c>
      <c r="AB191" s="82" t="s">
        <v>411</v>
      </c>
      <c r="AC191" s="81"/>
      <c r="AD191" s="93">
        <f>AD193+AD197*2+AD198+AD199</f>
        <v>1.1309</v>
      </c>
      <c r="AE191" s="55" t="s">
        <v>411</v>
      </c>
      <c r="AF191" s="104" t="s">
        <v>844</v>
      </c>
      <c r="AG191" s="127"/>
      <c r="AH191" s="127"/>
      <c r="AI191" s="127"/>
      <c r="AJ191" s="128"/>
      <c r="AK191" s="104"/>
      <c r="AL191" s="127">
        <v>20</v>
      </c>
      <c r="AM191" s="128"/>
      <c r="AN191" s="82"/>
      <c r="AO191" s="82"/>
      <c r="AP191" s="82" t="s">
        <v>869</v>
      </c>
      <c r="AQ191" s="82" t="s">
        <v>845</v>
      </c>
      <c r="AR191" s="55" t="s">
        <v>893</v>
      </c>
      <c r="AS191" s="139"/>
      <c r="AT191" s="55">
        <v>1</v>
      </c>
      <c r="AU191" s="55">
        <v>1</v>
      </c>
      <c r="AV191" s="55">
        <v>0</v>
      </c>
      <c r="AW191" s="55">
        <v>1</v>
      </c>
    </row>
    <row r="192" s="42" customFormat="1" ht="30" customHeight="1" spans="1:49">
      <c r="A192" s="54">
        <f t="shared" si="44"/>
        <v>184</v>
      </c>
      <c r="B192" s="56"/>
      <c r="C192" s="56"/>
      <c r="D192" s="56"/>
      <c r="E192" s="56"/>
      <c r="F192" s="56"/>
      <c r="G192" s="56"/>
      <c r="H192" s="56">
        <v>6</v>
      </c>
      <c r="I192" s="56"/>
      <c r="J192" s="56"/>
      <c r="K192" s="56"/>
      <c r="L192" s="63"/>
      <c r="M192" s="62" t="s">
        <v>338</v>
      </c>
      <c r="N192" s="55" t="s">
        <v>339</v>
      </c>
      <c r="O192" s="55" t="s">
        <v>1588</v>
      </c>
      <c r="P192" s="55"/>
      <c r="Q192" s="76" t="s">
        <v>808</v>
      </c>
      <c r="R192" s="55"/>
      <c r="S192" s="62" t="s">
        <v>178</v>
      </c>
      <c r="T192" s="81" t="s">
        <v>809</v>
      </c>
      <c r="U192" s="77" t="s">
        <v>600</v>
      </c>
      <c r="V192" s="90" t="s">
        <v>333</v>
      </c>
      <c r="W192" s="83" t="s">
        <v>178</v>
      </c>
      <c r="X192" s="77" t="s">
        <v>600</v>
      </c>
      <c r="Y192" s="77" t="s">
        <v>407</v>
      </c>
      <c r="Z192" s="77" t="s">
        <v>843</v>
      </c>
      <c r="AA192" s="82" t="s">
        <v>811</v>
      </c>
      <c r="AB192" s="82" t="s">
        <v>411</v>
      </c>
      <c r="AC192" s="81"/>
      <c r="AD192" s="93">
        <f>AD193+AD198+AD199+AD200+AD201</f>
        <v>1.1935</v>
      </c>
      <c r="AE192" s="55" t="s">
        <v>411</v>
      </c>
      <c r="AF192" s="104" t="s">
        <v>844</v>
      </c>
      <c r="AG192" s="127"/>
      <c r="AH192" s="127"/>
      <c r="AI192" s="127"/>
      <c r="AJ192" s="128"/>
      <c r="AK192" s="104"/>
      <c r="AL192" s="127">
        <v>20</v>
      </c>
      <c r="AM192" s="128"/>
      <c r="AN192" s="82"/>
      <c r="AO192" s="82"/>
      <c r="AP192" s="82" t="s">
        <v>869</v>
      </c>
      <c r="AQ192" s="82" t="s">
        <v>845</v>
      </c>
      <c r="AR192" s="105" t="s">
        <v>840</v>
      </c>
      <c r="AS192" s="139"/>
      <c r="AT192" s="55">
        <v>0</v>
      </c>
      <c r="AU192" s="55">
        <v>0</v>
      </c>
      <c r="AV192" s="55">
        <v>1</v>
      </c>
      <c r="AW192" s="55">
        <v>0</v>
      </c>
    </row>
    <row r="193" s="42" customFormat="1" ht="30" customHeight="1" spans="1:49">
      <c r="A193" s="54">
        <f t="shared" ref="A193:A202" si="47">ROW()-8</f>
        <v>185</v>
      </c>
      <c r="B193" s="56"/>
      <c r="C193" s="56"/>
      <c r="D193" s="56"/>
      <c r="E193" s="56"/>
      <c r="F193" s="56"/>
      <c r="G193" s="56"/>
      <c r="H193" s="56"/>
      <c r="I193" s="56">
        <v>7</v>
      </c>
      <c r="J193" s="56"/>
      <c r="K193" s="56"/>
      <c r="L193" s="63"/>
      <c r="M193" s="62" t="s">
        <v>1605</v>
      </c>
      <c r="N193" s="55" t="s">
        <v>1606</v>
      </c>
      <c r="O193" s="55"/>
      <c r="P193" s="55"/>
      <c r="Q193" s="76" t="s">
        <v>808</v>
      </c>
      <c r="R193" s="55"/>
      <c r="S193" s="62" t="s">
        <v>134</v>
      </c>
      <c r="T193" s="81" t="s">
        <v>809</v>
      </c>
      <c r="U193" s="77" t="s">
        <v>600</v>
      </c>
      <c r="V193" s="90" t="s">
        <v>1590</v>
      </c>
      <c r="W193" s="83" t="s">
        <v>134</v>
      </c>
      <c r="X193" s="77" t="s">
        <v>600</v>
      </c>
      <c r="Y193" s="77" t="s">
        <v>407</v>
      </c>
      <c r="Z193" s="77" t="s">
        <v>843</v>
      </c>
      <c r="AA193" s="82" t="s">
        <v>811</v>
      </c>
      <c r="AB193" s="82" t="s">
        <v>411</v>
      </c>
      <c r="AC193" s="81"/>
      <c r="AD193" s="93">
        <f>AD194+AD195*2+AD196</f>
        <v>0.8165</v>
      </c>
      <c r="AE193" s="55" t="s">
        <v>411</v>
      </c>
      <c r="AF193" s="104" t="s">
        <v>933</v>
      </c>
      <c r="AG193" s="127"/>
      <c r="AH193" s="127"/>
      <c r="AI193" s="127"/>
      <c r="AJ193" s="128"/>
      <c r="AK193" s="104"/>
      <c r="AL193" s="127">
        <v>2</v>
      </c>
      <c r="AM193" s="128"/>
      <c r="AN193" s="82"/>
      <c r="AO193" s="82"/>
      <c r="AP193" s="82" t="s">
        <v>869</v>
      </c>
      <c r="AQ193" s="82" t="s">
        <v>845</v>
      </c>
      <c r="AR193" s="55" t="s">
        <v>893</v>
      </c>
      <c r="AS193" s="139"/>
      <c r="AT193" s="55">
        <v>1</v>
      </c>
      <c r="AU193" s="55">
        <v>1</v>
      </c>
      <c r="AV193" s="55">
        <v>1</v>
      </c>
      <c r="AW193" s="55">
        <v>1</v>
      </c>
    </row>
    <row r="194" s="42" customFormat="1" ht="30" customHeight="1" spans="1:49">
      <c r="A194" s="54">
        <f t="shared" si="47"/>
        <v>186</v>
      </c>
      <c r="B194" s="56"/>
      <c r="C194" s="56"/>
      <c r="D194" s="56"/>
      <c r="E194" s="56"/>
      <c r="F194" s="56"/>
      <c r="G194" s="56"/>
      <c r="H194" s="56"/>
      <c r="I194" s="56"/>
      <c r="J194" s="56">
        <v>8</v>
      </c>
      <c r="K194" s="56"/>
      <c r="L194" s="62" t="s">
        <v>352</v>
      </c>
      <c r="M194" s="62" t="s">
        <v>352</v>
      </c>
      <c r="N194" s="55" t="s">
        <v>353</v>
      </c>
      <c r="O194" s="55" t="s">
        <v>1017</v>
      </c>
      <c r="P194" s="55" t="s">
        <v>46</v>
      </c>
      <c r="Q194" s="76" t="s">
        <v>808</v>
      </c>
      <c r="R194" s="55"/>
      <c r="S194" s="62" t="s">
        <v>244</v>
      </c>
      <c r="T194" s="81" t="s">
        <v>809</v>
      </c>
      <c r="U194" s="77" t="s">
        <v>600</v>
      </c>
      <c r="V194" s="90" t="s">
        <v>346</v>
      </c>
      <c r="W194" s="62" t="s">
        <v>244</v>
      </c>
      <c r="X194" s="77" t="s">
        <v>600</v>
      </c>
      <c r="Y194" s="77" t="s">
        <v>407</v>
      </c>
      <c r="Z194" s="77" t="s">
        <v>896</v>
      </c>
      <c r="AA194" s="82" t="s">
        <v>936</v>
      </c>
      <c r="AB194" s="82" t="s">
        <v>937</v>
      </c>
      <c r="AC194" s="81" t="s">
        <v>1593</v>
      </c>
      <c r="AD194" s="93">
        <v>0.7947</v>
      </c>
      <c r="AE194" s="55" t="s">
        <v>411</v>
      </c>
      <c r="AF194" s="104" t="s">
        <v>899</v>
      </c>
      <c r="AG194" s="127">
        <v>630</v>
      </c>
      <c r="AH194" s="127">
        <v>115</v>
      </c>
      <c r="AI194" s="127">
        <v>2</v>
      </c>
      <c r="AJ194" s="125">
        <f t="shared" ref="AJ194:AJ198" si="48">AG194*AH194*AI194*7860/1000000000</f>
        <v>1.138914</v>
      </c>
      <c r="AK194" s="121">
        <f t="shared" ref="AK194:AK201" si="49">AD194/AJ194</f>
        <v>0.697769980876519</v>
      </c>
      <c r="AL194" s="124"/>
      <c r="AM194" s="129"/>
      <c r="AN194" s="82"/>
      <c r="AO194" s="82"/>
      <c r="AP194" s="82" t="s">
        <v>813</v>
      </c>
      <c r="AQ194" s="82" t="s">
        <v>900</v>
      </c>
      <c r="AR194" s="55" t="s">
        <v>893</v>
      </c>
      <c r="AS194" s="139"/>
      <c r="AT194" s="55">
        <v>1</v>
      </c>
      <c r="AU194" s="55">
        <v>1</v>
      </c>
      <c r="AV194" s="55">
        <v>1</v>
      </c>
      <c r="AW194" s="55">
        <v>1</v>
      </c>
    </row>
    <row r="195" s="42" customFormat="1" ht="30" customHeight="1" spans="1:49">
      <c r="A195" s="54">
        <f t="shared" si="47"/>
        <v>187</v>
      </c>
      <c r="B195" s="56"/>
      <c r="C195" s="56"/>
      <c r="D195" s="56"/>
      <c r="E195" s="56"/>
      <c r="F195" s="56"/>
      <c r="G195" s="56"/>
      <c r="H195" s="56"/>
      <c r="I195" s="56"/>
      <c r="J195" s="56">
        <v>8</v>
      </c>
      <c r="K195" s="56"/>
      <c r="L195" s="62" t="s">
        <v>1594</v>
      </c>
      <c r="M195" s="62" t="s">
        <v>1594</v>
      </c>
      <c r="N195" s="55" t="s">
        <v>180</v>
      </c>
      <c r="O195" s="148" t="s">
        <v>1595</v>
      </c>
      <c r="P195" s="55"/>
      <c r="Q195" s="76" t="s">
        <v>808</v>
      </c>
      <c r="R195" s="55"/>
      <c r="S195" s="62" t="s">
        <v>46</v>
      </c>
      <c r="T195" s="62" t="s">
        <v>809</v>
      </c>
      <c r="U195" s="77" t="s">
        <v>407</v>
      </c>
      <c r="V195" s="77" t="s">
        <v>942</v>
      </c>
      <c r="W195" s="72" t="s">
        <v>411</v>
      </c>
      <c r="X195" s="77" t="s">
        <v>600</v>
      </c>
      <c r="Y195" s="77" t="s">
        <v>407</v>
      </c>
      <c r="Z195" s="77" t="s">
        <v>942</v>
      </c>
      <c r="AA195" s="72" t="s">
        <v>411</v>
      </c>
      <c r="AB195" s="82"/>
      <c r="AC195" s="81"/>
      <c r="AD195" s="93">
        <v>0.0098</v>
      </c>
      <c r="AE195" s="55" t="s">
        <v>411</v>
      </c>
      <c r="AF195" s="82"/>
      <c r="AG195" s="118"/>
      <c r="AH195" s="118"/>
      <c r="AI195" s="118"/>
      <c r="AJ195" s="82"/>
      <c r="AK195" s="82"/>
      <c r="AL195" s="82"/>
      <c r="AM195" s="82"/>
      <c r="AN195" s="82"/>
      <c r="AO195" s="82"/>
      <c r="AP195" s="82" t="s">
        <v>823</v>
      </c>
      <c r="AQ195" s="82" t="s">
        <v>943</v>
      </c>
      <c r="AR195" s="55" t="s">
        <v>893</v>
      </c>
      <c r="AS195" s="139"/>
      <c r="AT195" s="55">
        <v>2</v>
      </c>
      <c r="AU195" s="55">
        <v>2</v>
      </c>
      <c r="AV195" s="55">
        <v>2</v>
      </c>
      <c r="AW195" s="55">
        <v>2</v>
      </c>
    </row>
    <row r="196" s="42" customFormat="1" ht="30" customHeight="1" spans="1:49">
      <c r="A196" s="54">
        <f t="shared" si="47"/>
        <v>188</v>
      </c>
      <c r="B196" s="56"/>
      <c r="C196" s="56"/>
      <c r="D196" s="56"/>
      <c r="E196" s="56"/>
      <c r="F196" s="56"/>
      <c r="G196" s="56"/>
      <c r="H196" s="56"/>
      <c r="I196" s="56"/>
      <c r="J196" s="56">
        <v>8</v>
      </c>
      <c r="K196" s="56"/>
      <c r="L196" s="72" t="s">
        <v>648</v>
      </c>
      <c r="M196" s="72" t="s">
        <v>648</v>
      </c>
      <c r="N196" s="72" t="s">
        <v>180</v>
      </c>
      <c r="O196" s="72" t="s">
        <v>1596</v>
      </c>
      <c r="P196" s="55"/>
      <c r="Q196" s="76" t="s">
        <v>808</v>
      </c>
      <c r="R196" s="91"/>
      <c r="S196" s="62" t="s">
        <v>46</v>
      </c>
      <c r="T196" s="62" t="s">
        <v>809</v>
      </c>
      <c r="U196" s="77" t="s">
        <v>407</v>
      </c>
      <c r="V196" s="56" t="s">
        <v>942</v>
      </c>
      <c r="W196" s="72" t="s">
        <v>411</v>
      </c>
      <c r="X196" s="77" t="s">
        <v>600</v>
      </c>
      <c r="Y196" s="77" t="s">
        <v>407</v>
      </c>
      <c r="Z196" s="77" t="s">
        <v>942</v>
      </c>
      <c r="AA196" s="82" t="s">
        <v>1534</v>
      </c>
      <c r="AB196" s="82" t="s">
        <v>1597</v>
      </c>
      <c r="AC196" s="81"/>
      <c r="AD196" s="93">
        <v>0.0022</v>
      </c>
      <c r="AE196" s="55" t="s">
        <v>411</v>
      </c>
      <c r="AF196" s="82"/>
      <c r="AG196" s="118"/>
      <c r="AH196" s="118"/>
      <c r="AI196" s="118"/>
      <c r="AJ196" s="82"/>
      <c r="AK196" s="82"/>
      <c r="AL196" s="82"/>
      <c r="AM196" s="82"/>
      <c r="AN196" s="82"/>
      <c r="AO196" s="82"/>
      <c r="AP196" s="82" t="s">
        <v>823</v>
      </c>
      <c r="AQ196" s="82" t="s">
        <v>943</v>
      </c>
      <c r="AR196" s="55" t="s">
        <v>893</v>
      </c>
      <c r="AS196" s="139"/>
      <c r="AT196" s="55">
        <v>1</v>
      </c>
      <c r="AU196" s="55">
        <v>1</v>
      </c>
      <c r="AV196" s="55">
        <v>1</v>
      </c>
      <c r="AW196" s="55">
        <v>1</v>
      </c>
    </row>
    <row r="197" s="42" customFormat="1" ht="30" customHeight="1" spans="1:49">
      <c r="A197" s="54">
        <f t="shared" si="47"/>
        <v>189</v>
      </c>
      <c r="B197" s="56"/>
      <c r="C197" s="56"/>
      <c r="D197" s="56"/>
      <c r="E197" s="56"/>
      <c r="F197" s="56"/>
      <c r="G197" s="56"/>
      <c r="H197" s="56"/>
      <c r="I197" s="56">
        <v>7</v>
      </c>
      <c r="J197" s="56"/>
      <c r="K197" s="56"/>
      <c r="L197" s="62" t="s">
        <v>1598</v>
      </c>
      <c r="M197" s="62" t="s">
        <v>1598</v>
      </c>
      <c r="N197" s="55" t="s">
        <v>1599</v>
      </c>
      <c r="O197" s="55"/>
      <c r="P197" s="55" t="s">
        <v>49</v>
      </c>
      <c r="Q197" s="76" t="s">
        <v>808</v>
      </c>
      <c r="R197" s="55"/>
      <c r="S197" s="62" t="s">
        <v>46</v>
      </c>
      <c r="T197" s="81" t="s">
        <v>809</v>
      </c>
      <c r="U197" s="77" t="s">
        <v>600</v>
      </c>
      <c r="V197" s="56" t="s">
        <v>1598</v>
      </c>
      <c r="W197" s="83" t="s">
        <v>46</v>
      </c>
      <c r="X197" s="77" t="s">
        <v>600</v>
      </c>
      <c r="Y197" s="77" t="s">
        <v>407</v>
      </c>
      <c r="Z197" s="77" t="s">
        <v>896</v>
      </c>
      <c r="AA197" s="82" t="s">
        <v>1021</v>
      </c>
      <c r="AB197" s="82" t="s">
        <v>1022</v>
      </c>
      <c r="AC197" s="81"/>
      <c r="AD197" s="93">
        <v>0.0072</v>
      </c>
      <c r="AE197" s="55" t="s">
        <v>411</v>
      </c>
      <c r="AF197" s="104" t="s">
        <v>899</v>
      </c>
      <c r="AG197" s="127">
        <v>46</v>
      </c>
      <c r="AH197" s="127">
        <v>18</v>
      </c>
      <c r="AI197" s="127">
        <v>2</v>
      </c>
      <c r="AJ197" s="125">
        <f t="shared" si="48"/>
        <v>0.01301616</v>
      </c>
      <c r="AK197" s="121">
        <f t="shared" si="49"/>
        <v>0.553158535236199</v>
      </c>
      <c r="AL197" s="124"/>
      <c r="AM197" s="129"/>
      <c r="AN197" s="82"/>
      <c r="AO197" s="82"/>
      <c r="AP197" s="82" t="s">
        <v>823</v>
      </c>
      <c r="AQ197" s="82" t="s">
        <v>1024</v>
      </c>
      <c r="AR197" s="55" t="s">
        <v>893</v>
      </c>
      <c r="AS197" s="139"/>
      <c r="AT197" s="55">
        <v>2</v>
      </c>
      <c r="AU197" s="55">
        <v>2</v>
      </c>
      <c r="AV197" s="55">
        <v>0</v>
      </c>
      <c r="AW197" s="55">
        <v>2</v>
      </c>
    </row>
    <row r="198" s="42" customFormat="1" ht="30" customHeight="1" spans="1:49">
      <c r="A198" s="54">
        <f t="shared" si="47"/>
        <v>190</v>
      </c>
      <c r="B198" s="56"/>
      <c r="C198" s="56"/>
      <c r="D198" s="56"/>
      <c r="E198" s="56"/>
      <c r="F198" s="56"/>
      <c r="G198" s="56"/>
      <c r="H198" s="56"/>
      <c r="I198" s="56">
        <v>7</v>
      </c>
      <c r="J198" s="56"/>
      <c r="K198" s="56"/>
      <c r="L198" s="62" t="s">
        <v>171</v>
      </c>
      <c r="M198" s="62" t="s">
        <v>171</v>
      </c>
      <c r="N198" s="55" t="s">
        <v>172</v>
      </c>
      <c r="O198" s="55" t="s">
        <v>1607</v>
      </c>
      <c r="P198" s="55" t="s">
        <v>46</v>
      </c>
      <c r="Q198" s="76" t="s">
        <v>808</v>
      </c>
      <c r="R198" s="55"/>
      <c r="S198" s="62" t="s">
        <v>49</v>
      </c>
      <c r="T198" s="81" t="s">
        <v>809</v>
      </c>
      <c r="U198" s="77" t="s">
        <v>600</v>
      </c>
      <c r="V198" s="56" t="s">
        <v>168</v>
      </c>
      <c r="W198" s="83" t="s">
        <v>49</v>
      </c>
      <c r="X198" s="77" t="s">
        <v>600</v>
      </c>
      <c r="Y198" s="77" t="s">
        <v>407</v>
      </c>
      <c r="Z198" s="77" t="s">
        <v>896</v>
      </c>
      <c r="AA198" s="82" t="s">
        <v>952</v>
      </c>
      <c r="AB198" s="82" t="s">
        <v>139</v>
      </c>
      <c r="AC198" s="81" t="s">
        <v>1603</v>
      </c>
      <c r="AD198" s="93">
        <v>0.2446</v>
      </c>
      <c r="AE198" s="55" t="s">
        <v>411</v>
      </c>
      <c r="AF198" s="104" t="s">
        <v>899</v>
      </c>
      <c r="AG198" s="127">
        <v>271</v>
      </c>
      <c r="AH198" s="127">
        <v>118</v>
      </c>
      <c r="AI198" s="127">
        <v>1.6</v>
      </c>
      <c r="AJ198" s="125">
        <f t="shared" si="48"/>
        <v>0.402155328</v>
      </c>
      <c r="AK198" s="121">
        <f t="shared" si="49"/>
        <v>0.608222701453305</v>
      </c>
      <c r="AL198" s="124"/>
      <c r="AM198" s="129"/>
      <c r="AN198" s="82"/>
      <c r="AO198" s="82"/>
      <c r="AP198" s="82" t="s">
        <v>813</v>
      </c>
      <c r="AQ198" s="82" t="s">
        <v>900</v>
      </c>
      <c r="AR198" s="55" t="s">
        <v>893</v>
      </c>
      <c r="AS198" s="139"/>
      <c r="AT198" s="55">
        <v>1</v>
      </c>
      <c r="AU198" s="55">
        <v>1</v>
      </c>
      <c r="AV198" s="55">
        <v>1</v>
      </c>
      <c r="AW198" s="55">
        <v>1</v>
      </c>
    </row>
    <row r="199" s="42" customFormat="1" ht="30" customHeight="1" spans="1:49">
      <c r="A199" s="54">
        <f t="shared" si="47"/>
        <v>191</v>
      </c>
      <c r="B199" s="56"/>
      <c r="C199" s="56"/>
      <c r="D199" s="56"/>
      <c r="E199" s="56"/>
      <c r="F199" s="56"/>
      <c r="G199" s="56"/>
      <c r="H199" s="56"/>
      <c r="I199" s="56">
        <v>7</v>
      </c>
      <c r="J199" s="56"/>
      <c r="K199" s="56"/>
      <c r="L199" s="62" t="s">
        <v>460</v>
      </c>
      <c r="M199" s="62" t="s">
        <v>460</v>
      </c>
      <c r="N199" s="55" t="s">
        <v>461</v>
      </c>
      <c r="O199" s="55" t="s">
        <v>1342</v>
      </c>
      <c r="P199" s="55" t="s">
        <v>49</v>
      </c>
      <c r="Q199" s="76" t="s">
        <v>808</v>
      </c>
      <c r="R199" s="55"/>
      <c r="S199" s="62" t="s">
        <v>49</v>
      </c>
      <c r="T199" s="81" t="s">
        <v>809</v>
      </c>
      <c r="U199" s="77" t="s">
        <v>600</v>
      </c>
      <c r="V199" s="90" t="s">
        <v>460</v>
      </c>
      <c r="W199" s="83" t="s">
        <v>49</v>
      </c>
      <c r="X199" s="77" t="s">
        <v>600</v>
      </c>
      <c r="Y199" s="77" t="s">
        <v>407</v>
      </c>
      <c r="Z199" s="55" t="s">
        <v>1010</v>
      </c>
      <c r="AA199" s="82" t="s">
        <v>109</v>
      </c>
      <c r="AB199" s="82" t="s">
        <v>1008</v>
      </c>
      <c r="AC199" s="81" t="s">
        <v>1604</v>
      </c>
      <c r="AD199" s="93">
        <v>0.0554</v>
      </c>
      <c r="AE199" s="55" t="s">
        <v>411</v>
      </c>
      <c r="AF199" s="104" t="s">
        <v>1010</v>
      </c>
      <c r="AG199" s="127">
        <v>42</v>
      </c>
      <c r="AH199" s="127">
        <v>17</v>
      </c>
      <c r="AI199" s="127"/>
      <c r="AJ199" s="129">
        <f>AH199/2*AH199/2*3.14*AG199*7860/1000000000</f>
        <v>0.0748926738</v>
      </c>
      <c r="AK199" s="121">
        <f t="shared" si="49"/>
        <v>0.739725225299674</v>
      </c>
      <c r="AL199" s="130"/>
      <c r="AM199" s="129"/>
      <c r="AN199" s="82"/>
      <c r="AO199" s="82"/>
      <c r="AP199" s="82" t="s">
        <v>823</v>
      </c>
      <c r="AQ199" s="82" t="s">
        <v>1247</v>
      </c>
      <c r="AR199" s="55" t="s">
        <v>893</v>
      </c>
      <c r="AS199" s="139"/>
      <c r="AT199" s="55">
        <v>1</v>
      </c>
      <c r="AU199" s="55">
        <v>1</v>
      </c>
      <c r="AV199" s="55">
        <v>1</v>
      </c>
      <c r="AW199" s="55">
        <v>1</v>
      </c>
    </row>
    <row r="200" s="42" customFormat="1" ht="30" customHeight="1" spans="1:49">
      <c r="A200" s="54">
        <f t="shared" si="47"/>
        <v>192</v>
      </c>
      <c r="B200" s="56"/>
      <c r="C200" s="56"/>
      <c r="D200" s="56"/>
      <c r="E200" s="56"/>
      <c r="F200" s="56"/>
      <c r="G200" s="56"/>
      <c r="H200" s="56"/>
      <c r="I200" s="56">
        <v>7</v>
      </c>
      <c r="J200" s="56"/>
      <c r="K200" s="56"/>
      <c r="L200" s="62" t="s">
        <v>174</v>
      </c>
      <c r="M200" s="62" t="s">
        <v>174</v>
      </c>
      <c r="N200" s="55" t="s">
        <v>175</v>
      </c>
      <c r="O200" s="55" t="s">
        <v>1600</v>
      </c>
      <c r="P200" s="55" t="s">
        <v>46</v>
      </c>
      <c r="Q200" s="76" t="s">
        <v>808</v>
      </c>
      <c r="R200" s="55"/>
      <c r="S200" s="62" t="s">
        <v>134</v>
      </c>
      <c r="T200" s="81" t="s">
        <v>809</v>
      </c>
      <c r="U200" s="77" t="s">
        <v>600</v>
      </c>
      <c r="V200" s="90" t="s">
        <v>165</v>
      </c>
      <c r="W200" s="83" t="s">
        <v>134</v>
      </c>
      <c r="X200" s="77" t="s">
        <v>600</v>
      </c>
      <c r="Y200" s="77" t="s">
        <v>407</v>
      </c>
      <c r="Z200" s="77" t="s">
        <v>896</v>
      </c>
      <c r="AA200" s="82" t="s">
        <v>952</v>
      </c>
      <c r="AB200" s="82" t="s">
        <v>139</v>
      </c>
      <c r="AC200" s="81"/>
      <c r="AD200" s="93">
        <v>0.07</v>
      </c>
      <c r="AE200" s="55" t="s">
        <v>411</v>
      </c>
      <c r="AF200" s="104" t="s">
        <v>899</v>
      </c>
      <c r="AG200" s="127">
        <v>128</v>
      </c>
      <c r="AH200" s="127">
        <v>78</v>
      </c>
      <c r="AI200" s="127">
        <v>1.6</v>
      </c>
      <c r="AJ200" s="125">
        <f t="shared" ref="AJ200:AJ204" si="50">AG200*AH200*AI200*7860/1000000000</f>
        <v>0.125558784</v>
      </c>
      <c r="AK200" s="121">
        <f t="shared" si="49"/>
        <v>0.557507788543094</v>
      </c>
      <c r="AL200" s="124"/>
      <c r="AM200" s="129"/>
      <c r="AN200" s="82"/>
      <c r="AO200" s="82"/>
      <c r="AP200" s="82" t="s">
        <v>813</v>
      </c>
      <c r="AQ200" s="82" t="s">
        <v>900</v>
      </c>
      <c r="AR200" s="55" t="s">
        <v>893</v>
      </c>
      <c r="AS200" s="139"/>
      <c r="AT200" s="55">
        <v>0</v>
      </c>
      <c r="AU200" s="55">
        <v>0</v>
      </c>
      <c r="AV200" s="55">
        <v>1</v>
      </c>
      <c r="AW200" s="55">
        <v>0</v>
      </c>
    </row>
    <row r="201" s="42" customFormat="1" ht="30" customHeight="1" spans="1:49">
      <c r="A201" s="54">
        <f t="shared" si="47"/>
        <v>193</v>
      </c>
      <c r="B201" s="56"/>
      <c r="C201" s="56"/>
      <c r="D201" s="56"/>
      <c r="E201" s="56"/>
      <c r="F201" s="56"/>
      <c r="G201" s="56"/>
      <c r="H201" s="56"/>
      <c r="I201" s="56">
        <v>7</v>
      </c>
      <c r="J201" s="56"/>
      <c r="K201" s="56"/>
      <c r="L201" s="62" t="s">
        <v>354</v>
      </c>
      <c r="M201" s="62" t="s">
        <v>354</v>
      </c>
      <c r="N201" s="55" t="s">
        <v>355</v>
      </c>
      <c r="O201" s="55"/>
      <c r="P201" s="55" t="s">
        <v>49</v>
      </c>
      <c r="Q201" s="76" t="s">
        <v>808</v>
      </c>
      <c r="R201" s="55"/>
      <c r="S201" s="62" t="s">
        <v>49</v>
      </c>
      <c r="T201" s="81" t="s">
        <v>809</v>
      </c>
      <c r="U201" s="77" t="s">
        <v>600</v>
      </c>
      <c r="V201" s="83" t="s">
        <v>354</v>
      </c>
      <c r="W201" s="83" t="s">
        <v>49</v>
      </c>
      <c r="X201" s="77" t="s">
        <v>600</v>
      </c>
      <c r="Y201" s="77" t="s">
        <v>407</v>
      </c>
      <c r="Z201" s="77" t="s">
        <v>896</v>
      </c>
      <c r="AA201" s="82" t="s">
        <v>1601</v>
      </c>
      <c r="AB201" s="82" t="s">
        <v>1602</v>
      </c>
      <c r="AC201" s="81"/>
      <c r="AD201" s="93">
        <v>0.007</v>
      </c>
      <c r="AE201" s="55" t="s">
        <v>411</v>
      </c>
      <c r="AF201" s="104" t="s">
        <v>899</v>
      </c>
      <c r="AG201" s="127">
        <f>35+5</f>
        <v>40</v>
      </c>
      <c r="AH201" s="127">
        <f>28+2</f>
        <v>30</v>
      </c>
      <c r="AI201" s="127">
        <v>2</v>
      </c>
      <c r="AJ201" s="125">
        <f t="shared" si="50"/>
        <v>0.018864</v>
      </c>
      <c r="AK201" s="121">
        <f t="shared" si="49"/>
        <v>0.371077184054283</v>
      </c>
      <c r="AL201" s="124"/>
      <c r="AM201" s="129"/>
      <c r="AN201" s="82"/>
      <c r="AO201" s="82"/>
      <c r="AP201" s="82" t="s">
        <v>823</v>
      </c>
      <c r="AQ201" s="82" t="s">
        <v>1489</v>
      </c>
      <c r="AR201" s="55" t="s">
        <v>815</v>
      </c>
      <c r="AS201" s="139"/>
      <c r="AT201" s="55">
        <v>0</v>
      </c>
      <c r="AU201" s="55">
        <v>0</v>
      </c>
      <c r="AV201" s="55">
        <v>1</v>
      </c>
      <c r="AW201" s="55">
        <v>0</v>
      </c>
    </row>
    <row r="202" s="42" customFormat="1" ht="30" customHeight="1" spans="1:49">
      <c r="A202" s="54">
        <f t="shared" si="47"/>
        <v>194</v>
      </c>
      <c r="B202" s="56"/>
      <c r="C202" s="56"/>
      <c r="D202" s="56"/>
      <c r="E202" s="56"/>
      <c r="F202" s="56"/>
      <c r="G202" s="56"/>
      <c r="H202" s="56">
        <v>6</v>
      </c>
      <c r="I202" s="56"/>
      <c r="J202" s="56"/>
      <c r="K202" s="56"/>
      <c r="L202" s="63"/>
      <c r="M202" s="62" t="s">
        <v>1608</v>
      </c>
      <c r="N202" s="55" t="s">
        <v>1609</v>
      </c>
      <c r="O202" s="55"/>
      <c r="P202" s="55"/>
      <c r="Q202" s="76" t="s">
        <v>808</v>
      </c>
      <c r="R202" s="55"/>
      <c r="S202" s="62" t="s">
        <v>49</v>
      </c>
      <c r="T202" s="81" t="s">
        <v>809</v>
      </c>
      <c r="U202" s="77" t="s">
        <v>600</v>
      </c>
      <c r="V202" s="56" t="s">
        <v>1610</v>
      </c>
      <c r="W202" s="83" t="s">
        <v>49</v>
      </c>
      <c r="X202" s="77" t="s">
        <v>600</v>
      </c>
      <c r="Y202" s="77" t="s">
        <v>407</v>
      </c>
      <c r="Z202" s="77" t="s">
        <v>843</v>
      </c>
      <c r="AA202" s="82" t="s">
        <v>811</v>
      </c>
      <c r="AB202" s="82" t="s">
        <v>411</v>
      </c>
      <c r="AC202" s="81" t="s">
        <v>1611</v>
      </c>
      <c r="AD202" s="93">
        <f>AD203+AD204</f>
        <v>0.625</v>
      </c>
      <c r="AE202" s="55" t="s">
        <v>411</v>
      </c>
      <c r="AF202" s="104" t="s">
        <v>844</v>
      </c>
      <c r="AG202" s="127"/>
      <c r="AH202" s="127"/>
      <c r="AI202" s="127"/>
      <c r="AJ202" s="128"/>
      <c r="AK202" s="104"/>
      <c r="AL202" s="127">
        <v>4</v>
      </c>
      <c r="AM202" s="128"/>
      <c r="AN202" s="82"/>
      <c r="AO202" s="82"/>
      <c r="AP202" s="82" t="s">
        <v>869</v>
      </c>
      <c r="AQ202" s="82" t="s">
        <v>845</v>
      </c>
      <c r="AR202" s="55" t="s">
        <v>893</v>
      </c>
      <c r="AS202" s="139"/>
      <c r="AT202" s="55">
        <v>1</v>
      </c>
      <c r="AU202" s="55">
        <v>1</v>
      </c>
      <c r="AV202" s="55">
        <v>1</v>
      </c>
      <c r="AW202" s="55">
        <v>1</v>
      </c>
    </row>
    <row r="203" s="42" customFormat="1" ht="30" customHeight="1" spans="1:49">
      <c r="A203" s="54">
        <f t="shared" ref="A203:A218" si="51">ROW()-8</f>
        <v>195</v>
      </c>
      <c r="B203" s="56"/>
      <c r="C203" s="56"/>
      <c r="D203" s="56"/>
      <c r="E203" s="56"/>
      <c r="F203" s="56"/>
      <c r="G203" s="56"/>
      <c r="H203" s="56"/>
      <c r="I203" s="56">
        <v>7</v>
      </c>
      <c r="J203" s="56"/>
      <c r="K203" s="56"/>
      <c r="L203" s="62" t="s">
        <v>1610</v>
      </c>
      <c r="M203" s="62" t="s">
        <v>1610</v>
      </c>
      <c r="N203" s="55" t="s">
        <v>1612</v>
      </c>
      <c r="O203" s="55"/>
      <c r="P203" s="55" t="s">
        <v>46</v>
      </c>
      <c r="Q203" s="76" t="s">
        <v>808</v>
      </c>
      <c r="R203" s="55"/>
      <c r="S203" s="62" t="s">
        <v>49</v>
      </c>
      <c r="T203" s="81" t="s">
        <v>809</v>
      </c>
      <c r="U203" s="77" t="s">
        <v>600</v>
      </c>
      <c r="V203" s="56" t="s">
        <v>1610</v>
      </c>
      <c r="W203" s="83" t="s">
        <v>49</v>
      </c>
      <c r="X203" s="77" t="s">
        <v>600</v>
      </c>
      <c r="Y203" s="77" t="s">
        <v>407</v>
      </c>
      <c r="Z203" s="77" t="s">
        <v>896</v>
      </c>
      <c r="AA203" s="82" t="s">
        <v>936</v>
      </c>
      <c r="AB203" s="82" t="s">
        <v>937</v>
      </c>
      <c r="AC203" s="81" t="s">
        <v>1611</v>
      </c>
      <c r="AD203" s="93">
        <v>0.5907</v>
      </c>
      <c r="AE203" s="55" t="s">
        <v>411</v>
      </c>
      <c r="AF203" s="104" t="s">
        <v>899</v>
      </c>
      <c r="AG203" s="127">
        <v>375</v>
      </c>
      <c r="AH203" s="127">
        <v>145</v>
      </c>
      <c r="AI203" s="127">
        <v>2</v>
      </c>
      <c r="AJ203" s="125">
        <f t="shared" si="50"/>
        <v>0.854775</v>
      </c>
      <c r="AK203" s="121">
        <f t="shared" ref="AK203:AK208" si="52">AD203/AJ203</f>
        <v>0.691059050627358</v>
      </c>
      <c r="AL203" s="124"/>
      <c r="AM203" s="129"/>
      <c r="AN203" s="82"/>
      <c r="AO203" s="82"/>
      <c r="AP203" s="82" t="s">
        <v>813</v>
      </c>
      <c r="AQ203" s="82" t="s">
        <v>900</v>
      </c>
      <c r="AR203" s="55" t="s">
        <v>893</v>
      </c>
      <c r="AS203" s="139"/>
      <c r="AT203" s="55">
        <v>1</v>
      </c>
      <c r="AU203" s="55">
        <v>1</v>
      </c>
      <c r="AV203" s="55">
        <v>1</v>
      </c>
      <c r="AW203" s="55">
        <v>1</v>
      </c>
    </row>
    <row r="204" s="42" customFormat="1" ht="30" customHeight="1" spans="1:49">
      <c r="A204" s="54">
        <f t="shared" si="51"/>
        <v>196</v>
      </c>
      <c r="B204" s="56"/>
      <c r="C204" s="56"/>
      <c r="D204" s="56"/>
      <c r="E204" s="56"/>
      <c r="F204" s="56"/>
      <c r="G204" s="56"/>
      <c r="H204" s="56"/>
      <c r="I204" s="56">
        <v>7</v>
      </c>
      <c r="J204" s="56"/>
      <c r="K204" s="56"/>
      <c r="L204" s="62" t="s">
        <v>1613</v>
      </c>
      <c r="M204" s="62" t="s">
        <v>1613</v>
      </c>
      <c r="N204" s="55" t="s">
        <v>1614</v>
      </c>
      <c r="O204" s="55"/>
      <c r="P204" s="55" t="s">
        <v>46</v>
      </c>
      <c r="Q204" s="76" t="s">
        <v>808</v>
      </c>
      <c r="R204" s="55"/>
      <c r="S204" s="62" t="s">
        <v>46</v>
      </c>
      <c r="T204" s="81" t="s">
        <v>809</v>
      </c>
      <c r="U204" s="77" t="s">
        <v>600</v>
      </c>
      <c r="V204" s="56" t="s">
        <v>1613</v>
      </c>
      <c r="W204" s="83" t="s">
        <v>46</v>
      </c>
      <c r="X204" s="77" t="s">
        <v>600</v>
      </c>
      <c r="Y204" s="77" t="s">
        <v>407</v>
      </c>
      <c r="Z204" s="77" t="s">
        <v>896</v>
      </c>
      <c r="AA204" s="82" t="s">
        <v>1416</v>
      </c>
      <c r="AB204" s="82" t="s">
        <v>1615</v>
      </c>
      <c r="AC204" s="81" t="s">
        <v>1616</v>
      </c>
      <c r="AD204" s="93">
        <v>0.0343</v>
      </c>
      <c r="AE204" s="55" t="s">
        <v>411</v>
      </c>
      <c r="AF204" s="104" t="s">
        <v>899</v>
      </c>
      <c r="AG204" s="127">
        <v>75</v>
      </c>
      <c r="AH204" s="127">
        <v>25</v>
      </c>
      <c r="AI204" s="127">
        <v>5</v>
      </c>
      <c r="AJ204" s="125">
        <f t="shared" si="50"/>
        <v>0.0736875</v>
      </c>
      <c r="AK204" s="121">
        <f t="shared" si="52"/>
        <v>0.465479219677693</v>
      </c>
      <c r="AL204" s="124"/>
      <c r="AM204" s="129"/>
      <c r="AN204" s="82"/>
      <c r="AO204" s="82"/>
      <c r="AP204" s="82" t="s">
        <v>823</v>
      </c>
      <c r="AQ204" s="82" t="s">
        <v>1062</v>
      </c>
      <c r="AR204" s="55" t="s">
        <v>893</v>
      </c>
      <c r="AS204" s="139"/>
      <c r="AT204" s="55">
        <v>1</v>
      </c>
      <c r="AU204" s="55">
        <v>1</v>
      </c>
      <c r="AV204" s="55">
        <v>1</v>
      </c>
      <c r="AW204" s="55">
        <v>1</v>
      </c>
    </row>
    <row r="205" s="42" customFormat="1" ht="30" customHeight="1" spans="1:49">
      <c r="A205" s="54">
        <f t="shared" si="51"/>
        <v>197</v>
      </c>
      <c r="B205" s="56"/>
      <c r="C205" s="56"/>
      <c r="D205" s="56"/>
      <c r="E205" s="56"/>
      <c r="F205" s="56"/>
      <c r="G205" s="56"/>
      <c r="H205" s="56">
        <v>6</v>
      </c>
      <c r="I205" s="56"/>
      <c r="J205" s="56"/>
      <c r="K205" s="56"/>
      <c r="L205" s="62" t="s">
        <v>96</v>
      </c>
      <c r="M205" s="62" t="s">
        <v>96</v>
      </c>
      <c r="N205" s="55" t="s">
        <v>97</v>
      </c>
      <c r="O205" s="55" t="s">
        <v>1617</v>
      </c>
      <c r="P205" s="55" t="s">
        <v>49</v>
      </c>
      <c r="Q205" s="76" t="s">
        <v>808</v>
      </c>
      <c r="R205" s="55"/>
      <c r="S205" s="83" t="s">
        <v>134</v>
      </c>
      <c r="T205" s="81" t="s">
        <v>809</v>
      </c>
      <c r="U205" s="77" t="s">
        <v>600</v>
      </c>
      <c r="V205" s="62" t="s">
        <v>96</v>
      </c>
      <c r="W205" s="83" t="s">
        <v>134</v>
      </c>
      <c r="X205" s="77" t="s">
        <v>600</v>
      </c>
      <c r="Y205" s="77" t="s">
        <v>407</v>
      </c>
      <c r="Z205" s="77" t="s">
        <v>878</v>
      </c>
      <c r="AA205" s="82" t="s">
        <v>1618</v>
      </c>
      <c r="AB205" s="82"/>
      <c r="AC205" s="81" t="s">
        <v>1619</v>
      </c>
      <c r="AD205" s="93">
        <v>0.1906</v>
      </c>
      <c r="AE205" s="55" t="s">
        <v>411</v>
      </c>
      <c r="AF205" s="104" t="s">
        <v>892</v>
      </c>
      <c r="AG205" s="127">
        <v>339</v>
      </c>
      <c r="AH205" s="127">
        <v>20</v>
      </c>
      <c r="AI205" s="127">
        <v>10</v>
      </c>
      <c r="AJ205" s="128">
        <f>AG205*0.726/1000</f>
        <v>0.246114</v>
      </c>
      <c r="AK205" s="121">
        <f t="shared" si="52"/>
        <v>0.774437862128932</v>
      </c>
      <c r="AL205" s="127"/>
      <c r="AM205" s="128"/>
      <c r="AN205" s="82"/>
      <c r="AO205" s="82"/>
      <c r="AP205" s="82" t="s">
        <v>813</v>
      </c>
      <c r="AQ205" s="82" t="s">
        <v>882</v>
      </c>
      <c r="AR205" s="55" t="s">
        <v>893</v>
      </c>
      <c r="AS205" s="139"/>
      <c r="AT205" s="55">
        <v>1</v>
      </c>
      <c r="AU205" s="55">
        <v>1</v>
      </c>
      <c r="AV205" s="55">
        <v>1</v>
      </c>
      <c r="AW205" s="55">
        <v>1</v>
      </c>
    </row>
    <row r="206" s="42" customFormat="1" ht="30" customHeight="1" spans="1:49">
      <c r="A206" s="54">
        <f t="shared" si="51"/>
        <v>198</v>
      </c>
      <c r="B206" s="56"/>
      <c r="C206" s="56"/>
      <c r="D206" s="56"/>
      <c r="E206" s="56"/>
      <c r="F206" s="56"/>
      <c r="G206" s="56"/>
      <c r="H206" s="56">
        <v>6</v>
      </c>
      <c r="I206" s="56"/>
      <c r="J206" s="56"/>
      <c r="K206" s="56"/>
      <c r="L206" s="62" t="s">
        <v>100</v>
      </c>
      <c r="M206" s="62" t="s">
        <v>100</v>
      </c>
      <c r="N206" s="55" t="s">
        <v>101</v>
      </c>
      <c r="O206" s="55" t="s">
        <v>1617</v>
      </c>
      <c r="P206" s="55" t="s">
        <v>49</v>
      </c>
      <c r="Q206" s="76" t="s">
        <v>808</v>
      </c>
      <c r="R206" s="55"/>
      <c r="S206" s="83" t="s">
        <v>134</v>
      </c>
      <c r="T206" s="81" t="s">
        <v>809</v>
      </c>
      <c r="U206" s="77" t="s">
        <v>600</v>
      </c>
      <c r="V206" s="62" t="s">
        <v>96</v>
      </c>
      <c r="W206" s="83" t="s">
        <v>134</v>
      </c>
      <c r="X206" s="77" t="s">
        <v>600</v>
      </c>
      <c r="Y206" s="77" t="s">
        <v>407</v>
      </c>
      <c r="Z206" s="77" t="s">
        <v>878</v>
      </c>
      <c r="AA206" s="82" t="s">
        <v>1618</v>
      </c>
      <c r="AB206" s="82"/>
      <c r="AC206" s="81" t="s">
        <v>1619</v>
      </c>
      <c r="AD206" s="93">
        <v>0.192</v>
      </c>
      <c r="AE206" s="55" t="s">
        <v>411</v>
      </c>
      <c r="AF206" s="104" t="s">
        <v>892</v>
      </c>
      <c r="AG206" s="127">
        <v>339</v>
      </c>
      <c r="AH206" s="127">
        <v>20</v>
      </c>
      <c r="AI206" s="127">
        <v>10</v>
      </c>
      <c r="AJ206" s="128">
        <f>AG206*0.726/1000</f>
        <v>0.246114</v>
      </c>
      <c r="AK206" s="121">
        <f t="shared" si="52"/>
        <v>0.780126282942051</v>
      </c>
      <c r="AL206" s="127"/>
      <c r="AM206" s="128"/>
      <c r="AN206" s="82"/>
      <c r="AO206" s="82"/>
      <c r="AP206" s="82" t="s">
        <v>813</v>
      </c>
      <c r="AQ206" s="82" t="s">
        <v>882</v>
      </c>
      <c r="AR206" s="55" t="s">
        <v>893</v>
      </c>
      <c r="AS206" s="139"/>
      <c r="AT206" s="55">
        <v>1</v>
      </c>
      <c r="AU206" s="55">
        <v>1</v>
      </c>
      <c r="AV206" s="55">
        <v>1</v>
      </c>
      <c r="AW206" s="55">
        <v>1</v>
      </c>
    </row>
    <row r="207" s="42" customFormat="1" ht="30" customHeight="1" spans="1:49">
      <c r="A207" s="54">
        <f t="shared" si="51"/>
        <v>199</v>
      </c>
      <c r="B207" s="56"/>
      <c r="C207" s="56"/>
      <c r="D207" s="56"/>
      <c r="E207" s="56"/>
      <c r="F207" s="56"/>
      <c r="G207" s="56"/>
      <c r="H207" s="56">
        <v>6</v>
      </c>
      <c r="I207" s="56"/>
      <c r="J207" s="56"/>
      <c r="K207" s="56"/>
      <c r="L207" s="62" t="s">
        <v>617</v>
      </c>
      <c r="M207" s="62" t="s">
        <v>617</v>
      </c>
      <c r="N207" s="55" t="s">
        <v>618</v>
      </c>
      <c r="O207" s="55"/>
      <c r="P207" s="55" t="s">
        <v>49</v>
      </c>
      <c r="Q207" s="76" t="s">
        <v>808</v>
      </c>
      <c r="R207" s="55"/>
      <c r="S207" s="62" t="s">
        <v>46</v>
      </c>
      <c r="T207" s="81" t="s">
        <v>809</v>
      </c>
      <c r="U207" s="77" t="s">
        <v>600</v>
      </c>
      <c r="V207" s="56" t="s">
        <v>617</v>
      </c>
      <c r="W207" s="83" t="s">
        <v>46</v>
      </c>
      <c r="X207" s="77" t="s">
        <v>600</v>
      </c>
      <c r="Y207" s="77" t="s">
        <v>407</v>
      </c>
      <c r="Z207" s="77" t="s">
        <v>896</v>
      </c>
      <c r="AA207" s="82" t="s">
        <v>1021</v>
      </c>
      <c r="AB207" s="82" t="s">
        <v>1022</v>
      </c>
      <c r="AC207" s="81" t="s">
        <v>1620</v>
      </c>
      <c r="AD207" s="93">
        <v>0.0295</v>
      </c>
      <c r="AE207" s="55" t="s">
        <v>411</v>
      </c>
      <c r="AF207" s="104" t="s">
        <v>899</v>
      </c>
      <c r="AG207" s="127">
        <v>65</v>
      </c>
      <c r="AH207" s="127">
        <v>40</v>
      </c>
      <c r="AI207" s="127">
        <v>2</v>
      </c>
      <c r="AJ207" s="125">
        <f>AG207*AH207*AI207*7860/1000000000</f>
        <v>0.040872</v>
      </c>
      <c r="AK207" s="121">
        <f t="shared" si="52"/>
        <v>0.721765511841848</v>
      </c>
      <c r="AL207" s="124"/>
      <c r="AM207" s="129"/>
      <c r="AN207" s="82"/>
      <c r="AO207" s="82"/>
      <c r="AP207" s="82" t="s">
        <v>823</v>
      </c>
      <c r="AQ207" s="82" t="s">
        <v>1024</v>
      </c>
      <c r="AR207" s="55" t="s">
        <v>893</v>
      </c>
      <c r="AS207" s="139"/>
      <c r="AT207" s="55">
        <v>2</v>
      </c>
      <c r="AU207" s="55">
        <v>2</v>
      </c>
      <c r="AV207" s="55">
        <v>2</v>
      </c>
      <c r="AW207" s="55">
        <v>2</v>
      </c>
    </row>
    <row r="208" s="42" customFormat="1" ht="30" customHeight="1" spans="1:49">
      <c r="A208" s="54">
        <f t="shared" si="51"/>
        <v>200</v>
      </c>
      <c r="B208" s="56"/>
      <c r="C208" s="56"/>
      <c r="D208" s="56"/>
      <c r="E208" s="56">
        <v>3</v>
      </c>
      <c r="F208" s="56"/>
      <c r="G208" s="56"/>
      <c r="H208" s="56"/>
      <c r="I208" s="56"/>
      <c r="J208" s="56"/>
      <c r="K208" s="63"/>
      <c r="L208" s="63" t="s">
        <v>1621</v>
      </c>
      <c r="M208" s="76" t="s">
        <v>1622</v>
      </c>
      <c r="N208" s="76" t="s">
        <v>1623</v>
      </c>
      <c r="O208" s="76"/>
      <c r="P208" s="55" t="s">
        <v>49</v>
      </c>
      <c r="Q208" s="76" t="s">
        <v>808</v>
      </c>
      <c r="R208" s="76"/>
      <c r="S208" s="62" t="s">
        <v>46</v>
      </c>
      <c r="T208" s="81" t="s">
        <v>809</v>
      </c>
      <c r="U208" s="77" t="s">
        <v>600</v>
      </c>
      <c r="V208" s="76" t="s">
        <v>1622</v>
      </c>
      <c r="W208" s="83" t="s">
        <v>46</v>
      </c>
      <c r="X208" s="77" t="s">
        <v>407</v>
      </c>
      <c r="Y208" s="77" t="s">
        <v>600</v>
      </c>
      <c r="Z208" s="56" t="s">
        <v>1555</v>
      </c>
      <c r="AA208" s="76" t="s">
        <v>1624</v>
      </c>
      <c r="AB208" s="76" t="s">
        <v>1625</v>
      </c>
      <c r="AC208" s="76"/>
      <c r="AD208" s="180">
        <v>0.0062</v>
      </c>
      <c r="AE208" s="55" t="s">
        <v>411</v>
      </c>
      <c r="AF208" s="82" t="s">
        <v>925</v>
      </c>
      <c r="AG208" s="118" t="s">
        <v>926</v>
      </c>
      <c r="AH208" s="118"/>
      <c r="AI208" s="118"/>
      <c r="AJ208" s="100">
        <f>AD208*1.02</f>
        <v>0.006324</v>
      </c>
      <c r="AK208" s="121">
        <f t="shared" si="52"/>
        <v>0.980392156862745</v>
      </c>
      <c r="AL208" s="82"/>
      <c r="AM208" s="82"/>
      <c r="AN208" s="82"/>
      <c r="AO208" s="82"/>
      <c r="AP208" s="82" t="s">
        <v>813</v>
      </c>
      <c r="AQ208" s="82" t="s">
        <v>1194</v>
      </c>
      <c r="AR208" s="55" t="s">
        <v>893</v>
      </c>
      <c r="AS208" s="139"/>
      <c r="AT208" s="55">
        <v>4</v>
      </c>
      <c r="AU208" s="55">
        <v>4</v>
      </c>
      <c r="AV208" s="55">
        <v>4</v>
      </c>
      <c r="AW208" s="55">
        <v>4</v>
      </c>
    </row>
    <row r="209" s="42" customFormat="1" ht="30" customHeight="1" spans="1:49">
      <c r="A209" s="54">
        <f t="shared" si="51"/>
        <v>201</v>
      </c>
      <c r="B209" s="56"/>
      <c r="C209" s="56"/>
      <c r="D209" s="56"/>
      <c r="E209" s="56">
        <v>3</v>
      </c>
      <c r="F209" s="56"/>
      <c r="G209" s="56"/>
      <c r="H209" s="56"/>
      <c r="I209" s="56"/>
      <c r="J209" s="56"/>
      <c r="K209" s="63"/>
      <c r="L209" s="76" t="s">
        <v>609</v>
      </c>
      <c r="M209" s="76" t="s">
        <v>609</v>
      </c>
      <c r="N209" s="76" t="s">
        <v>610</v>
      </c>
      <c r="O209" s="76" t="s">
        <v>1626</v>
      </c>
      <c r="P209" s="55" t="s">
        <v>46</v>
      </c>
      <c r="Q209" s="76" t="s">
        <v>808</v>
      </c>
      <c r="R209" s="76"/>
      <c r="S209" s="62" t="s">
        <v>46</v>
      </c>
      <c r="T209" s="62" t="s">
        <v>809</v>
      </c>
      <c r="U209" s="77" t="s">
        <v>407</v>
      </c>
      <c r="V209" s="76" t="s">
        <v>609</v>
      </c>
      <c r="W209" s="72" t="s">
        <v>46</v>
      </c>
      <c r="X209" s="77" t="s">
        <v>600</v>
      </c>
      <c r="Y209" s="77" t="s">
        <v>407</v>
      </c>
      <c r="Z209" s="56" t="s">
        <v>942</v>
      </c>
      <c r="AA209" s="72" t="s">
        <v>1500</v>
      </c>
      <c r="AB209" s="76" t="s">
        <v>1627</v>
      </c>
      <c r="AC209" s="71" t="s">
        <v>1628</v>
      </c>
      <c r="AD209" s="180">
        <v>0.0061</v>
      </c>
      <c r="AE209" s="55" t="s">
        <v>1128</v>
      </c>
      <c r="AF209" s="82"/>
      <c r="AG209" s="118"/>
      <c r="AH209" s="118"/>
      <c r="AI209" s="118"/>
      <c r="AJ209" s="82"/>
      <c r="AK209" s="82"/>
      <c r="AL209" s="82"/>
      <c r="AM209" s="82"/>
      <c r="AN209" s="82"/>
      <c r="AO209" s="82"/>
      <c r="AP209" s="82" t="s">
        <v>823</v>
      </c>
      <c r="AQ209" s="82" t="s">
        <v>943</v>
      </c>
      <c r="AR209" s="55" t="s">
        <v>893</v>
      </c>
      <c r="AS209" s="139"/>
      <c r="AT209" s="55">
        <v>4</v>
      </c>
      <c r="AU209" s="55">
        <v>4</v>
      </c>
      <c r="AV209" s="55">
        <v>4</v>
      </c>
      <c r="AW209" s="55">
        <v>4</v>
      </c>
    </row>
    <row r="210" s="42" customFormat="1" ht="30" customHeight="1" spans="1:49">
      <c r="A210" s="54">
        <f t="shared" si="51"/>
        <v>202</v>
      </c>
      <c r="B210" s="56"/>
      <c r="C210" s="56"/>
      <c r="D210" s="56"/>
      <c r="E210" s="56">
        <v>3</v>
      </c>
      <c r="F210" s="56"/>
      <c r="G210" s="56"/>
      <c r="H210" s="56"/>
      <c r="I210" s="56"/>
      <c r="J210" s="56"/>
      <c r="K210" s="63"/>
      <c r="L210" s="62" t="s">
        <v>276</v>
      </c>
      <c r="M210" s="62" t="s">
        <v>276</v>
      </c>
      <c r="N210" s="72" t="s">
        <v>277</v>
      </c>
      <c r="O210" s="76" t="s">
        <v>1629</v>
      </c>
      <c r="P210" s="55" t="s">
        <v>46</v>
      </c>
      <c r="Q210" s="76" t="s">
        <v>808</v>
      </c>
      <c r="R210" s="76"/>
      <c r="S210" s="62" t="s">
        <v>134</v>
      </c>
      <c r="T210" s="81" t="s">
        <v>809</v>
      </c>
      <c r="U210" s="77" t="s">
        <v>600</v>
      </c>
      <c r="V210" s="90" t="s">
        <v>276</v>
      </c>
      <c r="W210" s="83" t="s">
        <v>134</v>
      </c>
      <c r="X210" s="77" t="s">
        <v>600</v>
      </c>
      <c r="Y210" s="77" t="s">
        <v>407</v>
      </c>
      <c r="Z210" s="83" t="s">
        <v>1345</v>
      </c>
      <c r="AA210" s="82" t="s">
        <v>1349</v>
      </c>
      <c r="AB210" s="82" t="s">
        <v>1350</v>
      </c>
      <c r="AC210" s="72"/>
      <c r="AD210" s="154">
        <v>0.0148</v>
      </c>
      <c r="AE210" s="105" t="s">
        <v>1504</v>
      </c>
      <c r="AF210" s="155" t="s">
        <v>1010</v>
      </c>
      <c r="AG210" s="127">
        <v>18</v>
      </c>
      <c r="AH210" s="127">
        <v>12</v>
      </c>
      <c r="AI210" s="127"/>
      <c r="AJ210" s="129">
        <f t="shared" ref="AJ210:AJ212" si="53">AH210/2*AH210/2*3.14*AG210*7860/1000000000</f>
        <v>0.0159928992</v>
      </c>
      <c r="AK210" s="121">
        <f t="shared" ref="AK210:AK212" si="54">AD210/AJ210</f>
        <v>0.925410697267447</v>
      </c>
      <c r="AL210" s="82"/>
      <c r="AM210" s="82"/>
      <c r="AN210" s="82"/>
      <c r="AO210" s="82"/>
      <c r="AP210" s="82" t="s">
        <v>823</v>
      </c>
      <c r="AQ210" s="82" t="s">
        <v>1352</v>
      </c>
      <c r="AR210" s="55" t="s">
        <v>893</v>
      </c>
      <c r="AS210" s="158"/>
      <c r="AT210" s="76">
        <v>2</v>
      </c>
      <c r="AU210" s="76">
        <v>2</v>
      </c>
      <c r="AV210" s="76">
        <v>2</v>
      </c>
      <c r="AW210" s="78">
        <v>2</v>
      </c>
    </row>
    <row r="211" s="42" customFormat="1" ht="30" customHeight="1" spans="1:49">
      <c r="A211" s="54">
        <f t="shared" si="51"/>
        <v>203</v>
      </c>
      <c r="B211" s="56"/>
      <c r="C211" s="56"/>
      <c r="D211" s="56"/>
      <c r="E211" s="56">
        <v>3</v>
      </c>
      <c r="F211" s="56"/>
      <c r="G211" s="56"/>
      <c r="H211" s="56"/>
      <c r="I211" s="56"/>
      <c r="J211" s="56"/>
      <c r="K211" s="63"/>
      <c r="L211" s="62" t="s">
        <v>288</v>
      </c>
      <c r="M211" s="62" t="s">
        <v>288</v>
      </c>
      <c r="N211" s="72" t="s">
        <v>289</v>
      </c>
      <c r="O211" s="76" t="s">
        <v>1630</v>
      </c>
      <c r="P211" s="55" t="s">
        <v>46</v>
      </c>
      <c r="Q211" s="76" t="s">
        <v>808</v>
      </c>
      <c r="R211" s="76"/>
      <c r="S211" s="62" t="s">
        <v>134</v>
      </c>
      <c r="T211" s="81" t="s">
        <v>809</v>
      </c>
      <c r="U211" s="77" t="s">
        <v>600</v>
      </c>
      <c r="V211" s="90" t="s">
        <v>288</v>
      </c>
      <c r="W211" s="83" t="s">
        <v>134</v>
      </c>
      <c r="X211" s="77" t="s">
        <v>600</v>
      </c>
      <c r="Y211" s="77" t="s">
        <v>407</v>
      </c>
      <c r="Z211" s="83" t="s">
        <v>1345</v>
      </c>
      <c r="AA211" s="82" t="s">
        <v>1245</v>
      </c>
      <c r="AB211" s="82" t="s">
        <v>1298</v>
      </c>
      <c r="AC211" s="72"/>
      <c r="AD211" s="154">
        <v>0.0124</v>
      </c>
      <c r="AE211" s="105" t="s">
        <v>1161</v>
      </c>
      <c r="AF211" s="155" t="s">
        <v>1010</v>
      </c>
      <c r="AG211" s="127">
        <v>28</v>
      </c>
      <c r="AH211" s="127">
        <v>9</v>
      </c>
      <c r="AI211" s="127"/>
      <c r="AJ211" s="129">
        <f t="shared" si="53"/>
        <v>0.0139937868</v>
      </c>
      <c r="AK211" s="121">
        <f t="shared" si="54"/>
        <v>0.886107540240644</v>
      </c>
      <c r="AL211" s="82"/>
      <c r="AM211" s="82"/>
      <c r="AN211" s="82"/>
      <c r="AO211" s="82"/>
      <c r="AP211" s="82" t="s">
        <v>823</v>
      </c>
      <c r="AQ211" s="82" t="s">
        <v>1352</v>
      </c>
      <c r="AR211" s="55" t="s">
        <v>893</v>
      </c>
      <c r="AS211" s="158"/>
      <c r="AT211" s="76">
        <v>2</v>
      </c>
      <c r="AU211" s="76">
        <v>2</v>
      </c>
      <c r="AV211" s="76">
        <v>2</v>
      </c>
      <c r="AW211" s="78">
        <v>2</v>
      </c>
    </row>
    <row r="212" s="42" customFormat="1" ht="30" customHeight="1" spans="1:49">
      <c r="A212" s="54">
        <f t="shared" si="51"/>
        <v>204</v>
      </c>
      <c r="B212" s="56"/>
      <c r="C212" s="56"/>
      <c r="D212" s="56"/>
      <c r="E212" s="56">
        <v>3</v>
      </c>
      <c r="F212" s="56"/>
      <c r="G212" s="56"/>
      <c r="H212" s="56"/>
      <c r="I212" s="56"/>
      <c r="J212" s="56"/>
      <c r="K212" s="63"/>
      <c r="L212" s="72" t="s">
        <v>280</v>
      </c>
      <c r="M212" s="72" t="s">
        <v>280</v>
      </c>
      <c r="N212" s="76" t="s">
        <v>281</v>
      </c>
      <c r="O212" s="55" t="s">
        <v>1595</v>
      </c>
      <c r="P212" s="55" t="s">
        <v>46</v>
      </c>
      <c r="Q212" s="76" t="s">
        <v>808</v>
      </c>
      <c r="R212" s="55"/>
      <c r="S212" s="62" t="s">
        <v>178</v>
      </c>
      <c r="T212" s="81" t="s">
        <v>809</v>
      </c>
      <c r="U212" s="77" t="s">
        <v>600</v>
      </c>
      <c r="V212" s="76" t="s">
        <v>280</v>
      </c>
      <c r="W212" s="83" t="s">
        <v>178</v>
      </c>
      <c r="X212" s="77" t="s">
        <v>600</v>
      </c>
      <c r="Y212" s="77" t="s">
        <v>407</v>
      </c>
      <c r="Z212" s="83" t="s">
        <v>1345</v>
      </c>
      <c r="AA212" s="82" t="s">
        <v>1349</v>
      </c>
      <c r="AB212" s="82" t="s">
        <v>1350</v>
      </c>
      <c r="AC212" s="81"/>
      <c r="AD212" s="93">
        <v>0.0497</v>
      </c>
      <c r="AE212" s="105" t="s">
        <v>1504</v>
      </c>
      <c r="AF212" s="155" t="s">
        <v>1010</v>
      </c>
      <c r="AG212" s="127">
        <v>85</v>
      </c>
      <c r="AH212" s="127">
        <v>10</v>
      </c>
      <c r="AI212" s="127"/>
      <c r="AJ212" s="129">
        <f t="shared" si="53"/>
        <v>0.05244585</v>
      </c>
      <c r="AK212" s="121">
        <f t="shared" si="54"/>
        <v>0.94764409386062</v>
      </c>
      <c r="AL212" s="82"/>
      <c r="AM212" s="82"/>
      <c r="AN212" s="82"/>
      <c r="AO212" s="82"/>
      <c r="AP212" s="82" t="s">
        <v>823</v>
      </c>
      <c r="AQ212" s="82" t="s">
        <v>1352</v>
      </c>
      <c r="AR212" s="55" t="s">
        <v>893</v>
      </c>
      <c r="AS212" s="139"/>
      <c r="AT212" s="55">
        <v>2</v>
      </c>
      <c r="AU212" s="55">
        <v>2</v>
      </c>
      <c r="AV212" s="55">
        <v>2</v>
      </c>
      <c r="AW212" s="66">
        <v>2</v>
      </c>
    </row>
    <row r="213" s="42" customFormat="1" ht="30" customHeight="1" spans="1:49">
      <c r="A213" s="54">
        <f t="shared" si="51"/>
        <v>205</v>
      </c>
      <c r="B213" s="56"/>
      <c r="C213" s="56"/>
      <c r="D213" s="56"/>
      <c r="E213" s="56">
        <v>3</v>
      </c>
      <c r="F213" s="56"/>
      <c r="G213" s="56"/>
      <c r="H213" s="56"/>
      <c r="I213" s="56"/>
      <c r="J213" s="56"/>
      <c r="K213" s="63"/>
      <c r="L213" s="72" t="s">
        <v>1631</v>
      </c>
      <c r="M213" s="72" t="s">
        <v>1631</v>
      </c>
      <c r="N213" s="76" t="s">
        <v>1632</v>
      </c>
      <c r="O213" s="55"/>
      <c r="P213" s="55" t="s">
        <v>49</v>
      </c>
      <c r="Q213" s="76" t="s">
        <v>808</v>
      </c>
      <c r="R213" s="55"/>
      <c r="S213" s="62" t="s">
        <v>46</v>
      </c>
      <c r="T213" s="81"/>
      <c r="U213" s="77"/>
      <c r="V213" s="72" t="s">
        <v>652</v>
      </c>
      <c r="W213" s="83" t="s">
        <v>46</v>
      </c>
      <c r="X213" s="77" t="s">
        <v>600</v>
      </c>
      <c r="Y213" s="77" t="s">
        <v>407</v>
      </c>
      <c r="Z213" s="82" t="s">
        <v>829</v>
      </c>
      <c r="AA213" s="82" t="s">
        <v>811</v>
      </c>
      <c r="AB213" s="82" t="s">
        <v>1241</v>
      </c>
      <c r="AC213" s="81" t="s">
        <v>1633</v>
      </c>
      <c r="AD213" s="93">
        <v>0.0163</v>
      </c>
      <c r="AE213" s="105" t="s">
        <v>1634</v>
      </c>
      <c r="AF213" s="82" t="s">
        <v>830</v>
      </c>
      <c r="AG213" s="118"/>
      <c r="AH213" s="118"/>
      <c r="AI213" s="118"/>
      <c r="AJ213" s="82"/>
      <c r="AK213" s="82"/>
      <c r="AL213" s="82"/>
      <c r="AM213" s="82" t="s">
        <v>1579</v>
      </c>
      <c r="AN213" s="82"/>
      <c r="AO213" s="82"/>
      <c r="AP213" s="82" t="s">
        <v>813</v>
      </c>
      <c r="AQ213" s="82" t="s">
        <v>831</v>
      </c>
      <c r="AR213" s="55" t="s">
        <v>893</v>
      </c>
      <c r="AS213" s="139"/>
      <c r="AT213" s="55">
        <v>1</v>
      </c>
      <c r="AU213" s="55">
        <v>1</v>
      </c>
      <c r="AV213" s="55">
        <v>1</v>
      </c>
      <c r="AW213" s="66">
        <v>1</v>
      </c>
    </row>
    <row r="214" s="42" customFormat="1" ht="30" customHeight="1" spans="1:49">
      <c r="A214" s="54">
        <f t="shared" si="51"/>
        <v>206</v>
      </c>
      <c r="B214" s="56"/>
      <c r="C214" s="56"/>
      <c r="D214" s="56"/>
      <c r="E214" s="56"/>
      <c r="F214" s="56">
        <v>4</v>
      </c>
      <c r="G214" s="56"/>
      <c r="H214" s="56"/>
      <c r="I214" s="56"/>
      <c r="J214" s="56"/>
      <c r="K214" s="63"/>
      <c r="L214" s="72" t="s">
        <v>652</v>
      </c>
      <c r="M214" s="72" t="s">
        <v>652</v>
      </c>
      <c r="N214" s="76" t="s">
        <v>653</v>
      </c>
      <c r="O214" s="55"/>
      <c r="P214" s="55" t="s">
        <v>49</v>
      </c>
      <c r="Q214" s="76" t="s">
        <v>808</v>
      </c>
      <c r="R214" s="55"/>
      <c r="S214" s="62" t="s">
        <v>46</v>
      </c>
      <c r="T214" s="81"/>
      <c r="U214" s="77"/>
      <c r="V214" s="72" t="s">
        <v>652</v>
      </c>
      <c r="W214" s="83" t="s">
        <v>46</v>
      </c>
      <c r="X214" s="77" t="s">
        <v>600</v>
      </c>
      <c r="Y214" s="77" t="s">
        <v>407</v>
      </c>
      <c r="Z214" s="77" t="s">
        <v>896</v>
      </c>
      <c r="AA214" s="82" t="s">
        <v>1240</v>
      </c>
      <c r="AB214" s="82" t="s">
        <v>1241</v>
      </c>
      <c r="AC214" s="81" t="s">
        <v>1633</v>
      </c>
      <c r="AD214" s="93">
        <v>0.0163</v>
      </c>
      <c r="AE214" s="105"/>
      <c r="AF214" s="82" t="s">
        <v>899</v>
      </c>
      <c r="AG214" s="118">
        <v>63</v>
      </c>
      <c r="AH214" s="118">
        <v>27</v>
      </c>
      <c r="AI214" s="118">
        <v>2.5</v>
      </c>
      <c r="AJ214" s="125">
        <f>AG214*AH214*AI214*7860/1000000000</f>
        <v>0.03342465</v>
      </c>
      <c r="AK214" s="121">
        <f>AD214/AJ214</f>
        <v>0.487664044350502</v>
      </c>
      <c r="AL214" s="82"/>
      <c r="AM214" s="82"/>
      <c r="AN214" s="82"/>
      <c r="AO214" s="82"/>
      <c r="AP214" s="82" t="s">
        <v>823</v>
      </c>
      <c r="AQ214" s="191"/>
      <c r="AR214" s="55" t="s">
        <v>893</v>
      </c>
      <c r="AS214" s="139"/>
      <c r="AT214" s="55">
        <v>1</v>
      </c>
      <c r="AU214" s="55">
        <v>1</v>
      </c>
      <c r="AV214" s="55">
        <v>1</v>
      </c>
      <c r="AW214" s="66">
        <v>1</v>
      </c>
    </row>
    <row r="215" s="42" customFormat="1" ht="30" customHeight="1" spans="1:49">
      <c r="A215" s="54">
        <f t="shared" si="51"/>
        <v>207</v>
      </c>
      <c r="B215" s="56"/>
      <c r="C215" s="56"/>
      <c r="D215" s="56"/>
      <c r="E215" s="56">
        <v>3</v>
      </c>
      <c r="F215" s="56"/>
      <c r="G215" s="56"/>
      <c r="H215" s="56"/>
      <c r="I215" s="56"/>
      <c r="J215" s="56"/>
      <c r="K215" s="63"/>
      <c r="L215" s="72" t="s">
        <v>1635</v>
      </c>
      <c r="M215" s="72" t="s">
        <v>1635</v>
      </c>
      <c r="N215" s="76" t="s">
        <v>1636</v>
      </c>
      <c r="O215" s="55"/>
      <c r="P215" s="55" t="s">
        <v>49</v>
      </c>
      <c r="Q215" s="76" t="s">
        <v>808</v>
      </c>
      <c r="R215" s="55"/>
      <c r="S215" s="62" t="s">
        <v>46</v>
      </c>
      <c r="T215" s="81"/>
      <c r="U215" s="77"/>
      <c r="V215" s="72" t="s">
        <v>652</v>
      </c>
      <c r="W215" s="83" t="s">
        <v>46</v>
      </c>
      <c r="X215" s="77" t="s">
        <v>600</v>
      </c>
      <c r="Y215" s="77" t="s">
        <v>407</v>
      </c>
      <c r="Z215" s="82" t="s">
        <v>829</v>
      </c>
      <c r="AA215" s="82" t="s">
        <v>811</v>
      </c>
      <c r="AB215" s="82" t="s">
        <v>1241</v>
      </c>
      <c r="AC215" s="81" t="s">
        <v>1633</v>
      </c>
      <c r="AD215" s="93">
        <v>0.0163</v>
      </c>
      <c r="AE215" s="105" t="s">
        <v>1637</v>
      </c>
      <c r="AF215" s="82" t="s">
        <v>830</v>
      </c>
      <c r="AG215" s="118"/>
      <c r="AH215" s="118"/>
      <c r="AI215" s="118"/>
      <c r="AJ215" s="82"/>
      <c r="AK215" s="82"/>
      <c r="AL215" s="82"/>
      <c r="AM215" s="82" t="s">
        <v>1579</v>
      </c>
      <c r="AN215" s="82"/>
      <c r="AO215" s="82"/>
      <c r="AP215" s="82" t="s">
        <v>813</v>
      </c>
      <c r="AQ215" s="82" t="s">
        <v>831</v>
      </c>
      <c r="AR215" s="55" t="s">
        <v>893</v>
      </c>
      <c r="AS215" s="139"/>
      <c r="AT215" s="55">
        <v>1</v>
      </c>
      <c r="AU215" s="55">
        <v>1</v>
      </c>
      <c r="AV215" s="55">
        <v>1</v>
      </c>
      <c r="AW215" s="55">
        <v>1</v>
      </c>
    </row>
    <row r="216" s="42" customFormat="1" ht="30" customHeight="1" spans="1:49">
      <c r="A216" s="54">
        <f t="shared" si="51"/>
        <v>208</v>
      </c>
      <c r="B216" s="56"/>
      <c r="C216" s="56"/>
      <c r="D216" s="56"/>
      <c r="E216" s="56"/>
      <c r="F216" s="56">
        <v>4</v>
      </c>
      <c r="G216" s="56"/>
      <c r="H216" s="56"/>
      <c r="I216" s="56"/>
      <c r="J216" s="56"/>
      <c r="K216" s="63"/>
      <c r="L216" s="72" t="s">
        <v>655</v>
      </c>
      <c r="M216" s="72" t="s">
        <v>655</v>
      </c>
      <c r="N216" s="76" t="s">
        <v>656</v>
      </c>
      <c r="O216" s="55"/>
      <c r="P216" s="55" t="s">
        <v>49</v>
      </c>
      <c r="Q216" s="76" t="s">
        <v>808</v>
      </c>
      <c r="R216" s="55"/>
      <c r="S216" s="62" t="s">
        <v>46</v>
      </c>
      <c r="T216" s="81"/>
      <c r="U216" s="77"/>
      <c r="V216" s="72" t="s">
        <v>652</v>
      </c>
      <c r="W216" s="83" t="s">
        <v>46</v>
      </c>
      <c r="X216" s="77" t="s">
        <v>600</v>
      </c>
      <c r="Y216" s="77" t="s">
        <v>407</v>
      </c>
      <c r="Z216" s="77" t="s">
        <v>896</v>
      </c>
      <c r="AA216" s="82" t="s">
        <v>1240</v>
      </c>
      <c r="AB216" s="82" t="s">
        <v>1241</v>
      </c>
      <c r="AC216" s="81" t="s">
        <v>1633</v>
      </c>
      <c r="AD216" s="93">
        <v>0.0163</v>
      </c>
      <c r="AE216" s="105"/>
      <c r="AF216" s="82" t="s">
        <v>899</v>
      </c>
      <c r="AG216" s="118">
        <v>63</v>
      </c>
      <c r="AH216" s="118">
        <v>27</v>
      </c>
      <c r="AI216" s="118">
        <v>2.5</v>
      </c>
      <c r="AJ216" s="125">
        <f>AG216*AH216*AI216*7860/1000000000</f>
        <v>0.03342465</v>
      </c>
      <c r="AK216" s="121">
        <f>AD216/AJ216</f>
        <v>0.487664044350502</v>
      </c>
      <c r="AL216" s="82"/>
      <c r="AM216" s="82"/>
      <c r="AN216" s="82"/>
      <c r="AO216" s="82"/>
      <c r="AP216" s="82" t="s">
        <v>823</v>
      </c>
      <c r="AQ216" s="191"/>
      <c r="AR216" s="55" t="s">
        <v>893</v>
      </c>
      <c r="AS216" s="139"/>
      <c r="AT216" s="55">
        <v>1</v>
      </c>
      <c r="AU216" s="55">
        <v>1</v>
      </c>
      <c r="AV216" s="55">
        <v>1</v>
      </c>
      <c r="AW216" s="55">
        <v>1</v>
      </c>
    </row>
    <row r="217" s="42" customFormat="1" ht="30" customHeight="1" spans="1:49">
      <c r="A217" s="54">
        <f t="shared" si="51"/>
        <v>209</v>
      </c>
      <c r="B217" s="56"/>
      <c r="C217" s="56"/>
      <c r="D217" s="56"/>
      <c r="E217" s="56">
        <v>3</v>
      </c>
      <c r="F217" s="56"/>
      <c r="G217" s="56"/>
      <c r="H217" s="56"/>
      <c r="I217" s="56"/>
      <c r="J217" s="56"/>
      <c r="K217" s="63"/>
      <c r="L217" s="72" t="s">
        <v>657</v>
      </c>
      <c r="M217" s="72" t="s">
        <v>657</v>
      </c>
      <c r="N217" s="76" t="s">
        <v>658</v>
      </c>
      <c r="O217" s="55"/>
      <c r="P217" s="55" t="s">
        <v>134</v>
      </c>
      <c r="Q217" s="76" t="s">
        <v>808</v>
      </c>
      <c r="R217" s="55"/>
      <c r="S217" s="62" t="s">
        <v>46</v>
      </c>
      <c r="T217" s="81"/>
      <c r="U217" s="77"/>
      <c r="V217" s="76"/>
      <c r="W217" s="83" t="s">
        <v>46</v>
      </c>
      <c r="X217" s="77" t="s">
        <v>600</v>
      </c>
      <c r="Y217" s="77" t="s">
        <v>407</v>
      </c>
      <c r="Z217" s="62" t="s">
        <v>1638</v>
      </c>
      <c r="AA217" s="82" t="s">
        <v>1639</v>
      </c>
      <c r="AB217" s="82"/>
      <c r="AC217" s="81" t="s">
        <v>1640</v>
      </c>
      <c r="AD217" s="93">
        <v>0.001</v>
      </c>
      <c r="AE217" s="105"/>
      <c r="AF217" s="82" t="s">
        <v>1545</v>
      </c>
      <c r="AG217" s="118">
        <v>15</v>
      </c>
      <c r="AH217" s="118">
        <v>15</v>
      </c>
      <c r="AI217" s="118"/>
      <c r="AJ217" s="82"/>
      <c r="AK217" s="82"/>
      <c r="AL217" s="82"/>
      <c r="AM217" s="82"/>
      <c r="AN217" s="82"/>
      <c r="AO217" s="82"/>
      <c r="AP217" s="82" t="s">
        <v>823</v>
      </c>
      <c r="AQ217" s="191"/>
      <c r="AR217" s="55" t="s">
        <v>893</v>
      </c>
      <c r="AS217" s="139"/>
      <c r="AT217" s="55">
        <v>2</v>
      </c>
      <c r="AU217" s="55">
        <v>2</v>
      </c>
      <c r="AV217" s="55">
        <v>2</v>
      </c>
      <c r="AW217" s="66">
        <v>2</v>
      </c>
    </row>
    <row r="218" s="42" customFormat="1" ht="30" customHeight="1" spans="1:49">
      <c r="A218" s="54">
        <f t="shared" si="51"/>
        <v>210</v>
      </c>
      <c r="B218" s="56"/>
      <c r="C218" s="56"/>
      <c r="D218" s="56"/>
      <c r="E218" s="56">
        <v>3</v>
      </c>
      <c r="F218" s="56"/>
      <c r="G218" s="56"/>
      <c r="H218" s="56"/>
      <c r="I218" s="56"/>
      <c r="J218" s="56"/>
      <c r="K218" s="63"/>
      <c r="L218" s="62" t="s">
        <v>396</v>
      </c>
      <c r="M218" s="62" t="s">
        <v>396</v>
      </c>
      <c r="N218" s="72" t="s">
        <v>397</v>
      </c>
      <c r="O218" s="76" t="s">
        <v>1641</v>
      </c>
      <c r="P218" s="55"/>
      <c r="Q218" s="76" t="s">
        <v>808</v>
      </c>
      <c r="R218" s="76"/>
      <c r="S218" s="62" t="s">
        <v>46</v>
      </c>
      <c r="T218" s="62" t="s">
        <v>809</v>
      </c>
      <c r="U218" s="77" t="s">
        <v>407</v>
      </c>
      <c r="V218" s="77" t="s">
        <v>942</v>
      </c>
      <c r="W218" s="72" t="s">
        <v>411</v>
      </c>
      <c r="X218" s="77" t="s">
        <v>600</v>
      </c>
      <c r="Y218" s="77" t="s">
        <v>407</v>
      </c>
      <c r="Z218" s="77" t="s">
        <v>942</v>
      </c>
      <c r="AA218" s="72" t="s">
        <v>1642</v>
      </c>
      <c r="AB218" s="72"/>
      <c r="AC218" s="72"/>
      <c r="AD218" s="154">
        <v>0.00507</v>
      </c>
      <c r="AE218" s="105" t="s">
        <v>1425</v>
      </c>
      <c r="AF218" s="82"/>
      <c r="AG218" s="118"/>
      <c r="AH218" s="118"/>
      <c r="AI218" s="118"/>
      <c r="AJ218" s="82"/>
      <c r="AK218" s="82"/>
      <c r="AL218" s="82"/>
      <c r="AM218" s="82"/>
      <c r="AN218" s="82"/>
      <c r="AO218" s="82"/>
      <c r="AP218" s="82" t="s">
        <v>823</v>
      </c>
      <c r="AQ218" s="82" t="s">
        <v>943</v>
      </c>
      <c r="AR218" s="55" t="s">
        <v>893</v>
      </c>
      <c r="AS218" s="139"/>
      <c r="AT218" s="55">
        <v>2</v>
      </c>
      <c r="AU218" s="55">
        <v>2</v>
      </c>
      <c r="AV218" s="55">
        <v>2</v>
      </c>
      <c r="AW218" s="66">
        <v>2</v>
      </c>
    </row>
  </sheetData>
  <autoFilter ref="A8:AV218">
    <extLst/>
  </autoFilter>
  <mergeCells count="47">
    <mergeCell ref="A1:E1"/>
    <mergeCell ref="F1:K1"/>
    <mergeCell ref="M1:N1"/>
    <mergeCell ref="A2:N2"/>
    <mergeCell ref="A3:K3"/>
    <mergeCell ref="M3:N3"/>
    <mergeCell ref="A4:N4"/>
    <mergeCell ref="B7:K7"/>
    <mergeCell ref="AG7:AI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O1:AE6"/>
    <mergeCell ref="A5:N6"/>
  </mergeCells>
  <conditionalFormatting sqref="Z11">
    <cfRule type="cellIs" dxfId="1" priority="38" stopIfTrue="1" operator="equal">
      <formula>“总成件”</formula>
    </cfRule>
  </conditionalFormatting>
  <conditionalFormatting sqref="AT11:AW11">
    <cfRule type="cellIs" dxfId="2" priority="34" operator="equal">
      <formula>0</formula>
    </cfRule>
    <cfRule type="cellIs" dxfId="3" priority="33" operator="equal">
      <formula>1</formula>
    </cfRule>
    <cfRule type="cellIs" dxfId="4" priority="32" operator="equal">
      <formula>2</formula>
    </cfRule>
  </conditionalFormatting>
  <conditionalFormatting sqref="Z12">
    <cfRule type="cellIs" dxfId="1" priority="89" stopIfTrue="1" operator="equal">
      <formula>“总成件”</formula>
    </cfRule>
  </conditionalFormatting>
  <conditionalFormatting sqref="Z14">
    <cfRule type="cellIs" dxfId="1" priority="114" stopIfTrue="1" operator="equal">
      <formula>“总成件”</formula>
    </cfRule>
  </conditionalFormatting>
  <conditionalFormatting sqref="Z15">
    <cfRule type="cellIs" dxfId="1" priority="28" stopIfTrue="1" operator="equal">
      <formula>“总成件”</formula>
    </cfRule>
  </conditionalFormatting>
  <conditionalFormatting sqref="AT15:AW15">
    <cfRule type="cellIs" dxfId="2" priority="27" operator="equal">
      <formula>0</formula>
    </cfRule>
    <cfRule type="cellIs" dxfId="3" priority="26" operator="equal">
      <formula>1</formula>
    </cfRule>
    <cfRule type="cellIs" dxfId="4" priority="25" operator="equal">
      <formula>2</formula>
    </cfRule>
  </conditionalFormatting>
  <conditionalFormatting sqref="Z16">
    <cfRule type="cellIs" dxfId="1" priority="112" stopIfTrue="1" operator="equal">
      <formula>“总成件”</formula>
    </cfRule>
  </conditionalFormatting>
  <conditionalFormatting sqref="Z36">
    <cfRule type="cellIs" dxfId="1" priority="111" stopIfTrue="1" operator="equal">
      <formula>“总成件”</formula>
    </cfRule>
  </conditionalFormatting>
  <conditionalFormatting sqref="Z40">
    <cfRule type="cellIs" dxfId="1" priority="94" stopIfTrue="1" operator="equal">
      <formula>“总成件”</formula>
    </cfRule>
  </conditionalFormatting>
  <conditionalFormatting sqref="Z41">
    <cfRule type="cellIs" dxfId="1" priority="110" stopIfTrue="1" operator="equal">
      <formula>“总成件”</formula>
    </cfRule>
  </conditionalFormatting>
  <conditionalFormatting sqref="Z47">
    <cfRule type="cellIs" dxfId="1" priority="120" stopIfTrue="1" operator="equal">
      <formula>“总成件”</formula>
    </cfRule>
  </conditionalFormatting>
  <conditionalFormatting sqref="Z51">
    <cfRule type="cellIs" dxfId="1" priority="121" stopIfTrue="1" operator="equal">
      <formula>“总成件”</formula>
    </cfRule>
  </conditionalFormatting>
  <conditionalFormatting sqref="Z52">
    <cfRule type="cellIs" dxfId="1" priority="123" stopIfTrue="1" operator="equal">
      <formula>“总成件”</formula>
    </cfRule>
  </conditionalFormatting>
  <conditionalFormatting sqref="Z53">
    <cfRule type="cellIs" dxfId="1" priority="122" stopIfTrue="1" operator="equal">
      <formula>“总成件”</formula>
    </cfRule>
  </conditionalFormatting>
  <conditionalFormatting sqref="Z61">
    <cfRule type="cellIs" dxfId="1" priority="198" stopIfTrue="1" operator="equal">
      <formula>“总成件”</formula>
    </cfRule>
  </conditionalFormatting>
  <conditionalFormatting sqref="Z62">
    <cfRule type="cellIs" dxfId="1" priority="204" stopIfTrue="1" operator="equal">
      <formula>“总成件”</formula>
    </cfRule>
  </conditionalFormatting>
  <conditionalFormatting sqref="Z68">
    <cfRule type="cellIs" dxfId="1" priority="166" stopIfTrue="1" operator="equal">
      <formula>“总成件”</formula>
    </cfRule>
  </conditionalFormatting>
  <conditionalFormatting sqref="AE71">
    <cfRule type="cellIs" dxfId="5" priority="74" operator="equal">
      <formula>"N"</formula>
    </cfRule>
    <cfRule type="cellIs" dxfId="6" priority="75" operator="equal">
      <formula>"Y"</formula>
    </cfRule>
    <cfRule type="colorScale" priority="76">
      <colorScale>
        <cfvo type="num" val="&quot;Y&quot;"/>
        <cfvo type="num" val="&quot;N&quot;"/>
        <color rgb="FF00B050"/>
        <color rgb="FFFF0000"/>
      </colorScale>
    </cfRule>
  </conditionalFormatting>
  <conditionalFormatting sqref="Z74">
    <cfRule type="cellIs" dxfId="6" priority="109" operator="equal">
      <formula>"TIF"</formula>
    </cfRule>
  </conditionalFormatting>
  <conditionalFormatting sqref="AE75">
    <cfRule type="cellIs" dxfId="5" priority="65" operator="equal">
      <formula>"N"</formula>
    </cfRule>
    <cfRule type="cellIs" dxfId="6" priority="66" operator="equal">
      <formula>"Y"</formula>
    </cfRule>
    <cfRule type="colorScale" priority="67">
      <colorScale>
        <cfvo type="num" val="&quot;Y&quot;"/>
        <cfvo type="num" val="&quot;N&quot;"/>
        <color rgb="FF00B050"/>
        <color rgb="FFFF0000"/>
      </colorScale>
    </cfRule>
  </conditionalFormatting>
  <conditionalFormatting sqref="Z76">
    <cfRule type="cellIs" dxfId="1" priority="71" stopIfTrue="1" operator="equal">
      <formula>“总成件”</formula>
    </cfRule>
  </conditionalFormatting>
  <conditionalFormatting sqref="Z78">
    <cfRule type="cellIs" dxfId="1" priority="64" stopIfTrue="1" operator="equal">
      <formula>“总成件”</formula>
    </cfRule>
  </conditionalFormatting>
  <conditionalFormatting sqref="AE78">
    <cfRule type="cellIs" dxfId="5" priority="61" operator="equal">
      <formula>"N"</formula>
    </cfRule>
    <cfRule type="cellIs" dxfId="6" priority="62" operator="equal">
      <formula>"Y"</formula>
    </cfRule>
    <cfRule type="colorScale" priority="63">
      <colorScale>
        <cfvo type="num" val="&quot;Y&quot;"/>
        <cfvo type="num" val="&quot;N&quot;"/>
        <color rgb="FF00B050"/>
        <color rgb="FFFF0000"/>
      </colorScale>
    </cfRule>
  </conditionalFormatting>
  <conditionalFormatting sqref="Z82">
    <cfRule type="cellIs" dxfId="1" priority="156" stopIfTrue="1" operator="equal">
      <formula>“总成件”</formula>
    </cfRule>
  </conditionalFormatting>
  <conditionalFormatting sqref="Z83">
    <cfRule type="cellIs" dxfId="1" priority="201" stopIfTrue="1" operator="equal">
      <formula>“总成件”</formula>
    </cfRule>
  </conditionalFormatting>
  <conditionalFormatting sqref="Z87">
    <cfRule type="cellIs" dxfId="1" priority="155" stopIfTrue="1" operator="equal">
      <formula>“总成件”</formula>
    </cfRule>
  </conditionalFormatting>
  <conditionalFormatting sqref="Z89">
    <cfRule type="cellIs" dxfId="6" priority="108" operator="equal">
      <formula>"TIF"</formula>
    </cfRule>
  </conditionalFormatting>
  <conditionalFormatting sqref="Z92">
    <cfRule type="cellIs" dxfId="6" priority="88" operator="equal">
      <formula>"TIF"</formula>
    </cfRule>
  </conditionalFormatting>
  <conditionalFormatting sqref="Z101">
    <cfRule type="cellIs" dxfId="1" priority="91" stopIfTrue="1" operator="equal">
      <formula>“总成件”</formula>
    </cfRule>
  </conditionalFormatting>
  <conditionalFormatting sqref="Z112">
    <cfRule type="cellIs" dxfId="1" priority="165" stopIfTrue="1" operator="equal">
      <formula>“总成件”</formula>
    </cfRule>
  </conditionalFormatting>
  <conditionalFormatting sqref="Z114">
    <cfRule type="cellIs" dxfId="1" priority="164" stopIfTrue="1" operator="equal">
      <formula>“总成件”</formula>
    </cfRule>
  </conditionalFormatting>
  <conditionalFormatting sqref="Z118">
    <cfRule type="cellIs" dxfId="1" priority="126" stopIfTrue="1" operator="equal">
      <formula>“总成件”</formula>
    </cfRule>
  </conditionalFormatting>
  <conditionalFormatting sqref="Z123">
    <cfRule type="cellIs" dxfId="1" priority="167" stopIfTrue="1" operator="equal">
      <formula>“总成件”</formula>
    </cfRule>
  </conditionalFormatting>
  <conditionalFormatting sqref="Z124">
    <cfRule type="cellIs" dxfId="1" priority="154" stopIfTrue="1" operator="equal">
      <formula>“总成件”</formula>
    </cfRule>
  </conditionalFormatting>
  <conditionalFormatting sqref="Z126">
    <cfRule type="cellIs" dxfId="1" priority="153" stopIfTrue="1" operator="equal">
      <formula>“总成件”</formula>
    </cfRule>
  </conditionalFormatting>
  <conditionalFormatting sqref="Z127">
    <cfRule type="cellIs" dxfId="1" priority="163" stopIfTrue="1" operator="equal">
      <formula>“总成件”</formula>
    </cfRule>
  </conditionalFormatting>
  <conditionalFormatting sqref="Z139">
    <cfRule type="cellIs" dxfId="6" priority="107" operator="equal">
      <formula>"TIF"</formula>
    </cfRule>
  </conditionalFormatting>
  <conditionalFormatting sqref="Z140">
    <cfRule type="cellIs" dxfId="6" priority="106" operator="equal">
      <formula>"TIF"</formula>
    </cfRule>
  </conditionalFormatting>
  <conditionalFormatting sqref="Z142">
    <cfRule type="cellIs" dxfId="1" priority="99" stopIfTrue="1" operator="equal">
      <formula>“总成件”</formula>
    </cfRule>
  </conditionalFormatting>
  <conditionalFormatting sqref="L148">
    <cfRule type="duplicateValues" dxfId="7" priority="19"/>
  </conditionalFormatting>
  <conditionalFormatting sqref="M148">
    <cfRule type="duplicateValues" dxfId="7" priority="20"/>
  </conditionalFormatting>
  <conditionalFormatting sqref="Z148:AB148">
    <cfRule type="cellIs" dxfId="1" priority="21" stopIfTrue="1" operator="equal">
      <formula>“总成件”</formula>
    </cfRule>
  </conditionalFormatting>
  <conditionalFormatting sqref="AT148:AW148">
    <cfRule type="cellIs" dxfId="2" priority="18" operator="equal">
      <formula>0</formula>
    </cfRule>
    <cfRule type="cellIs" dxfId="3" priority="17" operator="equal">
      <formula>1</formula>
    </cfRule>
    <cfRule type="cellIs" dxfId="4" priority="16" operator="equal">
      <formula>2</formula>
    </cfRule>
  </conditionalFormatting>
  <conditionalFormatting sqref="Z149">
    <cfRule type="cellIs" dxfId="6" priority="105" operator="equal">
      <formula>"TIF"</formula>
    </cfRule>
  </conditionalFormatting>
  <conditionalFormatting sqref="Z158">
    <cfRule type="cellIs" dxfId="1" priority="152" stopIfTrue="1" operator="equal">
      <formula>“总成件”</formula>
    </cfRule>
  </conditionalFormatting>
  <conditionalFormatting sqref="Z159">
    <cfRule type="cellIs" dxfId="1" priority="95" stopIfTrue="1" operator="equal">
      <formula>“总成件”</formula>
    </cfRule>
  </conditionalFormatting>
  <conditionalFormatting sqref="Z167">
    <cfRule type="cellIs" dxfId="1" priority="115" stopIfTrue="1" operator="equal">
      <formula>“总成件”</formula>
    </cfRule>
  </conditionalFormatting>
  <conditionalFormatting sqref="Z168">
    <cfRule type="cellIs" dxfId="6" priority="103" operator="equal">
      <formula>"TIF"</formula>
    </cfRule>
  </conditionalFormatting>
  <conditionalFormatting sqref="Z171">
    <cfRule type="cellIs" dxfId="1" priority="40" stopIfTrue="1" operator="equal">
      <formula>“总成件”</formula>
    </cfRule>
  </conditionalFormatting>
  <conditionalFormatting sqref="Z173">
    <cfRule type="cellIs" dxfId="1" priority="92" stopIfTrue="1" operator="equal">
      <formula>“总成件”</formula>
    </cfRule>
  </conditionalFormatting>
  <conditionalFormatting sqref="Z174">
    <cfRule type="cellIs" dxfId="6" priority="39" operator="equal">
      <formula>"TIF"</formula>
    </cfRule>
  </conditionalFormatting>
  <conditionalFormatting sqref="Z175">
    <cfRule type="cellIs" dxfId="1" priority="90" stopIfTrue="1" operator="equal">
      <formula>“总成件”</formula>
    </cfRule>
  </conditionalFormatting>
  <conditionalFormatting sqref="Z176">
    <cfRule type="cellIs" dxfId="1" priority="45" stopIfTrue="1" operator="equal">
      <formula>“总成件”</formula>
    </cfRule>
  </conditionalFormatting>
  <conditionalFormatting sqref="Z177">
    <cfRule type="cellIs" dxfId="1" priority="44" stopIfTrue="1" operator="equal">
      <formula>“总成件”</formula>
    </cfRule>
  </conditionalFormatting>
  <conditionalFormatting sqref="Z185">
    <cfRule type="cellIs" dxfId="1" priority="87" stopIfTrue="1" operator="equal">
      <formula>“总成件”</formula>
    </cfRule>
  </conditionalFormatting>
  <conditionalFormatting sqref="Z186">
    <cfRule type="cellIs" dxfId="1" priority="125" stopIfTrue="1" operator="equal">
      <formula>“总成件”</formula>
    </cfRule>
  </conditionalFormatting>
  <conditionalFormatting sqref="Z194">
    <cfRule type="cellIs" dxfId="1" priority="176" stopIfTrue="1" operator="equal">
      <formula>“总成件”</formula>
    </cfRule>
  </conditionalFormatting>
  <conditionalFormatting sqref="Z196">
    <cfRule type="cellIs" dxfId="1" priority="86" stopIfTrue="1" operator="equal">
      <formula>“总成件”</formula>
    </cfRule>
  </conditionalFormatting>
  <conditionalFormatting sqref="Z198">
    <cfRule type="cellIs" dxfId="1" priority="205" stopIfTrue="1" operator="equal">
      <formula>“总成件”</formula>
    </cfRule>
  </conditionalFormatting>
  <conditionalFormatting sqref="Z200">
    <cfRule type="cellIs" dxfId="1" priority="124" stopIfTrue="1" operator="equal">
      <formula>“总成件”</formula>
    </cfRule>
  </conditionalFormatting>
  <conditionalFormatting sqref="Z201">
    <cfRule type="cellIs" dxfId="1" priority="93" stopIfTrue="1" operator="equal">
      <formula>“总成件”</formula>
    </cfRule>
  </conditionalFormatting>
  <conditionalFormatting sqref="Z205">
    <cfRule type="cellIs" dxfId="1" priority="161" stopIfTrue="1" operator="equal">
      <formula>“总成件”</formula>
    </cfRule>
  </conditionalFormatting>
  <conditionalFormatting sqref="Z207">
    <cfRule type="cellIs" dxfId="1" priority="178" stopIfTrue="1" operator="equal">
      <formula>“总成件”</formula>
    </cfRule>
  </conditionalFormatting>
  <conditionalFormatting sqref="Z210">
    <cfRule type="cellIs" dxfId="6" priority="102" operator="equal">
      <formula>"TIF"</formula>
    </cfRule>
  </conditionalFormatting>
  <conditionalFormatting sqref="Z211">
    <cfRule type="cellIs" dxfId="6" priority="101" operator="equal">
      <formula>"TIF"</formula>
    </cfRule>
  </conditionalFormatting>
  <conditionalFormatting sqref="Z214">
    <cfRule type="cellIs" dxfId="1" priority="85" stopIfTrue="1" operator="equal">
      <formula>“总成件”</formula>
    </cfRule>
  </conditionalFormatting>
  <conditionalFormatting sqref="Z216">
    <cfRule type="cellIs" dxfId="1" priority="84" stopIfTrue="1" operator="equal">
      <formula>“总成件”</formula>
    </cfRule>
  </conditionalFormatting>
  <conditionalFormatting sqref="Z218">
    <cfRule type="cellIs" dxfId="1" priority="83" stopIfTrue="1" operator="equal">
      <formula>“总成件”</formula>
    </cfRule>
  </conditionalFormatting>
  <conditionalFormatting sqref="L154:L155">
    <cfRule type="duplicateValues" dxfId="7" priority="10"/>
  </conditionalFormatting>
  <conditionalFormatting sqref="M154:M155">
    <cfRule type="duplicateValues" dxfId="7" priority="11"/>
  </conditionalFormatting>
  <conditionalFormatting sqref="Z137:Z138">
    <cfRule type="cellIs" dxfId="1" priority="200" stopIfTrue="1" operator="equal">
      <formula>“总成件”</formula>
    </cfRule>
  </conditionalFormatting>
  <conditionalFormatting sqref="Z150:Z152">
    <cfRule type="cellIs" dxfId="6" priority="104" operator="equal">
      <formula>"TIF"</formula>
    </cfRule>
  </conditionalFormatting>
  <conditionalFormatting sqref="Z154:Z155">
    <cfRule type="cellIs" dxfId="1" priority="12" stopIfTrue="1" operator="equal">
      <formula>“总成件”</formula>
    </cfRule>
  </conditionalFormatting>
  <conditionalFormatting sqref="Z163:Z164">
    <cfRule type="cellIs" dxfId="1" priority="151" stopIfTrue="1" operator="equal">
      <formula>“总成件”</formula>
    </cfRule>
  </conditionalFormatting>
  <conditionalFormatting sqref="AE72:AE73">
    <cfRule type="cellIs" dxfId="5" priority="96" operator="equal">
      <formula>"N"</formula>
    </cfRule>
    <cfRule type="cellIs" dxfId="6" priority="97" operator="equal">
      <formula>"Y"</formula>
    </cfRule>
    <cfRule type="colorScale" priority="98">
      <colorScale>
        <cfvo type="num" val="&quot;Y&quot;"/>
        <cfvo type="num" val="&quot;N&quot;"/>
        <color rgb="FF00B050"/>
        <color rgb="FFFF0000"/>
      </colorScale>
    </cfRule>
  </conditionalFormatting>
  <conditionalFormatting sqref="AE76:AE77">
    <cfRule type="cellIs" dxfId="5" priority="68" operator="equal">
      <formula>"N"</formula>
    </cfRule>
    <cfRule type="cellIs" dxfId="6" priority="69" operator="equal">
      <formula>"Y"</formula>
    </cfRule>
    <cfRule type="colorScale" priority="70">
      <colorScale>
        <cfvo type="num" val="&quot;Y&quot;"/>
        <cfvo type="num" val="&quot;N&quot;"/>
        <color rgb="FF00B050"/>
        <color rgb="FFFF0000"/>
      </colorScale>
    </cfRule>
  </conditionalFormatting>
  <conditionalFormatting sqref="AW1:AW8">
    <cfRule type="cellIs" dxfId="2" priority="37" operator="equal">
      <formula>0</formula>
    </cfRule>
    <cfRule type="cellIs" dxfId="3" priority="36" operator="equal">
      <formula>1</formula>
    </cfRule>
    <cfRule type="cellIs" dxfId="4" priority="35" operator="equal">
      <formula>2</formula>
    </cfRule>
  </conditionalFormatting>
  <conditionalFormatting sqref="AW12:AW14">
    <cfRule type="cellIs" dxfId="4" priority="29" operator="equal">
      <formula>2</formula>
    </cfRule>
    <cfRule type="cellIs" dxfId="3" priority="30" operator="equal">
      <formula>1</formula>
    </cfRule>
    <cfRule type="cellIs" dxfId="2" priority="31" operator="equal">
      <formula>0</formula>
    </cfRule>
  </conditionalFormatting>
  <conditionalFormatting sqref="AW144:AW147">
    <cfRule type="cellIs" dxfId="4" priority="22" operator="equal">
      <formula>2</formula>
    </cfRule>
    <cfRule type="cellIs" dxfId="3" priority="23" operator="equal">
      <formula>1</formula>
    </cfRule>
    <cfRule type="cellIs" dxfId="2" priority="24" operator="equal">
      <formula>0</formula>
    </cfRule>
  </conditionalFormatting>
  <conditionalFormatting sqref="AW149:AW155">
    <cfRule type="cellIs" dxfId="4" priority="13" operator="equal">
      <formula>2</formula>
    </cfRule>
    <cfRule type="cellIs" dxfId="3" priority="14" operator="equal">
      <formula>1</formula>
    </cfRule>
    <cfRule type="cellIs" dxfId="2" priority="15" operator="equal">
      <formula>0</formula>
    </cfRule>
  </conditionalFormatting>
  <conditionalFormatting sqref="AW157:AW159">
    <cfRule type="cellIs" dxfId="2" priority="9" operator="equal">
      <formula>0</formula>
    </cfRule>
    <cfRule type="cellIs" dxfId="3" priority="8" operator="equal">
      <formula>1</formula>
    </cfRule>
    <cfRule type="cellIs" dxfId="4" priority="7" operator="equal">
      <formula>2</formula>
    </cfRule>
  </conditionalFormatting>
  <conditionalFormatting sqref="AW210:AW214">
    <cfRule type="cellIs" dxfId="2" priority="6" operator="equal">
      <formula>0</formula>
    </cfRule>
    <cfRule type="cellIs" dxfId="3" priority="5" operator="equal">
      <formula>1</formula>
    </cfRule>
    <cfRule type="cellIs" dxfId="4" priority="4" operator="equal">
      <formula>2</formula>
    </cfRule>
  </conditionalFormatting>
  <conditionalFormatting sqref="AW217:AW218">
    <cfRule type="cellIs" dxfId="2" priority="3" operator="equal">
      <formula>0</formula>
    </cfRule>
    <cfRule type="cellIs" dxfId="3" priority="2" operator="equal">
      <formula>1</formula>
    </cfRule>
    <cfRule type="cellIs" dxfId="4" priority="1" operator="equal">
      <formula>2</formula>
    </cfRule>
  </conditionalFormatting>
  <conditionalFormatting sqref="Z9 Z27:Z28 Z30 Z69 Z48:Z50 Z90:Z91 Z93:Z95 Z97 Z88 Z102 Z100 Z105:Z106 Z109 Z117 Z119 Z130 Z132:Z133 Z141 Z162 Z197 Z187:Z189 Z180 Z206 Z202:Z204 Z178 Z182:Z184 Z166">
    <cfRule type="cellIs" dxfId="1" priority="206" stopIfTrue="1" operator="equal">
      <formula>“总成件”</formula>
    </cfRule>
  </conditionalFormatting>
  <conditionalFormatting sqref="Z10 Z17:Z26">
    <cfRule type="cellIs" dxfId="1" priority="174" stopIfTrue="1" operator="equal">
      <formula>“总成件”</formula>
    </cfRule>
  </conditionalFormatting>
  <conditionalFormatting sqref="Z13 Z146:AB147 Z54:Z60 Z43:Z46 Z79:Z80 Z145 Z153 Z156 Z169">
    <cfRule type="cellIs" dxfId="1" priority="119" stopIfTrue="1" operator="equal">
      <formula>“总成件”</formula>
    </cfRule>
  </conditionalFormatting>
  <conditionalFormatting sqref="Z31:Z32 Z34:Z35 Z39">
    <cfRule type="cellIs" dxfId="1" priority="113" stopIfTrue="1" operator="equal">
      <formula>“总成件”</formula>
    </cfRule>
  </conditionalFormatting>
  <conditionalFormatting sqref="Z63:Z65 Z67 Z71:Z73">
    <cfRule type="cellIs" dxfId="1" priority="203" stopIfTrue="1" operator="equal">
      <formula>“总成件”</formula>
    </cfRule>
  </conditionalFormatting>
  <conditionalFormatting sqref="Z81 Z86">
    <cfRule type="cellIs" dxfId="1" priority="202" stopIfTrue="1" operator="equal">
      <formula>“总成件”</formula>
    </cfRule>
  </conditionalFormatting>
  <conditionalFormatting sqref="Z120 Z128 Z125">
    <cfRule type="cellIs" dxfId="1" priority="179" stopIfTrue="1" operator="equal">
      <formula>“总成件”</formula>
    </cfRule>
  </conditionalFormatting>
  <conditionalFormatting sqref="Z179 Z181">
    <cfRule type="cellIs" dxfId="1" priority="150" stopIfTrue="1" operator="equal">
      <formula>“总成件”</formula>
    </cfRule>
  </conditionalFormatting>
  <conditionalFormatting sqref="Z195 Z193">
    <cfRule type="cellIs" dxfId="1" priority="177" stopIfTrue="1" operator="equal">
      <formula>“总成件”</formula>
    </cfRule>
  </conditionalFormatting>
  <conditionalFormatting sqref="Z212 Z217">
    <cfRule type="cellIs" dxfId="6" priority="100" operator="equal">
      <formula>"TIF"</formula>
    </cfRule>
  </conditionalFormatting>
  <dataValidations count="10">
    <dataValidation type="list" allowBlank="1" showInputMessage="1" showErrorMessage="1" sqref="AR12">
      <formula1>"戴姆勒专属,福田专属,平台件,重汽专属,"</formula1>
    </dataValidation>
    <dataValidation type="list" allowBlank="1" showInputMessage="1" showErrorMessage="1" sqref="P11 P15 P9:P10 P12:P14 P16:P142 P145:P146 P149:P152 P158:P181 P183:P218">
      <formula1>"A,B,C,"</formula1>
    </dataValidation>
    <dataValidation type="list" allowBlank="1" showInputMessage="1" showErrorMessage="1" sqref="AR9 AR15 AR86 AR117 AR123 AR125 AR148 AR178 AR180 AR13:AR14 AR16:AR81 AR83:AR84 AR88:AR115 AR119:AR121 AR127:AR147 AR149:AR153 AR154:AR155 AR156:AR162 AR164:AR176 AR182:AR191 AR193:AR218">
      <formula1>"戴姆勒专属,福田专属,平台件,重汽专属,福田重汽共用件,福田戴姆勒共用件，"</formula1>
    </dataValidation>
    <dataValidation type="list" allowBlank="1" showInputMessage="1" showErrorMessage="1" sqref="Z53 Z76 Z97 Z109 Z112 Z114 Z127 Z130 Z147 Z148 Z153 Z167 Z173 Z218 Z16:Z28 Z30:Z32 Z34:Z36 Z39:Z41 Z78:Z82 Z86:Z88 Z90:Z91 Z93:Z95 Z100:Z102 Z105:Z106 Z117:Z119 Z132:Z133 Z137:Z138 Z141:Z145 Z154:Z155 Z157:Z158">
      <formula1>"装配总成件,焊接总成件,面料,塑料件,冷镦,钣金件,机加工件,标准件,非标件,线材件,管材件,圆钢"</formula1>
    </dataValidation>
    <dataValidation type="list" allowBlank="1" showInputMessage="1" showErrorMessage="1" sqref="U11 X11:Y11 U15 X15:Y15 U147 U148 X148:Y148 U9:U10 U12:U14 U16:U145 U149:U153 U154:U155 U156:U218 AE75:AE78 X16:Y147 X9:Y10 X149:Y153 X156:Y218 X12:Y14 X154:Y155">
      <formula1>"Y,N"</formula1>
    </dataValidation>
    <dataValidation type="list" allowBlank="1" showInputMessage="1" showErrorMessage="1" sqref="AE11 AE13 AE16 AE33 AE42 AE46 AF54:AJ54 AL54:AN54 AE67 AE143 AE145 AE153 AE166 AE173 AE175 AE9:AE10 AE28:AE29 AE48:AE65 AE69:AE74 AE81:AE99 AE103:AE138 AE154:AE155 AE156:AE157 AE159:AE161 AE163:AE164 AE178:AE209 AN82:AN83 AG81:AM82">
      <formula1>"镀白锌,发黑,氧化铁皮膜,电泳（ED),——,镀黑锌,热处理（调质处理）,喷漆,"</formula1>
    </dataValidation>
    <dataValidation type="list" allowBlank="1" showInputMessage="1" showErrorMessage="1" sqref="Z11 Z15 Z54 Z120 Z128 V158 Z159 Z166 V169 Z169 Z171 V184 V195 Z214 Z216 V218 V40:V41 V100:V102 Z9:Z10 Z12:Z14 Z43:Z52 Z56:Z65 Z67:Z69 Z71:Z72 Z123:Z126 Z162:Z164 Z176:Z189 Z191:Z198 Z200:Z207">
      <formula1>"装配总成件,焊接总成件,面料,塑料件,钣金件,机加工件,标准件,非标件,线材件,管材件,圆钢"</formula1>
    </dataValidation>
    <dataValidation type="list" allowBlank="1" showInputMessage="1" showErrorMessage="1" sqref="Z55 Z83 Z175">
      <formula1>"装配总成件,焊接总成件,面料,塑料件,塑料轴套,钣金件,机加工件,标准件,非标件,线材件,管材件,圆钢"</formula1>
    </dataValidation>
    <dataValidation type="list" allowBlank="1" showInputMessage="1" showErrorMessage="1" sqref="AE162 AE165 AE172 AE176:AE177">
      <formula1>"镀白锌,发黑,氧化铁皮膜,电泳（ED),镀黑锌,热处理（调质处理）,喷漆,"</formula1>
    </dataValidation>
    <dataValidation allowBlank="1" showErrorMessage="1" sqref="AB169"/>
  </dataValidations>
  <pageMargins left="0.708661417322835" right="0.708661417322835" top="0.748031496062992" bottom="0.748031496062992" header="0.31496062992126" footer="0.31496062992126"/>
  <pageSetup paperSize="8" scale="72" fitToHeight="0" orientation="landscape" verticalDpi="300"/>
  <headerFooter/>
  <rowBreaks count="1" manualBreakCount="1">
    <brk id="169"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145" zoomScaleNormal="145" topLeftCell="A13" workbookViewId="0">
      <selection activeCell="A14" sqref="$A14:$XFD14"/>
    </sheetView>
  </sheetViews>
  <sheetFormatPr defaultColWidth="9" defaultRowHeight="14"/>
  <cols>
    <col min="2" max="2" width="10.1272727272727" customWidth="1"/>
    <col min="5" max="5" width="21" customWidth="1"/>
    <col min="9" max="9" width="34.1272727272727" customWidth="1"/>
    <col min="10" max="10" width="36.5" customWidth="1"/>
    <col min="12" max="12" width="28.2545454545455" customWidth="1"/>
  </cols>
  <sheetData>
    <row r="1" spans="1:15">
      <c r="A1" s="18" t="s">
        <v>774</v>
      </c>
      <c r="B1" s="19" t="s">
        <v>40</v>
      </c>
      <c r="C1" s="19" t="s">
        <v>1643</v>
      </c>
      <c r="D1" s="19" t="s">
        <v>760</v>
      </c>
      <c r="E1" s="19" t="s">
        <v>777</v>
      </c>
      <c r="F1" s="19" t="s">
        <v>779</v>
      </c>
      <c r="G1" s="19" t="s">
        <v>13</v>
      </c>
      <c r="H1" s="19" t="s">
        <v>1644</v>
      </c>
      <c r="I1" s="19" t="s">
        <v>1645</v>
      </c>
      <c r="J1" s="19" t="s">
        <v>1646</v>
      </c>
      <c r="K1" s="19" t="s">
        <v>1647</v>
      </c>
      <c r="L1" s="19" t="s">
        <v>1648</v>
      </c>
      <c r="M1" s="19" t="s">
        <v>1649</v>
      </c>
      <c r="N1" s="19" t="s">
        <v>1650</v>
      </c>
      <c r="O1" s="33" t="s">
        <v>20</v>
      </c>
    </row>
    <row r="2" spans="1:15">
      <c r="A2" s="18"/>
      <c r="B2" s="19"/>
      <c r="C2" s="19"/>
      <c r="D2" s="19"/>
      <c r="E2" s="19"/>
      <c r="F2" s="19"/>
      <c r="G2" s="19"/>
      <c r="H2" s="19"/>
      <c r="I2" s="19"/>
      <c r="J2" s="19"/>
      <c r="K2" s="19"/>
      <c r="L2" s="19"/>
      <c r="M2" s="19"/>
      <c r="N2" s="19"/>
      <c r="O2" s="33"/>
    </row>
    <row r="3" ht="99.95" customHeight="1" spans="1:15">
      <c r="A3" s="20">
        <v>1</v>
      </c>
      <c r="B3" s="21" t="s">
        <v>1651</v>
      </c>
      <c r="C3" s="21" t="s">
        <v>1652</v>
      </c>
      <c r="D3" s="21" t="s">
        <v>1510</v>
      </c>
      <c r="E3" s="21" t="s">
        <v>1653</v>
      </c>
      <c r="F3" s="21" t="s">
        <v>808</v>
      </c>
      <c r="G3" s="21"/>
      <c r="H3" s="21" t="s">
        <v>942</v>
      </c>
      <c r="I3" s="21" t="s">
        <v>1654</v>
      </c>
      <c r="J3" s="21" t="s">
        <v>1655</v>
      </c>
      <c r="K3" s="21" t="s">
        <v>1656</v>
      </c>
      <c r="L3" s="21" t="s">
        <v>1657</v>
      </c>
      <c r="M3" s="21" t="s">
        <v>1658</v>
      </c>
      <c r="N3" s="34" t="s">
        <v>1659</v>
      </c>
      <c r="O3" s="35"/>
    </row>
    <row r="4" ht="99.95" customHeight="1" spans="1:15">
      <c r="A4" s="20">
        <v>2</v>
      </c>
      <c r="B4" s="21" t="s">
        <v>1660</v>
      </c>
      <c r="C4" s="21" t="s">
        <v>1652</v>
      </c>
      <c r="D4" s="21" t="s">
        <v>1510</v>
      </c>
      <c r="E4" s="21" t="s">
        <v>1661</v>
      </c>
      <c r="F4" s="21" t="s">
        <v>808</v>
      </c>
      <c r="G4" s="21"/>
      <c r="H4" s="21" t="s">
        <v>942</v>
      </c>
      <c r="I4" s="21" t="s">
        <v>1662</v>
      </c>
      <c r="J4" s="21" t="s">
        <v>1655</v>
      </c>
      <c r="K4" s="21" t="s">
        <v>1656</v>
      </c>
      <c r="L4" s="21" t="s">
        <v>1657</v>
      </c>
      <c r="M4" s="21" t="s">
        <v>1658</v>
      </c>
      <c r="N4" s="34" t="s">
        <v>1663</v>
      </c>
      <c r="O4" s="36"/>
    </row>
    <row r="5" ht="99.95" customHeight="1" spans="1:15">
      <c r="A5" s="20">
        <v>3</v>
      </c>
      <c r="B5" s="21" t="s">
        <v>1509</v>
      </c>
      <c r="C5" s="21" t="s">
        <v>1652</v>
      </c>
      <c r="D5" s="21" t="s">
        <v>1510</v>
      </c>
      <c r="E5" s="21" t="s">
        <v>1511</v>
      </c>
      <c r="F5" s="21" t="s">
        <v>808</v>
      </c>
      <c r="G5" s="21"/>
      <c r="H5" s="21" t="s">
        <v>942</v>
      </c>
      <c r="I5" s="21" t="s">
        <v>1664</v>
      </c>
      <c r="J5" s="21" t="s">
        <v>1655</v>
      </c>
      <c r="K5" s="21" t="s">
        <v>1656</v>
      </c>
      <c r="L5" s="21" t="s">
        <v>1657</v>
      </c>
      <c r="M5" s="21" t="s">
        <v>1658</v>
      </c>
      <c r="N5" s="34" t="s">
        <v>1663</v>
      </c>
      <c r="O5" s="35"/>
    </row>
    <row r="6" ht="99.95" customHeight="1" spans="1:15">
      <c r="A6" s="20">
        <v>4</v>
      </c>
      <c r="B6" s="21" t="s">
        <v>1263</v>
      </c>
      <c r="C6" s="21" t="s">
        <v>1652</v>
      </c>
      <c r="D6" s="21" t="s">
        <v>1264</v>
      </c>
      <c r="E6" s="21" t="s">
        <v>1665</v>
      </c>
      <c r="F6" s="21" t="s">
        <v>808</v>
      </c>
      <c r="G6" s="21"/>
      <c r="H6" s="21" t="s">
        <v>942</v>
      </c>
      <c r="I6" s="21" t="s">
        <v>1666</v>
      </c>
      <c r="J6" s="21" t="s">
        <v>1655</v>
      </c>
      <c r="K6" s="21" t="s">
        <v>1656</v>
      </c>
      <c r="L6" s="21" t="s">
        <v>1657</v>
      </c>
      <c r="M6" s="21" t="s">
        <v>1658</v>
      </c>
      <c r="N6" s="21" t="s">
        <v>1667</v>
      </c>
      <c r="O6" s="36"/>
    </row>
    <row r="7" ht="99.95" customHeight="1" spans="1:15">
      <c r="A7" s="20">
        <v>5</v>
      </c>
      <c r="B7" s="21" t="s">
        <v>1668</v>
      </c>
      <c r="C7" s="21" t="s">
        <v>1669</v>
      </c>
      <c r="D7" s="21" t="s">
        <v>1670</v>
      </c>
      <c r="E7" s="21" t="s">
        <v>1671</v>
      </c>
      <c r="F7" s="21"/>
      <c r="G7" s="21"/>
      <c r="H7" s="21" t="s">
        <v>942</v>
      </c>
      <c r="I7" s="21" t="s">
        <v>1672</v>
      </c>
      <c r="J7" s="21" t="s">
        <v>1655</v>
      </c>
      <c r="K7" s="21" t="s">
        <v>1673</v>
      </c>
      <c r="L7" s="21" t="s">
        <v>1657</v>
      </c>
      <c r="M7" s="21" t="s">
        <v>1658</v>
      </c>
      <c r="N7" s="21" t="s">
        <v>1667</v>
      </c>
      <c r="O7" s="37"/>
    </row>
    <row r="8" ht="99.95" customHeight="1" spans="1:15">
      <c r="A8" s="20">
        <v>6</v>
      </c>
      <c r="B8" s="21" t="s">
        <v>396</v>
      </c>
      <c r="C8" s="21" t="s">
        <v>1674</v>
      </c>
      <c r="D8" s="21" t="s">
        <v>397</v>
      </c>
      <c r="E8" s="21" t="s">
        <v>1675</v>
      </c>
      <c r="F8" s="21" t="s">
        <v>808</v>
      </c>
      <c r="G8" s="21"/>
      <c r="H8" s="21" t="s">
        <v>942</v>
      </c>
      <c r="I8" s="21" t="s">
        <v>1676</v>
      </c>
      <c r="J8" s="21" t="s">
        <v>1655</v>
      </c>
      <c r="K8" s="21" t="s">
        <v>1673</v>
      </c>
      <c r="L8" s="21" t="s">
        <v>1657</v>
      </c>
      <c r="M8" s="21" t="s">
        <v>1658</v>
      </c>
      <c r="N8" s="21" t="s">
        <v>1667</v>
      </c>
      <c r="O8" s="35"/>
    </row>
    <row r="9" ht="99.95" customHeight="1" spans="1:15">
      <c r="A9" s="22" t="s">
        <v>1677</v>
      </c>
      <c r="B9" s="21" t="s">
        <v>402</v>
      </c>
      <c r="C9" s="21" t="s">
        <v>1678</v>
      </c>
      <c r="D9" s="21" t="s">
        <v>397</v>
      </c>
      <c r="E9" s="21" t="s">
        <v>1679</v>
      </c>
      <c r="F9" s="21" t="s">
        <v>808</v>
      </c>
      <c r="G9" s="21"/>
      <c r="H9" s="21" t="s">
        <v>942</v>
      </c>
      <c r="I9" s="21" t="s">
        <v>1680</v>
      </c>
      <c r="J9" s="21" t="s">
        <v>1681</v>
      </c>
      <c r="K9" s="21" t="s">
        <v>1673</v>
      </c>
      <c r="L9" s="21" t="s">
        <v>1657</v>
      </c>
      <c r="M9" s="21" t="s">
        <v>1658</v>
      </c>
      <c r="N9" s="21" t="s">
        <v>1667</v>
      </c>
      <c r="O9" s="35"/>
    </row>
    <row r="10" ht="99.95" customHeight="1" spans="1:15">
      <c r="A10" s="20">
        <v>8</v>
      </c>
      <c r="B10" s="21" t="s">
        <v>488</v>
      </c>
      <c r="C10" s="21" t="s">
        <v>1682</v>
      </c>
      <c r="D10" s="21" t="s">
        <v>483</v>
      </c>
      <c r="E10" s="21" t="s">
        <v>1683</v>
      </c>
      <c r="F10" s="21" t="s">
        <v>808</v>
      </c>
      <c r="G10" s="21"/>
      <c r="H10" s="21" t="s">
        <v>942</v>
      </c>
      <c r="I10" s="21" t="s">
        <v>1684</v>
      </c>
      <c r="J10" s="21" t="s">
        <v>1655</v>
      </c>
      <c r="K10" s="21" t="s">
        <v>1656</v>
      </c>
      <c r="L10" s="21" t="s">
        <v>1657</v>
      </c>
      <c r="M10" s="21" t="s">
        <v>1658</v>
      </c>
      <c r="N10" s="21" t="s">
        <v>1667</v>
      </c>
      <c r="O10" s="35"/>
    </row>
    <row r="11" ht="99.95" customHeight="1" spans="1:15">
      <c r="A11" s="20">
        <v>9</v>
      </c>
      <c r="B11" s="21" t="s">
        <v>482</v>
      </c>
      <c r="C11" s="21" t="s">
        <v>1685</v>
      </c>
      <c r="D11" s="21" t="s">
        <v>483</v>
      </c>
      <c r="E11" s="21" t="s">
        <v>1683</v>
      </c>
      <c r="F11" s="21" t="s">
        <v>808</v>
      </c>
      <c r="G11" s="21"/>
      <c r="H11" s="21" t="s">
        <v>942</v>
      </c>
      <c r="I11" s="21" t="s">
        <v>1686</v>
      </c>
      <c r="J11" s="21" t="s">
        <v>1655</v>
      </c>
      <c r="K11" s="21" t="s">
        <v>1656</v>
      </c>
      <c r="L11" s="21" t="s">
        <v>1657</v>
      </c>
      <c r="M11" s="21" t="s">
        <v>1658</v>
      </c>
      <c r="N11" s="21" t="s">
        <v>1667</v>
      </c>
      <c r="O11" s="37"/>
    </row>
    <row r="12" ht="99.95" customHeight="1" spans="1:15">
      <c r="A12" s="20">
        <v>10</v>
      </c>
      <c r="B12" s="21" t="s">
        <v>1471</v>
      </c>
      <c r="C12" s="21" t="s">
        <v>1687</v>
      </c>
      <c r="D12" s="21" t="s">
        <v>1472</v>
      </c>
      <c r="E12" s="21" t="s">
        <v>1688</v>
      </c>
      <c r="F12" s="21" t="s">
        <v>808</v>
      </c>
      <c r="G12" s="21"/>
      <c r="H12" s="21" t="s">
        <v>942</v>
      </c>
      <c r="I12" s="21" t="s">
        <v>1689</v>
      </c>
      <c r="J12" s="21" t="s">
        <v>1655</v>
      </c>
      <c r="K12" s="21" t="s">
        <v>1673</v>
      </c>
      <c r="L12" s="21" t="s">
        <v>1657</v>
      </c>
      <c r="M12" s="21" t="s">
        <v>1658</v>
      </c>
      <c r="N12" s="21" t="s">
        <v>1667</v>
      </c>
      <c r="O12" s="35"/>
    </row>
    <row r="13" ht="99.95" customHeight="1" spans="1:15">
      <c r="A13" s="20">
        <v>11</v>
      </c>
      <c r="B13" s="21" t="s">
        <v>1690</v>
      </c>
      <c r="C13" s="21" t="s">
        <v>1691</v>
      </c>
      <c r="D13" s="21" t="s">
        <v>1472</v>
      </c>
      <c r="E13" s="21" t="s">
        <v>1692</v>
      </c>
      <c r="F13" s="21" t="s">
        <v>808</v>
      </c>
      <c r="G13" s="21"/>
      <c r="H13" s="21" t="s">
        <v>942</v>
      </c>
      <c r="I13" s="21" t="s">
        <v>1693</v>
      </c>
      <c r="J13" s="21" t="s">
        <v>1655</v>
      </c>
      <c r="K13" s="21" t="s">
        <v>1673</v>
      </c>
      <c r="L13" s="21" t="s">
        <v>1657</v>
      </c>
      <c r="M13" s="21" t="s">
        <v>1658</v>
      </c>
      <c r="N13" s="21" t="s">
        <v>1667</v>
      </c>
      <c r="O13" s="37"/>
    </row>
    <row r="14" ht="99.95" customHeight="1" spans="1:15">
      <c r="A14" s="20">
        <v>12</v>
      </c>
      <c r="B14" s="21" t="s">
        <v>1694</v>
      </c>
      <c r="C14" s="21" t="s">
        <v>1695</v>
      </c>
      <c r="D14" s="21" t="s">
        <v>397</v>
      </c>
      <c r="E14" s="21" t="s">
        <v>1696</v>
      </c>
      <c r="F14" s="21" t="s">
        <v>808</v>
      </c>
      <c r="G14" s="21"/>
      <c r="H14" s="21" t="s">
        <v>942</v>
      </c>
      <c r="I14" s="21" t="s">
        <v>1697</v>
      </c>
      <c r="J14" s="21" t="s">
        <v>1655</v>
      </c>
      <c r="K14" s="21" t="s">
        <v>1673</v>
      </c>
      <c r="L14" s="21" t="s">
        <v>1657</v>
      </c>
      <c r="M14" s="21" t="s">
        <v>1658</v>
      </c>
      <c r="N14" s="21" t="s">
        <v>1667</v>
      </c>
      <c r="O14" s="35"/>
    </row>
    <row r="15" ht="99.95" customHeight="1" spans="1:15">
      <c r="A15" s="20">
        <v>13</v>
      </c>
      <c r="B15" s="21" t="s">
        <v>1158</v>
      </c>
      <c r="C15" s="21" t="s">
        <v>1698</v>
      </c>
      <c r="D15" s="21" t="s">
        <v>1159</v>
      </c>
      <c r="E15" s="21" t="s">
        <v>1699</v>
      </c>
      <c r="F15" s="21" t="s">
        <v>808</v>
      </c>
      <c r="G15" s="21"/>
      <c r="H15" s="21" t="s">
        <v>942</v>
      </c>
      <c r="I15" s="21" t="s">
        <v>1700</v>
      </c>
      <c r="J15" s="21" t="s">
        <v>1655</v>
      </c>
      <c r="K15" s="21" t="s">
        <v>1673</v>
      </c>
      <c r="L15" s="21" t="s">
        <v>1657</v>
      </c>
      <c r="M15" s="21" t="s">
        <v>1658</v>
      </c>
      <c r="N15" s="21" t="s">
        <v>1667</v>
      </c>
      <c r="O15" s="35"/>
    </row>
    <row r="16" ht="99.95" customHeight="1" spans="1:15">
      <c r="A16" s="20">
        <v>14</v>
      </c>
      <c r="B16" s="21" t="s">
        <v>1701</v>
      </c>
      <c r="C16" s="21" t="s">
        <v>1702</v>
      </c>
      <c r="D16" s="21" t="s">
        <v>1703</v>
      </c>
      <c r="E16" s="21" t="s">
        <v>1704</v>
      </c>
      <c r="F16" s="21" t="s">
        <v>808</v>
      </c>
      <c r="G16" s="21"/>
      <c r="H16" s="21" t="s">
        <v>942</v>
      </c>
      <c r="I16" s="21" t="s">
        <v>1705</v>
      </c>
      <c r="J16" s="21" t="s">
        <v>1655</v>
      </c>
      <c r="K16" s="21" t="s">
        <v>1673</v>
      </c>
      <c r="L16" s="21" t="s">
        <v>1657</v>
      </c>
      <c r="M16" s="21" t="s">
        <v>1658</v>
      </c>
      <c r="N16" s="21" t="s">
        <v>1667</v>
      </c>
      <c r="O16" s="36"/>
    </row>
    <row r="17" ht="99.95" customHeight="1" spans="1:15">
      <c r="A17" s="20">
        <v>15</v>
      </c>
      <c r="B17" s="21" t="s">
        <v>1367</v>
      </c>
      <c r="C17" s="21" t="s">
        <v>1706</v>
      </c>
      <c r="D17" s="21" t="s">
        <v>1368</v>
      </c>
      <c r="E17" s="21" t="s">
        <v>1369</v>
      </c>
      <c r="F17" s="21" t="s">
        <v>808</v>
      </c>
      <c r="G17" s="21"/>
      <c r="H17" s="21" t="s">
        <v>942</v>
      </c>
      <c r="I17" s="21" t="s">
        <v>1707</v>
      </c>
      <c r="J17" s="21" t="s">
        <v>1655</v>
      </c>
      <c r="K17" s="21" t="s">
        <v>1656</v>
      </c>
      <c r="L17" s="21" t="s">
        <v>1657</v>
      </c>
      <c r="M17" s="21" t="s">
        <v>1658</v>
      </c>
      <c r="N17" s="21" t="s">
        <v>1667</v>
      </c>
      <c r="O17" s="35"/>
    </row>
    <row r="18" ht="99.95" customHeight="1" spans="1:15">
      <c r="A18" s="20">
        <v>16</v>
      </c>
      <c r="B18" s="21" t="s">
        <v>1708</v>
      </c>
      <c r="C18" s="21" t="s">
        <v>1709</v>
      </c>
      <c r="D18" s="21" t="s">
        <v>1368</v>
      </c>
      <c r="E18" s="21" t="s">
        <v>1710</v>
      </c>
      <c r="F18" s="21" t="s">
        <v>808</v>
      </c>
      <c r="G18" s="21"/>
      <c r="H18" s="21" t="s">
        <v>942</v>
      </c>
      <c r="I18" s="21" t="s">
        <v>1711</v>
      </c>
      <c r="J18" s="21" t="s">
        <v>1655</v>
      </c>
      <c r="K18" s="21" t="s">
        <v>1656</v>
      </c>
      <c r="L18" s="21" t="s">
        <v>1657</v>
      </c>
      <c r="M18" s="21" t="s">
        <v>1658</v>
      </c>
      <c r="N18" s="21" t="s">
        <v>1667</v>
      </c>
      <c r="O18" s="35"/>
    </row>
    <row r="19" ht="99.95" customHeight="1" spans="1:15">
      <c r="A19" s="20">
        <v>17</v>
      </c>
      <c r="B19" s="21" t="s">
        <v>635</v>
      </c>
      <c r="C19" s="21" t="s">
        <v>1712</v>
      </c>
      <c r="D19" s="21" t="s">
        <v>636</v>
      </c>
      <c r="E19" s="21" t="s">
        <v>1713</v>
      </c>
      <c r="F19" s="21" t="s">
        <v>808</v>
      </c>
      <c r="G19" s="21"/>
      <c r="H19" s="21" t="s">
        <v>942</v>
      </c>
      <c r="I19" s="21" t="s">
        <v>1714</v>
      </c>
      <c r="J19" s="21" t="s">
        <v>1656</v>
      </c>
      <c r="K19" s="21" t="s">
        <v>1656</v>
      </c>
      <c r="L19" s="21" t="s">
        <v>1657</v>
      </c>
      <c r="M19" s="21" t="s">
        <v>1715</v>
      </c>
      <c r="N19" s="34" t="s">
        <v>1716</v>
      </c>
      <c r="O19" s="35"/>
    </row>
    <row r="20" ht="99.95" customHeight="1" spans="1:15">
      <c r="A20" s="20">
        <v>18</v>
      </c>
      <c r="B20" s="21" t="s">
        <v>1267</v>
      </c>
      <c r="C20" s="21" t="s">
        <v>1717</v>
      </c>
      <c r="D20" s="21" t="s">
        <v>391</v>
      </c>
      <c r="E20" s="21"/>
      <c r="F20" s="21" t="s">
        <v>808</v>
      </c>
      <c r="G20" s="21"/>
      <c r="H20" s="21" t="s">
        <v>942</v>
      </c>
      <c r="I20" s="21" t="s">
        <v>1718</v>
      </c>
      <c r="J20" s="21" t="s">
        <v>1655</v>
      </c>
      <c r="K20" s="21" t="s">
        <v>1656</v>
      </c>
      <c r="L20" s="21" t="s">
        <v>1657</v>
      </c>
      <c r="M20" s="34" t="s">
        <v>1719</v>
      </c>
      <c r="N20" s="34" t="s">
        <v>1720</v>
      </c>
      <c r="O20" s="35"/>
    </row>
    <row r="21" ht="99.95" customHeight="1" spans="1:15">
      <c r="A21" s="20">
        <v>19</v>
      </c>
      <c r="B21" s="21" t="s">
        <v>1120</v>
      </c>
      <c r="C21" s="21" t="s">
        <v>1721</v>
      </c>
      <c r="D21" s="21" t="s">
        <v>391</v>
      </c>
      <c r="E21" s="21"/>
      <c r="F21" s="21" t="s">
        <v>808</v>
      </c>
      <c r="G21" s="21"/>
      <c r="H21" s="21" t="s">
        <v>942</v>
      </c>
      <c r="I21" s="21" t="s">
        <v>1722</v>
      </c>
      <c r="J21" s="21" t="s">
        <v>1655</v>
      </c>
      <c r="K21" s="21" t="s">
        <v>1656</v>
      </c>
      <c r="L21" s="21" t="s">
        <v>1657</v>
      </c>
      <c r="M21" s="34" t="s">
        <v>1723</v>
      </c>
      <c r="N21" s="34" t="s">
        <v>1720</v>
      </c>
      <c r="O21" s="35"/>
    </row>
    <row r="22" ht="99.95" customHeight="1" spans="1:15">
      <c r="A22" s="20">
        <v>20</v>
      </c>
      <c r="B22" s="21" t="s">
        <v>1724</v>
      </c>
      <c r="C22" s="21" t="s">
        <v>1724</v>
      </c>
      <c r="D22" s="21" t="s">
        <v>391</v>
      </c>
      <c r="E22" s="21" t="s">
        <v>1725</v>
      </c>
      <c r="F22" s="21" t="s">
        <v>808</v>
      </c>
      <c r="G22" s="21"/>
      <c r="H22" s="21" t="s">
        <v>822</v>
      </c>
      <c r="I22" s="21" t="s">
        <v>1726</v>
      </c>
      <c r="J22" s="21" t="s">
        <v>1655</v>
      </c>
      <c r="K22" s="21" t="s">
        <v>1656</v>
      </c>
      <c r="L22" s="21" t="s">
        <v>1657</v>
      </c>
      <c r="M22" s="34" t="s">
        <v>1723</v>
      </c>
      <c r="N22" s="34" t="s">
        <v>1720</v>
      </c>
      <c r="O22" s="35"/>
    </row>
    <row r="23" ht="99.95" customHeight="1" spans="1:15">
      <c r="A23" s="20">
        <v>21</v>
      </c>
      <c r="B23" s="21" t="s">
        <v>1727</v>
      </c>
      <c r="C23" s="21" t="s">
        <v>1728</v>
      </c>
      <c r="D23" s="21" t="s">
        <v>533</v>
      </c>
      <c r="E23" s="21" t="s">
        <v>1429</v>
      </c>
      <c r="F23" s="21" t="s">
        <v>808</v>
      </c>
      <c r="G23" s="21"/>
      <c r="H23" s="21" t="s">
        <v>942</v>
      </c>
      <c r="I23" s="21" t="s">
        <v>1729</v>
      </c>
      <c r="J23" s="21" t="s">
        <v>1655</v>
      </c>
      <c r="K23" s="21" t="s">
        <v>1656</v>
      </c>
      <c r="L23" s="21" t="s">
        <v>1657</v>
      </c>
      <c r="M23" s="21" t="s">
        <v>1658</v>
      </c>
      <c r="N23" s="34" t="s">
        <v>1730</v>
      </c>
      <c r="O23" s="35"/>
    </row>
    <row r="24" ht="99.95" customHeight="1" spans="1:15">
      <c r="A24" s="20">
        <v>22</v>
      </c>
      <c r="B24" s="23" t="s">
        <v>1428</v>
      </c>
      <c r="C24" s="23" t="s">
        <v>1731</v>
      </c>
      <c r="D24" s="23" t="s">
        <v>533</v>
      </c>
      <c r="E24" s="23" t="s">
        <v>1429</v>
      </c>
      <c r="F24" s="23" t="s">
        <v>808</v>
      </c>
      <c r="G24" s="23"/>
      <c r="H24" s="23" t="s">
        <v>942</v>
      </c>
      <c r="I24" s="23" t="s">
        <v>1732</v>
      </c>
      <c r="J24" s="23" t="s">
        <v>1655</v>
      </c>
      <c r="K24" s="23" t="s">
        <v>1656</v>
      </c>
      <c r="L24" s="23" t="s">
        <v>1657</v>
      </c>
      <c r="M24" s="23" t="s">
        <v>1658</v>
      </c>
      <c r="N24" s="38" t="s">
        <v>1730</v>
      </c>
      <c r="O24" s="39"/>
    </row>
    <row r="25" spans="1:15">
      <c r="A25" s="24" t="s">
        <v>1733</v>
      </c>
      <c r="B25" s="25"/>
      <c r="C25" s="26" t="s">
        <v>1734</v>
      </c>
      <c r="D25" s="26"/>
      <c r="E25" s="27" t="s">
        <v>1735</v>
      </c>
      <c r="F25" s="27"/>
      <c r="G25" s="27"/>
      <c r="H25" s="28" t="s">
        <v>1736</v>
      </c>
      <c r="I25" s="28"/>
      <c r="J25" s="28"/>
      <c r="K25" s="28"/>
      <c r="L25" s="28"/>
      <c r="M25" s="28"/>
      <c r="N25" s="28"/>
      <c r="O25" s="40"/>
    </row>
    <row r="26" ht="14.75" spans="1:15">
      <c r="A26" s="29"/>
      <c r="B26" s="30"/>
      <c r="C26" s="31"/>
      <c r="D26" s="31"/>
      <c r="E26" s="31"/>
      <c r="F26" s="31"/>
      <c r="G26" s="31"/>
      <c r="H26" s="32"/>
      <c r="I26" s="32"/>
      <c r="J26" s="32"/>
      <c r="K26" s="32"/>
      <c r="L26" s="32"/>
      <c r="M26" s="32"/>
      <c r="N26" s="32"/>
      <c r="O26" s="41"/>
    </row>
  </sheetData>
  <mergeCells count="21">
    <mergeCell ref="C25:D25"/>
    <mergeCell ref="E25:G25"/>
    <mergeCell ref="C26:D26"/>
    <mergeCell ref="E26:G26"/>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A25:B26"/>
    <mergeCell ref="H25:O26"/>
  </mergeCells>
  <conditionalFormatting sqref="C9">
    <cfRule type="duplicateValues" dxfId="7" priority="2"/>
  </conditionalFormatting>
  <conditionalFormatting sqref="B22">
    <cfRule type="duplicateValues" dxfId="7" priority="3"/>
  </conditionalFormatting>
  <conditionalFormatting sqref="B$1:B$1048576">
    <cfRule type="duplicateValues" dxfId="7" priority="1"/>
  </conditionalFormatting>
  <conditionalFormatting sqref="C3:C8 C10:C26">
    <cfRule type="duplicateValues" dxfId="7" priority="4"/>
  </conditionalFormatting>
  <dataValidations count="2">
    <dataValidation type="list" allowBlank="1" showInputMessage="1" showErrorMessage="1" sqref="H5 H12 H14 H21 H8:H9 H17:H19">
      <formula1>[1]零件类型!#REF!</formula1>
    </dataValidation>
    <dataValidation type="list" allowBlank="1" showInputMessage="1" showErrorMessage="1" sqref="H6 H10 H11 H13 H20 H3:H4 H15:H16 H22:H24">
      <formula1>[2]零件类型!#REF!</formula1>
    </dataValidation>
  </dataValidations>
  <pageMargins left="0.7" right="0.7" top="0.75" bottom="0.75" header="0.3" footer="0.3"/>
  <pageSetup paperSize="9" orientation="portrait"/>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workbookViewId="0">
      <selection activeCell="G24" sqref="G24"/>
    </sheetView>
  </sheetViews>
  <sheetFormatPr defaultColWidth="7.87272727272727" defaultRowHeight="17.25" customHeight="1"/>
  <cols>
    <col min="1" max="1" width="5.12727272727273" style="1" customWidth="1"/>
    <col min="2" max="2" width="10.1272727272727" style="3" customWidth="1"/>
    <col min="3" max="3" width="24.2545454545455" style="3" customWidth="1"/>
    <col min="4" max="4" width="11.2545454545455" style="3" customWidth="1"/>
    <col min="5" max="5" width="19" style="3" customWidth="1"/>
    <col min="6" max="6" width="13.7545454545455" style="3" customWidth="1"/>
    <col min="7" max="7" width="10.3727272727273" style="3" customWidth="1"/>
    <col min="8" max="9" width="7.87272727272727" style="3"/>
    <col min="10" max="10" width="21.5" style="3" customWidth="1"/>
    <col min="11" max="11" width="7.87272727272727" style="3" customWidth="1"/>
    <col min="12" max="12" width="6.75454545454545" style="3" customWidth="1"/>
    <col min="13" max="13" width="24.1272727272727" style="4" customWidth="1"/>
    <col min="14" max="14" width="26.5" style="4" customWidth="1"/>
    <col min="15" max="15" width="19" style="4" customWidth="1"/>
    <col min="16" max="16" width="55.6272727272727" style="3" customWidth="1"/>
    <col min="17" max="256" width="7.87272727272727" style="3"/>
    <col min="257" max="257" width="5.12727272727273" style="3" customWidth="1"/>
    <col min="258" max="258" width="10.1272727272727" style="3" customWidth="1"/>
    <col min="259" max="259" width="24.2545454545455" style="3" customWidth="1"/>
    <col min="260" max="260" width="11.2545454545455" style="3" customWidth="1"/>
    <col min="261" max="261" width="19" style="3" customWidth="1"/>
    <col min="262" max="262" width="13.7545454545455" style="3" customWidth="1"/>
    <col min="263" max="263" width="10.3727272727273" style="3" customWidth="1"/>
    <col min="264" max="265" width="7.87272727272727" style="3"/>
    <col min="266" max="266" width="21.5" style="3" customWidth="1"/>
    <col min="267" max="267" width="7.87272727272727" style="3" customWidth="1"/>
    <col min="268" max="268" width="6.75454545454545" style="3" customWidth="1"/>
    <col min="269" max="269" width="24.1272727272727" style="3" customWidth="1"/>
    <col min="270" max="270" width="26.5" style="3" customWidth="1"/>
    <col min="271" max="271" width="19" style="3" customWidth="1"/>
    <col min="272" max="272" width="55.6272727272727" style="3" customWidth="1"/>
    <col min="273" max="512" width="7.87272727272727" style="3"/>
    <col min="513" max="513" width="5.12727272727273" style="3" customWidth="1"/>
    <col min="514" max="514" width="10.1272727272727" style="3" customWidth="1"/>
    <col min="515" max="515" width="24.2545454545455" style="3" customWidth="1"/>
    <col min="516" max="516" width="11.2545454545455" style="3" customWidth="1"/>
    <col min="517" max="517" width="19" style="3" customWidth="1"/>
    <col min="518" max="518" width="13.7545454545455" style="3" customWidth="1"/>
    <col min="519" max="519" width="10.3727272727273" style="3" customWidth="1"/>
    <col min="520" max="521" width="7.87272727272727" style="3"/>
    <col min="522" max="522" width="21.5" style="3" customWidth="1"/>
    <col min="523" max="523" width="7.87272727272727" style="3" customWidth="1"/>
    <col min="524" max="524" width="6.75454545454545" style="3" customWidth="1"/>
    <col min="525" max="525" width="24.1272727272727" style="3" customWidth="1"/>
    <col min="526" max="526" width="26.5" style="3" customWidth="1"/>
    <col min="527" max="527" width="19" style="3" customWidth="1"/>
    <col min="528" max="528" width="55.6272727272727" style="3" customWidth="1"/>
    <col min="529" max="768" width="7.87272727272727" style="3"/>
    <col min="769" max="769" width="5.12727272727273" style="3" customWidth="1"/>
    <col min="770" max="770" width="10.1272727272727" style="3" customWidth="1"/>
    <col min="771" max="771" width="24.2545454545455" style="3" customWidth="1"/>
    <col min="772" max="772" width="11.2545454545455" style="3" customWidth="1"/>
    <col min="773" max="773" width="19" style="3" customWidth="1"/>
    <col min="774" max="774" width="13.7545454545455" style="3" customWidth="1"/>
    <col min="775" max="775" width="10.3727272727273" style="3" customWidth="1"/>
    <col min="776" max="777" width="7.87272727272727" style="3"/>
    <col min="778" max="778" width="21.5" style="3" customWidth="1"/>
    <col min="779" max="779" width="7.87272727272727" style="3" customWidth="1"/>
    <col min="780" max="780" width="6.75454545454545" style="3" customWidth="1"/>
    <col min="781" max="781" width="24.1272727272727" style="3" customWidth="1"/>
    <col min="782" max="782" width="26.5" style="3" customWidth="1"/>
    <col min="783" max="783" width="19" style="3" customWidth="1"/>
    <col min="784" max="784" width="55.6272727272727" style="3" customWidth="1"/>
    <col min="785" max="1024" width="7.87272727272727" style="3"/>
    <col min="1025" max="1025" width="5.12727272727273" style="3" customWidth="1"/>
    <col min="1026" max="1026" width="10.1272727272727" style="3" customWidth="1"/>
    <col min="1027" max="1027" width="24.2545454545455" style="3" customWidth="1"/>
    <col min="1028" max="1028" width="11.2545454545455" style="3" customWidth="1"/>
    <col min="1029" max="1029" width="19" style="3" customWidth="1"/>
    <col min="1030" max="1030" width="13.7545454545455" style="3" customWidth="1"/>
    <col min="1031" max="1031" width="10.3727272727273" style="3" customWidth="1"/>
    <col min="1032" max="1033" width="7.87272727272727" style="3"/>
    <col min="1034" max="1034" width="21.5" style="3" customWidth="1"/>
    <col min="1035" max="1035" width="7.87272727272727" style="3" customWidth="1"/>
    <col min="1036" max="1036" width="6.75454545454545" style="3" customWidth="1"/>
    <col min="1037" max="1037" width="24.1272727272727" style="3" customWidth="1"/>
    <col min="1038" max="1038" width="26.5" style="3" customWidth="1"/>
    <col min="1039" max="1039" width="19" style="3" customWidth="1"/>
    <col min="1040" max="1040" width="55.6272727272727" style="3" customWidth="1"/>
    <col min="1041" max="1280" width="7.87272727272727" style="3"/>
    <col min="1281" max="1281" width="5.12727272727273" style="3" customWidth="1"/>
    <col min="1282" max="1282" width="10.1272727272727" style="3" customWidth="1"/>
    <col min="1283" max="1283" width="24.2545454545455" style="3" customWidth="1"/>
    <col min="1284" max="1284" width="11.2545454545455" style="3" customWidth="1"/>
    <col min="1285" max="1285" width="19" style="3" customWidth="1"/>
    <col min="1286" max="1286" width="13.7545454545455" style="3" customWidth="1"/>
    <col min="1287" max="1287" width="10.3727272727273" style="3" customWidth="1"/>
    <col min="1288" max="1289" width="7.87272727272727" style="3"/>
    <col min="1290" max="1290" width="21.5" style="3" customWidth="1"/>
    <col min="1291" max="1291" width="7.87272727272727" style="3" customWidth="1"/>
    <col min="1292" max="1292" width="6.75454545454545" style="3" customWidth="1"/>
    <col min="1293" max="1293" width="24.1272727272727" style="3" customWidth="1"/>
    <col min="1294" max="1294" width="26.5" style="3" customWidth="1"/>
    <col min="1295" max="1295" width="19" style="3" customWidth="1"/>
    <col min="1296" max="1296" width="55.6272727272727" style="3" customWidth="1"/>
    <col min="1297" max="1536" width="7.87272727272727" style="3"/>
    <col min="1537" max="1537" width="5.12727272727273" style="3" customWidth="1"/>
    <col min="1538" max="1538" width="10.1272727272727" style="3" customWidth="1"/>
    <col min="1539" max="1539" width="24.2545454545455" style="3" customWidth="1"/>
    <col min="1540" max="1540" width="11.2545454545455" style="3" customWidth="1"/>
    <col min="1541" max="1541" width="19" style="3" customWidth="1"/>
    <col min="1542" max="1542" width="13.7545454545455" style="3" customWidth="1"/>
    <col min="1543" max="1543" width="10.3727272727273" style="3" customWidth="1"/>
    <col min="1544" max="1545" width="7.87272727272727" style="3"/>
    <col min="1546" max="1546" width="21.5" style="3" customWidth="1"/>
    <col min="1547" max="1547" width="7.87272727272727" style="3" customWidth="1"/>
    <col min="1548" max="1548" width="6.75454545454545" style="3" customWidth="1"/>
    <col min="1549" max="1549" width="24.1272727272727" style="3" customWidth="1"/>
    <col min="1550" max="1550" width="26.5" style="3" customWidth="1"/>
    <col min="1551" max="1551" width="19" style="3" customWidth="1"/>
    <col min="1552" max="1552" width="55.6272727272727" style="3" customWidth="1"/>
    <col min="1553" max="1792" width="7.87272727272727" style="3"/>
    <col min="1793" max="1793" width="5.12727272727273" style="3" customWidth="1"/>
    <col min="1794" max="1794" width="10.1272727272727" style="3" customWidth="1"/>
    <col min="1795" max="1795" width="24.2545454545455" style="3" customWidth="1"/>
    <col min="1796" max="1796" width="11.2545454545455" style="3" customWidth="1"/>
    <col min="1797" max="1797" width="19" style="3" customWidth="1"/>
    <col min="1798" max="1798" width="13.7545454545455" style="3" customWidth="1"/>
    <col min="1799" max="1799" width="10.3727272727273" style="3" customWidth="1"/>
    <col min="1800" max="1801" width="7.87272727272727" style="3"/>
    <col min="1802" max="1802" width="21.5" style="3" customWidth="1"/>
    <col min="1803" max="1803" width="7.87272727272727" style="3" customWidth="1"/>
    <col min="1804" max="1804" width="6.75454545454545" style="3" customWidth="1"/>
    <col min="1805" max="1805" width="24.1272727272727" style="3" customWidth="1"/>
    <col min="1806" max="1806" width="26.5" style="3" customWidth="1"/>
    <col min="1807" max="1807" width="19" style="3" customWidth="1"/>
    <col min="1808" max="1808" width="55.6272727272727" style="3" customWidth="1"/>
    <col min="1809" max="2048" width="7.87272727272727" style="3"/>
    <col min="2049" max="2049" width="5.12727272727273" style="3" customWidth="1"/>
    <col min="2050" max="2050" width="10.1272727272727" style="3" customWidth="1"/>
    <col min="2051" max="2051" width="24.2545454545455" style="3" customWidth="1"/>
    <col min="2052" max="2052" width="11.2545454545455" style="3" customWidth="1"/>
    <col min="2053" max="2053" width="19" style="3" customWidth="1"/>
    <col min="2054" max="2054" width="13.7545454545455" style="3" customWidth="1"/>
    <col min="2055" max="2055" width="10.3727272727273" style="3" customWidth="1"/>
    <col min="2056" max="2057" width="7.87272727272727" style="3"/>
    <col min="2058" max="2058" width="21.5" style="3" customWidth="1"/>
    <col min="2059" max="2059" width="7.87272727272727" style="3" customWidth="1"/>
    <col min="2060" max="2060" width="6.75454545454545" style="3" customWidth="1"/>
    <col min="2061" max="2061" width="24.1272727272727" style="3" customWidth="1"/>
    <col min="2062" max="2062" width="26.5" style="3" customWidth="1"/>
    <col min="2063" max="2063" width="19" style="3" customWidth="1"/>
    <col min="2064" max="2064" width="55.6272727272727" style="3" customWidth="1"/>
    <col min="2065" max="2304" width="7.87272727272727" style="3"/>
    <col min="2305" max="2305" width="5.12727272727273" style="3" customWidth="1"/>
    <col min="2306" max="2306" width="10.1272727272727" style="3" customWidth="1"/>
    <col min="2307" max="2307" width="24.2545454545455" style="3" customWidth="1"/>
    <col min="2308" max="2308" width="11.2545454545455" style="3" customWidth="1"/>
    <col min="2309" max="2309" width="19" style="3" customWidth="1"/>
    <col min="2310" max="2310" width="13.7545454545455" style="3" customWidth="1"/>
    <col min="2311" max="2311" width="10.3727272727273" style="3" customWidth="1"/>
    <col min="2312" max="2313" width="7.87272727272727" style="3"/>
    <col min="2314" max="2314" width="21.5" style="3" customWidth="1"/>
    <col min="2315" max="2315" width="7.87272727272727" style="3" customWidth="1"/>
    <col min="2316" max="2316" width="6.75454545454545" style="3" customWidth="1"/>
    <col min="2317" max="2317" width="24.1272727272727" style="3" customWidth="1"/>
    <col min="2318" max="2318" width="26.5" style="3" customWidth="1"/>
    <col min="2319" max="2319" width="19" style="3" customWidth="1"/>
    <col min="2320" max="2320" width="55.6272727272727" style="3" customWidth="1"/>
    <col min="2321" max="2560" width="7.87272727272727" style="3"/>
    <col min="2561" max="2561" width="5.12727272727273" style="3" customWidth="1"/>
    <col min="2562" max="2562" width="10.1272727272727" style="3" customWidth="1"/>
    <col min="2563" max="2563" width="24.2545454545455" style="3" customWidth="1"/>
    <col min="2564" max="2564" width="11.2545454545455" style="3" customWidth="1"/>
    <col min="2565" max="2565" width="19" style="3" customWidth="1"/>
    <col min="2566" max="2566" width="13.7545454545455" style="3" customWidth="1"/>
    <col min="2567" max="2567" width="10.3727272727273" style="3" customWidth="1"/>
    <col min="2568" max="2569" width="7.87272727272727" style="3"/>
    <col min="2570" max="2570" width="21.5" style="3" customWidth="1"/>
    <col min="2571" max="2571" width="7.87272727272727" style="3" customWidth="1"/>
    <col min="2572" max="2572" width="6.75454545454545" style="3" customWidth="1"/>
    <col min="2573" max="2573" width="24.1272727272727" style="3" customWidth="1"/>
    <col min="2574" max="2574" width="26.5" style="3" customWidth="1"/>
    <col min="2575" max="2575" width="19" style="3" customWidth="1"/>
    <col min="2576" max="2576" width="55.6272727272727" style="3" customWidth="1"/>
    <col min="2577" max="2816" width="7.87272727272727" style="3"/>
    <col min="2817" max="2817" width="5.12727272727273" style="3" customWidth="1"/>
    <col min="2818" max="2818" width="10.1272727272727" style="3" customWidth="1"/>
    <col min="2819" max="2819" width="24.2545454545455" style="3" customWidth="1"/>
    <col min="2820" max="2820" width="11.2545454545455" style="3" customWidth="1"/>
    <col min="2821" max="2821" width="19" style="3" customWidth="1"/>
    <col min="2822" max="2822" width="13.7545454545455" style="3" customWidth="1"/>
    <col min="2823" max="2823" width="10.3727272727273" style="3" customWidth="1"/>
    <col min="2824" max="2825" width="7.87272727272727" style="3"/>
    <col min="2826" max="2826" width="21.5" style="3" customWidth="1"/>
    <col min="2827" max="2827" width="7.87272727272727" style="3" customWidth="1"/>
    <col min="2828" max="2828" width="6.75454545454545" style="3" customWidth="1"/>
    <col min="2829" max="2829" width="24.1272727272727" style="3" customWidth="1"/>
    <col min="2830" max="2830" width="26.5" style="3" customWidth="1"/>
    <col min="2831" max="2831" width="19" style="3" customWidth="1"/>
    <col min="2832" max="2832" width="55.6272727272727" style="3" customWidth="1"/>
    <col min="2833" max="3072" width="7.87272727272727" style="3"/>
    <col min="3073" max="3073" width="5.12727272727273" style="3" customWidth="1"/>
    <col min="3074" max="3074" width="10.1272727272727" style="3" customWidth="1"/>
    <col min="3075" max="3075" width="24.2545454545455" style="3" customWidth="1"/>
    <col min="3076" max="3076" width="11.2545454545455" style="3" customWidth="1"/>
    <col min="3077" max="3077" width="19" style="3" customWidth="1"/>
    <col min="3078" max="3078" width="13.7545454545455" style="3" customWidth="1"/>
    <col min="3079" max="3079" width="10.3727272727273" style="3" customWidth="1"/>
    <col min="3080" max="3081" width="7.87272727272727" style="3"/>
    <col min="3082" max="3082" width="21.5" style="3" customWidth="1"/>
    <col min="3083" max="3083" width="7.87272727272727" style="3" customWidth="1"/>
    <col min="3084" max="3084" width="6.75454545454545" style="3" customWidth="1"/>
    <col min="3085" max="3085" width="24.1272727272727" style="3" customWidth="1"/>
    <col min="3086" max="3086" width="26.5" style="3" customWidth="1"/>
    <col min="3087" max="3087" width="19" style="3" customWidth="1"/>
    <col min="3088" max="3088" width="55.6272727272727" style="3" customWidth="1"/>
    <col min="3089" max="3328" width="7.87272727272727" style="3"/>
    <col min="3329" max="3329" width="5.12727272727273" style="3" customWidth="1"/>
    <col min="3330" max="3330" width="10.1272727272727" style="3" customWidth="1"/>
    <col min="3331" max="3331" width="24.2545454545455" style="3" customWidth="1"/>
    <col min="3332" max="3332" width="11.2545454545455" style="3" customWidth="1"/>
    <col min="3333" max="3333" width="19" style="3" customWidth="1"/>
    <col min="3334" max="3334" width="13.7545454545455" style="3" customWidth="1"/>
    <col min="3335" max="3335" width="10.3727272727273" style="3" customWidth="1"/>
    <col min="3336" max="3337" width="7.87272727272727" style="3"/>
    <col min="3338" max="3338" width="21.5" style="3" customWidth="1"/>
    <col min="3339" max="3339" width="7.87272727272727" style="3" customWidth="1"/>
    <col min="3340" max="3340" width="6.75454545454545" style="3" customWidth="1"/>
    <col min="3341" max="3341" width="24.1272727272727" style="3" customWidth="1"/>
    <col min="3342" max="3342" width="26.5" style="3" customWidth="1"/>
    <col min="3343" max="3343" width="19" style="3" customWidth="1"/>
    <col min="3344" max="3344" width="55.6272727272727" style="3" customWidth="1"/>
    <col min="3345" max="3584" width="7.87272727272727" style="3"/>
    <col min="3585" max="3585" width="5.12727272727273" style="3" customWidth="1"/>
    <col min="3586" max="3586" width="10.1272727272727" style="3" customWidth="1"/>
    <col min="3587" max="3587" width="24.2545454545455" style="3" customWidth="1"/>
    <col min="3588" max="3588" width="11.2545454545455" style="3" customWidth="1"/>
    <col min="3589" max="3589" width="19" style="3" customWidth="1"/>
    <col min="3590" max="3590" width="13.7545454545455" style="3" customWidth="1"/>
    <col min="3591" max="3591" width="10.3727272727273" style="3" customWidth="1"/>
    <col min="3592" max="3593" width="7.87272727272727" style="3"/>
    <col min="3594" max="3594" width="21.5" style="3" customWidth="1"/>
    <col min="3595" max="3595" width="7.87272727272727" style="3" customWidth="1"/>
    <col min="3596" max="3596" width="6.75454545454545" style="3" customWidth="1"/>
    <col min="3597" max="3597" width="24.1272727272727" style="3" customWidth="1"/>
    <col min="3598" max="3598" width="26.5" style="3" customWidth="1"/>
    <col min="3599" max="3599" width="19" style="3" customWidth="1"/>
    <col min="3600" max="3600" width="55.6272727272727" style="3" customWidth="1"/>
    <col min="3601" max="3840" width="7.87272727272727" style="3"/>
    <col min="3841" max="3841" width="5.12727272727273" style="3" customWidth="1"/>
    <col min="3842" max="3842" width="10.1272727272727" style="3" customWidth="1"/>
    <col min="3843" max="3843" width="24.2545454545455" style="3" customWidth="1"/>
    <col min="3844" max="3844" width="11.2545454545455" style="3" customWidth="1"/>
    <col min="3845" max="3845" width="19" style="3" customWidth="1"/>
    <col min="3846" max="3846" width="13.7545454545455" style="3" customWidth="1"/>
    <col min="3847" max="3847" width="10.3727272727273" style="3" customWidth="1"/>
    <col min="3848" max="3849" width="7.87272727272727" style="3"/>
    <col min="3850" max="3850" width="21.5" style="3" customWidth="1"/>
    <col min="3851" max="3851" width="7.87272727272727" style="3" customWidth="1"/>
    <col min="3852" max="3852" width="6.75454545454545" style="3" customWidth="1"/>
    <col min="3853" max="3853" width="24.1272727272727" style="3" customWidth="1"/>
    <col min="3854" max="3854" width="26.5" style="3" customWidth="1"/>
    <col min="3855" max="3855" width="19" style="3" customWidth="1"/>
    <col min="3856" max="3856" width="55.6272727272727" style="3" customWidth="1"/>
    <col min="3857" max="4096" width="7.87272727272727" style="3"/>
    <col min="4097" max="4097" width="5.12727272727273" style="3" customWidth="1"/>
    <col min="4098" max="4098" width="10.1272727272727" style="3" customWidth="1"/>
    <col min="4099" max="4099" width="24.2545454545455" style="3" customWidth="1"/>
    <col min="4100" max="4100" width="11.2545454545455" style="3" customWidth="1"/>
    <col min="4101" max="4101" width="19" style="3" customWidth="1"/>
    <col min="4102" max="4102" width="13.7545454545455" style="3" customWidth="1"/>
    <col min="4103" max="4103" width="10.3727272727273" style="3" customWidth="1"/>
    <col min="4104" max="4105" width="7.87272727272727" style="3"/>
    <col min="4106" max="4106" width="21.5" style="3" customWidth="1"/>
    <col min="4107" max="4107" width="7.87272727272727" style="3" customWidth="1"/>
    <col min="4108" max="4108" width="6.75454545454545" style="3" customWidth="1"/>
    <col min="4109" max="4109" width="24.1272727272727" style="3" customWidth="1"/>
    <col min="4110" max="4110" width="26.5" style="3" customWidth="1"/>
    <col min="4111" max="4111" width="19" style="3" customWidth="1"/>
    <col min="4112" max="4112" width="55.6272727272727" style="3" customWidth="1"/>
    <col min="4113" max="4352" width="7.87272727272727" style="3"/>
    <col min="4353" max="4353" width="5.12727272727273" style="3" customWidth="1"/>
    <col min="4354" max="4354" width="10.1272727272727" style="3" customWidth="1"/>
    <col min="4355" max="4355" width="24.2545454545455" style="3" customWidth="1"/>
    <col min="4356" max="4356" width="11.2545454545455" style="3" customWidth="1"/>
    <col min="4357" max="4357" width="19" style="3" customWidth="1"/>
    <col min="4358" max="4358" width="13.7545454545455" style="3" customWidth="1"/>
    <col min="4359" max="4359" width="10.3727272727273" style="3" customWidth="1"/>
    <col min="4360" max="4361" width="7.87272727272727" style="3"/>
    <col min="4362" max="4362" width="21.5" style="3" customWidth="1"/>
    <col min="4363" max="4363" width="7.87272727272727" style="3" customWidth="1"/>
    <col min="4364" max="4364" width="6.75454545454545" style="3" customWidth="1"/>
    <col min="4365" max="4365" width="24.1272727272727" style="3" customWidth="1"/>
    <col min="4366" max="4366" width="26.5" style="3" customWidth="1"/>
    <col min="4367" max="4367" width="19" style="3" customWidth="1"/>
    <col min="4368" max="4368" width="55.6272727272727" style="3" customWidth="1"/>
    <col min="4369" max="4608" width="7.87272727272727" style="3"/>
    <col min="4609" max="4609" width="5.12727272727273" style="3" customWidth="1"/>
    <col min="4610" max="4610" width="10.1272727272727" style="3" customWidth="1"/>
    <col min="4611" max="4611" width="24.2545454545455" style="3" customWidth="1"/>
    <col min="4612" max="4612" width="11.2545454545455" style="3" customWidth="1"/>
    <col min="4613" max="4613" width="19" style="3" customWidth="1"/>
    <col min="4614" max="4614" width="13.7545454545455" style="3" customWidth="1"/>
    <col min="4615" max="4615" width="10.3727272727273" style="3" customWidth="1"/>
    <col min="4616" max="4617" width="7.87272727272727" style="3"/>
    <col min="4618" max="4618" width="21.5" style="3" customWidth="1"/>
    <col min="4619" max="4619" width="7.87272727272727" style="3" customWidth="1"/>
    <col min="4620" max="4620" width="6.75454545454545" style="3" customWidth="1"/>
    <col min="4621" max="4621" width="24.1272727272727" style="3" customWidth="1"/>
    <col min="4622" max="4622" width="26.5" style="3" customWidth="1"/>
    <col min="4623" max="4623" width="19" style="3" customWidth="1"/>
    <col min="4624" max="4624" width="55.6272727272727" style="3" customWidth="1"/>
    <col min="4625" max="4864" width="7.87272727272727" style="3"/>
    <col min="4865" max="4865" width="5.12727272727273" style="3" customWidth="1"/>
    <col min="4866" max="4866" width="10.1272727272727" style="3" customWidth="1"/>
    <col min="4867" max="4867" width="24.2545454545455" style="3" customWidth="1"/>
    <col min="4868" max="4868" width="11.2545454545455" style="3" customWidth="1"/>
    <col min="4869" max="4869" width="19" style="3" customWidth="1"/>
    <col min="4870" max="4870" width="13.7545454545455" style="3" customWidth="1"/>
    <col min="4871" max="4871" width="10.3727272727273" style="3" customWidth="1"/>
    <col min="4872" max="4873" width="7.87272727272727" style="3"/>
    <col min="4874" max="4874" width="21.5" style="3" customWidth="1"/>
    <col min="4875" max="4875" width="7.87272727272727" style="3" customWidth="1"/>
    <col min="4876" max="4876" width="6.75454545454545" style="3" customWidth="1"/>
    <col min="4877" max="4877" width="24.1272727272727" style="3" customWidth="1"/>
    <col min="4878" max="4878" width="26.5" style="3" customWidth="1"/>
    <col min="4879" max="4879" width="19" style="3" customWidth="1"/>
    <col min="4880" max="4880" width="55.6272727272727" style="3" customWidth="1"/>
    <col min="4881" max="5120" width="7.87272727272727" style="3"/>
    <col min="5121" max="5121" width="5.12727272727273" style="3" customWidth="1"/>
    <col min="5122" max="5122" width="10.1272727272727" style="3" customWidth="1"/>
    <col min="5123" max="5123" width="24.2545454545455" style="3" customWidth="1"/>
    <col min="5124" max="5124" width="11.2545454545455" style="3" customWidth="1"/>
    <col min="5125" max="5125" width="19" style="3" customWidth="1"/>
    <col min="5126" max="5126" width="13.7545454545455" style="3" customWidth="1"/>
    <col min="5127" max="5127" width="10.3727272727273" style="3" customWidth="1"/>
    <col min="5128" max="5129" width="7.87272727272727" style="3"/>
    <col min="5130" max="5130" width="21.5" style="3" customWidth="1"/>
    <col min="5131" max="5131" width="7.87272727272727" style="3" customWidth="1"/>
    <col min="5132" max="5132" width="6.75454545454545" style="3" customWidth="1"/>
    <col min="5133" max="5133" width="24.1272727272727" style="3" customWidth="1"/>
    <col min="5134" max="5134" width="26.5" style="3" customWidth="1"/>
    <col min="5135" max="5135" width="19" style="3" customWidth="1"/>
    <col min="5136" max="5136" width="55.6272727272727" style="3" customWidth="1"/>
    <col min="5137" max="5376" width="7.87272727272727" style="3"/>
    <col min="5377" max="5377" width="5.12727272727273" style="3" customWidth="1"/>
    <col min="5378" max="5378" width="10.1272727272727" style="3" customWidth="1"/>
    <col min="5379" max="5379" width="24.2545454545455" style="3" customWidth="1"/>
    <col min="5380" max="5380" width="11.2545454545455" style="3" customWidth="1"/>
    <col min="5381" max="5381" width="19" style="3" customWidth="1"/>
    <col min="5382" max="5382" width="13.7545454545455" style="3" customWidth="1"/>
    <col min="5383" max="5383" width="10.3727272727273" style="3" customWidth="1"/>
    <col min="5384" max="5385" width="7.87272727272727" style="3"/>
    <col min="5386" max="5386" width="21.5" style="3" customWidth="1"/>
    <col min="5387" max="5387" width="7.87272727272727" style="3" customWidth="1"/>
    <col min="5388" max="5388" width="6.75454545454545" style="3" customWidth="1"/>
    <col min="5389" max="5389" width="24.1272727272727" style="3" customWidth="1"/>
    <col min="5390" max="5390" width="26.5" style="3" customWidth="1"/>
    <col min="5391" max="5391" width="19" style="3" customWidth="1"/>
    <col min="5392" max="5392" width="55.6272727272727" style="3" customWidth="1"/>
    <col min="5393" max="5632" width="7.87272727272727" style="3"/>
    <col min="5633" max="5633" width="5.12727272727273" style="3" customWidth="1"/>
    <col min="5634" max="5634" width="10.1272727272727" style="3" customWidth="1"/>
    <col min="5635" max="5635" width="24.2545454545455" style="3" customWidth="1"/>
    <col min="5636" max="5636" width="11.2545454545455" style="3" customWidth="1"/>
    <col min="5637" max="5637" width="19" style="3" customWidth="1"/>
    <col min="5638" max="5638" width="13.7545454545455" style="3" customWidth="1"/>
    <col min="5639" max="5639" width="10.3727272727273" style="3" customWidth="1"/>
    <col min="5640" max="5641" width="7.87272727272727" style="3"/>
    <col min="5642" max="5642" width="21.5" style="3" customWidth="1"/>
    <col min="5643" max="5643" width="7.87272727272727" style="3" customWidth="1"/>
    <col min="5644" max="5644" width="6.75454545454545" style="3" customWidth="1"/>
    <col min="5645" max="5645" width="24.1272727272727" style="3" customWidth="1"/>
    <col min="5646" max="5646" width="26.5" style="3" customWidth="1"/>
    <col min="5647" max="5647" width="19" style="3" customWidth="1"/>
    <col min="5648" max="5648" width="55.6272727272727" style="3" customWidth="1"/>
    <col min="5649" max="5888" width="7.87272727272727" style="3"/>
    <col min="5889" max="5889" width="5.12727272727273" style="3" customWidth="1"/>
    <col min="5890" max="5890" width="10.1272727272727" style="3" customWidth="1"/>
    <col min="5891" max="5891" width="24.2545454545455" style="3" customWidth="1"/>
    <col min="5892" max="5892" width="11.2545454545455" style="3" customWidth="1"/>
    <col min="5893" max="5893" width="19" style="3" customWidth="1"/>
    <col min="5894" max="5894" width="13.7545454545455" style="3" customWidth="1"/>
    <col min="5895" max="5895" width="10.3727272727273" style="3" customWidth="1"/>
    <col min="5896" max="5897" width="7.87272727272727" style="3"/>
    <col min="5898" max="5898" width="21.5" style="3" customWidth="1"/>
    <col min="5899" max="5899" width="7.87272727272727" style="3" customWidth="1"/>
    <col min="5900" max="5900" width="6.75454545454545" style="3" customWidth="1"/>
    <col min="5901" max="5901" width="24.1272727272727" style="3" customWidth="1"/>
    <col min="5902" max="5902" width="26.5" style="3" customWidth="1"/>
    <col min="5903" max="5903" width="19" style="3" customWidth="1"/>
    <col min="5904" max="5904" width="55.6272727272727" style="3" customWidth="1"/>
    <col min="5905" max="6144" width="7.87272727272727" style="3"/>
    <col min="6145" max="6145" width="5.12727272727273" style="3" customWidth="1"/>
    <col min="6146" max="6146" width="10.1272727272727" style="3" customWidth="1"/>
    <col min="6147" max="6147" width="24.2545454545455" style="3" customWidth="1"/>
    <col min="6148" max="6148" width="11.2545454545455" style="3" customWidth="1"/>
    <col min="6149" max="6149" width="19" style="3" customWidth="1"/>
    <col min="6150" max="6150" width="13.7545454545455" style="3" customWidth="1"/>
    <col min="6151" max="6151" width="10.3727272727273" style="3" customWidth="1"/>
    <col min="6152" max="6153" width="7.87272727272727" style="3"/>
    <col min="6154" max="6154" width="21.5" style="3" customWidth="1"/>
    <col min="6155" max="6155" width="7.87272727272727" style="3" customWidth="1"/>
    <col min="6156" max="6156" width="6.75454545454545" style="3" customWidth="1"/>
    <col min="6157" max="6157" width="24.1272727272727" style="3" customWidth="1"/>
    <col min="6158" max="6158" width="26.5" style="3" customWidth="1"/>
    <col min="6159" max="6159" width="19" style="3" customWidth="1"/>
    <col min="6160" max="6160" width="55.6272727272727" style="3" customWidth="1"/>
    <col min="6161" max="6400" width="7.87272727272727" style="3"/>
    <col min="6401" max="6401" width="5.12727272727273" style="3" customWidth="1"/>
    <col min="6402" max="6402" width="10.1272727272727" style="3" customWidth="1"/>
    <col min="6403" max="6403" width="24.2545454545455" style="3" customWidth="1"/>
    <col min="6404" max="6404" width="11.2545454545455" style="3" customWidth="1"/>
    <col min="6405" max="6405" width="19" style="3" customWidth="1"/>
    <col min="6406" max="6406" width="13.7545454545455" style="3" customWidth="1"/>
    <col min="6407" max="6407" width="10.3727272727273" style="3" customWidth="1"/>
    <col min="6408" max="6409" width="7.87272727272727" style="3"/>
    <col min="6410" max="6410" width="21.5" style="3" customWidth="1"/>
    <col min="6411" max="6411" width="7.87272727272727" style="3" customWidth="1"/>
    <col min="6412" max="6412" width="6.75454545454545" style="3" customWidth="1"/>
    <col min="6413" max="6413" width="24.1272727272727" style="3" customWidth="1"/>
    <col min="6414" max="6414" width="26.5" style="3" customWidth="1"/>
    <col min="6415" max="6415" width="19" style="3" customWidth="1"/>
    <col min="6416" max="6416" width="55.6272727272727" style="3" customWidth="1"/>
    <col min="6417" max="6656" width="7.87272727272727" style="3"/>
    <col min="6657" max="6657" width="5.12727272727273" style="3" customWidth="1"/>
    <col min="6658" max="6658" width="10.1272727272727" style="3" customWidth="1"/>
    <col min="6659" max="6659" width="24.2545454545455" style="3" customWidth="1"/>
    <col min="6660" max="6660" width="11.2545454545455" style="3" customWidth="1"/>
    <col min="6661" max="6661" width="19" style="3" customWidth="1"/>
    <col min="6662" max="6662" width="13.7545454545455" style="3" customWidth="1"/>
    <col min="6663" max="6663" width="10.3727272727273" style="3" customWidth="1"/>
    <col min="6664" max="6665" width="7.87272727272727" style="3"/>
    <col min="6666" max="6666" width="21.5" style="3" customWidth="1"/>
    <col min="6667" max="6667" width="7.87272727272727" style="3" customWidth="1"/>
    <col min="6668" max="6668" width="6.75454545454545" style="3" customWidth="1"/>
    <col min="6669" max="6669" width="24.1272727272727" style="3" customWidth="1"/>
    <col min="6670" max="6670" width="26.5" style="3" customWidth="1"/>
    <col min="6671" max="6671" width="19" style="3" customWidth="1"/>
    <col min="6672" max="6672" width="55.6272727272727" style="3" customWidth="1"/>
    <col min="6673" max="6912" width="7.87272727272727" style="3"/>
    <col min="6913" max="6913" width="5.12727272727273" style="3" customWidth="1"/>
    <col min="6914" max="6914" width="10.1272727272727" style="3" customWidth="1"/>
    <col min="6915" max="6915" width="24.2545454545455" style="3" customWidth="1"/>
    <col min="6916" max="6916" width="11.2545454545455" style="3" customWidth="1"/>
    <col min="6917" max="6917" width="19" style="3" customWidth="1"/>
    <col min="6918" max="6918" width="13.7545454545455" style="3" customWidth="1"/>
    <col min="6919" max="6919" width="10.3727272727273" style="3" customWidth="1"/>
    <col min="6920" max="6921" width="7.87272727272727" style="3"/>
    <col min="6922" max="6922" width="21.5" style="3" customWidth="1"/>
    <col min="6923" max="6923" width="7.87272727272727" style="3" customWidth="1"/>
    <col min="6924" max="6924" width="6.75454545454545" style="3" customWidth="1"/>
    <col min="6925" max="6925" width="24.1272727272727" style="3" customWidth="1"/>
    <col min="6926" max="6926" width="26.5" style="3" customWidth="1"/>
    <col min="6927" max="6927" width="19" style="3" customWidth="1"/>
    <col min="6928" max="6928" width="55.6272727272727" style="3" customWidth="1"/>
    <col min="6929" max="7168" width="7.87272727272727" style="3"/>
    <col min="7169" max="7169" width="5.12727272727273" style="3" customWidth="1"/>
    <col min="7170" max="7170" width="10.1272727272727" style="3" customWidth="1"/>
    <col min="7171" max="7171" width="24.2545454545455" style="3" customWidth="1"/>
    <col min="7172" max="7172" width="11.2545454545455" style="3" customWidth="1"/>
    <col min="7173" max="7173" width="19" style="3" customWidth="1"/>
    <col min="7174" max="7174" width="13.7545454545455" style="3" customWidth="1"/>
    <col min="7175" max="7175" width="10.3727272727273" style="3" customWidth="1"/>
    <col min="7176" max="7177" width="7.87272727272727" style="3"/>
    <col min="7178" max="7178" width="21.5" style="3" customWidth="1"/>
    <col min="7179" max="7179" width="7.87272727272727" style="3" customWidth="1"/>
    <col min="7180" max="7180" width="6.75454545454545" style="3" customWidth="1"/>
    <col min="7181" max="7181" width="24.1272727272727" style="3" customWidth="1"/>
    <col min="7182" max="7182" width="26.5" style="3" customWidth="1"/>
    <col min="7183" max="7183" width="19" style="3" customWidth="1"/>
    <col min="7184" max="7184" width="55.6272727272727" style="3" customWidth="1"/>
    <col min="7185" max="7424" width="7.87272727272727" style="3"/>
    <col min="7425" max="7425" width="5.12727272727273" style="3" customWidth="1"/>
    <col min="7426" max="7426" width="10.1272727272727" style="3" customWidth="1"/>
    <col min="7427" max="7427" width="24.2545454545455" style="3" customWidth="1"/>
    <col min="7428" max="7428" width="11.2545454545455" style="3" customWidth="1"/>
    <col min="7429" max="7429" width="19" style="3" customWidth="1"/>
    <col min="7430" max="7430" width="13.7545454545455" style="3" customWidth="1"/>
    <col min="7431" max="7431" width="10.3727272727273" style="3" customWidth="1"/>
    <col min="7432" max="7433" width="7.87272727272727" style="3"/>
    <col min="7434" max="7434" width="21.5" style="3" customWidth="1"/>
    <col min="7435" max="7435" width="7.87272727272727" style="3" customWidth="1"/>
    <col min="7436" max="7436" width="6.75454545454545" style="3" customWidth="1"/>
    <col min="7437" max="7437" width="24.1272727272727" style="3" customWidth="1"/>
    <col min="7438" max="7438" width="26.5" style="3" customWidth="1"/>
    <col min="7439" max="7439" width="19" style="3" customWidth="1"/>
    <col min="7440" max="7440" width="55.6272727272727" style="3" customWidth="1"/>
    <col min="7441" max="7680" width="7.87272727272727" style="3"/>
    <col min="7681" max="7681" width="5.12727272727273" style="3" customWidth="1"/>
    <col min="7682" max="7682" width="10.1272727272727" style="3" customWidth="1"/>
    <col min="7683" max="7683" width="24.2545454545455" style="3" customWidth="1"/>
    <col min="7684" max="7684" width="11.2545454545455" style="3" customWidth="1"/>
    <col min="7685" max="7685" width="19" style="3" customWidth="1"/>
    <col min="7686" max="7686" width="13.7545454545455" style="3" customWidth="1"/>
    <col min="7687" max="7687" width="10.3727272727273" style="3" customWidth="1"/>
    <col min="7688" max="7689" width="7.87272727272727" style="3"/>
    <col min="7690" max="7690" width="21.5" style="3" customWidth="1"/>
    <col min="7691" max="7691" width="7.87272727272727" style="3" customWidth="1"/>
    <col min="7692" max="7692" width="6.75454545454545" style="3" customWidth="1"/>
    <col min="7693" max="7693" width="24.1272727272727" style="3" customWidth="1"/>
    <col min="7694" max="7694" width="26.5" style="3" customWidth="1"/>
    <col min="7695" max="7695" width="19" style="3" customWidth="1"/>
    <col min="7696" max="7696" width="55.6272727272727" style="3" customWidth="1"/>
    <col min="7697" max="7936" width="7.87272727272727" style="3"/>
    <col min="7937" max="7937" width="5.12727272727273" style="3" customWidth="1"/>
    <col min="7938" max="7938" width="10.1272727272727" style="3" customWidth="1"/>
    <col min="7939" max="7939" width="24.2545454545455" style="3" customWidth="1"/>
    <col min="7940" max="7940" width="11.2545454545455" style="3" customWidth="1"/>
    <col min="7941" max="7941" width="19" style="3" customWidth="1"/>
    <col min="7942" max="7942" width="13.7545454545455" style="3" customWidth="1"/>
    <col min="7943" max="7943" width="10.3727272727273" style="3" customWidth="1"/>
    <col min="7944" max="7945" width="7.87272727272727" style="3"/>
    <col min="7946" max="7946" width="21.5" style="3" customWidth="1"/>
    <col min="7947" max="7947" width="7.87272727272727" style="3" customWidth="1"/>
    <col min="7948" max="7948" width="6.75454545454545" style="3" customWidth="1"/>
    <col min="7949" max="7949" width="24.1272727272727" style="3" customWidth="1"/>
    <col min="7950" max="7950" width="26.5" style="3" customWidth="1"/>
    <col min="7951" max="7951" width="19" style="3" customWidth="1"/>
    <col min="7952" max="7952" width="55.6272727272727" style="3" customWidth="1"/>
    <col min="7953" max="8192" width="7.87272727272727" style="3"/>
    <col min="8193" max="8193" width="5.12727272727273" style="3" customWidth="1"/>
    <col min="8194" max="8194" width="10.1272727272727" style="3" customWidth="1"/>
    <col min="8195" max="8195" width="24.2545454545455" style="3" customWidth="1"/>
    <col min="8196" max="8196" width="11.2545454545455" style="3" customWidth="1"/>
    <col min="8197" max="8197" width="19" style="3" customWidth="1"/>
    <col min="8198" max="8198" width="13.7545454545455" style="3" customWidth="1"/>
    <col min="8199" max="8199" width="10.3727272727273" style="3" customWidth="1"/>
    <col min="8200" max="8201" width="7.87272727272727" style="3"/>
    <col min="8202" max="8202" width="21.5" style="3" customWidth="1"/>
    <col min="8203" max="8203" width="7.87272727272727" style="3" customWidth="1"/>
    <col min="8204" max="8204" width="6.75454545454545" style="3" customWidth="1"/>
    <col min="8205" max="8205" width="24.1272727272727" style="3" customWidth="1"/>
    <col min="8206" max="8206" width="26.5" style="3" customWidth="1"/>
    <col min="8207" max="8207" width="19" style="3" customWidth="1"/>
    <col min="8208" max="8208" width="55.6272727272727" style="3" customWidth="1"/>
    <col min="8209" max="8448" width="7.87272727272727" style="3"/>
    <col min="8449" max="8449" width="5.12727272727273" style="3" customWidth="1"/>
    <col min="8450" max="8450" width="10.1272727272727" style="3" customWidth="1"/>
    <col min="8451" max="8451" width="24.2545454545455" style="3" customWidth="1"/>
    <col min="8452" max="8452" width="11.2545454545455" style="3" customWidth="1"/>
    <col min="8453" max="8453" width="19" style="3" customWidth="1"/>
    <col min="8454" max="8454" width="13.7545454545455" style="3" customWidth="1"/>
    <col min="8455" max="8455" width="10.3727272727273" style="3" customWidth="1"/>
    <col min="8456" max="8457" width="7.87272727272727" style="3"/>
    <col min="8458" max="8458" width="21.5" style="3" customWidth="1"/>
    <col min="8459" max="8459" width="7.87272727272727" style="3" customWidth="1"/>
    <col min="8460" max="8460" width="6.75454545454545" style="3" customWidth="1"/>
    <col min="8461" max="8461" width="24.1272727272727" style="3" customWidth="1"/>
    <col min="8462" max="8462" width="26.5" style="3" customWidth="1"/>
    <col min="8463" max="8463" width="19" style="3" customWidth="1"/>
    <col min="8464" max="8464" width="55.6272727272727" style="3" customWidth="1"/>
    <col min="8465" max="8704" width="7.87272727272727" style="3"/>
    <col min="8705" max="8705" width="5.12727272727273" style="3" customWidth="1"/>
    <col min="8706" max="8706" width="10.1272727272727" style="3" customWidth="1"/>
    <col min="8707" max="8707" width="24.2545454545455" style="3" customWidth="1"/>
    <col min="8708" max="8708" width="11.2545454545455" style="3" customWidth="1"/>
    <col min="8709" max="8709" width="19" style="3" customWidth="1"/>
    <col min="8710" max="8710" width="13.7545454545455" style="3" customWidth="1"/>
    <col min="8711" max="8711" width="10.3727272727273" style="3" customWidth="1"/>
    <col min="8712" max="8713" width="7.87272727272727" style="3"/>
    <col min="8714" max="8714" width="21.5" style="3" customWidth="1"/>
    <col min="8715" max="8715" width="7.87272727272727" style="3" customWidth="1"/>
    <col min="8716" max="8716" width="6.75454545454545" style="3" customWidth="1"/>
    <col min="8717" max="8717" width="24.1272727272727" style="3" customWidth="1"/>
    <col min="8718" max="8718" width="26.5" style="3" customWidth="1"/>
    <col min="8719" max="8719" width="19" style="3" customWidth="1"/>
    <col min="8720" max="8720" width="55.6272727272727" style="3" customWidth="1"/>
    <col min="8721" max="8960" width="7.87272727272727" style="3"/>
    <col min="8961" max="8961" width="5.12727272727273" style="3" customWidth="1"/>
    <col min="8962" max="8962" width="10.1272727272727" style="3" customWidth="1"/>
    <col min="8963" max="8963" width="24.2545454545455" style="3" customWidth="1"/>
    <col min="8964" max="8964" width="11.2545454545455" style="3" customWidth="1"/>
    <col min="8965" max="8965" width="19" style="3" customWidth="1"/>
    <col min="8966" max="8966" width="13.7545454545455" style="3" customWidth="1"/>
    <col min="8967" max="8967" width="10.3727272727273" style="3" customWidth="1"/>
    <col min="8968" max="8969" width="7.87272727272727" style="3"/>
    <col min="8970" max="8970" width="21.5" style="3" customWidth="1"/>
    <col min="8971" max="8971" width="7.87272727272727" style="3" customWidth="1"/>
    <col min="8972" max="8972" width="6.75454545454545" style="3" customWidth="1"/>
    <col min="8973" max="8973" width="24.1272727272727" style="3" customWidth="1"/>
    <col min="8974" max="8974" width="26.5" style="3" customWidth="1"/>
    <col min="8975" max="8975" width="19" style="3" customWidth="1"/>
    <col min="8976" max="8976" width="55.6272727272727" style="3" customWidth="1"/>
    <col min="8977" max="9216" width="7.87272727272727" style="3"/>
    <col min="9217" max="9217" width="5.12727272727273" style="3" customWidth="1"/>
    <col min="9218" max="9218" width="10.1272727272727" style="3" customWidth="1"/>
    <col min="9219" max="9219" width="24.2545454545455" style="3" customWidth="1"/>
    <col min="9220" max="9220" width="11.2545454545455" style="3" customWidth="1"/>
    <col min="9221" max="9221" width="19" style="3" customWidth="1"/>
    <col min="9222" max="9222" width="13.7545454545455" style="3" customWidth="1"/>
    <col min="9223" max="9223" width="10.3727272727273" style="3" customWidth="1"/>
    <col min="9224" max="9225" width="7.87272727272727" style="3"/>
    <col min="9226" max="9226" width="21.5" style="3" customWidth="1"/>
    <col min="9227" max="9227" width="7.87272727272727" style="3" customWidth="1"/>
    <col min="9228" max="9228" width="6.75454545454545" style="3" customWidth="1"/>
    <col min="9229" max="9229" width="24.1272727272727" style="3" customWidth="1"/>
    <col min="9230" max="9230" width="26.5" style="3" customWidth="1"/>
    <col min="9231" max="9231" width="19" style="3" customWidth="1"/>
    <col min="9232" max="9232" width="55.6272727272727" style="3" customWidth="1"/>
    <col min="9233" max="9472" width="7.87272727272727" style="3"/>
    <col min="9473" max="9473" width="5.12727272727273" style="3" customWidth="1"/>
    <col min="9474" max="9474" width="10.1272727272727" style="3" customWidth="1"/>
    <col min="9475" max="9475" width="24.2545454545455" style="3" customWidth="1"/>
    <col min="9476" max="9476" width="11.2545454545455" style="3" customWidth="1"/>
    <col min="9477" max="9477" width="19" style="3" customWidth="1"/>
    <col min="9478" max="9478" width="13.7545454545455" style="3" customWidth="1"/>
    <col min="9479" max="9479" width="10.3727272727273" style="3" customWidth="1"/>
    <col min="9480" max="9481" width="7.87272727272727" style="3"/>
    <col min="9482" max="9482" width="21.5" style="3" customWidth="1"/>
    <col min="9483" max="9483" width="7.87272727272727" style="3" customWidth="1"/>
    <col min="9484" max="9484" width="6.75454545454545" style="3" customWidth="1"/>
    <col min="9485" max="9485" width="24.1272727272727" style="3" customWidth="1"/>
    <col min="9486" max="9486" width="26.5" style="3" customWidth="1"/>
    <col min="9487" max="9487" width="19" style="3" customWidth="1"/>
    <col min="9488" max="9488" width="55.6272727272727" style="3" customWidth="1"/>
    <col min="9489" max="9728" width="7.87272727272727" style="3"/>
    <col min="9729" max="9729" width="5.12727272727273" style="3" customWidth="1"/>
    <col min="9730" max="9730" width="10.1272727272727" style="3" customWidth="1"/>
    <col min="9731" max="9731" width="24.2545454545455" style="3" customWidth="1"/>
    <col min="9732" max="9732" width="11.2545454545455" style="3" customWidth="1"/>
    <col min="9733" max="9733" width="19" style="3" customWidth="1"/>
    <col min="9734" max="9734" width="13.7545454545455" style="3" customWidth="1"/>
    <col min="9735" max="9735" width="10.3727272727273" style="3" customWidth="1"/>
    <col min="9736" max="9737" width="7.87272727272727" style="3"/>
    <col min="9738" max="9738" width="21.5" style="3" customWidth="1"/>
    <col min="9739" max="9739" width="7.87272727272727" style="3" customWidth="1"/>
    <col min="9740" max="9740" width="6.75454545454545" style="3" customWidth="1"/>
    <col min="9741" max="9741" width="24.1272727272727" style="3" customWidth="1"/>
    <col min="9742" max="9742" width="26.5" style="3" customWidth="1"/>
    <col min="9743" max="9743" width="19" style="3" customWidth="1"/>
    <col min="9744" max="9744" width="55.6272727272727" style="3" customWidth="1"/>
    <col min="9745" max="9984" width="7.87272727272727" style="3"/>
    <col min="9985" max="9985" width="5.12727272727273" style="3" customWidth="1"/>
    <col min="9986" max="9986" width="10.1272727272727" style="3" customWidth="1"/>
    <col min="9987" max="9987" width="24.2545454545455" style="3" customWidth="1"/>
    <col min="9988" max="9988" width="11.2545454545455" style="3" customWidth="1"/>
    <col min="9989" max="9989" width="19" style="3" customWidth="1"/>
    <col min="9990" max="9990" width="13.7545454545455" style="3" customWidth="1"/>
    <col min="9991" max="9991" width="10.3727272727273" style="3" customWidth="1"/>
    <col min="9992" max="9993" width="7.87272727272727" style="3"/>
    <col min="9994" max="9994" width="21.5" style="3" customWidth="1"/>
    <col min="9995" max="9995" width="7.87272727272727" style="3" customWidth="1"/>
    <col min="9996" max="9996" width="6.75454545454545" style="3" customWidth="1"/>
    <col min="9997" max="9997" width="24.1272727272727" style="3" customWidth="1"/>
    <col min="9998" max="9998" width="26.5" style="3" customWidth="1"/>
    <col min="9999" max="9999" width="19" style="3" customWidth="1"/>
    <col min="10000" max="10000" width="55.6272727272727" style="3" customWidth="1"/>
    <col min="10001" max="10240" width="7.87272727272727" style="3"/>
    <col min="10241" max="10241" width="5.12727272727273" style="3" customWidth="1"/>
    <col min="10242" max="10242" width="10.1272727272727" style="3" customWidth="1"/>
    <col min="10243" max="10243" width="24.2545454545455" style="3" customWidth="1"/>
    <col min="10244" max="10244" width="11.2545454545455" style="3" customWidth="1"/>
    <col min="10245" max="10245" width="19" style="3" customWidth="1"/>
    <col min="10246" max="10246" width="13.7545454545455" style="3" customWidth="1"/>
    <col min="10247" max="10247" width="10.3727272727273" style="3" customWidth="1"/>
    <col min="10248" max="10249" width="7.87272727272727" style="3"/>
    <col min="10250" max="10250" width="21.5" style="3" customWidth="1"/>
    <col min="10251" max="10251" width="7.87272727272727" style="3" customWidth="1"/>
    <col min="10252" max="10252" width="6.75454545454545" style="3" customWidth="1"/>
    <col min="10253" max="10253" width="24.1272727272727" style="3" customWidth="1"/>
    <col min="10254" max="10254" width="26.5" style="3" customWidth="1"/>
    <col min="10255" max="10255" width="19" style="3" customWidth="1"/>
    <col min="10256" max="10256" width="55.6272727272727" style="3" customWidth="1"/>
    <col min="10257" max="10496" width="7.87272727272727" style="3"/>
    <col min="10497" max="10497" width="5.12727272727273" style="3" customWidth="1"/>
    <col min="10498" max="10498" width="10.1272727272727" style="3" customWidth="1"/>
    <col min="10499" max="10499" width="24.2545454545455" style="3" customWidth="1"/>
    <col min="10500" max="10500" width="11.2545454545455" style="3" customWidth="1"/>
    <col min="10501" max="10501" width="19" style="3" customWidth="1"/>
    <col min="10502" max="10502" width="13.7545454545455" style="3" customWidth="1"/>
    <col min="10503" max="10503" width="10.3727272727273" style="3" customWidth="1"/>
    <col min="10504" max="10505" width="7.87272727272727" style="3"/>
    <col min="10506" max="10506" width="21.5" style="3" customWidth="1"/>
    <col min="10507" max="10507" width="7.87272727272727" style="3" customWidth="1"/>
    <col min="10508" max="10508" width="6.75454545454545" style="3" customWidth="1"/>
    <col min="10509" max="10509" width="24.1272727272727" style="3" customWidth="1"/>
    <col min="10510" max="10510" width="26.5" style="3" customWidth="1"/>
    <col min="10511" max="10511" width="19" style="3" customWidth="1"/>
    <col min="10512" max="10512" width="55.6272727272727" style="3" customWidth="1"/>
    <col min="10513" max="10752" width="7.87272727272727" style="3"/>
    <col min="10753" max="10753" width="5.12727272727273" style="3" customWidth="1"/>
    <col min="10754" max="10754" width="10.1272727272727" style="3" customWidth="1"/>
    <col min="10755" max="10755" width="24.2545454545455" style="3" customWidth="1"/>
    <col min="10756" max="10756" width="11.2545454545455" style="3" customWidth="1"/>
    <col min="10757" max="10757" width="19" style="3" customWidth="1"/>
    <col min="10758" max="10758" width="13.7545454545455" style="3" customWidth="1"/>
    <col min="10759" max="10759" width="10.3727272727273" style="3" customWidth="1"/>
    <col min="10760" max="10761" width="7.87272727272727" style="3"/>
    <col min="10762" max="10762" width="21.5" style="3" customWidth="1"/>
    <col min="10763" max="10763" width="7.87272727272727" style="3" customWidth="1"/>
    <col min="10764" max="10764" width="6.75454545454545" style="3" customWidth="1"/>
    <col min="10765" max="10765" width="24.1272727272727" style="3" customWidth="1"/>
    <col min="10766" max="10766" width="26.5" style="3" customWidth="1"/>
    <col min="10767" max="10767" width="19" style="3" customWidth="1"/>
    <col min="10768" max="10768" width="55.6272727272727" style="3" customWidth="1"/>
    <col min="10769" max="11008" width="7.87272727272727" style="3"/>
    <col min="11009" max="11009" width="5.12727272727273" style="3" customWidth="1"/>
    <col min="11010" max="11010" width="10.1272727272727" style="3" customWidth="1"/>
    <col min="11011" max="11011" width="24.2545454545455" style="3" customWidth="1"/>
    <col min="11012" max="11012" width="11.2545454545455" style="3" customWidth="1"/>
    <col min="11013" max="11013" width="19" style="3" customWidth="1"/>
    <col min="11014" max="11014" width="13.7545454545455" style="3" customWidth="1"/>
    <col min="11015" max="11015" width="10.3727272727273" style="3" customWidth="1"/>
    <col min="11016" max="11017" width="7.87272727272727" style="3"/>
    <col min="11018" max="11018" width="21.5" style="3" customWidth="1"/>
    <col min="11019" max="11019" width="7.87272727272727" style="3" customWidth="1"/>
    <col min="11020" max="11020" width="6.75454545454545" style="3" customWidth="1"/>
    <col min="11021" max="11021" width="24.1272727272727" style="3" customWidth="1"/>
    <col min="11022" max="11022" width="26.5" style="3" customWidth="1"/>
    <col min="11023" max="11023" width="19" style="3" customWidth="1"/>
    <col min="11024" max="11024" width="55.6272727272727" style="3" customWidth="1"/>
    <col min="11025" max="11264" width="7.87272727272727" style="3"/>
    <col min="11265" max="11265" width="5.12727272727273" style="3" customWidth="1"/>
    <col min="11266" max="11266" width="10.1272727272727" style="3" customWidth="1"/>
    <col min="11267" max="11267" width="24.2545454545455" style="3" customWidth="1"/>
    <col min="11268" max="11268" width="11.2545454545455" style="3" customWidth="1"/>
    <col min="11269" max="11269" width="19" style="3" customWidth="1"/>
    <col min="11270" max="11270" width="13.7545454545455" style="3" customWidth="1"/>
    <col min="11271" max="11271" width="10.3727272727273" style="3" customWidth="1"/>
    <col min="11272" max="11273" width="7.87272727272727" style="3"/>
    <col min="11274" max="11274" width="21.5" style="3" customWidth="1"/>
    <col min="11275" max="11275" width="7.87272727272727" style="3" customWidth="1"/>
    <col min="11276" max="11276" width="6.75454545454545" style="3" customWidth="1"/>
    <col min="11277" max="11277" width="24.1272727272727" style="3" customWidth="1"/>
    <col min="11278" max="11278" width="26.5" style="3" customWidth="1"/>
    <col min="11279" max="11279" width="19" style="3" customWidth="1"/>
    <col min="11280" max="11280" width="55.6272727272727" style="3" customWidth="1"/>
    <col min="11281" max="11520" width="7.87272727272727" style="3"/>
    <col min="11521" max="11521" width="5.12727272727273" style="3" customWidth="1"/>
    <col min="11522" max="11522" width="10.1272727272727" style="3" customWidth="1"/>
    <col min="11523" max="11523" width="24.2545454545455" style="3" customWidth="1"/>
    <col min="11524" max="11524" width="11.2545454545455" style="3" customWidth="1"/>
    <col min="11525" max="11525" width="19" style="3" customWidth="1"/>
    <col min="11526" max="11526" width="13.7545454545455" style="3" customWidth="1"/>
    <col min="11527" max="11527" width="10.3727272727273" style="3" customWidth="1"/>
    <col min="11528" max="11529" width="7.87272727272727" style="3"/>
    <col min="11530" max="11530" width="21.5" style="3" customWidth="1"/>
    <col min="11531" max="11531" width="7.87272727272727" style="3" customWidth="1"/>
    <col min="11532" max="11532" width="6.75454545454545" style="3" customWidth="1"/>
    <col min="11533" max="11533" width="24.1272727272727" style="3" customWidth="1"/>
    <col min="11534" max="11534" width="26.5" style="3" customWidth="1"/>
    <col min="11535" max="11535" width="19" style="3" customWidth="1"/>
    <col min="11536" max="11536" width="55.6272727272727" style="3" customWidth="1"/>
    <col min="11537" max="11776" width="7.87272727272727" style="3"/>
    <col min="11777" max="11777" width="5.12727272727273" style="3" customWidth="1"/>
    <col min="11778" max="11778" width="10.1272727272727" style="3" customWidth="1"/>
    <col min="11779" max="11779" width="24.2545454545455" style="3" customWidth="1"/>
    <col min="11780" max="11780" width="11.2545454545455" style="3" customWidth="1"/>
    <col min="11781" max="11781" width="19" style="3" customWidth="1"/>
    <col min="11782" max="11782" width="13.7545454545455" style="3" customWidth="1"/>
    <col min="11783" max="11783" width="10.3727272727273" style="3" customWidth="1"/>
    <col min="11784" max="11785" width="7.87272727272727" style="3"/>
    <col min="11786" max="11786" width="21.5" style="3" customWidth="1"/>
    <col min="11787" max="11787" width="7.87272727272727" style="3" customWidth="1"/>
    <col min="11788" max="11788" width="6.75454545454545" style="3" customWidth="1"/>
    <col min="11789" max="11789" width="24.1272727272727" style="3" customWidth="1"/>
    <col min="11790" max="11790" width="26.5" style="3" customWidth="1"/>
    <col min="11791" max="11791" width="19" style="3" customWidth="1"/>
    <col min="11792" max="11792" width="55.6272727272727" style="3" customWidth="1"/>
    <col min="11793" max="12032" width="7.87272727272727" style="3"/>
    <col min="12033" max="12033" width="5.12727272727273" style="3" customWidth="1"/>
    <col min="12034" max="12034" width="10.1272727272727" style="3" customWidth="1"/>
    <col min="12035" max="12035" width="24.2545454545455" style="3" customWidth="1"/>
    <col min="12036" max="12036" width="11.2545454545455" style="3" customWidth="1"/>
    <col min="12037" max="12037" width="19" style="3" customWidth="1"/>
    <col min="12038" max="12038" width="13.7545454545455" style="3" customWidth="1"/>
    <col min="12039" max="12039" width="10.3727272727273" style="3" customWidth="1"/>
    <col min="12040" max="12041" width="7.87272727272727" style="3"/>
    <col min="12042" max="12042" width="21.5" style="3" customWidth="1"/>
    <col min="12043" max="12043" width="7.87272727272727" style="3" customWidth="1"/>
    <col min="12044" max="12044" width="6.75454545454545" style="3" customWidth="1"/>
    <col min="12045" max="12045" width="24.1272727272727" style="3" customWidth="1"/>
    <col min="12046" max="12046" width="26.5" style="3" customWidth="1"/>
    <col min="12047" max="12047" width="19" style="3" customWidth="1"/>
    <col min="12048" max="12048" width="55.6272727272727" style="3" customWidth="1"/>
    <col min="12049" max="12288" width="7.87272727272727" style="3"/>
    <col min="12289" max="12289" width="5.12727272727273" style="3" customWidth="1"/>
    <col min="12290" max="12290" width="10.1272727272727" style="3" customWidth="1"/>
    <col min="12291" max="12291" width="24.2545454545455" style="3" customWidth="1"/>
    <col min="12292" max="12292" width="11.2545454545455" style="3" customWidth="1"/>
    <col min="12293" max="12293" width="19" style="3" customWidth="1"/>
    <col min="12294" max="12294" width="13.7545454545455" style="3" customWidth="1"/>
    <col min="12295" max="12295" width="10.3727272727273" style="3" customWidth="1"/>
    <col min="12296" max="12297" width="7.87272727272727" style="3"/>
    <col min="12298" max="12298" width="21.5" style="3" customWidth="1"/>
    <col min="12299" max="12299" width="7.87272727272727" style="3" customWidth="1"/>
    <col min="12300" max="12300" width="6.75454545454545" style="3" customWidth="1"/>
    <col min="12301" max="12301" width="24.1272727272727" style="3" customWidth="1"/>
    <col min="12302" max="12302" width="26.5" style="3" customWidth="1"/>
    <col min="12303" max="12303" width="19" style="3" customWidth="1"/>
    <col min="12304" max="12304" width="55.6272727272727" style="3" customWidth="1"/>
    <col min="12305" max="12544" width="7.87272727272727" style="3"/>
    <col min="12545" max="12545" width="5.12727272727273" style="3" customWidth="1"/>
    <col min="12546" max="12546" width="10.1272727272727" style="3" customWidth="1"/>
    <col min="12547" max="12547" width="24.2545454545455" style="3" customWidth="1"/>
    <col min="12548" max="12548" width="11.2545454545455" style="3" customWidth="1"/>
    <col min="12549" max="12549" width="19" style="3" customWidth="1"/>
    <col min="12550" max="12550" width="13.7545454545455" style="3" customWidth="1"/>
    <col min="12551" max="12551" width="10.3727272727273" style="3" customWidth="1"/>
    <col min="12552" max="12553" width="7.87272727272727" style="3"/>
    <col min="12554" max="12554" width="21.5" style="3" customWidth="1"/>
    <col min="12555" max="12555" width="7.87272727272727" style="3" customWidth="1"/>
    <col min="12556" max="12556" width="6.75454545454545" style="3" customWidth="1"/>
    <col min="12557" max="12557" width="24.1272727272727" style="3" customWidth="1"/>
    <col min="12558" max="12558" width="26.5" style="3" customWidth="1"/>
    <col min="12559" max="12559" width="19" style="3" customWidth="1"/>
    <col min="12560" max="12560" width="55.6272727272727" style="3" customWidth="1"/>
    <col min="12561" max="12800" width="7.87272727272727" style="3"/>
    <col min="12801" max="12801" width="5.12727272727273" style="3" customWidth="1"/>
    <col min="12802" max="12802" width="10.1272727272727" style="3" customWidth="1"/>
    <col min="12803" max="12803" width="24.2545454545455" style="3" customWidth="1"/>
    <col min="12804" max="12804" width="11.2545454545455" style="3" customWidth="1"/>
    <col min="12805" max="12805" width="19" style="3" customWidth="1"/>
    <col min="12806" max="12806" width="13.7545454545455" style="3" customWidth="1"/>
    <col min="12807" max="12807" width="10.3727272727273" style="3" customWidth="1"/>
    <col min="12808" max="12809" width="7.87272727272727" style="3"/>
    <col min="12810" max="12810" width="21.5" style="3" customWidth="1"/>
    <col min="12811" max="12811" width="7.87272727272727" style="3" customWidth="1"/>
    <col min="12812" max="12812" width="6.75454545454545" style="3" customWidth="1"/>
    <col min="12813" max="12813" width="24.1272727272727" style="3" customWidth="1"/>
    <col min="12814" max="12814" width="26.5" style="3" customWidth="1"/>
    <col min="12815" max="12815" width="19" style="3" customWidth="1"/>
    <col min="12816" max="12816" width="55.6272727272727" style="3" customWidth="1"/>
    <col min="12817" max="13056" width="7.87272727272727" style="3"/>
    <col min="13057" max="13057" width="5.12727272727273" style="3" customWidth="1"/>
    <col min="13058" max="13058" width="10.1272727272727" style="3" customWidth="1"/>
    <col min="13059" max="13059" width="24.2545454545455" style="3" customWidth="1"/>
    <col min="13060" max="13060" width="11.2545454545455" style="3" customWidth="1"/>
    <col min="13061" max="13061" width="19" style="3" customWidth="1"/>
    <col min="13062" max="13062" width="13.7545454545455" style="3" customWidth="1"/>
    <col min="13063" max="13063" width="10.3727272727273" style="3" customWidth="1"/>
    <col min="13064" max="13065" width="7.87272727272727" style="3"/>
    <col min="13066" max="13066" width="21.5" style="3" customWidth="1"/>
    <col min="13067" max="13067" width="7.87272727272727" style="3" customWidth="1"/>
    <col min="13068" max="13068" width="6.75454545454545" style="3" customWidth="1"/>
    <col min="13069" max="13069" width="24.1272727272727" style="3" customWidth="1"/>
    <col min="13070" max="13070" width="26.5" style="3" customWidth="1"/>
    <col min="13071" max="13071" width="19" style="3" customWidth="1"/>
    <col min="13072" max="13072" width="55.6272727272727" style="3" customWidth="1"/>
    <col min="13073" max="13312" width="7.87272727272727" style="3"/>
    <col min="13313" max="13313" width="5.12727272727273" style="3" customWidth="1"/>
    <col min="13314" max="13314" width="10.1272727272727" style="3" customWidth="1"/>
    <col min="13315" max="13315" width="24.2545454545455" style="3" customWidth="1"/>
    <col min="13316" max="13316" width="11.2545454545455" style="3" customWidth="1"/>
    <col min="13317" max="13317" width="19" style="3" customWidth="1"/>
    <col min="13318" max="13318" width="13.7545454545455" style="3" customWidth="1"/>
    <col min="13319" max="13319" width="10.3727272727273" style="3" customWidth="1"/>
    <col min="13320" max="13321" width="7.87272727272727" style="3"/>
    <col min="13322" max="13322" width="21.5" style="3" customWidth="1"/>
    <col min="13323" max="13323" width="7.87272727272727" style="3" customWidth="1"/>
    <col min="13324" max="13324" width="6.75454545454545" style="3" customWidth="1"/>
    <col min="13325" max="13325" width="24.1272727272727" style="3" customWidth="1"/>
    <col min="13326" max="13326" width="26.5" style="3" customWidth="1"/>
    <col min="13327" max="13327" width="19" style="3" customWidth="1"/>
    <col min="13328" max="13328" width="55.6272727272727" style="3" customWidth="1"/>
    <col min="13329" max="13568" width="7.87272727272727" style="3"/>
    <col min="13569" max="13569" width="5.12727272727273" style="3" customWidth="1"/>
    <col min="13570" max="13570" width="10.1272727272727" style="3" customWidth="1"/>
    <col min="13571" max="13571" width="24.2545454545455" style="3" customWidth="1"/>
    <col min="13572" max="13572" width="11.2545454545455" style="3" customWidth="1"/>
    <col min="13573" max="13573" width="19" style="3" customWidth="1"/>
    <col min="13574" max="13574" width="13.7545454545455" style="3" customWidth="1"/>
    <col min="13575" max="13575" width="10.3727272727273" style="3" customWidth="1"/>
    <col min="13576" max="13577" width="7.87272727272727" style="3"/>
    <col min="13578" max="13578" width="21.5" style="3" customWidth="1"/>
    <col min="13579" max="13579" width="7.87272727272727" style="3" customWidth="1"/>
    <col min="13580" max="13580" width="6.75454545454545" style="3" customWidth="1"/>
    <col min="13581" max="13581" width="24.1272727272727" style="3" customWidth="1"/>
    <col min="13582" max="13582" width="26.5" style="3" customWidth="1"/>
    <col min="13583" max="13583" width="19" style="3" customWidth="1"/>
    <col min="13584" max="13584" width="55.6272727272727" style="3" customWidth="1"/>
    <col min="13585" max="13824" width="7.87272727272727" style="3"/>
    <col min="13825" max="13825" width="5.12727272727273" style="3" customWidth="1"/>
    <col min="13826" max="13826" width="10.1272727272727" style="3" customWidth="1"/>
    <col min="13827" max="13827" width="24.2545454545455" style="3" customWidth="1"/>
    <col min="13828" max="13828" width="11.2545454545455" style="3" customWidth="1"/>
    <col min="13829" max="13829" width="19" style="3" customWidth="1"/>
    <col min="13830" max="13830" width="13.7545454545455" style="3" customWidth="1"/>
    <col min="13831" max="13831" width="10.3727272727273" style="3" customWidth="1"/>
    <col min="13832" max="13833" width="7.87272727272727" style="3"/>
    <col min="13834" max="13834" width="21.5" style="3" customWidth="1"/>
    <col min="13835" max="13835" width="7.87272727272727" style="3" customWidth="1"/>
    <col min="13836" max="13836" width="6.75454545454545" style="3" customWidth="1"/>
    <col min="13837" max="13837" width="24.1272727272727" style="3" customWidth="1"/>
    <col min="13838" max="13838" width="26.5" style="3" customWidth="1"/>
    <col min="13839" max="13839" width="19" style="3" customWidth="1"/>
    <col min="13840" max="13840" width="55.6272727272727" style="3" customWidth="1"/>
    <col min="13841" max="14080" width="7.87272727272727" style="3"/>
    <col min="14081" max="14081" width="5.12727272727273" style="3" customWidth="1"/>
    <col min="14082" max="14082" width="10.1272727272727" style="3" customWidth="1"/>
    <col min="14083" max="14083" width="24.2545454545455" style="3" customWidth="1"/>
    <col min="14084" max="14084" width="11.2545454545455" style="3" customWidth="1"/>
    <col min="14085" max="14085" width="19" style="3" customWidth="1"/>
    <col min="14086" max="14086" width="13.7545454545455" style="3" customWidth="1"/>
    <col min="14087" max="14087" width="10.3727272727273" style="3" customWidth="1"/>
    <col min="14088" max="14089" width="7.87272727272727" style="3"/>
    <col min="14090" max="14090" width="21.5" style="3" customWidth="1"/>
    <col min="14091" max="14091" width="7.87272727272727" style="3" customWidth="1"/>
    <col min="14092" max="14092" width="6.75454545454545" style="3" customWidth="1"/>
    <col min="14093" max="14093" width="24.1272727272727" style="3" customWidth="1"/>
    <col min="14094" max="14094" width="26.5" style="3" customWidth="1"/>
    <col min="14095" max="14095" width="19" style="3" customWidth="1"/>
    <col min="14096" max="14096" width="55.6272727272727" style="3" customWidth="1"/>
    <col min="14097" max="14336" width="7.87272727272727" style="3"/>
    <col min="14337" max="14337" width="5.12727272727273" style="3" customWidth="1"/>
    <col min="14338" max="14338" width="10.1272727272727" style="3" customWidth="1"/>
    <col min="14339" max="14339" width="24.2545454545455" style="3" customWidth="1"/>
    <col min="14340" max="14340" width="11.2545454545455" style="3" customWidth="1"/>
    <col min="14341" max="14341" width="19" style="3" customWidth="1"/>
    <col min="14342" max="14342" width="13.7545454545455" style="3" customWidth="1"/>
    <col min="14343" max="14343" width="10.3727272727273" style="3" customWidth="1"/>
    <col min="14344" max="14345" width="7.87272727272727" style="3"/>
    <col min="14346" max="14346" width="21.5" style="3" customWidth="1"/>
    <col min="14347" max="14347" width="7.87272727272727" style="3" customWidth="1"/>
    <col min="14348" max="14348" width="6.75454545454545" style="3" customWidth="1"/>
    <col min="14349" max="14349" width="24.1272727272727" style="3" customWidth="1"/>
    <col min="14350" max="14350" width="26.5" style="3" customWidth="1"/>
    <col min="14351" max="14351" width="19" style="3" customWidth="1"/>
    <col min="14352" max="14352" width="55.6272727272727" style="3" customWidth="1"/>
    <col min="14353" max="14592" width="7.87272727272727" style="3"/>
    <col min="14593" max="14593" width="5.12727272727273" style="3" customWidth="1"/>
    <col min="14594" max="14594" width="10.1272727272727" style="3" customWidth="1"/>
    <col min="14595" max="14595" width="24.2545454545455" style="3" customWidth="1"/>
    <col min="14596" max="14596" width="11.2545454545455" style="3" customWidth="1"/>
    <col min="14597" max="14597" width="19" style="3" customWidth="1"/>
    <col min="14598" max="14598" width="13.7545454545455" style="3" customWidth="1"/>
    <col min="14599" max="14599" width="10.3727272727273" style="3" customWidth="1"/>
    <col min="14600" max="14601" width="7.87272727272727" style="3"/>
    <col min="14602" max="14602" width="21.5" style="3" customWidth="1"/>
    <col min="14603" max="14603" width="7.87272727272727" style="3" customWidth="1"/>
    <col min="14604" max="14604" width="6.75454545454545" style="3" customWidth="1"/>
    <col min="14605" max="14605" width="24.1272727272727" style="3" customWidth="1"/>
    <col min="14606" max="14606" width="26.5" style="3" customWidth="1"/>
    <col min="14607" max="14607" width="19" style="3" customWidth="1"/>
    <col min="14608" max="14608" width="55.6272727272727" style="3" customWidth="1"/>
    <col min="14609" max="14848" width="7.87272727272727" style="3"/>
    <col min="14849" max="14849" width="5.12727272727273" style="3" customWidth="1"/>
    <col min="14850" max="14850" width="10.1272727272727" style="3" customWidth="1"/>
    <col min="14851" max="14851" width="24.2545454545455" style="3" customWidth="1"/>
    <col min="14852" max="14852" width="11.2545454545455" style="3" customWidth="1"/>
    <col min="14853" max="14853" width="19" style="3" customWidth="1"/>
    <col min="14854" max="14854" width="13.7545454545455" style="3" customWidth="1"/>
    <col min="14855" max="14855" width="10.3727272727273" style="3" customWidth="1"/>
    <col min="14856" max="14857" width="7.87272727272727" style="3"/>
    <col min="14858" max="14858" width="21.5" style="3" customWidth="1"/>
    <col min="14859" max="14859" width="7.87272727272727" style="3" customWidth="1"/>
    <col min="14860" max="14860" width="6.75454545454545" style="3" customWidth="1"/>
    <col min="14861" max="14861" width="24.1272727272727" style="3" customWidth="1"/>
    <col min="14862" max="14862" width="26.5" style="3" customWidth="1"/>
    <col min="14863" max="14863" width="19" style="3" customWidth="1"/>
    <col min="14864" max="14864" width="55.6272727272727" style="3" customWidth="1"/>
    <col min="14865" max="15104" width="7.87272727272727" style="3"/>
    <col min="15105" max="15105" width="5.12727272727273" style="3" customWidth="1"/>
    <col min="15106" max="15106" width="10.1272727272727" style="3" customWidth="1"/>
    <col min="15107" max="15107" width="24.2545454545455" style="3" customWidth="1"/>
    <col min="15108" max="15108" width="11.2545454545455" style="3" customWidth="1"/>
    <col min="15109" max="15109" width="19" style="3" customWidth="1"/>
    <col min="15110" max="15110" width="13.7545454545455" style="3" customWidth="1"/>
    <col min="15111" max="15111" width="10.3727272727273" style="3" customWidth="1"/>
    <col min="15112" max="15113" width="7.87272727272727" style="3"/>
    <col min="15114" max="15114" width="21.5" style="3" customWidth="1"/>
    <col min="15115" max="15115" width="7.87272727272727" style="3" customWidth="1"/>
    <col min="15116" max="15116" width="6.75454545454545" style="3" customWidth="1"/>
    <col min="15117" max="15117" width="24.1272727272727" style="3" customWidth="1"/>
    <col min="15118" max="15118" width="26.5" style="3" customWidth="1"/>
    <col min="15119" max="15119" width="19" style="3" customWidth="1"/>
    <col min="15120" max="15120" width="55.6272727272727" style="3" customWidth="1"/>
    <col min="15121" max="15360" width="7.87272727272727" style="3"/>
    <col min="15361" max="15361" width="5.12727272727273" style="3" customWidth="1"/>
    <col min="15362" max="15362" width="10.1272727272727" style="3" customWidth="1"/>
    <col min="15363" max="15363" width="24.2545454545455" style="3" customWidth="1"/>
    <col min="15364" max="15364" width="11.2545454545455" style="3" customWidth="1"/>
    <col min="15365" max="15365" width="19" style="3" customWidth="1"/>
    <col min="15366" max="15366" width="13.7545454545455" style="3" customWidth="1"/>
    <col min="15367" max="15367" width="10.3727272727273" style="3" customWidth="1"/>
    <col min="15368" max="15369" width="7.87272727272727" style="3"/>
    <col min="15370" max="15370" width="21.5" style="3" customWidth="1"/>
    <col min="15371" max="15371" width="7.87272727272727" style="3" customWidth="1"/>
    <col min="15372" max="15372" width="6.75454545454545" style="3" customWidth="1"/>
    <col min="15373" max="15373" width="24.1272727272727" style="3" customWidth="1"/>
    <col min="15374" max="15374" width="26.5" style="3" customWidth="1"/>
    <col min="15375" max="15375" width="19" style="3" customWidth="1"/>
    <col min="15376" max="15376" width="55.6272727272727" style="3" customWidth="1"/>
    <col min="15377" max="15616" width="7.87272727272727" style="3"/>
    <col min="15617" max="15617" width="5.12727272727273" style="3" customWidth="1"/>
    <col min="15618" max="15618" width="10.1272727272727" style="3" customWidth="1"/>
    <col min="15619" max="15619" width="24.2545454545455" style="3" customWidth="1"/>
    <col min="15620" max="15620" width="11.2545454545455" style="3" customWidth="1"/>
    <col min="15621" max="15621" width="19" style="3" customWidth="1"/>
    <col min="15622" max="15622" width="13.7545454545455" style="3" customWidth="1"/>
    <col min="15623" max="15623" width="10.3727272727273" style="3" customWidth="1"/>
    <col min="15624" max="15625" width="7.87272727272727" style="3"/>
    <col min="15626" max="15626" width="21.5" style="3" customWidth="1"/>
    <col min="15627" max="15627" width="7.87272727272727" style="3" customWidth="1"/>
    <col min="15628" max="15628" width="6.75454545454545" style="3" customWidth="1"/>
    <col min="15629" max="15629" width="24.1272727272727" style="3" customWidth="1"/>
    <col min="15630" max="15630" width="26.5" style="3" customWidth="1"/>
    <col min="15631" max="15631" width="19" style="3" customWidth="1"/>
    <col min="15632" max="15632" width="55.6272727272727" style="3" customWidth="1"/>
    <col min="15633" max="15872" width="7.87272727272727" style="3"/>
    <col min="15873" max="15873" width="5.12727272727273" style="3" customWidth="1"/>
    <col min="15874" max="15874" width="10.1272727272727" style="3" customWidth="1"/>
    <col min="15875" max="15875" width="24.2545454545455" style="3" customWidth="1"/>
    <col min="15876" max="15876" width="11.2545454545455" style="3" customWidth="1"/>
    <col min="15877" max="15877" width="19" style="3" customWidth="1"/>
    <col min="15878" max="15878" width="13.7545454545455" style="3" customWidth="1"/>
    <col min="15879" max="15879" width="10.3727272727273" style="3" customWidth="1"/>
    <col min="15880" max="15881" width="7.87272727272727" style="3"/>
    <col min="15882" max="15882" width="21.5" style="3" customWidth="1"/>
    <col min="15883" max="15883" width="7.87272727272727" style="3" customWidth="1"/>
    <col min="15884" max="15884" width="6.75454545454545" style="3" customWidth="1"/>
    <col min="15885" max="15885" width="24.1272727272727" style="3" customWidth="1"/>
    <col min="15886" max="15886" width="26.5" style="3" customWidth="1"/>
    <col min="15887" max="15887" width="19" style="3" customWidth="1"/>
    <col min="15888" max="15888" width="55.6272727272727" style="3" customWidth="1"/>
    <col min="15889" max="16128" width="7.87272727272727" style="3"/>
    <col min="16129" max="16129" width="5.12727272727273" style="3" customWidth="1"/>
    <col min="16130" max="16130" width="10.1272727272727" style="3" customWidth="1"/>
    <col min="16131" max="16131" width="24.2545454545455" style="3" customWidth="1"/>
    <col min="16132" max="16132" width="11.2545454545455" style="3" customWidth="1"/>
    <col min="16133" max="16133" width="19" style="3" customWidth="1"/>
    <col min="16134" max="16134" width="13.7545454545455" style="3" customWidth="1"/>
    <col min="16135" max="16135" width="10.3727272727273" style="3" customWidth="1"/>
    <col min="16136" max="16137" width="7.87272727272727" style="3"/>
    <col min="16138" max="16138" width="21.5" style="3" customWidth="1"/>
    <col min="16139" max="16139" width="7.87272727272727" style="3" customWidth="1"/>
    <col min="16140" max="16140" width="6.75454545454545" style="3" customWidth="1"/>
    <col min="16141" max="16141" width="24.1272727272727" style="3" customWidth="1"/>
    <col min="16142" max="16142" width="26.5" style="3" customWidth="1"/>
    <col min="16143" max="16143" width="19" style="3" customWidth="1"/>
    <col min="16144" max="16144" width="55.6272727272727" style="3" customWidth="1"/>
    <col min="16145" max="16384" width="7.87272727272727" style="3"/>
  </cols>
  <sheetData>
    <row r="1" s="1" customFormat="1" customHeight="1" spans="1:16">
      <c r="A1" s="5" t="s">
        <v>774</v>
      </c>
      <c r="B1" s="5" t="s">
        <v>1737</v>
      </c>
      <c r="C1" s="5" t="s">
        <v>1738</v>
      </c>
      <c r="D1" s="5" t="s">
        <v>1739</v>
      </c>
      <c r="E1" s="5" t="s">
        <v>760</v>
      </c>
      <c r="F1" s="5" t="s">
        <v>1740</v>
      </c>
      <c r="G1" s="5" t="s">
        <v>1741</v>
      </c>
      <c r="H1" s="5" t="s">
        <v>1742</v>
      </c>
      <c r="I1" s="5" t="s">
        <v>1743</v>
      </c>
      <c r="J1" s="5" t="s">
        <v>792</v>
      </c>
      <c r="K1" s="5" t="s">
        <v>20</v>
      </c>
      <c r="L1" s="5" t="s">
        <v>1744</v>
      </c>
      <c r="M1" s="12" t="s">
        <v>1745</v>
      </c>
      <c r="N1" s="12" t="s">
        <v>1745</v>
      </c>
      <c r="O1" s="12" t="s">
        <v>1746</v>
      </c>
      <c r="P1" s="5" t="s">
        <v>1747</v>
      </c>
    </row>
    <row r="2" customHeight="1" spans="1:16">
      <c r="A2" s="6">
        <v>1</v>
      </c>
      <c r="B2" s="7" t="s">
        <v>1428</v>
      </c>
      <c r="C2" s="7" t="s">
        <v>1748</v>
      </c>
      <c r="D2" s="8">
        <v>110057504</v>
      </c>
      <c r="E2" s="7" t="s">
        <v>533</v>
      </c>
      <c r="F2" s="7" t="s">
        <v>1749</v>
      </c>
      <c r="G2" s="7" t="s">
        <v>1750</v>
      </c>
      <c r="H2" s="7" t="s">
        <v>1751</v>
      </c>
      <c r="I2" s="7" t="s">
        <v>1752</v>
      </c>
      <c r="J2" s="7" t="s">
        <v>1425</v>
      </c>
      <c r="K2" s="7" t="s">
        <v>1753</v>
      </c>
      <c r="L2" s="7">
        <v>50</v>
      </c>
      <c r="M2" s="13" t="s">
        <v>1754</v>
      </c>
      <c r="N2" s="13"/>
      <c r="O2" s="13" t="s">
        <v>1755</v>
      </c>
      <c r="P2" s="7" t="s">
        <v>1756</v>
      </c>
    </row>
    <row r="3" customHeight="1" spans="1:16">
      <c r="A3" s="6">
        <v>2</v>
      </c>
      <c r="B3" s="7" t="s">
        <v>1727</v>
      </c>
      <c r="C3" s="7" t="s">
        <v>1748</v>
      </c>
      <c r="D3" s="8">
        <v>110057505</v>
      </c>
      <c r="E3" s="7" t="s">
        <v>533</v>
      </c>
      <c r="F3" s="7" t="s">
        <v>1749</v>
      </c>
      <c r="G3" s="7" t="s">
        <v>1757</v>
      </c>
      <c r="H3" s="7" t="s">
        <v>1751</v>
      </c>
      <c r="I3" s="7" t="s">
        <v>1752</v>
      </c>
      <c r="J3" s="7" t="s">
        <v>1425</v>
      </c>
      <c r="K3" s="7" t="s">
        <v>1753</v>
      </c>
      <c r="L3" s="7">
        <v>50</v>
      </c>
      <c r="M3" s="13" t="s">
        <v>1754</v>
      </c>
      <c r="N3" s="13"/>
      <c r="O3" s="13" t="s">
        <v>1755</v>
      </c>
      <c r="P3" s="7" t="s">
        <v>1756</v>
      </c>
    </row>
    <row r="4" ht="57.95" customHeight="1" spans="1:16">
      <c r="A4" s="6">
        <v>3</v>
      </c>
      <c r="B4" s="7" t="s">
        <v>1724</v>
      </c>
      <c r="C4" s="7" t="s">
        <v>1748</v>
      </c>
      <c r="D4" s="8">
        <v>910057509</v>
      </c>
      <c r="E4" s="7" t="s">
        <v>391</v>
      </c>
      <c r="F4" s="7" t="s">
        <v>1758</v>
      </c>
      <c r="G4" s="7" t="s">
        <v>1759</v>
      </c>
      <c r="H4" s="7" t="s">
        <v>1121</v>
      </c>
      <c r="I4" s="7" t="s">
        <v>1760</v>
      </c>
      <c r="J4" s="7" t="s">
        <v>1425</v>
      </c>
      <c r="K4" s="7" t="s">
        <v>1753</v>
      </c>
      <c r="L4" s="7">
        <v>50</v>
      </c>
      <c r="M4" s="14" t="s">
        <v>1761</v>
      </c>
      <c r="N4" s="13"/>
      <c r="O4" s="13"/>
      <c r="P4" s="7" t="s">
        <v>1762</v>
      </c>
    </row>
    <row r="5" customHeight="1" spans="1:16">
      <c r="A5" s="6">
        <v>4</v>
      </c>
      <c r="B5" s="7" t="s">
        <v>1120</v>
      </c>
      <c r="C5" s="7" t="s">
        <v>1748</v>
      </c>
      <c r="D5" s="8">
        <v>110057510</v>
      </c>
      <c r="E5" s="7" t="s">
        <v>391</v>
      </c>
      <c r="F5" s="7" t="s">
        <v>1758</v>
      </c>
      <c r="G5" s="7" t="s">
        <v>1763</v>
      </c>
      <c r="H5" s="7" t="s">
        <v>1121</v>
      </c>
      <c r="I5" s="7" t="s">
        <v>1760</v>
      </c>
      <c r="J5" s="7" t="s">
        <v>1425</v>
      </c>
      <c r="K5" s="7" t="s">
        <v>1753</v>
      </c>
      <c r="L5" s="7">
        <v>50</v>
      </c>
      <c r="M5" s="13" t="s">
        <v>1764</v>
      </c>
      <c r="N5" s="13"/>
      <c r="O5" s="13"/>
      <c r="P5" s="7" t="s">
        <v>1765</v>
      </c>
    </row>
    <row r="6" customHeight="1" spans="1:16">
      <c r="A6" s="6">
        <v>5</v>
      </c>
      <c r="B6" s="7" t="s">
        <v>1267</v>
      </c>
      <c r="C6" s="7" t="s">
        <v>1748</v>
      </c>
      <c r="D6" s="8">
        <v>110057511</v>
      </c>
      <c r="E6" s="7" t="s">
        <v>391</v>
      </c>
      <c r="F6" s="7" t="s">
        <v>1758</v>
      </c>
      <c r="G6" s="7" t="s">
        <v>1757</v>
      </c>
      <c r="H6" s="7" t="s">
        <v>1121</v>
      </c>
      <c r="I6" s="7" t="s">
        <v>1760</v>
      </c>
      <c r="J6" s="7" t="s">
        <v>1425</v>
      </c>
      <c r="K6" s="7" t="s">
        <v>1753</v>
      </c>
      <c r="L6" s="7">
        <v>50</v>
      </c>
      <c r="M6" s="13" t="s">
        <v>1764</v>
      </c>
      <c r="N6" s="13"/>
      <c r="O6" s="13"/>
      <c r="P6" s="7" t="s">
        <v>1765</v>
      </c>
    </row>
    <row r="7" customHeight="1" spans="1:16">
      <c r="A7" s="6">
        <v>6</v>
      </c>
      <c r="B7" s="7" t="s">
        <v>1708</v>
      </c>
      <c r="C7" s="7" t="s">
        <v>1748</v>
      </c>
      <c r="D7" s="8">
        <v>110057512</v>
      </c>
      <c r="E7" s="7" t="s">
        <v>1368</v>
      </c>
      <c r="F7" s="7" t="s">
        <v>1766</v>
      </c>
      <c r="G7" s="7" t="s">
        <v>1767</v>
      </c>
      <c r="H7" s="7" t="s">
        <v>1007</v>
      </c>
      <c r="I7" s="7" t="s">
        <v>1768</v>
      </c>
      <c r="J7" s="7" t="s">
        <v>1425</v>
      </c>
      <c r="K7" s="7" t="s">
        <v>1753</v>
      </c>
      <c r="L7" s="7">
        <v>50</v>
      </c>
      <c r="M7" s="13" t="s">
        <v>1769</v>
      </c>
      <c r="N7" s="13"/>
      <c r="O7" s="13"/>
      <c r="P7" s="7" t="s">
        <v>1770</v>
      </c>
    </row>
    <row r="8" customHeight="1" spans="1:16">
      <c r="A8" s="6">
        <v>7</v>
      </c>
      <c r="B8" s="7" t="s">
        <v>1367</v>
      </c>
      <c r="C8" s="7" t="s">
        <v>1748</v>
      </c>
      <c r="D8" s="8">
        <v>110057515</v>
      </c>
      <c r="E8" s="7" t="s">
        <v>1368</v>
      </c>
      <c r="F8" s="7" t="s">
        <v>1766</v>
      </c>
      <c r="G8" s="7" t="s">
        <v>1771</v>
      </c>
      <c r="H8" s="7" t="s">
        <v>1007</v>
      </c>
      <c r="I8" s="7" t="s">
        <v>1768</v>
      </c>
      <c r="J8" s="7" t="s">
        <v>1425</v>
      </c>
      <c r="K8" s="7" t="s">
        <v>1753</v>
      </c>
      <c r="L8" s="7">
        <v>50</v>
      </c>
      <c r="M8" s="13" t="s">
        <v>1769</v>
      </c>
      <c r="N8" s="13"/>
      <c r="O8" s="13"/>
      <c r="P8" s="7" t="s">
        <v>1770</v>
      </c>
    </row>
    <row r="9" s="2" customFormat="1" customHeight="1" spans="1:16">
      <c r="A9" s="9">
        <v>8</v>
      </c>
      <c r="B9" s="10" t="s">
        <v>1701</v>
      </c>
      <c r="C9" s="10" t="s">
        <v>1748</v>
      </c>
      <c r="D9" s="10">
        <v>910057542</v>
      </c>
      <c r="E9" s="10" t="s">
        <v>1703</v>
      </c>
      <c r="F9" s="10" t="s">
        <v>1772</v>
      </c>
      <c r="G9" s="10" t="s">
        <v>1773</v>
      </c>
      <c r="H9" s="10" t="s">
        <v>1007</v>
      </c>
      <c r="I9" s="10" t="s">
        <v>1774</v>
      </c>
      <c r="J9" s="10" t="s">
        <v>1775</v>
      </c>
      <c r="K9" s="10" t="s">
        <v>1753</v>
      </c>
      <c r="L9" s="10">
        <v>50</v>
      </c>
      <c r="M9" s="15" t="s">
        <v>1776</v>
      </c>
      <c r="N9" s="15" t="s">
        <v>1777</v>
      </c>
      <c r="O9" s="15"/>
      <c r="P9" s="10" t="s">
        <v>1778</v>
      </c>
    </row>
    <row r="10" s="2" customFormat="1" customHeight="1" spans="1:16">
      <c r="A10" s="9">
        <v>9</v>
      </c>
      <c r="B10" s="10" t="s">
        <v>1158</v>
      </c>
      <c r="C10" s="10" t="s">
        <v>1748</v>
      </c>
      <c r="D10" s="10">
        <v>110057548</v>
      </c>
      <c r="E10" s="10" t="s">
        <v>1779</v>
      </c>
      <c r="F10" s="10" t="s">
        <v>1780</v>
      </c>
      <c r="G10" s="10" t="s">
        <v>1781</v>
      </c>
      <c r="H10" s="10" t="s">
        <v>1007</v>
      </c>
      <c r="I10" s="10" t="s">
        <v>1774</v>
      </c>
      <c r="J10" s="10" t="s">
        <v>1775</v>
      </c>
      <c r="K10" s="10" t="s">
        <v>1753</v>
      </c>
      <c r="L10" s="10">
        <v>50</v>
      </c>
      <c r="M10" s="15" t="s">
        <v>1776</v>
      </c>
      <c r="N10" s="15" t="s">
        <v>1777</v>
      </c>
      <c r="O10" s="15"/>
      <c r="P10" s="10" t="s">
        <v>1782</v>
      </c>
    </row>
    <row r="11" s="2" customFormat="1" customHeight="1" spans="1:16">
      <c r="A11" s="9">
        <v>10</v>
      </c>
      <c r="B11" s="10" t="s">
        <v>1694</v>
      </c>
      <c r="C11" s="10" t="s">
        <v>1748</v>
      </c>
      <c r="D11" s="10">
        <v>110057551</v>
      </c>
      <c r="E11" s="10" t="s">
        <v>397</v>
      </c>
      <c r="F11" s="10" t="s">
        <v>1783</v>
      </c>
      <c r="G11" s="10" t="s">
        <v>1784</v>
      </c>
      <c r="H11" s="10" t="s">
        <v>1007</v>
      </c>
      <c r="I11" s="10" t="s">
        <v>1774</v>
      </c>
      <c r="J11" s="10" t="s">
        <v>1775</v>
      </c>
      <c r="K11" s="10" t="s">
        <v>1753</v>
      </c>
      <c r="L11" s="10">
        <v>50</v>
      </c>
      <c r="M11" s="15" t="s">
        <v>1776</v>
      </c>
      <c r="N11" s="15" t="s">
        <v>1777</v>
      </c>
      <c r="O11" s="15"/>
      <c r="P11" s="10" t="s">
        <v>1782</v>
      </c>
    </row>
    <row r="12" s="2" customFormat="1" customHeight="1" spans="1:16">
      <c r="A12" s="9">
        <v>11</v>
      </c>
      <c r="B12" s="10" t="s">
        <v>1690</v>
      </c>
      <c r="C12" s="10" t="s">
        <v>1748</v>
      </c>
      <c r="D12" s="10">
        <v>110057552</v>
      </c>
      <c r="E12" s="10" t="s">
        <v>1472</v>
      </c>
      <c r="F12" s="10" t="s">
        <v>1785</v>
      </c>
      <c r="G12" s="10" t="s">
        <v>1786</v>
      </c>
      <c r="H12" s="10" t="s">
        <v>1007</v>
      </c>
      <c r="I12" s="10" t="s">
        <v>1774</v>
      </c>
      <c r="J12" s="10" t="s">
        <v>1775</v>
      </c>
      <c r="K12" s="10" t="s">
        <v>1753</v>
      </c>
      <c r="L12" s="10">
        <v>50</v>
      </c>
      <c r="M12" s="15" t="s">
        <v>1776</v>
      </c>
      <c r="N12" s="15" t="s">
        <v>1777</v>
      </c>
      <c r="O12" s="15"/>
      <c r="P12" s="10" t="s">
        <v>1782</v>
      </c>
    </row>
    <row r="13" s="2" customFormat="1" customHeight="1" spans="1:16">
      <c r="A13" s="9">
        <v>12</v>
      </c>
      <c r="B13" s="10" t="s">
        <v>1471</v>
      </c>
      <c r="C13" s="10" t="s">
        <v>1748</v>
      </c>
      <c r="D13" s="10">
        <v>110057553</v>
      </c>
      <c r="E13" s="10" t="s">
        <v>1472</v>
      </c>
      <c r="F13" s="10" t="s">
        <v>1785</v>
      </c>
      <c r="G13" s="10" t="s">
        <v>1784</v>
      </c>
      <c r="H13" s="10" t="s">
        <v>1007</v>
      </c>
      <c r="I13" s="10" t="s">
        <v>1774</v>
      </c>
      <c r="J13" s="10" t="s">
        <v>1775</v>
      </c>
      <c r="K13" s="10" t="s">
        <v>1753</v>
      </c>
      <c r="L13" s="10">
        <v>50</v>
      </c>
      <c r="M13" s="15" t="s">
        <v>1776</v>
      </c>
      <c r="N13" s="15" t="s">
        <v>1777</v>
      </c>
      <c r="O13" s="15"/>
      <c r="P13" s="10" t="s">
        <v>1782</v>
      </c>
    </row>
    <row r="14" customHeight="1" spans="1:16">
      <c r="A14" s="6">
        <v>13</v>
      </c>
      <c r="B14" s="7" t="s">
        <v>482</v>
      </c>
      <c r="C14" s="7" t="s">
        <v>1748</v>
      </c>
      <c r="D14" s="8">
        <v>110057517</v>
      </c>
      <c r="E14" s="7" t="s">
        <v>483</v>
      </c>
      <c r="F14" s="7" t="s">
        <v>1787</v>
      </c>
      <c r="G14" s="7" t="s">
        <v>1788</v>
      </c>
      <c r="H14" s="7" t="s">
        <v>1007</v>
      </c>
      <c r="I14" s="7" t="s">
        <v>1774</v>
      </c>
      <c r="J14" s="7" t="s">
        <v>1425</v>
      </c>
      <c r="K14" s="7" t="s">
        <v>1753</v>
      </c>
      <c r="L14" s="7">
        <v>50</v>
      </c>
      <c r="M14" s="13" t="s">
        <v>1776</v>
      </c>
      <c r="N14" s="13"/>
      <c r="O14" s="13"/>
      <c r="P14" s="7" t="s">
        <v>1770</v>
      </c>
    </row>
    <row r="15" customHeight="1" spans="1:16">
      <c r="A15" s="6">
        <v>14</v>
      </c>
      <c r="B15" s="7" t="s">
        <v>488</v>
      </c>
      <c r="C15" s="7" t="s">
        <v>1748</v>
      </c>
      <c r="D15" s="8">
        <v>110057518</v>
      </c>
      <c r="E15" s="7" t="s">
        <v>483</v>
      </c>
      <c r="F15" s="7" t="s">
        <v>1787</v>
      </c>
      <c r="G15" s="7" t="s">
        <v>1789</v>
      </c>
      <c r="H15" s="7" t="s">
        <v>1007</v>
      </c>
      <c r="I15" s="7" t="s">
        <v>1774</v>
      </c>
      <c r="J15" s="7" t="s">
        <v>1425</v>
      </c>
      <c r="K15" s="7" t="s">
        <v>1753</v>
      </c>
      <c r="L15" s="7">
        <v>50</v>
      </c>
      <c r="M15" s="13" t="s">
        <v>1776</v>
      </c>
      <c r="N15" s="13"/>
      <c r="O15" s="13"/>
      <c r="P15" s="7" t="s">
        <v>1770</v>
      </c>
    </row>
    <row r="16" customHeight="1" spans="1:16">
      <c r="A16" s="6">
        <v>15</v>
      </c>
      <c r="B16" s="7" t="s">
        <v>396</v>
      </c>
      <c r="C16" s="7" t="s">
        <v>1748</v>
      </c>
      <c r="D16" s="8">
        <v>110057554</v>
      </c>
      <c r="E16" s="7" t="s">
        <v>1670</v>
      </c>
      <c r="F16" s="7" t="s">
        <v>1783</v>
      </c>
      <c r="G16" s="7" t="s">
        <v>1790</v>
      </c>
      <c r="H16" s="7" t="s">
        <v>1007</v>
      </c>
      <c r="I16" s="7" t="s">
        <v>1774</v>
      </c>
      <c r="J16" s="7" t="s">
        <v>1775</v>
      </c>
      <c r="K16" s="7" t="s">
        <v>1753</v>
      </c>
      <c r="L16" s="7">
        <v>50</v>
      </c>
      <c r="M16" s="13" t="s">
        <v>1776</v>
      </c>
      <c r="N16" s="13"/>
      <c r="O16" s="13"/>
      <c r="P16" s="7" t="s">
        <v>1782</v>
      </c>
    </row>
    <row r="17" customHeight="1" spans="1:16">
      <c r="A17" s="6">
        <v>16</v>
      </c>
      <c r="B17" s="7" t="s">
        <v>1668</v>
      </c>
      <c r="C17" s="7" t="s">
        <v>1748</v>
      </c>
      <c r="D17" s="8">
        <v>110057555</v>
      </c>
      <c r="E17" s="7" t="s">
        <v>1670</v>
      </c>
      <c r="F17" s="7" t="s">
        <v>1783</v>
      </c>
      <c r="G17" s="7" t="s">
        <v>1791</v>
      </c>
      <c r="H17" s="7" t="s">
        <v>1007</v>
      </c>
      <c r="I17" s="7" t="s">
        <v>1774</v>
      </c>
      <c r="J17" s="7" t="s">
        <v>1775</v>
      </c>
      <c r="K17" s="7" t="s">
        <v>1753</v>
      </c>
      <c r="L17" s="7">
        <v>50</v>
      </c>
      <c r="M17" s="13" t="s">
        <v>1776</v>
      </c>
      <c r="N17" s="13"/>
      <c r="O17" s="13"/>
      <c r="P17" s="7" t="s">
        <v>1782</v>
      </c>
    </row>
    <row r="18" s="2" customFormat="1" customHeight="1" spans="1:16">
      <c r="A18" s="9">
        <v>17</v>
      </c>
      <c r="B18" s="10" t="s">
        <v>1263</v>
      </c>
      <c r="C18" s="10" t="s">
        <v>1748</v>
      </c>
      <c r="D18" s="10">
        <v>910057519</v>
      </c>
      <c r="E18" s="10" t="s">
        <v>1264</v>
      </c>
      <c r="F18" s="10" t="s">
        <v>1792</v>
      </c>
      <c r="G18" s="10" t="s">
        <v>1793</v>
      </c>
      <c r="H18" s="10" t="s">
        <v>1007</v>
      </c>
      <c r="I18" s="10" t="s">
        <v>1794</v>
      </c>
      <c r="J18" s="10" t="s">
        <v>1425</v>
      </c>
      <c r="K18" s="10" t="s">
        <v>1753</v>
      </c>
      <c r="L18" s="10">
        <v>50</v>
      </c>
      <c r="M18" s="15" t="s">
        <v>1776</v>
      </c>
      <c r="N18" s="13"/>
      <c r="O18" s="13"/>
      <c r="P18" s="10" t="s">
        <v>1795</v>
      </c>
    </row>
    <row r="19" s="2" customFormat="1" customHeight="1" spans="1:16">
      <c r="A19" s="9">
        <v>18</v>
      </c>
      <c r="B19" s="10" t="s">
        <v>1509</v>
      </c>
      <c r="C19" s="10" t="s">
        <v>1748</v>
      </c>
      <c r="D19" s="10">
        <v>910057520</v>
      </c>
      <c r="E19" s="10" t="s">
        <v>1510</v>
      </c>
      <c r="F19" s="10" t="s">
        <v>1792</v>
      </c>
      <c r="G19" s="10" t="s">
        <v>1796</v>
      </c>
      <c r="H19" s="10" t="s">
        <v>1797</v>
      </c>
      <c r="I19" s="10" t="s">
        <v>1798</v>
      </c>
      <c r="J19" s="10" t="s">
        <v>1425</v>
      </c>
      <c r="K19" s="10" t="s">
        <v>1753</v>
      </c>
      <c r="L19" s="10">
        <v>50</v>
      </c>
      <c r="M19" s="15" t="s">
        <v>1776</v>
      </c>
      <c r="N19" s="13"/>
      <c r="O19" s="13"/>
      <c r="P19" s="10" t="s">
        <v>1795</v>
      </c>
    </row>
    <row r="20" s="2" customFormat="1" customHeight="1" spans="1:16">
      <c r="A20" s="9">
        <v>19</v>
      </c>
      <c r="B20" s="10" t="s">
        <v>1660</v>
      </c>
      <c r="C20" s="10" t="s">
        <v>1748</v>
      </c>
      <c r="D20" s="10">
        <v>910057521</v>
      </c>
      <c r="E20" s="10" t="s">
        <v>1510</v>
      </c>
      <c r="F20" s="10" t="s">
        <v>1792</v>
      </c>
      <c r="G20" s="10" t="s">
        <v>1799</v>
      </c>
      <c r="H20" s="10" t="s">
        <v>1797</v>
      </c>
      <c r="I20" s="10" t="s">
        <v>1798</v>
      </c>
      <c r="J20" s="10" t="s">
        <v>1425</v>
      </c>
      <c r="K20" s="10" t="s">
        <v>1753</v>
      </c>
      <c r="L20" s="10">
        <v>50</v>
      </c>
      <c r="M20" s="15" t="s">
        <v>1776</v>
      </c>
      <c r="N20" s="13"/>
      <c r="O20" s="13"/>
      <c r="P20" s="10" t="s">
        <v>1795</v>
      </c>
    </row>
    <row r="21" s="2" customFormat="1" customHeight="1" spans="1:16">
      <c r="A21" s="9">
        <v>20</v>
      </c>
      <c r="B21" s="10" t="s">
        <v>1651</v>
      </c>
      <c r="C21" s="10" t="s">
        <v>1748</v>
      </c>
      <c r="D21" s="10">
        <v>910057522</v>
      </c>
      <c r="E21" s="10" t="s">
        <v>1510</v>
      </c>
      <c r="F21" s="10" t="s">
        <v>1792</v>
      </c>
      <c r="G21" s="10" t="s">
        <v>1800</v>
      </c>
      <c r="H21" s="10" t="s">
        <v>1797</v>
      </c>
      <c r="I21" s="10" t="s">
        <v>1798</v>
      </c>
      <c r="J21" s="10" t="s">
        <v>1425</v>
      </c>
      <c r="K21" s="10" t="s">
        <v>1753</v>
      </c>
      <c r="L21" s="10">
        <v>50</v>
      </c>
      <c r="M21" s="15" t="s">
        <v>1776</v>
      </c>
      <c r="N21" s="13"/>
      <c r="O21" s="13"/>
      <c r="P21" s="10" t="s">
        <v>1795</v>
      </c>
    </row>
    <row r="22" customHeight="1" spans="1:16">
      <c r="A22" s="6">
        <v>21</v>
      </c>
      <c r="B22" s="7" t="s">
        <v>1801</v>
      </c>
      <c r="C22" s="7" t="s">
        <v>1748</v>
      </c>
      <c r="D22" s="8" t="s">
        <v>1802</v>
      </c>
      <c r="E22" s="7" t="s">
        <v>1803</v>
      </c>
      <c r="F22" s="7" t="s">
        <v>1803</v>
      </c>
      <c r="G22" s="7" t="s">
        <v>1804</v>
      </c>
      <c r="H22" s="7" t="s">
        <v>1751</v>
      </c>
      <c r="I22" s="7" t="s">
        <v>1768</v>
      </c>
      <c r="J22" s="7" t="s">
        <v>1805</v>
      </c>
      <c r="K22" s="7" t="s">
        <v>1806</v>
      </c>
      <c r="L22" s="7">
        <v>50</v>
      </c>
      <c r="M22" s="13" t="s">
        <v>1776</v>
      </c>
      <c r="N22" s="13"/>
      <c r="O22" s="13"/>
      <c r="P22" s="16" t="s">
        <v>1807</v>
      </c>
    </row>
    <row r="23" customHeight="1" spans="1:16">
      <c r="A23" s="6">
        <v>22</v>
      </c>
      <c r="B23" s="7" t="s">
        <v>1808</v>
      </c>
      <c r="C23" s="7" t="s">
        <v>1748</v>
      </c>
      <c r="D23" s="8">
        <v>910057556</v>
      </c>
      <c r="E23" s="7" t="s">
        <v>1670</v>
      </c>
      <c r="F23" s="7" t="s">
        <v>1783</v>
      </c>
      <c r="G23" s="7" t="s">
        <v>1809</v>
      </c>
      <c r="H23" s="7" t="s">
        <v>1751</v>
      </c>
      <c r="I23" s="7" t="s">
        <v>1774</v>
      </c>
      <c r="J23" s="7" t="s">
        <v>1810</v>
      </c>
      <c r="K23" s="7"/>
      <c r="L23" s="7">
        <v>80</v>
      </c>
      <c r="M23" s="13" t="s">
        <v>1776</v>
      </c>
      <c r="N23" s="13"/>
      <c r="O23" s="13"/>
      <c r="P23" s="7" t="s">
        <v>1811</v>
      </c>
    </row>
    <row r="24" customHeight="1" spans="1:16">
      <c r="A24" s="6">
        <v>23</v>
      </c>
      <c r="B24" s="7" t="s">
        <v>1812</v>
      </c>
      <c r="C24" s="7" t="s">
        <v>1748</v>
      </c>
      <c r="D24" s="8">
        <v>910057558</v>
      </c>
      <c r="E24" s="7" t="s">
        <v>1813</v>
      </c>
      <c r="F24" s="7" t="s">
        <v>1792</v>
      </c>
      <c r="G24" s="7" t="s">
        <v>1814</v>
      </c>
      <c r="H24" s="7" t="s">
        <v>1751</v>
      </c>
      <c r="I24" s="7" t="s">
        <v>1774</v>
      </c>
      <c r="J24" s="7" t="s">
        <v>1810</v>
      </c>
      <c r="K24" s="7"/>
      <c r="L24" s="7">
        <v>30</v>
      </c>
      <c r="M24" s="13" t="s">
        <v>1776</v>
      </c>
      <c r="N24" s="13"/>
      <c r="O24" s="13"/>
      <c r="P24" s="7" t="s">
        <v>1811</v>
      </c>
    </row>
    <row r="25" customHeight="1" spans="1:16">
      <c r="A25" s="11"/>
      <c r="B25" s="8"/>
      <c r="C25" s="8"/>
      <c r="D25" s="8"/>
      <c r="E25" s="8" t="s">
        <v>1815</v>
      </c>
      <c r="F25" s="8"/>
      <c r="G25" s="8"/>
      <c r="H25" s="8"/>
      <c r="I25" s="8"/>
      <c r="J25" s="8"/>
      <c r="K25" s="8"/>
      <c r="L25" s="8"/>
      <c r="M25" s="17" t="s">
        <v>1816</v>
      </c>
      <c r="N25" s="17"/>
      <c r="O25" s="17"/>
      <c r="P25" s="8"/>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6 " > < c o m m e n t   s : r e f = " A A 7 "   r g b C l r = " D A 9 E 3 C " / > < c o m m e n t   s : r e f = " A D 7 "   r g b C l r = " D A 9 E 3 C " / > < c o m m e n t   s : r e f = " A E 7 "   r g b C l r = " D A 9 E 3 C " / > < c o m m e n t   s : r e f = " A R 7 "   r g b C l r = " D A 9 E 3 C " / > < c o m m e n t   s : r e f = " A A 3 5 "   r g b C l r = " D A 9 E 3 C " / > < c o m m e n t   s : r e f = " A A 3 6 "   r g b C l r = " D A 9 E 3 C " / > < c o m m e n t   s : r e f = " A A 6 2 "   r g b C l r = " D A 9 E 3 C " / > < c o m m e n t   s : r e f = " A A 6 3 "   r g b C l r = " D A 9 E 3 C " / > < c o m m e n t   s : r e f = " A A 6 6 "   r g b C l r = " D A 9 E 3 C " / > < c o m m e n t   s : r e f = " A E 6 6 "   r g b C l r = " D A 9 E 3 C " / > < c o m m e n t   s : r e f = " A A 6 7 "   r g b C l r = " D A 9 E 3 C " / > < c o m m e n t   s : r e f = " A A 9 3 "   r g b C l r = " D A 9 E 3 C " / > < c o m m e n t   s : r e f = " A A 1 0 1 "   r g b C l r = " D A 9 E 3 C " / > < c o m m e n t   s : r e f = " T 1 2 9 "   r g b C l r = " D A 9 E 3 C " / > < c o m m e n t   s : r e f = " T 1 3 0 "   r g b C l r = " D A 9 E 3 C " / > < c o m m e n t   s : r e f = " T 1 3 1 "   r g b C l r = " D A 9 E 3 C " / > < / c o m m e n t L i s t > < 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KING</vt:lpstr>
      <vt:lpstr>首页</vt:lpstr>
      <vt:lpstr>靠背骨架-工艺BOM</vt:lpstr>
      <vt:lpstr>底座模块化-工艺BOM</vt:lpstr>
      <vt:lpstr>3.0平台标准件技术参数要求</vt:lpstr>
      <vt:lpstr>3.0项目上锐产品信息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2021-12-17T05:52:00Z</cp:lastPrinted>
  <dcterms:modified xsi:type="dcterms:W3CDTF">2023-08-09T07:07:41Z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4F0F863ED566435295F176A2FBC8C29E</vt:lpwstr>
  </property>
  <property fmtid="{D5CDD505-2E9C-101B-9397-08002B2CF9AE}" pid="4" name="KSOReadingLayout">
    <vt:bool>true</vt:bool>
  </property>
</Properties>
</file>