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吉林智恒\2023.8.11\"/>
    </mc:Choice>
  </mc:AlternateContent>
  <bookViews>
    <workbookView xWindow="0" yWindow="0" windowWidth="20925" windowHeight="9840" tabRatio="806" firstSheet="2" activeTab="2"/>
  </bookViews>
  <sheets>
    <sheet name="KING" sheetId="22" state="veryHidden" r:id="rId1"/>
    <sheet name="副驾焊接底支架降本前" sheetId="25" state="hidden" r:id="rId2"/>
    <sheet name="汇总表" sheetId="45" r:id="rId3"/>
    <sheet name="SHT0015962" sheetId="39" r:id="rId4"/>
    <sheet name="工序" sheetId="41" r:id="rId5"/>
    <sheet name="冲压工序费" sheetId="4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1_?" localSheetId="4">#REF!</definedName>
    <definedName name="_1_?">#REF!</definedName>
    <definedName name="_2__123Graph_BCHART_5" localSheetId="4" hidden="1">#REF!</definedName>
    <definedName name="_2__123Graph_BCHART_5" hidden="1">#REF!</definedName>
    <definedName name="_3__123Graph_CCHART_5" localSheetId="4" hidden="1">#REF!</definedName>
    <definedName name="_3__123Graph_CCHART_5" hidden="1">#REF!</definedName>
    <definedName name="_4__123Graph_DCHART_5" localSheetId="4" hidden="1">#REF!</definedName>
    <definedName name="_4__123Graph_DCHART_5" hidden="1">#REF!</definedName>
    <definedName name="_5__123Graph_ECHART_5" localSheetId="4" hidden="1">#REF!</definedName>
    <definedName name="_5__123Graph_ECHART_5" hidden="1">#REF!</definedName>
    <definedName name="_6__123Graph_FCHART_5" localSheetId="4" hidden="1">#REF!</definedName>
    <definedName name="_6__123Graph_FCHART_5" hidden="1">#REF!</definedName>
    <definedName name="_7__123Graph_XCHART_5" localSheetId="4" hidden="1">#REF!</definedName>
    <definedName name="_7__123Graph_XCHART_5" hidden="1">#REF!</definedName>
    <definedName name="_8_0" localSheetId="4">'[26]2'!#REF!</definedName>
    <definedName name="_8_0">'[1]2'!#REF!</definedName>
    <definedName name="_BAS11" localSheetId="4">#REF!</definedName>
    <definedName name="_BAS11">#REF!</definedName>
    <definedName name="_BAS12" localSheetId="4">#REF!</definedName>
    <definedName name="_BAS12">#REF!</definedName>
    <definedName name="_BAS13" localSheetId="4">#REF!</definedName>
    <definedName name="_BAS13">#REF!</definedName>
    <definedName name="_BAS14" localSheetId="4">#REF!</definedName>
    <definedName name="_BAS14">#REF!</definedName>
    <definedName name="_BAS21" localSheetId="4">#REF!</definedName>
    <definedName name="_BAS21">#REF!</definedName>
    <definedName name="_BAS22" localSheetId="4">#REF!</definedName>
    <definedName name="_BAS22">#REF!</definedName>
    <definedName name="_BAS23" localSheetId="4">#REF!</definedName>
    <definedName name="_BAS23">#REF!</definedName>
    <definedName name="_BAS24" localSheetId="4">#REF!</definedName>
    <definedName name="_BAS24">#REF!</definedName>
    <definedName name="_BAS31" localSheetId="4">#REF!</definedName>
    <definedName name="_BAS31">#REF!</definedName>
    <definedName name="_BAS32" localSheetId="4">#REF!</definedName>
    <definedName name="_BAS32">#REF!</definedName>
    <definedName name="_BAS33" localSheetId="4">#REF!</definedName>
    <definedName name="_BAS33">#REF!</definedName>
    <definedName name="_BAS34" localSheetId="4">#REF!</definedName>
    <definedName name="_BAS34">#REF!</definedName>
    <definedName name="_BSS1" localSheetId="4">#REF!</definedName>
    <definedName name="_BSS1">#REF!</definedName>
    <definedName name="_BSS2" localSheetId="4">#REF!</definedName>
    <definedName name="_BSS2">#REF!</definedName>
    <definedName name="_BSS3" localSheetId="4">#REF!</definedName>
    <definedName name="_BSS3">#REF!</definedName>
    <definedName name="_BSS4" localSheetId="4">#REF!</definedName>
    <definedName name="_BSS4">#REF!</definedName>
    <definedName name="_com2">'[2]Barwertberechnung (3)'!$AB$53</definedName>
    <definedName name="_xlnm._FilterDatabase" localSheetId="3" hidden="1">'SHT0015962'!$A$9:$AZ$17</definedName>
    <definedName name="_xlnm._FilterDatabase" localSheetId="1" hidden="1">副驾焊接底支架降本前!$A$9:$BB$26</definedName>
    <definedName name="_xlnm._FilterDatabase" localSheetId="4" hidden="1">工序!$A$3:$O$19</definedName>
    <definedName name="_MF1989" localSheetId="4">#REF!</definedName>
    <definedName name="_MF1989">#REF!</definedName>
    <definedName name="_MF1990" localSheetId="4">#REF!</definedName>
    <definedName name="_MF1990">#REF!</definedName>
    <definedName name="_MF1992" localSheetId="4">#REF!</definedName>
    <definedName name="_MF1992">#REF!</definedName>
    <definedName name="_MF1993" localSheetId="4">#REF!</definedName>
    <definedName name="_MF1993">#REF!</definedName>
    <definedName name="_MT248" localSheetId="4">#REF!</definedName>
    <definedName name="_MT248">#REF!</definedName>
    <definedName name="_Regression_Out" localSheetId="4" hidden="1">#REF!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SF1756">[26]总表!#REF!</definedName>
    <definedName name="_SF2010" localSheetId="4">#REF!</definedName>
    <definedName name="_SF2010">#REF!</definedName>
    <definedName name="_SF2011" localSheetId="4">#REF!</definedName>
    <definedName name="_SF2011">#REF!</definedName>
    <definedName name="_SF2012" localSheetId="4">#REF!</definedName>
    <definedName name="_SF2012">#REF!</definedName>
    <definedName name="_SF2013" localSheetId="4">#REF!</definedName>
    <definedName name="_SF2013">#REF!</definedName>
    <definedName name="_SF2014" localSheetId="4">#REF!</definedName>
    <definedName name="_SF2014">#REF!</definedName>
    <definedName name="_SF2015" localSheetId="4">#REF!</definedName>
    <definedName name="_SF2015">#REF!</definedName>
    <definedName name="_SF2016" localSheetId="4">#REF!</definedName>
    <definedName name="_SF2016">#REF!</definedName>
    <definedName name="_SF2018" localSheetId="4">#REF!</definedName>
    <definedName name="_SF2018">#REF!</definedName>
    <definedName name="_SF2019" localSheetId="4">#REF!</definedName>
    <definedName name="_SF2019">#REF!</definedName>
    <definedName name="_SF2020" localSheetId="4">#REF!</definedName>
    <definedName name="_SF2020">#REF!</definedName>
    <definedName name="_SF2021" localSheetId="4">#REF!</definedName>
    <definedName name="_SF2021">#REF!</definedName>
    <definedName name="_SF2022" localSheetId="4">#REF!</definedName>
    <definedName name="_SF2022">#REF!</definedName>
    <definedName name="_SF2023" localSheetId="4">#REF!</definedName>
    <definedName name="_SF2023">#REF!</definedName>
    <definedName name="_SF2264" localSheetId="4">#REF!</definedName>
    <definedName name="_SF2264">#REF!</definedName>
    <definedName name="_SF2265" localSheetId="4">#REF!</definedName>
    <definedName name="_SF2265">#REF!</definedName>
    <definedName name="_SF2457" localSheetId="4">#REF!</definedName>
    <definedName name="_SF2457">#REF!</definedName>
    <definedName name="_SF2458" localSheetId="4">#REF!</definedName>
    <definedName name="_SF2458">#REF!</definedName>
    <definedName name="_SF2459" localSheetId="4">#REF!</definedName>
    <definedName name="_SF2459">#REF!</definedName>
    <definedName name="_SF2460" localSheetId="4">#REF!</definedName>
    <definedName name="_SF2460">#REF!</definedName>
    <definedName name="_SF2461" localSheetId="4">#REF!</definedName>
    <definedName name="_SF2461">#REF!</definedName>
    <definedName name="_SF2462" localSheetId="4">#REF!</definedName>
    <definedName name="_SF2462">#REF!</definedName>
    <definedName name="_SF2463" localSheetId="4">#REF!</definedName>
    <definedName name="_SF2463">#REF!</definedName>
    <definedName name="_SF2464" localSheetId="4">#REF!</definedName>
    <definedName name="_SF2464">#REF!</definedName>
    <definedName name="_SF2465" localSheetId="4">#REF!</definedName>
    <definedName name="_SF2465">#REF!</definedName>
    <definedName name="_SF2466" localSheetId="4">#REF!</definedName>
    <definedName name="_SF2466">#REF!</definedName>
    <definedName name="_SF2614" localSheetId="4">#REF!</definedName>
    <definedName name="_SF2614">#REF!</definedName>
    <definedName name="_SF2615" localSheetId="4">#REF!</definedName>
    <definedName name="_SF2615">#REF!</definedName>
    <definedName name="_SF2616" localSheetId="4">#REF!</definedName>
    <definedName name="_SF2616">#REF!</definedName>
    <definedName name="_SF2617" localSheetId="4">#REF!</definedName>
    <definedName name="_SF2617">#REF!</definedName>
    <definedName name="_SF2618" localSheetId="4">#REF!</definedName>
    <definedName name="_SF2618">#REF!</definedName>
    <definedName name="_SF2619" localSheetId="4">#REF!</definedName>
    <definedName name="_SF2619">#REF!</definedName>
    <definedName name="_SF2620" localSheetId="4">#REF!</definedName>
    <definedName name="_SF2620">#REF!</definedName>
    <definedName name="_SF2621" localSheetId="4">#REF!</definedName>
    <definedName name="_SF2621">#REF!</definedName>
    <definedName name="_SF2622" localSheetId="4">#REF!</definedName>
    <definedName name="_SF2622">#REF!</definedName>
    <definedName name="_Sort" localSheetId="4" hidden="1">#REF!</definedName>
    <definedName name="_Sort" hidden="1">#REF!</definedName>
    <definedName name="※_추후_NAVA__PROJECT는__부품_">[3]기안!$A$43</definedName>
    <definedName name="a" localSheetId="4">#REF!</definedName>
    <definedName name="a">#REF!</definedName>
    <definedName name="abcd" localSheetId="4">#REF!</definedName>
    <definedName name="abcd">#REF!</definedName>
    <definedName name="Abzinsfaktor" localSheetId="4">#REF!</definedName>
    <definedName name="Abzinsfaktor">#REF!</definedName>
    <definedName name="AI">[4]신규DEP!#REF!</definedName>
    <definedName name="Auf_Abzinsungsfaktor" localSheetId="4">#REF!</definedName>
    <definedName name="Auf_Abzinsungsfaktor">#REF!</definedName>
    <definedName name="awc" localSheetId="4">#REF!</definedName>
    <definedName name="awc">#REF!</definedName>
    <definedName name="B" localSheetId="4">#REF!</definedName>
    <definedName name="B">#REF!</definedName>
    <definedName name="BB" localSheetId="4">#REF!</definedName>
    <definedName name="BB">#REF!</definedName>
    <definedName name="bc" localSheetId="4">#REF!</definedName>
    <definedName name="bc">#REF!</definedName>
    <definedName name="bild">[5]Import!$L$389:$L$485</definedName>
    <definedName name="blatt2" localSheetId="4">#REF!</definedName>
    <definedName name="blatt2">#REF!</definedName>
    <definedName name="CC" localSheetId="4">#REF!</definedName>
    <definedName name="CC">#REF!</definedName>
    <definedName name="CC.QQ" localSheetId="4">#REF!</definedName>
    <definedName name="CC.QQ">#REF!</definedName>
    <definedName name="change">[6]Reference!$A$31:$A$57</definedName>
    <definedName name="ck" localSheetId="4" hidden="1">#REF!</definedName>
    <definedName name="ck" hidden="1">#REF!</definedName>
    <definedName name="CKD">[7]Constant!#REF!</definedName>
    <definedName name="code" localSheetId="4">#REF!</definedName>
    <definedName name="code">#REF!</definedName>
    <definedName name="Column">[8]Constant!#REF!</definedName>
    <definedName name="com">'[2]Vorbereitende Eingaben (Teil 1)'!$C$40</definedName>
    <definedName name="Cost" localSheetId="4">#REF!</definedName>
    <definedName name="Cost">#REF!</definedName>
    <definedName name="CZK" localSheetId="4">#REF!</definedName>
    <definedName name="CZK">#REF!</definedName>
    <definedName name="d" localSheetId="4">#REF!</definedName>
    <definedName name="d">#REF!</definedName>
    <definedName name="_xlnm.Database" localSheetId="4">#REF!</definedName>
    <definedName name="_xlnm.Database">#REF!</definedName>
    <definedName name="DATE">[9]총괄표!$C$2</definedName>
    <definedName name="DATEE" localSheetId="4">#REF!</definedName>
    <definedName name="DATEE">#REF!</definedName>
    <definedName name="Daten" localSheetId="4">#REF!</definedName>
    <definedName name="Daten">#REF!</definedName>
    <definedName name="DD" localSheetId="4">#REF!</definedName>
    <definedName name="DD">#REF!</definedName>
    <definedName name="DDATE" localSheetId="4">#REF!</definedName>
    <definedName name="DDATE">#REF!</definedName>
    <definedName name="DKDKFG8TBTB2RT" localSheetId="4">#REF!</definedName>
    <definedName name="DKDKFG8TBTB2RT">#REF!</definedName>
    <definedName name="DOL" localSheetId="4">#REF!</definedName>
    <definedName name="DOL">#REF!</definedName>
    <definedName name="DOLLAR" localSheetId="4">#REF!</definedName>
    <definedName name="DOLLAR">#REF!</definedName>
    <definedName name="DV_Cost_Tot">[10]Worksheet!$I$63</definedName>
    <definedName name="DV_Cost_Tot_Mkt">[10]Worksheet!$J$63</definedName>
    <definedName name="DV_Grand_Total" localSheetId="4">#REF!</definedName>
    <definedName name="DV_Grand_Total">#REF!</definedName>
    <definedName name="DV_Grand_Total_Mkt" localSheetId="4">#REF!</definedName>
    <definedName name="DV_Grand_Total_Mkt">#REF!</definedName>
    <definedName name="EE" localSheetId="4">#REF!</definedName>
    <definedName name="EE">#REF!</definedName>
    <definedName name="Eingabe" localSheetId="4">#REF!</definedName>
    <definedName name="Eingabe">#REF!</definedName>
    <definedName name="Eingabe2" localSheetId="4">#REF!</definedName>
    <definedName name="Eingabe2">#REF!</definedName>
    <definedName name="Eingabe3" localSheetId="4">#REF!</definedName>
    <definedName name="Eingabe3">#REF!</definedName>
    <definedName name="Eingabe4" localSheetId="4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4">#REF!</definedName>
    <definedName name="ESP">#REF!</definedName>
    <definedName name="ex" localSheetId="4">#REF!</definedName>
    <definedName name="ex">#REF!</definedName>
    <definedName name="FF" localSheetId="4">#REF!</definedName>
    <definedName name="FF">#REF!</definedName>
    <definedName name="FG12TBTB2RTDKDKGMLRT">[12]협조전!#REF!</definedName>
    <definedName name="FG22TBTB3RTDKDKDK">[13]차수!#REF!</definedName>
    <definedName name="FGPRTBTB1RTDKDK" localSheetId="4">#REF!</definedName>
    <definedName name="FGPRTBTB1RTDKDK">#REF!</definedName>
    <definedName name="FGRKBS11TBTB3RTDKDK">[14]협조전!#REF!</definedName>
    <definedName name="fgRKBS8TBTB3RT">[14]협조전!#REF!</definedName>
    <definedName name="fgRKRKRKRKRKTBTB2RTDKDK" localSheetId="4">#REF!</definedName>
    <definedName name="fgRKRKRKRKRKTBTB2RTDKDK">#REF!</definedName>
    <definedName name="FGtbtbspspsprtdkdk">[15]BUS제원1!#REF!</definedName>
    <definedName name="Fixture_Cost_Tot">[10]Worksheet!$O$13</definedName>
    <definedName name="FRF" localSheetId="4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4">#REF!</definedName>
    <definedName name="Function">#REF!</definedName>
    <definedName name="GG" localSheetId="4">#REF!</definedName>
    <definedName name="GG">#REF!</definedName>
    <definedName name="hh" localSheetId="4">#REF!</definedName>
    <definedName name="hh">#REF!</definedName>
    <definedName name="II" localSheetId="4">#REF!</definedName>
    <definedName name="II">#REF!</definedName>
    <definedName name="INDEX" localSheetId="4">#REF!</definedName>
    <definedName name="INDEX">#REF!</definedName>
    <definedName name="Individual" localSheetId="4">#REF!</definedName>
    <definedName name="Individual">#REF!</definedName>
    <definedName name="ITL" localSheetId="4">#REF!</definedName>
    <definedName name="ITL">#REF!</definedName>
    <definedName name="JIN" localSheetId="4">#REF!</definedName>
    <definedName name="JIN">#REF!</definedName>
    <definedName name="JKL" localSheetId="4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 localSheetId="4">#REF!</definedName>
    <definedName name="LARGE">#REF!</definedName>
    <definedName name="Mischpreis1" localSheetId="4">#REF!</definedName>
    <definedName name="Mischpreis1">#REF!</definedName>
    <definedName name="Mischpreis2" localSheetId="4">#REF!</definedName>
    <definedName name="Mischpreis2">#REF!</definedName>
    <definedName name="Mischpreis3" localSheetId="4">#REF!</definedName>
    <definedName name="Mischpreis3">#REF!</definedName>
    <definedName name="Mischpreis4" localSheetId="4">#REF!</definedName>
    <definedName name="Mischpreis4">#REF!</definedName>
    <definedName name="Model_ID">[6]Model!$A$4:$A$43</definedName>
    <definedName name="Mq">[20]GRACE!#REF!</definedName>
    <definedName name="M행" localSheetId="4">#REF!</definedName>
    <definedName name="M행">#REF!</definedName>
    <definedName name="NEWCODE" localSheetId="4">#REF!</definedName>
    <definedName name="NEWCODE">#REF!</definedName>
    <definedName name="nime" localSheetId="4" hidden="1">#REF!</definedName>
    <definedName name="nime" hidden="1">#REF!</definedName>
    <definedName name="N행" localSheetId="4">#REF!</definedName>
    <definedName name="N행">#REF!</definedName>
    <definedName name="O행" localSheetId="4">#REF!</definedName>
    <definedName name="O행">#REF!</definedName>
    <definedName name="plant" localSheetId="4">#REF!</definedName>
    <definedName name="plant">#REF!</definedName>
    <definedName name="PLANTS" localSheetId="4">#REF!</definedName>
    <definedName name="PLANTS">#REF!</definedName>
    <definedName name="PNPrinciple">[8]Constant!#REF!</definedName>
    <definedName name="prem" localSheetId="4">#REF!</definedName>
    <definedName name="prem">#REF!</definedName>
    <definedName name="_xlnm.Print_Area" localSheetId="3">'SHT0015962'!$A$1:$AX$14</definedName>
    <definedName name="_xlnm.Print_Area" localSheetId="1">副驾焊接底支架降本前!$A$1:$BB$26</definedName>
    <definedName name="_xlnm.Print_Area" localSheetId="4">工序!$A$2:$O$19</definedName>
    <definedName name="PRINT_AREA_MI">'[21]RD제품개발투자비(매가)'!#REF!</definedName>
    <definedName name="_xlnm.Print_Titles" localSheetId="3">'SHT0015962'!$8:$8</definedName>
    <definedName name="_xlnm.Print_Titles" localSheetId="1">副驾焊接底支架降本前!$9:$9</definedName>
    <definedName name="_xlnm.Print_Titles" localSheetId="4">工序!$2:$2</definedName>
    <definedName name="PROJECT명" localSheetId="4">#REF!</definedName>
    <definedName name="PROJECT명">#REF!</definedName>
    <definedName name="PROTO" localSheetId="4">#REF!</definedName>
    <definedName name="PROTO">#REF!</definedName>
    <definedName name="PROTO1" localSheetId="4">#REF!</definedName>
    <definedName name="PROTO1">#REF!</definedName>
    <definedName name="PV_Cost_Tot">[10]Worksheet!$Q$63</definedName>
    <definedName name="PV_Cost_Tot_Mkt">[10]Worksheet!$R$63</definedName>
    <definedName name="PV_Grand_Total" localSheetId="4">#REF!</definedName>
    <definedName name="PV_Grand_Total">#REF!</definedName>
    <definedName name="PV_Grand_Total_Mkt" localSheetId="4">#REF!</definedName>
    <definedName name="PV_Grand_Total_Mkt">#REF!</definedName>
    <definedName name="P행" localSheetId="4">#REF!</definedName>
    <definedName name="P행">#REF!</definedName>
    <definedName name="Q행" localSheetId="4">#REF!</definedName>
    <definedName name="Q행">#REF!</definedName>
    <definedName name="Retest_Percent" localSheetId="4">#REF!</definedName>
    <definedName name="Retest_Percent">#REF!</definedName>
    <definedName name="Retest_Tot" localSheetId="4">#REF!</definedName>
    <definedName name="Retest_Tot">#REF!</definedName>
    <definedName name="Retest_Tot_Mkt" localSheetId="4">#REF!</definedName>
    <definedName name="Retest_Tot_Mkt">#REF!</definedName>
    <definedName name="R행" localSheetId="4">#REF!</definedName>
    <definedName name="R행">#REF!</definedName>
    <definedName name="SMALL" localSheetId="4">#REF!</definedName>
    <definedName name="SMALL">#REF!</definedName>
    <definedName name="SPEED_D170" localSheetId="4">#REF!</definedName>
    <definedName name="SPEED_D170">#REF!</definedName>
    <definedName name="SSRR">[22]기안!$A$43</definedName>
    <definedName name="S행" localSheetId="4">#REF!</definedName>
    <definedName name="S행">#REF!</definedName>
    <definedName name="Total_DV_and_PV_Testing" localSheetId="4">#REF!</definedName>
    <definedName name="Total_DV_and_PV_Testing">#REF!</definedName>
    <definedName name="Total_DV_and_PV_Testing_Mkt" localSheetId="4">#REF!</definedName>
    <definedName name="Total_DV_and_PV_Testing_Mkt">#REF!</definedName>
    <definedName name="T행" localSheetId="4">#REF!</definedName>
    <definedName name="T행">#REF!</definedName>
    <definedName name="unit" localSheetId="4">#REF!</definedName>
    <definedName name="unit">#REF!</definedName>
    <definedName name="uu" localSheetId="4">#REF!</definedName>
    <definedName name="uu">#REF!</definedName>
    <definedName name="U행" localSheetId="4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4">#REF!</definedName>
    <definedName name="VV">#REF!</definedName>
    <definedName name="V행" localSheetId="4">#REF!</definedName>
    <definedName name="V행">#REF!</definedName>
    <definedName name="W" localSheetId="4">#REF!</definedName>
    <definedName name="W">#REF!</definedName>
    <definedName name="Werk011" localSheetId="4">#REF!</definedName>
    <definedName name="Werk011">#REF!</definedName>
    <definedName name="Werk012" localSheetId="4">#REF!</definedName>
    <definedName name="Werk012">#REF!</definedName>
    <definedName name="Werk013" localSheetId="4">#REF!</definedName>
    <definedName name="Werk013">#REF!</definedName>
    <definedName name="Werk014" localSheetId="4">#REF!</definedName>
    <definedName name="Werk014">#REF!</definedName>
    <definedName name="Werk021" localSheetId="4">#REF!</definedName>
    <definedName name="Werk021">#REF!</definedName>
    <definedName name="Werk022" localSheetId="4">#REF!</definedName>
    <definedName name="Werk022">#REF!</definedName>
    <definedName name="Werk023" localSheetId="4">#REF!</definedName>
    <definedName name="Werk023">#REF!</definedName>
    <definedName name="Werk024" localSheetId="4">#REF!</definedName>
    <definedName name="Werk024">#REF!</definedName>
    <definedName name="Werk031" localSheetId="4">#REF!</definedName>
    <definedName name="Werk031">#REF!</definedName>
    <definedName name="Werk032" localSheetId="4">#REF!</definedName>
    <definedName name="Werk032">#REF!</definedName>
    <definedName name="Werk033" localSheetId="4">#REF!</definedName>
    <definedName name="Werk033">#REF!</definedName>
    <definedName name="Werk034" localSheetId="4">#REF!</definedName>
    <definedName name="Werk034">#REF!</definedName>
    <definedName name="Werk041" localSheetId="4">#REF!</definedName>
    <definedName name="Werk041">#REF!</definedName>
    <definedName name="Werk042" localSheetId="4">#REF!</definedName>
    <definedName name="Werk042">#REF!</definedName>
    <definedName name="Werk043" localSheetId="4">#REF!</definedName>
    <definedName name="Werk043">#REF!</definedName>
    <definedName name="Werk044" localSheetId="4">#REF!</definedName>
    <definedName name="Werk044">#REF!</definedName>
    <definedName name="Werk051" localSheetId="4">#REF!</definedName>
    <definedName name="Werk051">#REF!</definedName>
    <definedName name="Werk052" localSheetId="4">#REF!</definedName>
    <definedName name="Werk052">#REF!</definedName>
    <definedName name="Werk053" localSheetId="4">#REF!</definedName>
    <definedName name="Werk053">#REF!</definedName>
    <definedName name="Werk054" localSheetId="4">#REF!</definedName>
    <definedName name="Werk054">#REF!</definedName>
    <definedName name="Werk061" localSheetId="4">#REF!</definedName>
    <definedName name="Werk061">#REF!</definedName>
    <definedName name="Werk062" localSheetId="4">#REF!</definedName>
    <definedName name="Werk062">#REF!</definedName>
    <definedName name="Werk063" localSheetId="4">#REF!</definedName>
    <definedName name="Werk063">#REF!</definedName>
    <definedName name="Werk064" localSheetId="4">#REF!</definedName>
    <definedName name="Werk064">#REF!</definedName>
    <definedName name="Werk071" localSheetId="4">#REF!</definedName>
    <definedName name="Werk071">#REF!</definedName>
    <definedName name="Werk072" localSheetId="4">#REF!</definedName>
    <definedName name="Werk072">#REF!</definedName>
    <definedName name="Werk073" localSheetId="4">#REF!</definedName>
    <definedName name="Werk073">#REF!</definedName>
    <definedName name="Werk074" localSheetId="4">#REF!</definedName>
    <definedName name="Werk074">#REF!</definedName>
    <definedName name="Werk081" localSheetId="4">#REF!</definedName>
    <definedName name="Werk081">#REF!</definedName>
    <definedName name="Werk082" localSheetId="4">#REF!</definedName>
    <definedName name="Werk082">#REF!</definedName>
    <definedName name="Werk083" localSheetId="4">#REF!</definedName>
    <definedName name="Werk083">#REF!</definedName>
    <definedName name="Werk084" localSheetId="4">#REF!</definedName>
    <definedName name="Werk084">#REF!</definedName>
    <definedName name="Werk091" localSheetId="4">#REF!</definedName>
    <definedName name="Werk091">#REF!</definedName>
    <definedName name="Werk092" localSheetId="4">#REF!</definedName>
    <definedName name="Werk092">#REF!</definedName>
    <definedName name="Werk093" localSheetId="4">#REF!</definedName>
    <definedName name="Werk093">#REF!</definedName>
    <definedName name="Werk094" localSheetId="4">#REF!</definedName>
    <definedName name="Werk094">#REF!</definedName>
    <definedName name="Werk101" localSheetId="4">#REF!</definedName>
    <definedName name="Werk101">#REF!</definedName>
    <definedName name="Werk102" localSheetId="4">#REF!</definedName>
    <definedName name="Werk102">#REF!</definedName>
    <definedName name="Werk103" localSheetId="4">#REF!</definedName>
    <definedName name="Werk103">#REF!</definedName>
    <definedName name="Werk104" localSheetId="4">#REF!</definedName>
    <definedName name="Werk104">#REF!</definedName>
    <definedName name="Werk111" localSheetId="4">#REF!</definedName>
    <definedName name="Werk111">#REF!</definedName>
    <definedName name="Werk112" localSheetId="4">#REF!</definedName>
    <definedName name="Werk112">#REF!</definedName>
    <definedName name="Werk113" localSheetId="4">#REF!</definedName>
    <definedName name="Werk113">#REF!</definedName>
    <definedName name="Werk114" localSheetId="4">#REF!</definedName>
    <definedName name="Werk114">#REF!</definedName>
    <definedName name="Werk121" localSheetId="4">#REF!</definedName>
    <definedName name="Werk121">#REF!</definedName>
    <definedName name="Werk122" localSheetId="4">#REF!</definedName>
    <definedName name="Werk122">#REF!</definedName>
    <definedName name="Werk123" localSheetId="4">#REF!</definedName>
    <definedName name="Werk123">#REF!</definedName>
    <definedName name="Werk124" localSheetId="4">#REF!</definedName>
    <definedName name="Werk124">#REF!</definedName>
    <definedName name="Werk131" localSheetId="4">#REF!</definedName>
    <definedName name="Werk131">#REF!</definedName>
    <definedName name="Werk132" localSheetId="4">#REF!</definedName>
    <definedName name="Werk132">#REF!</definedName>
    <definedName name="Werk133" localSheetId="4">#REF!</definedName>
    <definedName name="Werk133">#REF!</definedName>
    <definedName name="Werk134" localSheetId="4">#REF!</definedName>
    <definedName name="Werk134">#REF!</definedName>
    <definedName name="Werk141" localSheetId="4">#REF!</definedName>
    <definedName name="Werk141">#REF!</definedName>
    <definedName name="Werk142" localSheetId="4">#REF!</definedName>
    <definedName name="Werk142">#REF!</definedName>
    <definedName name="Werk143" localSheetId="4">#REF!</definedName>
    <definedName name="Werk143">#REF!</definedName>
    <definedName name="Werk144" localSheetId="4">#REF!</definedName>
    <definedName name="Werk144">#REF!</definedName>
    <definedName name="ww" localSheetId="4">#REF!</definedName>
    <definedName name="ww">#REF!</definedName>
    <definedName name="W행" localSheetId="4">#REF!</definedName>
    <definedName name="W행">#REF!</definedName>
    <definedName name="W행1">#N/A</definedName>
    <definedName name="XG액션" localSheetId="4">#REF!</definedName>
    <definedName name="XG액션">#REF!</definedName>
    <definedName name="xx" localSheetId="4">#REF!</definedName>
    <definedName name="xx">#REF!</definedName>
    <definedName name="X행" localSheetId="4">#REF!</definedName>
    <definedName name="X행">#REF!</definedName>
    <definedName name="YEN" localSheetId="4">#REF!</definedName>
    <definedName name="YEN">#REF!</definedName>
    <definedName name="yy" localSheetId="4">#REF!</definedName>
    <definedName name="yy">#REF!</definedName>
    <definedName name="YYY" localSheetId="4">#REF!</definedName>
    <definedName name="YYY">#REF!</definedName>
    <definedName name="ZZ" localSheetId="4">#REF!</definedName>
    <definedName name="ZZ">#REF!</definedName>
    <definedName name="기안">'[23]2.대외공문'!#REF!</definedName>
    <definedName name="기안3" localSheetId="4">#REF!</definedName>
    <definedName name="기안3">#REF!</definedName>
    <definedName name="기안갑" localSheetId="4">#REF!</definedName>
    <definedName name="기안갑">#REF!</definedName>
    <definedName name="기안갑1">#N/A</definedName>
    <definedName name="기안용지" localSheetId="4">#REF!</definedName>
    <definedName name="기안용지">#REF!</definedName>
    <definedName name="기안을" localSheetId="4">#REF!</definedName>
    <definedName name="기안을">#REF!</definedName>
    <definedName name="기안을1">#N/A</definedName>
    <definedName name="單位阡원_阡￥" localSheetId="4">#REF!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4">#REF!</definedName>
    <definedName name="대회">#REF!</definedName>
    <definedName name="라ㅕ화" localSheetId="4">#REF!</definedName>
    <definedName name="라ㅕ화">#REF!</definedName>
    <definedName name="_xlnm.Extract" localSheetId="4">#REF!</definedName>
    <definedName name="_xlnm.Extract">#REF!</definedName>
    <definedName name="ㅁ1">[4]신규DEP!#REF!</definedName>
    <definedName name="ㅁ1430" localSheetId="4">#REF!</definedName>
    <definedName name="ㅁ1430">#REF!</definedName>
    <definedName name="ㅁㅁㅁ">'[25]5.세운W-A'!#REF!</definedName>
    <definedName name="모" localSheetId="4">#REF!</definedName>
    <definedName name="모">#REF!</definedName>
    <definedName name="발" localSheetId="4">#REF!</definedName>
    <definedName name="발">#REF!</definedName>
    <definedName name="변경" localSheetId="4">#REF!</definedName>
    <definedName name="변경">#REF!</definedName>
    <definedName name="부서" localSheetId="4">#REF!</definedName>
    <definedName name="부서">#REF!</definedName>
    <definedName name="부서별예산" localSheetId="4">#REF!</definedName>
    <definedName name="부서별예산">#REF!</definedName>
    <definedName name="비교A" localSheetId="4">#REF!</definedName>
    <definedName name="비교A">#REF!</definedName>
    <definedName name="ㅅ7" localSheetId="4">#REF!</definedName>
    <definedName name="ㅅ7">#REF!</definedName>
    <definedName name="사업투자" localSheetId="4">#REF!</definedName>
    <definedName name="사업투자">#REF!</definedName>
    <definedName name="사업투자1" localSheetId="4">#REF!</definedName>
    <definedName name="사업투자1">#REF!</definedName>
    <definedName name="엉댜ㄷㅈ" localSheetId="4">#REF!</definedName>
    <definedName name="엉댜ㄷㅈ">#REF!</definedName>
    <definedName name="엉댜ㄷㅈ1">#N/A</definedName>
    <definedName name="예산총괄시트설ONLY" localSheetId="4">#REF!</definedName>
    <definedName name="예산총괄시트설ONLY">#REF!</definedName>
    <definedName name="장기투자.94.BB" localSheetId="4">#REF!</definedName>
    <definedName name="장기투자.94.BB">#REF!</definedName>
    <definedName name="제목" localSheetId="4">#REF!</definedName>
    <definedName name="제목">#REF!</definedName>
    <definedName name="투자비" localSheetId="4">#REF!</definedName>
    <definedName name="투자비">#REF!</definedName>
    <definedName name="허">#N/A</definedName>
    <definedName name="흵____R3_t" localSheetId="4">#REF!</definedName>
    <definedName name="흵____R3_t">#REF!</definedName>
    <definedName name="ㅗㅗㅘㅣㅣㅏ" localSheetId="4">#REF!</definedName>
    <definedName name="ㅗㅗㅘㅣㅣㅏ">#REF!</definedName>
    <definedName name="ㅘㅎ">#N/A</definedName>
  </definedNames>
  <calcPr calcId="162913"/>
</workbook>
</file>

<file path=xl/calcChain.xml><?xml version="1.0" encoding="utf-8"?>
<calcChain xmlns="http://schemas.openxmlformats.org/spreadsheetml/2006/main">
  <c r="K4" i="45" l="1"/>
  <c r="H4" i="45"/>
  <c r="E4" i="45"/>
  <c r="O22" i="41"/>
  <c r="O21" i="41"/>
  <c r="O20" i="41"/>
  <c r="O7" i="41"/>
  <c r="O8" i="41"/>
  <c r="O9" i="41"/>
  <c r="O10" i="41"/>
  <c r="O11" i="41"/>
  <c r="O12" i="41"/>
  <c r="O13" i="41"/>
  <c r="O14" i="41"/>
  <c r="O15" i="41"/>
  <c r="O16" i="41"/>
  <c r="O17" i="41"/>
  <c r="O18" i="41"/>
  <c r="O6" i="41"/>
  <c r="F29" i="47"/>
  <c r="C29" i="47"/>
  <c r="G28" i="47"/>
  <c r="E28" i="47"/>
  <c r="F28" i="47" s="1"/>
  <c r="C28" i="47" s="1"/>
  <c r="E27" i="47"/>
  <c r="F27" i="47" s="1"/>
  <c r="C27" i="47" s="1"/>
  <c r="H9" i="47"/>
  <c r="H8" i="47"/>
  <c r="J4" i="45" l="1"/>
  <c r="I4" i="45"/>
  <c r="O19" i="41"/>
  <c r="N19" i="41"/>
  <c r="AN14" i="39"/>
  <c r="AG14" i="39"/>
  <c r="A14" i="39"/>
  <c r="AN13" i="39"/>
  <c r="AG13" i="39"/>
  <c r="A13" i="39"/>
  <c r="AF12" i="39"/>
  <c r="AN12" i="39" s="1"/>
  <c r="A12" i="39"/>
  <c r="AF11" i="39"/>
  <c r="AG11" i="39" s="1"/>
  <c r="A11" i="39"/>
  <c r="A10" i="39"/>
  <c r="N4" i="45"/>
  <c r="O4" i="45" s="1"/>
  <c r="AK25" i="25"/>
  <c r="AL25" i="25" s="1"/>
  <c r="AI25" i="25"/>
  <c r="AH25" i="25"/>
  <c r="A25" i="25"/>
  <c r="AH24" i="25"/>
  <c r="AK24" i="25" s="1"/>
  <c r="AL24" i="25" s="1"/>
  <c r="A24" i="25"/>
  <c r="AK23" i="25"/>
  <c r="AL23" i="25" s="1"/>
  <c r="AH23" i="25"/>
  <c r="A23" i="25"/>
  <c r="AI22" i="25"/>
  <c r="AH22" i="25"/>
  <c r="AK22" i="25" s="1"/>
  <c r="AL22" i="25" s="1"/>
  <c r="A22" i="25"/>
  <c r="AK21" i="25"/>
  <c r="AL21" i="25" s="1"/>
  <c r="A21" i="25"/>
  <c r="AK20" i="25"/>
  <c r="AL20" i="25" s="1"/>
  <c r="AI20" i="25"/>
  <c r="AH20" i="25"/>
  <c r="A20" i="25"/>
  <c r="A19" i="25"/>
  <c r="AK18" i="25"/>
  <c r="AL18" i="25" s="1"/>
  <c r="AI18" i="25"/>
  <c r="AH18" i="25"/>
  <c r="A18" i="25"/>
  <c r="AM17" i="25"/>
  <c r="A17" i="25"/>
  <c r="A16" i="25"/>
  <c r="AI15" i="25"/>
  <c r="AH15" i="25"/>
  <c r="AK15" i="25" s="1"/>
  <c r="AL15" i="25" s="1"/>
  <c r="A15" i="25"/>
  <c r="AM14" i="25"/>
  <c r="A14" i="25"/>
  <c r="AK13" i="25"/>
  <c r="AL13" i="25" s="1"/>
  <c r="AH13" i="25"/>
  <c r="A13" i="25"/>
  <c r="AI12" i="25"/>
  <c r="AH12" i="25"/>
  <c r="AK12" i="25" s="1"/>
  <c r="AL12" i="25" s="1"/>
  <c r="A12" i="25"/>
  <c r="AK11" i="25"/>
  <c r="AL11" i="25" s="1"/>
  <c r="AI11" i="25"/>
  <c r="AH11" i="25"/>
  <c r="A11" i="25"/>
  <c r="AM10" i="25"/>
  <c r="A10" i="25"/>
  <c r="F4" i="45" l="1"/>
  <c r="AN11" i="39"/>
  <c r="AN15" i="39" s="1"/>
  <c r="AG12" i="39"/>
  <c r="AN16" i="39"/>
  <c r="AN17" i="39" l="1"/>
  <c r="D4" i="45" s="1"/>
</calcChain>
</file>

<file path=xl/comments1.xml><?xml version="1.0" encoding="utf-8"?>
<comments xmlns="http://schemas.openxmlformats.org/spreadsheetml/2006/main">
  <authors>
    <author>hp</author>
  </authors>
  <commentList>
    <comment ref="AA25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工艺测量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13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含模摊1.32元</t>
        </r>
      </text>
    </comment>
    <comment ref="D13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含模摊0.3372元</t>
        </r>
      </text>
    </comment>
  </commentList>
</comments>
</file>

<file path=xl/sharedStrings.xml><?xml version="1.0" encoding="utf-8"?>
<sst xmlns="http://schemas.openxmlformats.org/spreadsheetml/2006/main" count="872" uniqueCount="276">
  <si>
    <t>J6L</t>
  </si>
  <si>
    <t>图示</t>
  </si>
  <si>
    <t>车型配置</t>
  </si>
  <si>
    <t>备注</t>
  </si>
  <si>
    <t>驾驶员座椅总成</t>
  </si>
  <si>
    <t>零件号</t>
  </si>
  <si>
    <t>零件名称</t>
  </si>
  <si>
    <t>会签：</t>
  </si>
  <si>
    <t>日期：</t>
  </si>
  <si>
    <t>规格型号</t>
  </si>
  <si>
    <t>版本：A</t>
  </si>
  <si>
    <t>说明：</t>
  </si>
  <si>
    <t>序号</t>
  </si>
  <si>
    <t>装配等级</t>
  </si>
  <si>
    <t>QAD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</si>
  <si>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</si>
  <si>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</si>
  <si>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</si>
  <si>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</si>
  <si>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</si>
  <si>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</si>
  <si>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</si>
  <si>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零件类别</t>
  </si>
  <si>
    <t>材料</t>
  </si>
  <si>
    <t>材料标准</t>
  </si>
  <si>
    <t>轮廓尺寸
(长*宽*高)</t>
  </si>
  <si>
    <t>表面处理</t>
  </si>
  <si>
    <t>工艺方式</t>
  </si>
  <si>
    <t>净重尺寸</t>
  </si>
  <si>
    <t>工艺规格</t>
  </si>
  <si>
    <t>材料利用率</t>
  </si>
  <si>
    <t>外购/自制</t>
  </si>
  <si>
    <t>实物重量</t>
  </si>
  <si>
    <t>原材料价格</t>
  </si>
  <si>
    <t>材料成本</t>
  </si>
  <si>
    <t>系数</t>
  </si>
  <si>
    <t>目标价</t>
  </si>
  <si>
    <t>采购价格</t>
  </si>
  <si>
    <t>差异价格</t>
  </si>
  <si>
    <t>用量</t>
  </si>
  <si>
    <t>长</t>
  </si>
  <si>
    <t>宽</t>
  </si>
  <si>
    <t>高</t>
  </si>
  <si>
    <t>B</t>
  </si>
  <si>
    <t>A</t>
  </si>
  <si>
    <t>——</t>
  </si>
  <si>
    <t>Y</t>
  </si>
  <si>
    <t>N</t>
  </si>
  <si>
    <t>ASSY</t>
  </si>
  <si>
    <t>C</t>
  </si>
  <si>
    <t>工艺重量
（Kg）</t>
  </si>
  <si>
    <t>焊接长度
（cm）</t>
  </si>
  <si>
    <r>
      <rPr>
        <sz val="11"/>
        <rFont val="宋体"/>
        <family val="3"/>
        <charset val="134"/>
      </rPr>
      <t>涂装面积
（m</t>
    </r>
    <r>
      <rPr>
        <vertAlign val="superscript"/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）</t>
    </r>
  </si>
  <si>
    <t>供应商</t>
  </si>
  <si>
    <t>采购每公斤单价</t>
  </si>
  <si>
    <t>差价比率</t>
  </si>
  <si>
    <t>M3000S</t>
  </si>
  <si>
    <t>切断</t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</si>
  <si>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</si>
  <si>
    <t>校核：   标准化：</t>
  </si>
  <si>
    <t>副驾焊接底支架</t>
  </si>
  <si>
    <t>6900010BH13-C00</t>
  </si>
  <si>
    <t>6900010AH13-C00</t>
  </si>
  <si>
    <t>内部号</t>
  </si>
  <si>
    <t>SHT0014470</t>
  </si>
  <si>
    <t>SHT0014568</t>
  </si>
  <si>
    <t>名称</t>
  </si>
  <si>
    <t>前座总成</t>
  </si>
  <si>
    <t>批准：</t>
  </si>
  <si>
    <t>种类</t>
  </si>
  <si>
    <t>高配</t>
  </si>
  <si>
    <t>低配</t>
  </si>
  <si>
    <t>来源</t>
  </si>
  <si>
    <t>沿用件            Y/N</t>
  </si>
  <si>
    <t>规格</t>
  </si>
  <si>
    <t>设计密度</t>
  </si>
  <si>
    <t>设计重量
（Kg）</t>
  </si>
  <si>
    <t>平台</t>
  </si>
  <si>
    <t>颜色</t>
  </si>
  <si>
    <t>皮纹</t>
  </si>
  <si>
    <t>SHT0014466</t>
  </si>
  <si>
    <t>副司机底支架焊接总成</t>
  </si>
  <si>
    <t>Ea</t>
  </si>
  <si>
    <t>分总成</t>
  </si>
  <si>
    <t>562*462*41</t>
  </si>
  <si>
    <t>黑色</t>
  </si>
  <si>
    <t>电泳</t>
  </si>
  <si>
    <t>长春外购</t>
  </si>
  <si>
    <t>长生</t>
  </si>
  <si>
    <t>SHT0014467</t>
  </si>
  <si>
    <t>副司机底支架前地脚</t>
  </si>
  <si>
    <t>冲压件</t>
  </si>
  <si>
    <t>SPFH590</t>
  </si>
  <si>
    <t>t=2.5mm</t>
  </si>
  <si>
    <t>78*427*22</t>
  </si>
  <si>
    <t>冲压</t>
  </si>
  <si>
    <t>462*74*2.5</t>
  </si>
  <si>
    <t>SHT0014468</t>
  </si>
  <si>
    <t>副司机底支架后地脚</t>
  </si>
  <si>
    <t>71*428*20</t>
  </si>
  <si>
    <t>470*83*2.5</t>
  </si>
  <si>
    <t>SHT0014469</t>
  </si>
  <si>
    <t>副司机底支架U型管</t>
  </si>
  <si>
    <t>管件</t>
  </si>
  <si>
    <t>Q235</t>
  </si>
  <si>
    <t>t=2mm</t>
  </si>
  <si>
    <t>451*25*247</t>
  </si>
  <si>
    <t>弯管</t>
  </si>
  <si>
    <t>SHT0001135</t>
  </si>
  <si>
    <t>RC02-6802404-2</t>
  </si>
  <si>
    <t>左围框接头组件</t>
  </si>
  <si>
    <t>109*12*47</t>
  </si>
  <si>
    <t>焊接</t>
  </si>
  <si>
    <t>RC02 6802 404</t>
  </si>
  <si>
    <t>左围框接头</t>
  </si>
  <si>
    <t>t=5</t>
  </si>
  <si>
    <t>110*48*5</t>
  </si>
  <si>
    <t>Q370C10</t>
  </si>
  <si>
    <t>焊接六角螺母</t>
  </si>
  <si>
    <t>标准件</t>
  </si>
  <si>
    <t>M10</t>
  </si>
  <si>
    <t>SHT0001115</t>
  </si>
  <si>
    <t>RC02-6802404-3</t>
  </si>
  <si>
    <t>右围框接头组件</t>
  </si>
  <si>
    <t>109*5*47</t>
  </si>
  <si>
    <t>SQXM3000-6901106</t>
  </si>
  <si>
    <t>围框</t>
  </si>
  <si>
    <t>Q195</t>
  </si>
  <si>
    <t>400*375*65</t>
  </si>
  <si>
    <t>1123*31*5</t>
  </si>
  <si>
    <t>SQXM3000-6901101</t>
  </si>
  <si>
    <t>安全带锁扣固定座</t>
  </si>
  <si>
    <t>45#</t>
  </si>
  <si>
    <t>25*17*25</t>
  </si>
  <si>
    <t>50*17</t>
  </si>
  <si>
    <t>H4681010216A0</t>
  </si>
  <si>
    <t>安全带连接限位片</t>
  </si>
  <si>
    <t>t=3</t>
  </si>
  <si>
    <t>40*3*44</t>
  </si>
  <si>
    <t>39*31*3</t>
  </si>
  <si>
    <t>SQXM3000-6901107</t>
  </si>
  <si>
    <t>后横管</t>
  </si>
  <si>
    <t>t=2</t>
  </si>
  <si>
    <t>25*366*25</t>
  </si>
  <si>
    <t>SQXM3000-6901105</t>
  </si>
  <si>
    <t>上纵管</t>
  </si>
  <si>
    <t>450*25*44</t>
  </si>
  <si>
    <t>RC02 6802 403</t>
  </si>
  <si>
    <t>前连接板</t>
  </si>
  <si>
    <t>t=4</t>
  </si>
  <si>
    <t>20*55*4</t>
  </si>
  <si>
    <t>55*20*3</t>
  </si>
  <si>
    <t>M4</t>
  </si>
  <si>
    <t>M4-6907009</t>
  </si>
  <si>
    <t>塑料件固定钣金</t>
  </si>
  <si>
    <t>22*23*50</t>
  </si>
  <si>
    <t>材料+制造</t>
  </si>
  <si>
    <t>模具费</t>
  </si>
  <si>
    <t>模摊（5万件）</t>
  </si>
  <si>
    <t>供应商报价（不含模摊
模摊
含模摊报价)</t>
  </si>
  <si>
    <t>合计</t>
  </si>
  <si>
    <t>供应商报价</t>
  </si>
  <si>
    <t>含模摊报价</t>
  </si>
  <si>
    <t>SHT0015962</t>
  </si>
  <si>
    <t>底座焊接总成</t>
  </si>
  <si>
    <t>智恒价格情况汇总</t>
  </si>
  <si>
    <t>零件</t>
  </si>
  <si>
    <t>智恒报价</t>
  </si>
  <si>
    <t>现长春采购价</t>
  </si>
  <si>
    <t>底支架</t>
  </si>
  <si>
    <t xml:space="preserve">长生：喷涂、外部点焊       
智恒：电泳、内部满焊
比长生少四个焊接螺母   </t>
  </si>
  <si>
    <t>前座座椅总成总成EBOM</t>
  </si>
  <si>
    <t>6800010GH13-C00</t>
  </si>
  <si>
    <t>6900010HH13-C00</t>
  </si>
  <si>
    <t>6900010JH13-C00</t>
  </si>
  <si>
    <t>SHT0015946</t>
  </si>
  <si>
    <t>SHT0016162</t>
  </si>
  <si>
    <t>SHT0016141</t>
  </si>
  <si>
    <t>J6L自卸车</t>
  </si>
  <si>
    <t>旋转副驾</t>
  </si>
  <si>
    <t>滑轨副驾</t>
  </si>
  <si>
    <r>
      <rPr>
        <sz val="14"/>
        <color theme="1"/>
        <rFont val="宋体"/>
        <family val="3"/>
        <charset val="134"/>
      </rPr>
      <t>沿用件</t>
    </r>
    <r>
      <rPr>
        <sz val="14"/>
        <color theme="1"/>
        <rFont val="Arial"/>
        <family val="2"/>
      </rPr>
      <t xml:space="preserve">            Y/N</t>
    </r>
  </si>
  <si>
    <r>
      <rPr>
        <sz val="14"/>
        <rFont val="宋体"/>
        <family val="3"/>
        <charset val="134"/>
      </rPr>
      <t>涂装面积
（m</t>
    </r>
    <r>
      <rPr>
        <vertAlign val="superscript"/>
        <sz val="14"/>
        <rFont val="宋体"/>
        <family val="3"/>
        <charset val="134"/>
      </rPr>
      <t>2</t>
    </r>
    <r>
      <rPr>
        <sz val="14"/>
        <rFont val="宋体"/>
        <family val="3"/>
        <charset val="134"/>
      </rPr>
      <t>）</t>
    </r>
  </si>
  <si>
    <t>J6G</t>
  </si>
  <si>
    <t>SHT0014477</t>
  </si>
  <si>
    <t>348*108*350</t>
  </si>
  <si>
    <t>SHT0014478</t>
  </si>
  <si>
    <t>底座前板</t>
  </si>
  <si>
    <t>10*350*78</t>
  </si>
  <si>
    <t>411*179*2</t>
  </si>
  <si>
    <t>SHT0014479</t>
  </si>
  <si>
    <t>底座后板</t>
  </si>
  <si>
    <t>12*309*32</t>
  </si>
  <si>
    <t>411*156*2</t>
  </si>
  <si>
    <t>SHT0014480</t>
  </si>
  <si>
    <t>底座左板</t>
  </si>
  <si>
    <t>348*108*85</t>
  </si>
  <si>
    <t>341*159*2</t>
  </si>
  <si>
    <t>SHT0014481</t>
  </si>
  <si>
    <t>底座右板</t>
  </si>
  <si>
    <t>337*159*2</t>
  </si>
  <si>
    <t>废料</t>
  </si>
  <si>
    <r>
      <rPr>
        <b/>
        <sz val="14"/>
        <rFont val="宋体"/>
        <family val="3"/>
        <charset val="134"/>
      </rPr>
      <t>零件类别</t>
    </r>
  </si>
  <si>
    <t>外购/
自制</t>
  </si>
  <si>
    <t>工序</t>
  </si>
  <si>
    <t>吨位</t>
  </si>
  <si>
    <t>工装尺寸</t>
  </si>
  <si>
    <t>模具价格
（未税）</t>
  </si>
  <si>
    <t>工序费</t>
  </si>
  <si>
    <t>焊接总成件</t>
  </si>
  <si>
    <t>外购</t>
  </si>
  <si>
    <t>OP10焊接</t>
  </si>
  <si>
    <t>OP20焊接</t>
  </si>
  <si>
    <t>t=2.0</t>
  </si>
  <si>
    <t>OP10落料冲孔</t>
  </si>
  <si>
    <t>200T</t>
  </si>
  <si>
    <t>760*450*400</t>
  </si>
  <si>
    <t>OP20成型</t>
  </si>
  <si>
    <t>OP30冲孔</t>
  </si>
  <si>
    <t>110T</t>
  </si>
  <si>
    <t>760*450*300</t>
  </si>
  <si>
    <t>160T</t>
  </si>
  <si>
    <t>760*425*370</t>
  </si>
  <si>
    <t>OP10落料</t>
  </si>
  <si>
    <t>700*430*370</t>
  </si>
  <si>
    <t>OP30成型</t>
  </si>
  <si>
    <t>OP40冲孔</t>
  </si>
  <si>
    <t>700*430*300</t>
  </si>
  <si>
    <t>小计</t>
    <phoneticPr fontId="81" type="noConversion"/>
  </si>
  <si>
    <t>加工费用</t>
    <phoneticPr fontId="81" type="noConversion"/>
  </si>
  <si>
    <t>加成系数</t>
    <phoneticPr fontId="81" type="noConversion"/>
  </si>
  <si>
    <t>不含模摊目标价格</t>
    <phoneticPr fontId="81" type="noConversion"/>
  </si>
  <si>
    <t>含模摊目标价格</t>
    <phoneticPr fontId="81" type="noConversion"/>
  </si>
  <si>
    <t>单位：未税、元</t>
    <phoneticPr fontId="81" type="noConversion"/>
  </si>
  <si>
    <t>类别</t>
  </si>
  <si>
    <t>冲压机</t>
  </si>
  <si>
    <t>冲床</t>
  </si>
  <si>
    <t>16T</t>
  </si>
  <si>
    <t>25T</t>
  </si>
  <si>
    <t>40T</t>
  </si>
  <si>
    <t>60T</t>
  </si>
  <si>
    <t>63T</t>
  </si>
  <si>
    <t>65t</t>
  </si>
  <si>
    <t>厚度</t>
    <phoneticPr fontId="81" type="noConversion"/>
  </si>
  <si>
    <t>材质</t>
    <phoneticPr fontId="81" type="noConversion"/>
  </si>
  <si>
    <t>含税</t>
    <phoneticPr fontId="81" type="noConversion"/>
  </si>
  <si>
    <t>未税</t>
    <phoneticPr fontId="81" type="noConversion"/>
  </si>
  <si>
    <t>80T</t>
  </si>
  <si>
    <t>100T</t>
  </si>
  <si>
    <t>355B</t>
    <phoneticPr fontId="81" type="noConversion"/>
  </si>
  <si>
    <t>125T</t>
  </si>
  <si>
    <t>250T</t>
  </si>
  <si>
    <t>315T</t>
  </si>
  <si>
    <t>350T</t>
  </si>
  <si>
    <t>400T</t>
  </si>
  <si>
    <t>液压机</t>
  </si>
  <si>
    <t>液压机160T</t>
  </si>
  <si>
    <t>液压机200T</t>
  </si>
  <si>
    <t>液压机315T</t>
  </si>
  <si>
    <t>液压机500T</t>
  </si>
  <si>
    <t>1CM</t>
  </si>
  <si>
    <t>焊螺母</t>
  </si>
  <si>
    <t>1个</t>
  </si>
  <si>
    <t>1㎡</t>
  </si>
  <si>
    <t>自制</t>
  </si>
  <si>
    <t>委外</t>
  </si>
  <si>
    <t>喷涂</t>
  </si>
  <si>
    <t>功率kw</t>
    <phoneticPr fontId="81" type="noConversion"/>
  </si>
  <si>
    <t>每小时电费</t>
    <phoneticPr fontId="81" type="noConversion"/>
  </si>
  <si>
    <t>每小时人工</t>
    <phoneticPr fontId="81" type="noConversion"/>
  </si>
  <si>
    <t>每小时加工次数</t>
    <phoneticPr fontId="81" type="noConversion"/>
  </si>
  <si>
    <t>1000T</t>
    <phoneticPr fontId="81" type="noConversion"/>
  </si>
  <si>
    <t>液压机1000T</t>
    <phoneticPr fontId="81" type="noConversion"/>
  </si>
  <si>
    <t>焊接</t>
    <phoneticPr fontId="81" type="noConversion"/>
  </si>
  <si>
    <t>电泳</t>
    <phoneticPr fontId="81" type="noConversion"/>
  </si>
  <si>
    <t>小计</t>
    <phoneticPr fontId="8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</si>
</sst>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8" formatCode="0.0000_ "/>
    <numFmt numFmtId="179" formatCode="#,##0.00_ "/>
    <numFmt numFmtId="181" formatCode="0.0000_);[Red]\(0.0000\)"/>
    <numFmt numFmtId="182" formatCode="0.0000"/>
    <numFmt numFmtId="183" formatCode="0.0_);[Red]\(0.0\)"/>
    <numFmt numFmtId="184" formatCode="0.00_ "/>
    <numFmt numFmtId="185" formatCode="0.000_);[Red]\(0.000\)"/>
    <numFmt numFmtId="186" formatCode="_ * #,##0.0000_ ;_ * \-#,##0.0000_ ;_ * &quot;-&quot;????_ ;_ @_ "/>
  </numFmts>
  <fonts count="8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4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新細明體"/>
      <charset val="136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Tahoma"/>
      <family val="2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Tahoma"/>
      <family val="2"/>
    </font>
    <font>
      <sz val="11"/>
      <color indexed="10"/>
      <name val="Tahoma"/>
      <family val="2"/>
    </font>
    <font>
      <b/>
      <sz val="10"/>
      <name val="Arial"/>
      <family val="2"/>
    </font>
    <font>
      <sz val="11"/>
      <color indexed="17"/>
      <name val="Tahoma"/>
      <family val="2"/>
    </font>
    <font>
      <sz val="11"/>
      <color indexed="0"/>
      <name val="宋体"/>
      <family val="3"/>
      <charset val="134"/>
    </font>
    <font>
      <b/>
      <sz val="13"/>
      <color indexed="56"/>
      <name val="Tahoma"/>
      <family val="2"/>
    </font>
    <font>
      <sz val="10"/>
      <name val="Tahoma"/>
      <family val="2"/>
    </font>
    <font>
      <b/>
      <sz val="11"/>
      <color indexed="56"/>
      <name val="Tahoma"/>
      <family val="2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i/>
      <sz val="11"/>
      <color indexed="23"/>
      <name val="Tahoma"/>
      <family val="2"/>
    </font>
    <font>
      <sz val="11"/>
      <color indexed="20"/>
      <name val="Tahoma"/>
      <family val="2"/>
    </font>
    <font>
      <sz val="11"/>
      <color rgb="FF9C0006"/>
      <name val="宋体"/>
      <family val="3"/>
      <charset val="134"/>
      <scheme val="minor"/>
    </font>
    <font>
      <sz val="11"/>
      <color indexed="62"/>
      <name val="Tahoma"/>
      <family val="2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vertAlign val="superscript"/>
      <sz val="14"/>
      <name val="宋体"/>
      <family val="3"/>
      <charset val="134"/>
    </font>
    <font>
      <vertAlign val="superscript"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988">
    <xf numFmtId="0" fontId="0" fillId="0" borderId="0">
      <alignment vertical="center"/>
    </xf>
    <xf numFmtId="0" fontId="80" fillId="0" borderId="0">
      <alignment vertical="center"/>
    </xf>
    <xf numFmtId="0" fontId="1" fillId="0" borderId="0"/>
    <xf numFmtId="0" fontId="80" fillId="0" borderId="0">
      <alignment vertical="center"/>
    </xf>
    <xf numFmtId="0" fontId="1" fillId="0" borderId="0"/>
    <xf numFmtId="0" fontId="33" fillId="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8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9" fillId="7" borderId="17" applyNumberForma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1" fillId="0" borderId="0"/>
    <xf numFmtId="0" fontId="36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14" borderId="18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3" fillId="0" borderId="0"/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18" borderId="17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8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" fillId="0" borderId="0"/>
    <xf numFmtId="0" fontId="36" fillId="13" borderId="0" applyNumberFormat="0" applyBorder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" fillId="0" borderId="0"/>
    <xf numFmtId="0" fontId="33" fillId="1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80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53" fillId="0" borderId="0" applyNumberFormat="0" applyBorder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1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80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6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6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7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6" fillId="25" borderId="21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0" fillId="0" borderId="0">
      <alignment vertical="center"/>
    </xf>
    <xf numFmtId="0" fontId="36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" fillId="0" borderId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60" fillId="14" borderId="18" applyNumberFormat="0" applyFont="0" applyAlignment="0" applyProtection="0">
      <alignment vertical="center"/>
    </xf>
    <xf numFmtId="0" fontId="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1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60" fillId="14" borderId="18" applyNumberFormat="0" applyFont="0" applyAlignment="0" applyProtection="0">
      <alignment vertical="center"/>
    </xf>
    <xf numFmtId="0" fontId="1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" fillId="0" borderId="0"/>
    <xf numFmtId="0" fontId="36" fillId="21" borderId="0" applyNumberFormat="0" applyBorder="0" applyAlignment="0" applyProtection="0">
      <alignment vertical="center"/>
    </xf>
    <xf numFmtId="0" fontId="1" fillId="0" borderId="0"/>
    <xf numFmtId="0" fontId="36" fillId="21" borderId="0" applyNumberFormat="0" applyBorder="0" applyAlignment="0" applyProtection="0">
      <alignment vertical="center"/>
    </xf>
    <xf numFmtId="0" fontId="1" fillId="0" borderId="0"/>
    <xf numFmtId="0" fontId="37" fillId="21" borderId="0" applyNumberFormat="0" applyBorder="0" applyAlignment="0" applyProtection="0">
      <alignment vertical="center"/>
    </xf>
    <xf numFmtId="0" fontId="1" fillId="0" borderId="0"/>
    <xf numFmtId="0" fontId="61" fillId="0" borderId="19" applyNumberFormat="0" applyFill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60" fillId="14" borderId="18" applyNumberFormat="0" applyFon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80" fillId="0" borderId="0"/>
    <xf numFmtId="0" fontId="33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9" fillId="7" borderId="17" applyNumberForma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/>
    <xf numFmtId="0" fontId="33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50" fillId="1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" fillId="0" borderId="0"/>
    <xf numFmtId="0" fontId="33" fillId="12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1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62" fillId="0" borderId="0"/>
    <xf numFmtId="0" fontId="63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14" borderId="18" applyNumberFormat="0" applyFon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1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36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" fillId="0" borderId="0"/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6" fillId="0" borderId="0">
      <alignment vertical="center"/>
    </xf>
    <xf numFmtId="0" fontId="66" fillId="0" borderId="23" applyNumberFormat="0" applyFill="0" applyAlignment="0" applyProtection="0">
      <alignment vertical="center"/>
    </xf>
    <xf numFmtId="0" fontId="36" fillId="0" borderId="0">
      <alignment vertical="center"/>
    </xf>
    <xf numFmtId="0" fontId="1" fillId="0" borderId="0"/>
    <xf numFmtId="0" fontId="65" fillId="0" borderId="23" applyNumberFormat="0" applyFill="0" applyAlignment="0" applyProtection="0">
      <alignment vertical="center"/>
    </xf>
    <xf numFmtId="0" fontId="1" fillId="0" borderId="0"/>
    <xf numFmtId="0" fontId="65" fillId="0" borderId="2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65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1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3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63" fillId="0" borderId="16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3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36" fillId="0" borderId="0">
      <alignment vertical="center"/>
    </xf>
    <xf numFmtId="0" fontId="1" fillId="0" borderId="0"/>
    <xf numFmtId="0" fontId="1" fillId="0" borderId="0"/>
    <xf numFmtId="0" fontId="44" fillId="18" borderId="17" applyNumberFormat="0" applyAlignment="0" applyProtection="0">
      <alignment vertical="center"/>
    </xf>
    <xf numFmtId="0" fontId="1" fillId="0" borderId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60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23" borderId="0" applyNumberFormat="0" applyBorder="0" applyAlignment="0" applyProtection="0">
      <alignment vertical="center"/>
    </xf>
    <xf numFmtId="0" fontId="53" fillId="0" borderId="0" applyNumberFormat="0" applyBorder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1" fillId="0" borderId="0"/>
    <xf numFmtId="0" fontId="1" fillId="0" borderId="0"/>
    <xf numFmtId="0" fontId="36" fillId="0" borderId="0">
      <alignment vertical="center"/>
    </xf>
    <xf numFmtId="0" fontId="1" fillId="0" borderId="0"/>
    <xf numFmtId="0" fontId="36" fillId="0" borderId="0">
      <alignment vertical="center"/>
    </xf>
    <xf numFmtId="0" fontId="1" fillId="0" borderId="0"/>
    <xf numFmtId="0" fontId="1" fillId="0" borderId="0"/>
    <xf numFmtId="0" fontId="36" fillId="0" borderId="0">
      <alignment vertical="center"/>
    </xf>
    <xf numFmtId="0" fontId="1" fillId="0" borderId="0"/>
    <xf numFmtId="0" fontId="52" fillId="0" borderId="0" applyNumberFormat="0" applyFill="0" applyBorder="0" applyAlignment="0" applyProtection="0">
      <alignment vertical="center"/>
    </xf>
    <xf numFmtId="0" fontId="1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8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0" fillId="7" borderId="17" applyNumberFormat="0" applyAlignment="0" applyProtection="0">
      <alignment vertical="center"/>
    </xf>
    <xf numFmtId="0" fontId="1" fillId="0" borderId="0">
      <alignment vertical="center"/>
    </xf>
    <xf numFmtId="0" fontId="39" fillId="7" borderId="17" applyNumberFormat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18" borderId="17" applyNumberFormat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44" fillId="18" borderId="17" applyNumberFormat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14" borderId="18" applyNumberFormat="0" applyFon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8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9" fillId="7" borderId="17" applyNumberFormat="0" applyAlignment="0" applyProtection="0">
      <alignment vertical="center"/>
    </xf>
    <xf numFmtId="0" fontId="1" fillId="0" borderId="0">
      <alignment vertical="center"/>
    </xf>
    <xf numFmtId="0" fontId="39" fillId="7" borderId="17" applyNumberFormat="0" applyAlignment="0" applyProtection="0">
      <alignment vertical="center"/>
    </xf>
    <xf numFmtId="0" fontId="1" fillId="0" borderId="0">
      <alignment vertical="center"/>
    </xf>
    <xf numFmtId="0" fontId="70" fillId="7" borderId="1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14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0" fillId="14" borderId="18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14" borderId="18" applyNumberFormat="0" applyFon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1" fillId="18" borderId="20" applyNumberFormat="0" applyAlignment="0" applyProtection="0">
      <alignment vertical="center"/>
    </xf>
    <xf numFmtId="0" fontId="36" fillId="0" borderId="0">
      <alignment vertical="center"/>
    </xf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25" borderId="21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3" fillId="18" borderId="17" applyNumberForma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73" fillId="18" borderId="17" applyNumberFormat="0" applyAlignment="0" applyProtection="0">
      <alignment vertical="center"/>
    </xf>
    <xf numFmtId="0" fontId="73" fillId="18" borderId="17" applyNumberFormat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4" fillId="18" borderId="17" applyNumberFormat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54" fillId="25" borderId="21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75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75" fillId="18" borderId="20" applyNumberFormat="0" applyAlignment="0" applyProtection="0">
      <alignment vertical="center"/>
    </xf>
    <xf numFmtId="0" fontId="75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51" fillId="18" borderId="20" applyNumberForma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70" fillId="7" borderId="17" applyNumberForma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39" fillId="7" borderId="17" applyNumberFormat="0" applyAlignment="0" applyProtection="0">
      <alignment vertical="center"/>
    </xf>
    <xf numFmtId="0" fontId="1" fillId="0" borderId="0"/>
    <xf numFmtId="0" fontId="36" fillId="14" borderId="18" applyNumberFormat="0" applyFont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60" fillId="14" borderId="18" applyNumberFormat="0" applyFont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0" fontId="36" fillId="14" borderId="18" applyNumberFormat="0" applyFont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>
      <alignment vertical="center"/>
    </xf>
    <xf numFmtId="43" fontId="35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132" applyFont="1" applyAlignment="1" applyProtection="1">
      <alignment horizontal="center" vertical="center" wrapText="1"/>
      <protection locked="0"/>
    </xf>
    <xf numFmtId="0" fontId="3" fillId="0" borderId="0" xfId="132" applyFont="1" applyAlignment="1" applyProtection="1">
      <alignment horizontal="center" vertical="center" wrapText="1"/>
      <protection locked="0"/>
    </xf>
    <xf numFmtId="0" fontId="4" fillId="0" borderId="0" xfId="132" applyFont="1" applyAlignment="1" applyProtection="1">
      <alignment horizontal="center" vertical="center" wrapText="1"/>
      <protection locked="0"/>
    </xf>
    <xf numFmtId="0" fontId="8" fillId="0" borderId="1" xfId="132" applyFont="1" applyBorder="1" applyAlignment="1" applyProtection="1">
      <alignment horizontal="center" vertical="center" wrapText="1"/>
      <protection locked="0"/>
    </xf>
    <xf numFmtId="0" fontId="3" fillId="0" borderId="1" xfId="132" applyFont="1" applyBorder="1" applyAlignment="1" applyProtection="1">
      <alignment horizontal="center" vertical="center" wrapText="1"/>
      <protection locked="0"/>
    </xf>
    <xf numFmtId="0" fontId="5" fillId="0" borderId="0" xfId="132" applyFont="1" applyAlignment="1" applyProtection="1">
      <alignment horizontal="center" vertical="center" wrapText="1"/>
      <protection locked="0"/>
    </xf>
    <xf numFmtId="0" fontId="11" fillId="0" borderId="0" xfId="35" applyFont="1" applyAlignment="1">
      <alignment horizontal="center" vertical="center" wrapText="1"/>
    </xf>
    <xf numFmtId="0" fontId="7" fillId="0" borderId="1" xfId="35" applyFont="1" applyBorder="1" applyAlignment="1">
      <alignment vertical="center" wrapText="1"/>
    </xf>
    <xf numFmtId="0" fontId="8" fillId="0" borderId="0" xfId="132" applyFont="1" applyAlignment="1" applyProtection="1">
      <alignment horizontal="center" vertical="center" wrapText="1"/>
      <protection locked="0"/>
    </xf>
    <xf numFmtId="0" fontId="9" fillId="0" borderId="1" xfId="435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2" borderId="1" xfId="43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32" applyFont="1" applyBorder="1" applyAlignment="1" applyProtection="1">
      <alignment horizontal="center" vertical="center" wrapText="1"/>
      <protection locked="0"/>
    </xf>
    <xf numFmtId="0" fontId="4" fillId="0" borderId="0" xfId="13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32" applyNumberFormat="1" applyFont="1" applyFill="1" applyBorder="1" applyAlignment="1" applyProtection="1">
      <alignment horizontal="left" vertical="center" wrapText="1"/>
      <protection locked="0"/>
    </xf>
    <xf numFmtId="0" fontId="4" fillId="0" borderId="0" xfId="132" applyFont="1" applyFill="1" applyBorder="1" applyAlignment="1" applyProtection="1">
      <alignment horizontal="center" vertical="center" wrapText="1"/>
      <protection locked="0"/>
    </xf>
    <xf numFmtId="49" fontId="4" fillId="0" borderId="0" xfId="132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132" applyNumberFormat="1" applyFont="1" applyFill="1" applyBorder="1" applyAlignment="1" applyProtection="1">
      <alignment horizontal="left" vertical="center" wrapText="1"/>
      <protection locked="0"/>
    </xf>
    <xf numFmtId="182" fontId="4" fillId="0" borderId="0" xfId="132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132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13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32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84" fontId="8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8" fillId="0" borderId="0" xfId="13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3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3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32" applyFont="1" applyFill="1" applyBorder="1" applyAlignment="1" applyProtection="1">
      <alignment horizontal="center" vertical="center" wrapText="1"/>
      <protection locked="0"/>
    </xf>
    <xf numFmtId="0" fontId="12" fillId="0" borderId="1" xfId="18" applyFont="1" applyFill="1" applyBorder="1" applyAlignment="1" applyProtection="1">
      <alignment horizontal="center" vertical="top" wrapText="1" shrinkToFit="1"/>
      <protection locked="0"/>
    </xf>
    <xf numFmtId="0" fontId="12" fillId="0" borderId="1" xfId="132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8" applyFont="1" applyFill="1" applyBorder="1" applyAlignment="1" applyProtection="1">
      <alignment horizontal="center" vertical="top" wrapText="1" shrinkToFit="1"/>
      <protection locked="0"/>
    </xf>
    <xf numFmtId="0" fontId="17" fillId="0" borderId="1" xfId="132" applyFont="1" applyFill="1" applyBorder="1" applyAlignment="1" applyProtection="1">
      <alignment horizontal="center" vertical="center" wrapText="1"/>
      <protection locked="0"/>
    </xf>
    <xf numFmtId="0" fontId="18" fillId="0" borderId="1" xfId="132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0" xfId="13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32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32" applyFont="1" applyFill="1" applyBorder="1" applyAlignment="1" applyProtection="1">
      <alignment horizontal="center" vertical="center" wrapText="1"/>
      <protection locked="0"/>
    </xf>
    <xf numFmtId="49" fontId="3" fillId="0" borderId="0" xfId="132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/>
    </xf>
    <xf numFmtId="0" fontId="25" fillId="0" borderId="0" xfId="13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32" applyNumberFormat="1" applyFont="1" applyFill="1" applyBorder="1" applyAlignment="1" applyProtection="1">
      <alignment horizontal="center" vertical="center" wrapText="1"/>
      <protection locked="0"/>
    </xf>
    <xf numFmtId="186" fontId="3" fillId="0" borderId="0" xfId="132" applyNumberFormat="1" applyFont="1" applyFill="1" applyBorder="1" applyAlignment="1" applyProtection="1">
      <alignment horizontal="left" vertical="center" wrapText="1"/>
      <protection locked="0"/>
    </xf>
    <xf numFmtId="182" fontId="3" fillId="0" borderId="0" xfId="132" applyNumberFormat="1" applyFont="1" applyFill="1" applyBorder="1" applyAlignment="1" applyProtection="1">
      <alignment horizontal="center" vertical="center" wrapText="1"/>
      <protection locked="0"/>
    </xf>
    <xf numFmtId="184" fontId="3" fillId="0" borderId="0" xfId="132" applyNumberFormat="1" applyFont="1" applyFill="1" applyBorder="1" applyAlignment="1" applyProtection="1">
      <alignment horizontal="center" vertical="center" wrapText="1"/>
      <protection locked="0"/>
    </xf>
    <xf numFmtId="178" fontId="3" fillId="0" borderId="0" xfId="132" applyNumberFormat="1" applyFont="1" applyFill="1" applyBorder="1" applyAlignment="1" applyProtection="1">
      <alignment horizontal="center" vertical="center" wrapText="1"/>
      <protection locked="0"/>
    </xf>
    <xf numFmtId="10" fontId="3" fillId="0" borderId="0" xfId="13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32" applyFont="1" applyFill="1" applyBorder="1" applyAlignment="1" applyProtection="1">
      <alignment horizontal="center" vertical="center" wrapText="1"/>
      <protection locked="0"/>
    </xf>
    <xf numFmtId="0" fontId="9" fillId="0" borderId="3" xfId="132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2" borderId="1" xfId="132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2" borderId="1" xfId="13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32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" xfId="45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57" applyFont="1" applyFill="1" applyBorder="1" applyAlignment="1" applyProtection="1">
      <alignment horizontal="center" vertical="center" wrapText="1"/>
      <protection locked="0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9" fillId="2" borderId="1" xfId="457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457" applyFont="1" applyFill="1" applyBorder="1" applyAlignment="1" applyProtection="1">
      <alignment horizontal="center" vertical="center" wrapText="1"/>
      <protection locked="0"/>
    </xf>
    <xf numFmtId="0" fontId="9" fillId="0" borderId="1" xfId="132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457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32" applyNumberFormat="1" applyFont="1" applyFill="1" applyBorder="1" applyAlignment="1" applyProtection="1">
      <alignment horizontal="center" vertical="center" wrapText="1"/>
      <protection locked="0"/>
    </xf>
    <xf numFmtId="186" fontId="9" fillId="0" borderId="1" xfId="0" applyNumberFormat="1" applyFont="1" applyFill="1" applyBorder="1" applyAlignment="1">
      <alignment horizontal="center" vertical="center" wrapText="1"/>
    </xf>
    <xf numFmtId="186" fontId="9" fillId="0" borderId="1" xfId="457" applyNumberFormat="1" applyFont="1" applyFill="1" applyBorder="1" applyAlignment="1" applyProtection="1">
      <alignment horizontal="center" vertical="center" wrapText="1"/>
      <protection locked="0"/>
    </xf>
    <xf numFmtId="186" fontId="28" fillId="0" borderId="1" xfId="457" applyNumberFormat="1" applyFont="1" applyFill="1" applyBorder="1" applyAlignment="1" applyProtection="1">
      <alignment horizontal="center" vertical="center" wrapText="1"/>
      <protection locked="0"/>
    </xf>
    <xf numFmtId="186" fontId="9" fillId="2" borderId="1" xfId="457" applyNumberFormat="1" applyFont="1" applyFill="1" applyBorder="1" applyAlignment="1" applyProtection="1">
      <alignment horizontal="left" vertical="center" wrapText="1"/>
      <protection locked="0"/>
    </xf>
    <xf numFmtId="183" fontId="23" fillId="3" borderId="1" xfId="0" applyNumberFormat="1" applyFont="1" applyFill="1" applyBorder="1" applyAlignment="1">
      <alignment horizontal="center" vertical="center" wrapText="1"/>
    </xf>
    <xf numFmtId="184" fontId="23" fillId="3" borderId="1" xfId="0" applyNumberFormat="1" applyFont="1" applyFill="1" applyBorder="1" applyAlignment="1">
      <alignment horizontal="center" vertical="center" wrapText="1"/>
    </xf>
    <xf numFmtId="184" fontId="9" fillId="0" borderId="1" xfId="457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457" applyNumberFormat="1" applyFont="1" applyFill="1" applyBorder="1" applyAlignment="1" applyProtection="1">
      <alignment horizontal="center" vertical="center" wrapText="1"/>
      <protection locked="0"/>
    </xf>
    <xf numFmtId="10" fontId="9" fillId="0" borderId="1" xfId="457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457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132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132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30" fillId="0" borderId="1" xfId="132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0" fontId="24" fillId="0" borderId="1" xfId="13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18" applyFont="1" applyFill="1" applyBorder="1" applyAlignment="1" applyProtection="1">
      <alignment horizontal="center" vertical="center" wrapText="1" shrinkToFit="1"/>
      <protection locked="0"/>
    </xf>
    <xf numFmtId="0" fontId="24" fillId="0" borderId="1" xfId="132" applyNumberFormat="1" applyFont="1" applyFill="1" applyBorder="1" applyAlignment="1" applyProtection="1">
      <alignment horizontal="center" vertical="center" wrapText="1"/>
      <protection locked="0"/>
    </xf>
    <xf numFmtId="183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181" fontId="23" fillId="3" borderId="1" xfId="0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0" fontId="3" fillId="0" borderId="1" xfId="132" applyNumberFormat="1" applyFont="1" applyFill="1" applyBorder="1" applyAlignment="1" applyProtection="1">
      <alignment horizontal="right" vertical="center" wrapText="1"/>
      <protection locked="0"/>
    </xf>
    <xf numFmtId="184" fontId="3" fillId="0" borderId="1" xfId="132" applyNumberFormat="1" applyFont="1" applyFill="1" applyBorder="1" applyAlignment="1" applyProtection="1">
      <alignment horizontal="right" vertical="center" wrapText="1"/>
      <protection locked="0"/>
    </xf>
    <xf numFmtId="178" fontId="3" fillId="0" borderId="1" xfId="132" applyNumberFormat="1" applyFont="1" applyFill="1" applyBorder="1" applyAlignment="1" applyProtection="1">
      <alignment horizontal="right" vertical="center" wrapText="1"/>
      <protection locked="0"/>
    </xf>
    <xf numFmtId="10" fontId="3" fillId="0" borderId="1" xfId="132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132" applyFont="1" applyFill="1" applyBorder="1" applyAlignment="1" applyProtection="1">
      <alignment horizontal="left" vertical="center"/>
      <protection locked="0"/>
    </xf>
    <xf numFmtId="0" fontId="14" fillId="0" borderId="1" xfId="132" applyFont="1" applyFill="1" applyBorder="1" applyAlignment="1" applyProtection="1">
      <alignment horizontal="left" vertical="center" wrapText="1"/>
      <protection locked="0"/>
    </xf>
    <xf numFmtId="0" fontId="15" fillId="0" borderId="1" xfId="132" applyFont="1" applyFill="1" applyBorder="1" applyAlignment="1" applyProtection="1">
      <alignment horizontal="left" vertical="center" wrapText="1"/>
      <protection locked="0"/>
    </xf>
    <xf numFmtId="0" fontId="14" fillId="0" borderId="1" xfId="132" applyFont="1" applyFill="1" applyBorder="1" applyAlignment="1" applyProtection="1">
      <alignment horizontal="center" vertical="center" wrapText="1"/>
      <protection locked="0"/>
    </xf>
    <xf numFmtId="0" fontId="14" fillId="0" borderId="1" xfId="132" applyFont="1" applyFill="1" applyBorder="1" applyAlignment="1" applyProtection="1">
      <alignment horizontal="center" vertical="top" wrapText="1"/>
      <protection locked="0"/>
    </xf>
    <xf numFmtId="184" fontId="23" fillId="3" borderId="3" xfId="0" applyNumberFormat="1" applyFont="1" applyFill="1" applyBorder="1" applyAlignment="1">
      <alignment horizontal="center" vertical="center" wrapText="1"/>
    </xf>
    <xf numFmtId="183" fontId="23" fillId="3" borderId="4" xfId="0" applyNumberFormat="1" applyFont="1" applyFill="1" applyBorder="1" applyAlignment="1">
      <alignment horizontal="center" vertical="center" wrapText="1"/>
    </xf>
    <xf numFmtId="183" fontId="23" fillId="3" borderId="9" xfId="0" applyNumberFormat="1" applyFont="1" applyFill="1" applyBorder="1" applyAlignment="1">
      <alignment horizontal="center" vertical="center" wrapText="1"/>
    </xf>
    <xf numFmtId="0" fontId="2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32" applyNumberFormat="1" applyFont="1" applyFill="1" applyAlignment="1" applyProtection="1">
      <alignment horizontal="center" vertical="center" wrapText="1"/>
      <protection locked="0"/>
    </xf>
    <xf numFmtId="0" fontId="27" fillId="0" borderId="0" xfId="132" applyFont="1" applyFill="1" applyAlignment="1" applyProtection="1">
      <alignment horizontal="center" vertical="center" wrapText="1"/>
      <protection locked="0"/>
    </xf>
    <xf numFmtId="49" fontId="24" fillId="0" borderId="14" xfId="132" applyNumberFormat="1" applyFont="1" applyFill="1" applyBorder="1" applyAlignment="1" applyProtection="1">
      <alignment horizontal="center" vertical="center" wrapText="1"/>
      <protection locked="0"/>
    </xf>
    <xf numFmtId="49" fontId="24" fillId="0" borderId="7" xfId="132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132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132" applyNumberFormat="1" applyFont="1" applyFill="1" applyBorder="1" applyAlignment="1" applyProtection="1">
      <alignment horizontal="center" vertical="center" wrapText="1"/>
      <protection locked="0"/>
    </xf>
    <xf numFmtId="49" fontId="24" fillId="0" borderId="2" xfId="132" applyNumberFormat="1" applyFont="1" applyFill="1" applyBorder="1" applyAlignment="1" applyProtection="1">
      <alignment horizontal="center" vertical="center" wrapText="1"/>
      <protection locked="0"/>
    </xf>
    <xf numFmtId="49" fontId="24" fillId="0" borderId="8" xfId="132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18" applyNumberFormat="1" applyFont="1" applyFill="1" applyBorder="1" applyAlignment="1" applyProtection="1">
      <alignment horizontal="center" vertical="center" wrapText="1"/>
      <protection locked="0"/>
    </xf>
    <xf numFmtId="186" fontId="24" fillId="0" borderId="2" xfId="132" applyNumberFormat="1" applyFont="1" applyFill="1" applyBorder="1" applyAlignment="1" applyProtection="1">
      <alignment horizontal="center" vertical="center" wrapText="1"/>
      <protection locked="0"/>
    </xf>
    <xf numFmtId="186" fontId="24" fillId="0" borderId="8" xfId="132" applyNumberFormat="1" applyFont="1" applyFill="1" applyBorder="1" applyAlignment="1" applyProtection="1">
      <alignment horizontal="center" vertical="center" wrapText="1"/>
      <protection locked="0"/>
    </xf>
    <xf numFmtId="183" fontId="24" fillId="0" borderId="2" xfId="132" applyNumberFormat="1" applyFont="1" applyFill="1" applyBorder="1" applyAlignment="1" applyProtection="1">
      <alignment horizontal="center" vertical="center" wrapText="1"/>
      <protection locked="0"/>
    </xf>
    <xf numFmtId="183" fontId="24" fillId="0" borderId="8" xfId="132" applyNumberFormat="1" applyFont="1" applyFill="1" applyBorder="1" applyAlignment="1" applyProtection="1">
      <alignment horizontal="center" vertical="center" wrapText="1"/>
      <protection locked="0"/>
    </xf>
    <xf numFmtId="182" fontId="24" fillId="0" borderId="2" xfId="132" applyNumberFormat="1" applyFont="1" applyFill="1" applyBorder="1" applyAlignment="1" applyProtection="1">
      <alignment horizontal="center" vertical="center" wrapText="1"/>
      <protection locked="0"/>
    </xf>
    <xf numFmtId="182" fontId="24" fillId="0" borderId="8" xfId="132" applyNumberFormat="1" applyFont="1" applyFill="1" applyBorder="1" applyAlignment="1" applyProtection="1">
      <alignment horizontal="center" vertical="center" wrapText="1"/>
      <protection locked="0"/>
    </xf>
    <xf numFmtId="178" fontId="23" fillId="3" borderId="1" xfId="0" applyNumberFormat="1" applyFont="1" applyFill="1" applyBorder="1" applyAlignment="1">
      <alignment horizontal="center" vertical="center" wrapText="1"/>
    </xf>
    <xf numFmtId="0" fontId="23" fillId="4" borderId="2" xfId="132" applyFont="1" applyFill="1" applyBorder="1" applyAlignment="1" applyProtection="1">
      <alignment horizontal="center" vertical="center" wrapText="1"/>
      <protection locked="0"/>
    </xf>
    <xf numFmtId="0" fontId="23" fillId="4" borderId="8" xfId="132" applyFont="1" applyFill="1" applyBorder="1" applyAlignment="1" applyProtection="1">
      <alignment horizontal="center" vertical="center" wrapText="1"/>
      <protection locked="0"/>
    </xf>
    <xf numFmtId="181" fontId="23" fillId="4" borderId="2" xfId="132" applyNumberFormat="1" applyFont="1" applyFill="1" applyBorder="1" applyAlignment="1" applyProtection="1">
      <alignment horizontal="center" vertical="center" wrapText="1"/>
      <protection locked="0"/>
    </xf>
    <xf numFmtId="181" fontId="23" fillId="4" borderId="8" xfId="132" applyNumberFormat="1" applyFont="1" applyFill="1" applyBorder="1" applyAlignment="1" applyProtection="1">
      <alignment horizontal="center" vertical="center" wrapText="1"/>
      <protection locked="0"/>
    </xf>
    <xf numFmtId="185" fontId="23" fillId="4" borderId="2" xfId="132" applyNumberFormat="1" applyFont="1" applyFill="1" applyBorder="1" applyAlignment="1" applyProtection="1">
      <alignment horizontal="center" vertical="center" wrapText="1"/>
      <protection locked="0"/>
    </xf>
    <xf numFmtId="185" fontId="23" fillId="4" borderId="8" xfId="132" applyNumberFormat="1" applyFont="1" applyFill="1" applyBorder="1" applyAlignment="1" applyProtection="1">
      <alignment horizontal="center" vertical="center" wrapText="1"/>
      <protection locked="0"/>
    </xf>
    <xf numFmtId="0" fontId="29" fillId="4" borderId="2" xfId="132" applyNumberFormat="1" applyFont="1" applyFill="1" applyBorder="1" applyAlignment="1" applyProtection="1">
      <alignment horizontal="center" vertical="center" wrapText="1"/>
      <protection locked="0"/>
    </xf>
    <xf numFmtId="0" fontId="29" fillId="4" borderId="8" xfId="132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132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13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32" applyFont="1" applyFill="1" applyBorder="1" applyAlignment="1" applyProtection="1">
      <alignment horizontal="left" vertical="center"/>
      <protection locked="0"/>
    </xf>
    <xf numFmtId="0" fontId="12" fillId="0" borderId="1" xfId="132" applyFont="1" applyFill="1" applyBorder="1" applyAlignment="1" applyProtection="1">
      <alignment horizontal="left" vertical="center" wrapText="1"/>
      <protection locked="0"/>
    </xf>
    <xf numFmtId="0" fontId="26" fillId="0" borderId="10" xfId="132" applyNumberFormat="1" applyFont="1" applyFill="1" applyBorder="1" applyAlignment="1" applyProtection="1">
      <alignment horizontal="center" vertical="center" wrapText="1"/>
      <protection locked="0"/>
    </xf>
    <xf numFmtId="0" fontId="26" fillId="0" borderId="11" xfId="132" applyNumberFormat="1" applyFont="1" applyFill="1" applyBorder="1" applyAlignment="1" applyProtection="1">
      <alignment horizontal="center" vertical="center" wrapText="1"/>
      <protection locked="0"/>
    </xf>
    <xf numFmtId="184" fontId="26" fillId="0" borderId="11" xfId="132" applyNumberFormat="1" applyFont="1" applyFill="1" applyBorder="1" applyAlignment="1" applyProtection="1">
      <alignment horizontal="center" vertical="center" wrapText="1"/>
      <protection locked="0"/>
    </xf>
    <xf numFmtId="178" fontId="26" fillId="0" borderId="11" xfId="132" applyNumberFormat="1" applyFont="1" applyFill="1" applyBorder="1" applyAlignment="1" applyProtection="1">
      <alignment horizontal="center" vertical="center" wrapText="1"/>
      <protection locked="0"/>
    </xf>
    <xf numFmtId="10" fontId="26" fillId="0" borderId="11" xfId="132" applyNumberFormat="1" applyFont="1" applyFill="1" applyBorder="1" applyAlignment="1" applyProtection="1">
      <alignment horizontal="center" vertical="center" wrapText="1"/>
      <protection locked="0"/>
    </xf>
    <xf numFmtId="0" fontId="26" fillId="0" borderId="12" xfId="132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132" applyNumberFormat="1" applyFont="1" applyFill="1" applyAlignment="1" applyProtection="1">
      <alignment horizontal="center" vertical="center" wrapText="1"/>
      <protection locked="0"/>
    </xf>
    <xf numFmtId="184" fontId="26" fillId="0" borderId="0" xfId="132" applyNumberFormat="1" applyFont="1" applyFill="1" applyAlignment="1" applyProtection="1">
      <alignment horizontal="center" vertical="center" wrapText="1"/>
      <protection locked="0"/>
    </xf>
    <xf numFmtId="178" fontId="26" fillId="0" borderId="0" xfId="132" applyNumberFormat="1" applyFont="1" applyFill="1" applyAlignment="1" applyProtection="1">
      <alignment horizontal="center" vertical="center" wrapText="1"/>
      <protection locked="0"/>
    </xf>
    <xf numFmtId="10" fontId="26" fillId="0" borderId="0" xfId="132" applyNumberFormat="1" applyFont="1" applyFill="1" applyAlignment="1" applyProtection="1">
      <alignment horizontal="center" vertical="center" wrapText="1"/>
      <protection locked="0"/>
    </xf>
    <xf numFmtId="0" fontId="26" fillId="0" borderId="5" xfId="132" applyNumberFormat="1" applyFont="1" applyFill="1" applyBorder="1" applyAlignment="1" applyProtection="1">
      <alignment horizontal="center" vertical="center" wrapText="1"/>
      <protection locked="0"/>
    </xf>
    <xf numFmtId="0" fontId="26" fillId="0" borderId="6" xfId="132" applyNumberFormat="1" applyFont="1" applyFill="1" applyBorder="1" applyAlignment="1" applyProtection="1">
      <alignment horizontal="center" vertical="center" wrapText="1"/>
      <protection locked="0"/>
    </xf>
    <xf numFmtId="184" fontId="26" fillId="0" borderId="6" xfId="132" applyNumberFormat="1" applyFont="1" applyFill="1" applyBorder="1" applyAlignment="1" applyProtection="1">
      <alignment horizontal="center" vertical="center" wrapText="1"/>
      <protection locked="0"/>
    </xf>
    <xf numFmtId="178" fontId="26" fillId="0" borderId="6" xfId="132" applyNumberFormat="1" applyFont="1" applyFill="1" applyBorder="1" applyAlignment="1" applyProtection="1">
      <alignment horizontal="center" vertical="center" wrapText="1"/>
      <protection locked="0"/>
    </xf>
    <xf numFmtId="10" fontId="26" fillId="0" borderId="6" xfId="132" applyNumberFormat="1" applyFont="1" applyFill="1" applyBorder="1" applyAlignment="1" applyProtection="1">
      <alignment horizontal="center" vertical="center" wrapText="1"/>
      <protection locked="0"/>
    </xf>
    <xf numFmtId="179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9" fontId="19" fillId="0" borderId="2" xfId="0" applyNumberFormat="1" applyFont="1" applyBorder="1" applyAlignment="1">
      <alignment horizontal="center" vertical="center"/>
    </xf>
    <xf numFmtId="179" fontId="19" fillId="0" borderId="8" xfId="0" applyNumberFormat="1" applyFont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 wrapText="1"/>
    </xf>
    <xf numFmtId="0" fontId="4" fillId="0" borderId="0" xfId="132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132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132" applyNumberFormat="1" applyFont="1" applyFill="1" applyBorder="1" applyAlignment="1" applyProtection="1">
      <alignment horizontal="center" vertical="center" wrapText="1"/>
      <protection locked="0"/>
    </xf>
    <xf numFmtId="184" fontId="8" fillId="0" borderId="3" xfId="0" applyNumberFormat="1" applyFont="1" applyFill="1" applyBorder="1" applyAlignment="1">
      <alignment horizontal="center" vertical="center" wrapText="1"/>
    </xf>
    <xf numFmtId="183" fontId="8" fillId="0" borderId="4" xfId="0" applyNumberFormat="1" applyFont="1" applyFill="1" applyBorder="1" applyAlignment="1">
      <alignment horizontal="center" vertical="center" wrapText="1"/>
    </xf>
    <xf numFmtId="183" fontId="8" fillId="0" borderId="9" xfId="0" applyNumberFormat="1" applyFont="1" applyFill="1" applyBorder="1" applyAlignment="1">
      <alignment horizontal="center" vertical="center" wrapText="1"/>
    </xf>
    <xf numFmtId="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8" fillId="0" borderId="2" xfId="132" applyFont="1" applyFill="1" applyBorder="1" applyAlignment="1" applyProtection="1">
      <alignment horizontal="center" vertical="center" wrapText="1"/>
      <protection locked="0"/>
    </xf>
    <xf numFmtId="0" fontId="8" fillId="0" borderId="8" xfId="132" applyFont="1" applyFill="1" applyBorder="1" applyAlignment="1" applyProtection="1">
      <alignment horizontal="center" vertical="center" wrapText="1"/>
      <protection locked="0"/>
    </xf>
    <xf numFmtId="181" fontId="8" fillId="0" borderId="2" xfId="132" applyNumberFormat="1" applyFont="1" applyFill="1" applyBorder="1" applyAlignment="1" applyProtection="1">
      <alignment horizontal="center" vertical="center" wrapText="1"/>
      <protection locked="0"/>
    </xf>
    <xf numFmtId="181" fontId="8" fillId="0" borderId="8" xfId="132" applyNumberFormat="1" applyFont="1" applyFill="1" applyBorder="1" applyAlignment="1" applyProtection="1">
      <alignment horizontal="center" vertical="center" wrapText="1"/>
      <protection locked="0"/>
    </xf>
    <xf numFmtId="185" fontId="8" fillId="0" borderId="2" xfId="132" applyNumberFormat="1" applyFont="1" applyFill="1" applyBorder="1" applyAlignment="1" applyProtection="1">
      <alignment horizontal="center" vertical="center" wrapText="1"/>
      <protection locked="0"/>
    </xf>
    <xf numFmtId="185" fontId="8" fillId="0" borderId="8" xfId="1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132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132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32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3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32" applyFont="1" applyFill="1" applyBorder="1" applyAlignment="1" applyProtection="1">
      <alignment horizontal="left" vertical="center"/>
      <protection locked="0"/>
    </xf>
    <xf numFmtId="0" fontId="14" fillId="0" borderId="10" xfId="132" applyNumberFormat="1" applyFont="1" applyFill="1" applyBorder="1" applyAlignment="1" applyProtection="1">
      <alignment horizontal="center" vertical="center" wrapText="1"/>
      <protection locked="0"/>
    </xf>
    <xf numFmtId="0" fontId="14" fillId="0" borderId="11" xfId="132" applyNumberFormat="1" applyFont="1" applyFill="1" applyBorder="1" applyAlignment="1" applyProtection="1">
      <alignment horizontal="center" vertical="center" wrapText="1"/>
      <protection locked="0"/>
    </xf>
    <xf numFmtId="178" fontId="14" fillId="0" borderId="11" xfId="132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132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13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32" applyNumberFormat="1" applyFont="1" applyFill="1" applyAlignment="1" applyProtection="1">
      <alignment horizontal="center" vertical="center" wrapText="1"/>
      <protection locked="0"/>
    </xf>
    <xf numFmtId="178" fontId="14" fillId="0" borderId="0" xfId="132" applyNumberFormat="1" applyFont="1" applyFill="1" applyAlignment="1" applyProtection="1">
      <alignment horizontal="center" vertical="center" wrapText="1"/>
      <protection locked="0"/>
    </xf>
    <xf numFmtId="10" fontId="14" fillId="0" borderId="0" xfId="132" applyNumberFormat="1" applyFont="1" applyFill="1" applyAlignment="1" applyProtection="1">
      <alignment horizontal="center" vertical="center" wrapText="1"/>
      <protection locked="0"/>
    </xf>
    <xf numFmtId="0" fontId="14" fillId="0" borderId="5" xfId="132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132" applyNumberFormat="1" applyFont="1" applyFill="1" applyBorder="1" applyAlignment="1" applyProtection="1">
      <alignment horizontal="center" vertical="center" wrapText="1"/>
      <protection locked="0"/>
    </xf>
    <xf numFmtId="178" fontId="14" fillId="0" borderId="6" xfId="132" applyNumberFormat="1" applyFont="1" applyFill="1" applyBorder="1" applyAlignment="1" applyProtection="1">
      <alignment horizontal="center" vertical="center" wrapText="1"/>
      <protection locked="0"/>
    </xf>
    <xf numFmtId="10" fontId="14" fillId="0" borderId="6" xfId="13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32" applyFont="1" applyBorder="1" applyAlignment="1" applyProtection="1">
      <alignment horizontal="center" vertical="center" wrapText="1"/>
      <protection locked="0"/>
    </xf>
    <xf numFmtId="0" fontId="6" fillId="0" borderId="1" xfId="35" applyFont="1" applyBorder="1" applyAlignment="1">
      <alignment horizontal="center" vertical="center" wrapText="1"/>
    </xf>
    <xf numFmtId="0" fontId="7" fillId="0" borderId="1" xfId="35" applyFont="1" applyBorder="1" applyAlignment="1">
      <alignment horizontal="center" vertical="center" wrapText="1"/>
    </xf>
    <xf numFmtId="0" fontId="8" fillId="0" borderId="1" xfId="132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49" fontId="8" fillId="0" borderId="1" xfId="9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32" applyFont="1" applyBorder="1" applyAlignment="1" applyProtection="1">
      <alignment horizontal="center" vertical="center" wrapText="1"/>
      <protection locked="0"/>
    </xf>
    <xf numFmtId="43" fontId="8" fillId="2" borderId="1" xfId="13" applyFont="1" applyFill="1" applyBorder="1" applyAlignment="1" applyProtection="1">
      <alignment horizontal="center" vertical="center" wrapText="1"/>
      <protection locked="0"/>
    </xf>
    <xf numFmtId="43" fontId="4" fillId="2" borderId="1" xfId="13" applyFont="1" applyFill="1" applyBorder="1" applyAlignment="1" applyProtection="1">
      <alignment horizontal="center" vertical="center" wrapText="1"/>
      <protection locked="0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8" xfId="0" applyNumberFormat="1" applyFont="1" applyBorder="1" applyAlignment="1">
      <alignment horizontal="center" vertical="center" wrapText="1"/>
    </xf>
    <xf numFmtId="179" fontId="35" fillId="0" borderId="0" xfId="0" applyNumberFormat="1" applyFont="1" applyAlignment="1">
      <alignment horizontal="center" vertical="center"/>
    </xf>
    <xf numFmtId="0" fontId="19" fillId="0" borderId="1" xfId="986" applyFont="1" applyBorder="1" applyAlignment="1">
      <alignment horizontal="center" vertical="center"/>
    </xf>
    <xf numFmtId="43" fontId="19" fillId="0" borderId="1" xfId="987" applyFont="1" applyBorder="1" applyAlignment="1">
      <alignment horizontal="center" vertical="center"/>
    </xf>
    <xf numFmtId="0" fontId="35" fillId="0" borderId="0" xfId="986">
      <alignment vertical="center"/>
    </xf>
    <xf numFmtId="0" fontId="35" fillId="0" borderId="1" xfId="986" applyBorder="1" applyAlignment="1">
      <alignment horizontal="center" vertical="center"/>
    </xf>
    <xf numFmtId="43" fontId="23" fillId="29" borderId="1" xfId="987" applyFont="1" applyFill="1" applyBorder="1" applyAlignment="1">
      <alignment horizontal="center" vertical="center"/>
    </xf>
    <xf numFmtId="0" fontId="35" fillId="0" borderId="1" xfId="986" applyBorder="1">
      <alignment vertical="center"/>
    </xf>
    <xf numFmtId="43" fontId="35" fillId="0" borderId="1" xfId="987" applyFont="1" applyBorder="1" applyAlignment="1">
      <alignment horizontal="center" vertical="center"/>
    </xf>
    <xf numFmtId="43" fontId="35" fillId="30" borderId="1" xfId="987" applyFont="1" applyFill="1" applyBorder="1" applyAlignment="1">
      <alignment horizontal="center" vertical="center"/>
    </xf>
    <xf numFmtId="0" fontId="35" fillId="0" borderId="0" xfId="986" applyAlignment="1">
      <alignment horizontal="center" vertical="center"/>
    </xf>
    <xf numFmtId="43" fontId="35" fillId="0" borderId="0" xfId="987" applyFont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9" fontId="19" fillId="31" borderId="3" xfId="0" applyNumberFormat="1" applyFont="1" applyFill="1" applyBorder="1" applyAlignment="1">
      <alignment horizontal="center" vertical="center"/>
    </xf>
    <xf numFmtId="179" fontId="19" fillId="31" borderId="4" xfId="0" applyNumberFormat="1" applyFont="1" applyFill="1" applyBorder="1" applyAlignment="1">
      <alignment horizontal="center" vertical="center"/>
    </xf>
    <xf numFmtId="179" fontId="19" fillId="31" borderId="9" xfId="0" applyNumberFormat="1" applyFont="1" applyFill="1" applyBorder="1" applyAlignment="1">
      <alignment horizontal="center" vertical="center"/>
    </xf>
    <xf numFmtId="179" fontId="22" fillId="31" borderId="1" xfId="0" applyNumberFormat="1" applyFont="1" applyFill="1" applyBorder="1" applyAlignment="1">
      <alignment horizontal="center" vertical="center" wrapText="1"/>
    </xf>
    <xf numFmtId="179" fontId="22" fillId="31" borderId="1" xfId="0" applyNumberFormat="1" applyFont="1" applyFill="1" applyBorder="1" applyAlignment="1">
      <alignment horizontal="center" vertical="center"/>
    </xf>
    <xf numFmtId="179" fontId="19" fillId="31" borderId="1" xfId="0" applyNumberFormat="1" applyFont="1" applyFill="1" applyBorder="1" applyAlignment="1">
      <alignment horizontal="center" vertical="center"/>
    </xf>
  </cellXfs>
  <cellStyles count="988">
    <cellStyle name="_x005f_x000a_mouse.drv=lm 3" xfId="407"/>
    <cellStyle name="20% - 强调文字颜色 1 10" xfId="107"/>
    <cellStyle name="20% - 强调文字颜色 1 11" xfId="20"/>
    <cellStyle name="20% - 强调文字颜色 1 2" xfId="9"/>
    <cellStyle name="20% - 强调文字颜色 1 2 2" xfId="109"/>
    <cellStyle name="20% - 强调文字颜色 1 2 3" xfId="90"/>
    <cellStyle name="20% - 强调文字颜色 1 2 4" xfId="113"/>
    <cellStyle name="20% - 强调文字颜色 1 2 5" xfId="117"/>
    <cellStyle name="20% - 强调文字颜色 1 3" xfId="97"/>
    <cellStyle name="20% - 强调文字颜色 1 4" xfId="91"/>
    <cellStyle name="20% - 强调文字颜色 1 5" xfId="86"/>
    <cellStyle name="20% - 强调文字颜色 1 6" xfId="94"/>
    <cellStyle name="20% - 强调文字颜色 1 7" xfId="96"/>
    <cellStyle name="20% - 强调文字颜色 1 8" xfId="100"/>
    <cellStyle name="20% - 强调文字颜色 1 9" xfId="103"/>
    <cellStyle name="20% - 强调文字颜色 2 10" xfId="80"/>
    <cellStyle name="20% - 强调文字颜色 2 11" xfId="118"/>
    <cellStyle name="20% - 强调文字颜色 2 2" xfId="121"/>
    <cellStyle name="20% - 强调文字颜色 2 2 2" xfId="122"/>
    <cellStyle name="20% - 强调文字颜色 2 2 3" xfId="123"/>
    <cellStyle name="20% - 强调文字颜色 2 2 4" xfId="124"/>
    <cellStyle name="20% - 强调文字颜色 2 2 5" xfId="125"/>
    <cellStyle name="20% - 强调文字颜色 2 3" xfId="126"/>
    <cellStyle name="20% - 强调文字颜色 2 4" xfId="127"/>
    <cellStyle name="20% - 强调文字颜色 2 5" xfId="128"/>
    <cellStyle name="20% - 强调文字颜色 2 6" xfId="129"/>
    <cellStyle name="20% - 强调文字颜色 2 7" xfId="130"/>
    <cellStyle name="20% - 强调文字颜色 2 8" xfId="131"/>
    <cellStyle name="20% - 强调文字颜色 2 9" xfId="133"/>
    <cellStyle name="20% - 强调文字颜色 3 10" xfId="116"/>
    <cellStyle name="20% - 强调文字颜色 3 11" xfId="135"/>
    <cellStyle name="20% - 强调文字颜色 3 2" xfId="137"/>
    <cellStyle name="20% - 强调文字颜色 3 2 2" xfId="140"/>
    <cellStyle name="20% - 强调文字颜色 3 2 3" xfId="142"/>
    <cellStyle name="20% - 强调文字颜色 3 2 4" xfId="143"/>
    <cellStyle name="20% - 强调文字颜色 3 2 5" xfId="144"/>
    <cellStyle name="20% - 强调文字颜色 3 3" xfId="61"/>
    <cellStyle name="20% - 强调文字颜色 3 4" xfId="145"/>
    <cellStyle name="20% - 强调文字颜色 3 5" xfId="149"/>
    <cellStyle name="20% - 强调文字颜色 3 6" xfId="152"/>
    <cellStyle name="20% - 强调文字颜色 3 7" xfId="156"/>
    <cellStyle name="20% - 强调文字颜色 3 8" xfId="159"/>
    <cellStyle name="20% - 强调文字颜色 3 9" xfId="165"/>
    <cellStyle name="20% - 强调文字颜色 4 10" xfId="167"/>
    <cellStyle name="20% - 强调文字颜色 4 11" xfId="170"/>
    <cellStyle name="20% - 强调文字颜色 4 2" xfId="173"/>
    <cellStyle name="20% - 强调文字颜色 4 2 2" xfId="179"/>
    <cellStyle name="20% - 强调文字颜色 4 2 3" xfId="183"/>
    <cellStyle name="20% - 强调文字颜色 4 2 4" xfId="188"/>
    <cellStyle name="20% - 强调文字颜色 4 2 5" xfId="191"/>
    <cellStyle name="20% - 强调文字颜色 4 3" xfId="192"/>
    <cellStyle name="20% - 强调文字颜色 4 4" xfId="193"/>
    <cellStyle name="20% - 强调文字颜色 4 5" xfId="21"/>
    <cellStyle name="20% - 强调文字颜色 4 6" xfId="197"/>
    <cellStyle name="20% - 强调文字颜色 4 7" xfId="201"/>
    <cellStyle name="20% - 强调文字颜色 4 8" xfId="206"/>
    <cellStyle name="20% - 强调文字颜色 4 9" xfId="211"/>
    <cellStyle name="20% - 强调文字颜色 5 10" xfId="216"/>
    <cellStyle name="20% - 强调文字颜色 5 11" xfId="217"/>
    <cellStyle name="20% - 强调文字颜色 5 2" xfId="218"/>
    <cellStyle name="20% - 强调文字颜色 5 2 2" xfId="220"/>
    <cellStyle name="20% - 强调文字颜色 5 2 3" xfId="223"/>
    <cellStyle name="20% - 强调文字颜色 5 2 4" xfId="226"/>
    <cellStyle name="20% - 强调文字颜色 5 2 5" xfId="229"/>
    <cellStyle name="20% - 强调文字颜色 5 3" xfId="232"/>
    <cellStyle name="20% - 强调文字颜色 5 4" xfId="233"/>
    <cellStyle name="20% - 强调文字颜色 5 5" xfId="236"/>
    <cellStyle name="20% - 强调文字颜色 5 6" xfId="240"/>
    <cellStyle name="20% - 强调文字颜色 5 7" xfId="243"/>
    <cellStyle name="20% - 强调文字颜色 5 8" xfId="245"/>
    <cellStyle name="20% - 强调文字颜色 5 9" xfId="247"/>
    <cellStyle name="20% - 强调文字颜色 6 10" xfId="249"/>
    <cellStyle name="20% - 强调文字颜色 6 11" xfId="251"/>
    <cellStyle name="20% - 强调文字颜色 6 2" xfId="253"/>
    <cellStyle name="20% - 强调文字颜色 6 2 2" xfId="257"/>
    <cellStyle name="20% - 强调文字颜色 6 2 3" xfId="259"/>
    <cellStyle name="20% - 强调文字颜色 6 2 4" xfId="262"/>
    <cellStyle name="20% - 强调文字颜色 6 2 5" xfId="265"/>
    <cellStyle name="20% - 强调文字颜色 6 3" xfId="268"/>
    <cellStyle name="20% - 强调文字颜色 6 4" xfId="269"/>
    <cellStyle name="20% - 强调文字颜色 6 5" xfId="272"/>
    <cellStyle name="20% - 强调文字颜色 6 6" xfId="275"/>
    <cellStyle name="20% - 强调文字颜色 6 7" xfId="278"/>
    <cellStyle name="20% - 强调文字颜色 6 8" xfId="281"/>
    <cellStyle name="20% - 强调文字颜色 6 9" xfId="283"/>
    <cellStyle name="40% - 强调文字颜色 1 10" xfId="288"/>
    <cellStyle name="40% - 强调文字颜色 1 11" xfId="290"/>
    <cellStyle name="40% - 强调文字颜色 1 2" xfId="292"/>
    <cellStyle name="40% - 强调文字颜色 1 2 2" xfId="293"/>
    <cellStyle name="40% - 强调文字颜色 1 2 3" xfId="294"/>
    <cellStyle name="40% - 强调文字颜色 1 2 4" xfId="295"/>
    <cellStyle name="40% - 强调文字颜色 1 2 5" xfId="296"/>
    <cellStyle name="40% - 强调文字颜色 1 3" xfId="297"/>
    <cellStyle name="40% - 强调文字颜色 1 4" xfId="298"/>
    <cellStyle name="40% - 强调文字颜色 1 5" xfId="299"/>
    <cellStyle name="40% - 强调文字颜色 1 6" xfId="300"/>
    <cellStyle name="40% - 强调文字颜色 1 7" xfId="302"/>
    <cellStyle name="40% - 强调文字颜色 1 8" xfId="303"/>
    <cellStyle name="40% - 强调文字颜色 1 9" xfId="304"/>
    <cellStyle name="40% - 强调文字颜色 2 10" xfId="308"/>
    <cellStyle name="40% - 强调文字颜色 2 11" xfId="106"/>
    <cellStyle name="40% - 强调文字颜色 2 2" xfId="88"/>
    <cellStyle name="40% - 强调文字颜色 2 2 2" xfId="309"/>
    <cellStyle name="40% - 强调文字颜色 2 2 3" xfId="312"/>
    <cellStyle name="40% - 强调文字颜色 2 2 4" xfId="314"/>
    <cellStyle name="40% - 强调文字颜色 2 2 5" xfId="316"/>
    <cellStyle name="40% - 强调文字颜色 2 3" xfId="110"/>
    <cellStyle name="40% - 强调文字颜色 2 4" xfId="114"/>
    <cellStyle name="40% - 强调文字颜色 2 5" xfId="136"/>
    <cellStyle name="40% - 强调文字颜色 2 6" xfId="317"/>
    <cellStyle name="40% - 强调文字颜色 2 7" xfId="318"/>
    <cellStyle name="40% - 强调文字颜色 2 8" xfId="319"/>
    <cellStyle name="40% - 强调文字颜色 2 9" xfId="320"/>
    <cellStyle name="40% - 强调文字颜色 3 10" xfId="33"/>
    <cellStyle name="40% - 强调文字颜色 3 11" xfId="79"/>
    <cellStyle name="40% - 强调文字颜色 3 2" xfId="321"/>
    <cellStyle name="40% - 强调文字颜色 3 2 2" xfId="323"/>
    <cellStyle name="40% - 强调文字颜色 3 2 3" xfId="324"/>
    <cellStyle name="40% - 强调文字颜色 3 2 4" xfId="325"/>
    <cellStyle name="40% - 强调文字颜色 3 2 5" xfId="326"/>
    <cellStyle name="40% - 强调文字颜色 3 3" xfId="327"/>
    <cellStyle name="40% - 强调文字颜色 3 4" xfId="330"/>
    <cellStyle name="40% - 强调文字颜色 3 5" xfId="331"/>
    <cellStyle name="40% - 强调文字颜色 3 6" xfId="332"/>
    <cellStyle name="40% - 强调文字颜色 3 7" xfId="333"/>
    <cellStyle name="40% - 强调文字颜色 3 8" xfId="43"/>
    <cellStyle name="40% - 强调文字颜色 3 9" xfId="26"/>
    <cellStyle name="40% - 强调文字颜色 4 10" xfId="112"/>
    <cellStyle name="40% - 强调文字颜色 4 11" xfId="115"/>
    <cellStyle name="40% - 强调文字颜色 4 2" xfId="49"/>
    <cellStyle name="40% - 强调文字颜色 4 2 2" xfId="334"/>
    <cellStyle name="40% - 强调文字颜色 4 2 3" xfId="336"/>
    <cellStyle name="40% - 强调文字颜色 4 2 4" xfId="338"/>
    <cellStyle name="40% - 强调文字颜色 4 2 5" xfId="340"/>
    <cellStyle name="40% - 强调文字颜色 4 3" xfId="343"/>
    <cellStyle name="40% - 强调文字颜色 4 4" xfId="258"/>
    <cellStyle name="40% - 强调文字颜色 4 5" xfId="261"/>
    <cellStyle name="40% - 强调文字颜色 4 6" xfId="264"/>
    <cellStyle name="40% - 强调文字颜色 4 7" xfId="266"/>
    <cellStyle name="40% - 强调文字颜色 4 8" xfId="344"/>
    <cellStyle name="40% - 强调文字颜色 4 9" xfId="345"/>
    <cellStyle name="40% - 强调文字颜色 5 10" xfId="347"/>
    <cellStyle name="40% - 强调文字颜色 5 11" xfId="166"/>
    <cellStyle name="40% - 强调文字颜色 5 2" xfId="349"/>
    <cellStyle name="40% - 强调文字颜色 5 2 2" xfId="271"/>
    <cellStyle name="40% - 强调文字颜色 5 2 3" xfId="274"/>
    <cellStyle name="40% - 强调文字颜色 5 2 4" xfId="277"/>
    <cellStyle name="40% - 强调文字颜色 5 2 5" xfId="280"/>
    <cellStyle name="40% - 强调文字颜色 5 3" xfId="352"/>
    <cellStyle name="40% - 强调文字颜色 5 4" xfId="354"/>
    <cellStyle name="40% - 强调文字颜色 5 5" xfId="356"/>
    <cellStyle name="40% - 强调文字颜色 5 6" xfId="357"/>
    <cellStyle name="40% - 强调文字颜色 5 7" xfId="53"/>
    <cellStyle name="40% - 强调文字颜色 5 8" xfId="361"/>
    <cellStyle name="40% - 强调文字颜色 5 9" xfId="364"/>
    <cellStyle name="40% - 强调文字颜色 6 10" xfId="367"/>
    <cellStyle name="40% - 强调文字颜色 6 11" xfId="215"/>
    <cellStyle name="40% - 强调文字颜色 6 2" xfId="368"/>
    <cellStyle name="40% - 强调文字颜色 6 2 2" xfId="370"/>
    <cellStyle name="40% - 强调文字颜色 6 2 3" xfId="372"/>
    <cellStyle name="40% - 强调文字颜色 6 2 4" xfId="374"/>
    <cellStyle name="40% - 强调文字颜色 6 2 5" xfId="376"/>
    <cellStyle name="40% - 强调文字颜色 6 3" xfId="380"/>
    <cellStyle name="40% - 强调文字颜色 6 4" xfId="382"/>
    <cellStyle name="40% - 强调文字颜色 6 5" xfId="60"/>
    <cellStyle name="40% - 强调文字颜色 6 6" xfId="384"/>
    <cellStyle name="40% - 强调文字颜色 6 7" xfId="387"/>
    <cellStyle name="40% - 强调文字颜色 6 8" xfId="388"/>
    <cellStyle name="40% - 强调文字颜色 6 9" xfId="322"/>
    <cellStyle name="60% - 强调文字颜色 1 10" xfId="389"/>
    <cellStyle name="60% - 强调文字颜色 1 11" xfId="5"/>
    <cellStyle name="60% - 强调文字颜色 1 2" xfId="148"/>
    <cellStyle name="60% - 强调文字颜色 1 2 2" xfId="390"/>
    <cellStyle name="60% - 强调文字颜色 1 2 3" xfId="391"/>
    <cellStyle name="60% - 强调文字颜色 1 2 4" xfId="392"/>
    <cellStyle name="60% - 强调文字颜色 1 2 5" xfId="393"/>
    <cellStyle name="60% - 强调文字颜色 1 3" xfId="151"/>
    <cellStyle name="60% - 强调文字颜色 1 4" xfId="154"/>
    <cellStyle name="60% - 强调文字颜色 1 5" xfId="157"/>
    <cellStyle name="60% - 强调文字颜色 1 6" xfId="160"/>
    <cellStyle name="60% - 强调文字颜色 1 7" xfId="161"/>
    <cellStyle name="60% - 强调文字颜色 1 8" xfId="305"/>
    <cellStyle name="60% - 强调文字颜色 1 9" xfId="108"/>
    <cellStyle name="60% - 强调文字颜色 2 10" xfId="396"/>
    <cellStyle name="60% - 强调文字颜色 2 11" xfId="287"/>
    <cellStyle name="60% - 强调文字颜色 2 2" xfId="194"/>
    <cellStyle name="60% - 强调文字颜色 2 2 2" xfId="37"/>
    <cellStyle name="60% - 强调文字颜色 2 2 3" xfId="84"/>
    <cellStyle name="60% - 强调文字颜色 2 2 4" xfId="120"/>
    <cellStyle name="60% - 强调文字颜色 2 2 5" xfId="397"/>
    <cellStyle name="60% - 强调文字颜色 2 3" xfId="22"/>
    <cellStyle name="60% - 强调文字颜色 2 4" xfId="199"/>
    <cellStyle name="60% - 强调文字颜色 2 5" xfId="203"/>
    <cellStyle name="60% - 强调文字颜色 2 6" xfId="208"/>
    <cellStyle name="60% - 强调文字颜色 2 7" xfId="212"/>
    <cellStyle name="60% - 强调文字颜色 2 8" xfId="398"/>
    <cellStyle name="60% - 强调文字颜色 2 9" xfId="401"/>
    <cellStyle name="60% - 强调文字颜色 3 10" xfId="164"/>
    <cellStyle name="60% - 强调文字颜色 3 11" xfId="307"/>
    <cellStyle name="60% - 强调文字颜色 3 2" xfId="234"/>
    <cellStyle name="60% - 强调文字颜色 3 2 2" xfId="405"/>
    <cellStyle name="60% - 强调文字颜色 3 2 3" xfId="408"/>
    <cellStyle name="60% - 强调文字颜色 3 2 4" xfId="410"/>
    <cellStyle name="60% - 强调文字颜色 3 2 5" xfId="412"/>
    <cellStyle name="60% - 强调文字颜色 3 3" xfId="237"/>
    <cellStyle name="60% - 强调文字颜色 3 4" xfId="241"/>
    <cellStyle name="60% - 强调文字颜色 3 5" xfId="244"/>
    <cellStyle name="60% - 强调文字颜色 3 6" xfId="246"/>
    <cellStyle name="60% - 强调文字颜色 3 7" xfId="248"/>
    <cellStyle name="60% - 强调文字颜色 3 8" xfId="415"/>
    <cellStyle name="60% - 强调文字颜色 3 9" xfId="417"/>
    <cellStyle name="60% - 强调文字颜色 4 10" xfId="420"/>
    <cellStyle name="60% - 强调文字颜色 4 11" xfId="32"/>
    <cellStyle name="60% - 强调文字颜色 4 2" xfId="270"/>
    <cellStyle name="60% - 强调文字颜色 4 2 2" xfId="381"/>
    <cellStyle name="60% - 强调文字颜色 4 2 3" xfId="59"/>
    <cellStyle name="60% - 强调文字颜色 4 2 4" xfId="383"/>
    <cellStyle name="60% - 强调文字颜色 4 2 5" xfId="386"/>
    <cellStyle name="60% - 强调文字颜色 4 3" xfId="273"/>
    <cellStyle name="60% - 强调文字颜色 4 4" xfId="276"/>
    <cellStyle name="60% - 强调文字颜色 4 5" xfId="279"/>
    <cellStyle name="60% - 强调文字颜色 4 6" xfId="282"/>
    <cellStyle name="60% - 强调文字颜色 4 7" xfId="284"/>
    <cellStyle name="60% - 强调文字颜色 4 8" xfId="182"/>
    <cellStyle name="60% - 强调文字颜色 4 9" xfId="185"/>
    <cellStyle name="60% - 强调文字颜色 5 10" xfId="89"/>
    <cellStyle name="60% - 强调文字颜色 5 11" xfId="111"/>
    <cellStyle name="60% - 强调文字颜色 5 2" xfId="423"/>
    <cellStyle name="60% - 强调文字颜色 5 2 2" xfId="425"/>
    <cellStyle name="60% - 强调文字颜色 5 2 3" xfId="426"/>
    <cellStyle name="60% - 强调文字颜色 5 2 4" xfId="428"/>
    <cellStyle name="60% - 强调文字颜色 5 2 5" xfId="432"/>
    <cellStyle name="60% - 强调文字颜色 5 3" xfId="433"/>
    <cellStyle name="60% - 强调文字颜色 5 4" xfId="434"/>
    <cellStyle name="60% - 强调文字颜色 5 5" xfId="436"/>
    <cellStyle name="60% - 强调文字颜色 5 6" xfId="437"/>
    <cellStyle name="60% - 强调文字颜色 5 7" xfId="438"/>
    <cellStyle name="60% - 强调文字颜色 5 8" xfId="441"/>
    <cellStyle name="60% - 强调文字颜色 5 9" xfId="442"/>
    <cellStyle name="60% - 强调文字颜色 6 10" xfId="445"/>
    <cellStyle name="60% - 强调文字颜色 6 11" xfId="346"/>
    <cellStyle name="60% - 强调文字颜色 6 2" xfId="448"/>
    <cellStyle name="60% - 强调文字颜色 6 2 2" xfId="449"/>
    <cellStyle name="60% - 强调文字颜色 6 2 3" xfId="450"/>
    <cellStyle name="60% - 强调文字颜色 6 2 4" xfId="252"/>
    <cellStyle name="60% - 强调文字颜色 6 2 5" xfId="267"/>
    <cellStyle name="60% - 强调文字颜色 6 3" xfId="453"/>
    <cellStyle name="60% - 强调文字颜色 6 4" xfId="454"/>
    <cellStyle name="60% - 强调文字颜色 6 5" xfId="455"/>
    <cellStyle name="60% - 强调文字颜色 6 6" xfId="456"/>
    <cellStyle name="60% - 强调文字颜色 6 7" xfId="422"/>
    <cellStyle name="60% - 强调文字颜色 6 8" xfId="36"/>
    <cellStyle name="60% - 强调文字颜色 6 9" xfId="83"/>
    <cellStyle name="BOM_Level_1" xfId="329"/>
    <cellStyle name="BOM_Level_Below3" xfId="18"/>
    <cellStyle name="BOM_Level_Below3 2 2" xfId="978"/>
    <cellStyle name="BOM_Level_Below3 4" xfId="457"/>
    <cellStyle name="BOM_Level_Below3 4 2" xfId="435"/>
    <cellStyle name="Normal" xfId="984"/>
    <cellStyle name="Normal 2" xfId="985"/>
    <cellStyle name="Normal_Rag6Idx" xfId="429"/>
    <cellStyle name="RowLevel_1" xfId="458"/>
    <cellStyle name="百分比 2" xfId="977"/>
    <cellStyle name="标题 1 10" xfId="459"/>
    <cellStyle name="标题 1 11" xfId="461"/>
    <cellStyle name="标题 1 2" xfId="463"/>
    <cellStyle name="标题 1 2 2" xfId="465"/>
    <cellStyle name="标题 1 2 3" xfId="466"/>
    <cellStyle name="标题 1 2 4" xfId="467"/>
    <cellStyle name="标题 1 2 5" xfId="469"/>
    <cellStyle name="标题 1 3" xfId="472"/>
    <cellStyle name="标题 1 4" xfId="474"/>
    <cellStyle name="标题 1 5" xfId="477"/>
    <cellStyle name="标题 1 6" xfId="478"/>
    <cellStyle name="标题 1 7" xfId="480"/>
    <cellStyle name="标题 1 8" xfId="482"/>
    <cellStyle name="标题 1 9" xfId="484"/>
    <cellStyle name="标题 10" xfId="486"/>
    <cellStyle name="标题 11" xfId="489"/>
    <cellStyle name="标题 12" xfId="490"/>
    <cellStyle name="标题 13" xfId="491"/>
    <cellStyle name="标题 14" xfId="492"/>
    <cellStyle name="标题 2 10" xfId="360"/>
    <cellStyle name="标题 2 11" xfId="56"/>
    <cellStyle name="标题 2 2" xfId="493"/>
    <cellStyle name="标题 2 2 2" xfId="494"/>
    <cellStyle name="标题 2 2 3" xfId="495"/>
    <cellStyle name="标题 2 2 4" xfId="369"/>
    <cellStyle name="标题 2 2 5" xfId="378"/>
    <cellStyle name="标题 2 3" xfId="496"/>
    <cellStyle name="标题 2 4" xfId="497"/>
    <cellStyle name="标题 2 5" xfId="498"/>
    <cellStyle name="标题 2 6" xfId="499"/>
    <cellStyle name="标题 2 7" xfId="500"/>
    <cellStyle name="标题 2 8" xfId="501"/>
    <cellStyle name="标题 2 9" xfId="503"/>
    <cellStyle name="标题 3 10" xfId="506"/>
    <cellStyle name="标题 3 11" xfId="10"/>
    <cellStyle name="标题 3 2" xfId="509"/>
    <cellStyle name="标题 3 2 2" xfId="101"/>
    <cellStyle name="标题 3 2 3" xfId="104"/>
    <cellStyle name="标题 3 2 4" xfId="511"/>
    <cellStyle name="标题 3 2 5" xfId="513"/>
    <cellStyle name="标题 3 3" xfId="517"/>
    <cellStyle name="标题 3 4" xfId="521"/>
    <cellStyle name="标题 3 5" xfId="525"/>
    <cellStyle name="标题 3 6" xfId="529"/>
    <cellStyle name="标题 3 7" xfId="533"/>
    <cellStyle name="标题 3 8" xfId="538"/>
    <cellStyle name="标题 3 9" xfId="544"/>
    <cellStyle name="标题 4 10" xfId="451"/>
    <cellStyle name="标题 4 11" xfId="254"/>
    <cellStyle name="标题 4 2" xfId="430"/>
    <cellStyle name="标题 4 2 2" xfId="545"/>
    <cellStyle name="标题 4 2 3" xfId="546"/>
    <cellStyle name="标题 4 2 4" xfId="547"/>
    <cellStyle name="标题 4 2 5" xfId="548"/>
    <cellStyle name="标题 4 3" xfId="549"/>
    <cellStyle name="标题 4 4" xfId="335"/>
    <cellStyle name="标题 4 5" xfId="337"/>
    <cellStyle name="标题 4 6" xfId="339"/>
    <cellStyle name="标题 4 7" xfId="341"/>
    <cellStyle name="标题 4 8" xfId="550"/>
    <cellStyle name="标题 4 9" xfId="141"/>
    <cellStyle name="标题 5" xfId="551"/>
    <cellStyle name="标题 5 2" xfId="553"/>
    <cellStyle name="标题 5 3" xfId="554"/>
    <cellStyle name="标题 5 4" xfId="67"/>
    <cellStyle name="标题 6" xfId="555"/>
    <cellStyle name="标题 7" xfId="557"/>
    <cellStyle name="标题 8" xfId="560"/>
    <cellStyle name="标题 9" xfId="561"/>
    <cellStyle name="差 10" xfId="562"/>
    <cellStyle name="差 11" xfId="563"/>
    <cellStyle name="差 2" xfId="565"/>
    <cellStyle name="差 2 2" xfId="566"/>
    <cellStyle name="差 2 3" xfId="567"/>
    <cellStyle name="差 2 4" xfId="568"/>
    <cellStyle name="差 2 5" xfId="570"/>
    <cellStyle name="差 3" xfId="573"/>
    <cellStyle name="差 4" xfId="576"/>
    <cellStyle name="差 5" xfId="579"/>
    <cellStyle name="差 6" xfId="38"/>
    <cellStyle name="差 7" xfId="41"/>
    <cellStyle name="差 8" xfId="44"/>
    <cellStyle name="差 9" xfId="28"/>
    <cellStyle name="差_KING" xfId="580"/>
    <cellStyle name="常规" xfId="0" builtinId="0"/>
    <cellStyle name="常规 10" xfId="581"/>
    <cellStyle name="常规 10 2" xfId="559"/>
    <cellStyle name="常规 11" xfId="582"/>
    <cellStyle name="常规 12" xfId="583"/>
    <cellStyle name="常规 13" xfId="447"/>
    <cellStyle name="常规 14" xfId="348"/>
    <cellStyle name="常规 15" xfId="169"/>
    <cellStyle name="常规 16" xfId="172"/>
    <cellStyle name="常规 17" xfId="585"/>
    <cellStyle name="常规 18" xfId="587"/>
    <cellStyle name="常规 19" xfId="589"/>
    <cellStyle name="常规 2" xfId="592"/>
    <cellStyle name="常规 2 10" xfId="594"/>
    <cellStyle name="常规 2 11" xfId="596"/>
    <cellStyle name="常规 2 12" xfId="598"/>
    <cellStyle name="常规 2 13" xfId="601"/>
    <cellStyle name="常规 2 14" xfId="603"/>
    <cellStyle name="常规 2 15" xfId="605"/>
    <cellStyle name="常规 2 16" xfId="608"/>
    <cellStyle name="常规 2 17" xfId="611"/>
    <cellStyle name="常规 2 18" xfId="613"/>
    <cellStyle name="常规 2 19" xfId="615"/>
    <cellStyle name="常规 2 2" xfId="416"/>
    <cellStyle name="常规 2 2 10" xfId="371"/>
    <cellStyle name="常规 2 2 10 2" xfId="983"/>
    <cellStyle name="常规 2 2 11" xfId="373"/>
    <cellStyle name="常规 2 2 12" xfId="375"/>
    <cellStyle name="常规 2 2 13" xfId="377"/>
    <cellStyle name="常规 2 2 14" xfId="617"/>
    <cellStyle name="常规 2 2 15" xfId="222"/>
    <cellStyle name="常规 2 2 16" xfId="225"/>
    <cellStyle name="常规 2 2 17" xfId="228"/>
    <cellStyle name="常规 2 2 18" xfId="231"/>
    <cellStyle name="常规 2 2 19" xfId="618"/>
    <cellStyle name="常规 2 2 2" xfId="291"/>
    <cellStyle name="常规 2 2 2 10" xfId="539"/>
    <cellStyle name="常规 2 2 2 11" xfId="620"/>
    <cellStyle name="常规 2 2 2 12" xfId="623"/>
    <cellStyle name="常规 2 2 2 13" xfId="625"/>
    <cellStyle name="常规 2 2 2 14" xfId="505"/>
    <cellStyle name="常规 2 2 2 15" xfId="7"/>
    <cellStyle name="常规 2 2 2 16" xfId="99"/>
    <cellStyle name="常规 2 2 2 17" xfId="93"/>
    <cellStyle name="常规 2 2 2 18" xfId="87"/>
    <cellStyle name="常规 2 2 2 19" xfId="95"/>
    <cellStyle name="常规 2 2 2 2" xfId="627"/>
    <cellStyle name="常规 2 2 2 2 10" xfId="514"/>
    <cellStyle name="常规 2 2 2 2 11" xfId="518"/>
    <cellStyle name="常规 2 2 2 2 12" xfId="522"/>
    <cellStyle name="常规 2 2 2 2 13" xfId="526"/>
    <cellStyle name="常规 2 2 2 2 14" xfId="530"/>
    <cellStyle name="常规 2 2 2 2 15" xfId="534"/>
    <cellStyle name="常规 2 2 2 2 16" xfId="540"/>
    <cellStyle name="常规 2 2 2 2 17" xfId="621"/>
    <cellStyle name="常规 2 2 2 2 18" xfId="624"/>
    <cellStyle name="常规 2 2 2 2 19" xfId="626"/>
    <cellStyle name="常规 2 2 2 2 2" xfId="628"/>
    <cellStyle name="常规 2 2 2 2 2 2" xfId="629"/>
    <cellStyle name="常规 2 2 2 2 20" xfId="535"/>
    <cellStyle name="常规 2 2 2 2 21" xfId="541"/>
    <cellStyle name="常规 2 2 2 2 22" xfId="622"/>
    <cellStyle name="常规 2 2 2 2 3" xfId="631"/>
    <cellStyle name="常规 2 2 2 2 4" xfId="507"/>
    <cellStyle name="常规 2 2 2 2 5" xfId="515"/>
    <cellStyle name="常规 2 2 2 2 6" xfId="519"/>
    <cellStyle name="常规 2 2 2 2 7" xfId="523"/>
    <cellStyle name="常规 2 2 2 2 8" xfId="527"/>
    <cellStyle name="常规 2 2 2 2 9" xfId="531"/>
    <cellStyle name="常规 2 2 2 20" xfId="8"/>
    <cellStyle name="常规 2 2 2 21" xfId="98"/>
    <cellStyle name="常规 2 2 2 22" xfId="92"/>
    <cellStyle name="常规 2 2 2 3" xfId="632"/>
    <cellStyle name="常规 2 2 2 4" xfId="65"/>
    <cellStyle name="常规 2 2 2 5" xfId="52"/>
    <cellStyle name="常规 2 2 2 6" xfId="69"/>
    <cellStyle name="常规 2 2 2 7" xfId="70"/>
    <cellStyle name="常规 2 2 2 8" xfId="72"/>
    <cellStyle name="常规 2 2 2 9" xfId="75"/>
    <cellStyle name="常规 2 2 20" xfId="221"/>
    <cellStyle name="常规 2 2 21" xfId="224"/>
    <cellStyle name="常规 2 2 22" xfId="227"/>
    <cellStyle name="常规 2 2 23" xfId="230"/>
    <cellStyle name="常规 2 2 24" xfId="619"/>
    <cellStyle name="常规 2 2 25" xfId="633"/>
    <cellStyle name="常规 2 2 26" xfId="634"/>
    <cellStyle name="常规 2 2 3" xfId="635"/>
    <cellStyle name="常规 2 2 4" xfId="4"/>
    <cellStyle name="常规 2 2 5" xfId="636"/>
    <cellStyle name="常规 2 2 6" xfId="464"/>
    <cellStyle name="常规 2 2 7" xfId="471"/>
    <cellStyle name="常规 2 2 8" xfId="473"/>
    <cellStyle name="常规 2 2 9" xfId="476"/>
    <cellStyle name="常规 2 20" xfId="606"/>
    <cellStyle name="常规 2 21" xfId="609"/>
    <cellStyle name="常规 2 22" xfId="612"/>
    <cellStyle name="常规 2 23" xfId="614"/>
    <cellStyle name="常规 2 24" xfId="616"/>
    <cellStyle name="常规 2 25" xfId="637"/>
    <cellStyle name="常规 2 26" xfId="12"/>
    <cellStyle name="常规 2 27" xfId="638"/>
    <cellStyle name="常规 2 27 2 2" xfId="76"/>
    <cellStyle name="常规 2 28" xfId="219"/>
    <cellStyle name="常规 2 29" xfId="986"/>
    <cellStyle name="常规 2 3" xfId="419"/>
    <cellStyle name="常规 2 4" xfId="639"/>
    <cellStyle name="常规 2 5" xfId="640"/>
    <cellStyle name="常规 2 6" xfId="641"/>
    <cellStyle name="常规 2 7" xfId="642"/>
    <cellStyle name="常规 2 8" xfId="644"/>
    <cellStyle name="常规 2 9" xfId="646"/>
    <cellStyle name="常规 20" xfId="168"/>
    <cellStyle name="常规 21" xfId="171"/>
    <cellStyle name="常规 22" xfId="586"/>
    <cellStyle name="常规 23" xfId="588"/>
    <cellStyle name="常规 24" xfId="590"/>
    <cellStyle name="常规 25" xfId="648"/>
    <cellStyle name="常规 26" xfId="46"/>
    <cellStyle name="常规 27" xfId="650"/>
    <cellStyle name="常规 28" xfId="652"/>
    <cellStyle name="常规 29" xfId="654"/>
    <cellStyle name="常规 3" xfId="174"/>
    <cellStyle name="常规 3 10" xfId="655"/>
    <cellStyle name="常规 3 11" xfId="656"/>
    <cellStyle name="常规 3 12" xfId="657"/>
    <cellStyle name="常规 3 13" xfId="658"/>
    <cellStyle name="常规 3 14" xfId="11"/>
    <cellStyle name="常规 3 15" xfId="660"/>
    <cellStyle name="常规 3 16" xfId="662"/>
    <cellStyle name="常规 3 17" xfId="664"/>
    <cellStyle name="常规 3 18" xfId="666"/>
    <cellStyle name="常规 3 19" xfId="668"/>
    <cellStyle name="常规 3 2" xfId="180"/>
    <cellStyle name="常规 3 2 10" xfId="468"/>
    <cellStyle name="常规 3 2 11" xfId="470"/>
    <cellStyle name="常规 3 2 12" xfId="406"/>
    <cellStyle name="常规 3 2 13" xfId="409"/>
    <cellStyle name="常规 3 2 14" xfId="411"/>
    <cellStyle name="常规 3 2 15" xfId="413"/>
    <cellStyle name="常规 3 2 16" xfId="670"/>
    <cellStyle name="常规 3 2 17" xfId="310"/>
    <cellStyle name="常规 3 2 18" xfId="313"/>
    <cellStyle name="常规 3 2 19" xfId="315"/>
    <cellStyle name="常规 3 2 2" xfId="672"/>
    <cellStyle name="常规 3 2 2 2" xfId="485"/>
    <cellStyle name="常规 3 2 20" xfId="414"/>
    <cellStyle name="常规 3 2 21" xfId="669"/>
    <cellStyle name="常规 3 2 22" xfId="311"/>
    <cellStyle name="常规 3 2 3" xfId="675"/>
    <cellStyle name="常规 3 2 4" xfId="678"/>
    <cellStyle name="常规 3 2 5" xfId="138"/>
    <cellStyle name="常规 3 2 6" xfId="62"/>
    <cellStyle name="常规 3 2 7" xfId="146"/>
    <cellStyle name="常规 3 2 8" xfId="150"/>
    <cellStyle name="常规 3 2 9" xfId="153"/>
    <cellStyle name="常规 3 20" xfId="659"/>
    <cellStyle name="常规 3 21" xfId="661"/>
    <cellStyle name="常规 3 22" xfId="663"/>
    <cellStyle name="常规 3 23" xfId="665"/>
    <cellStyle name="常规 3 24" xfId="667"/>
    <cellStyle name="常规 3 25" xfId="682"/>
    <cellStyle name="常规 3 26" xfId="683"/>
    <cellStyle name="常规 3 27" xfId="1"/>
    <cellStyle name="常规 3 28" xfId="684"/>
    <cellStyle name="常规 3 29" xfId="685"/>
    <cellStyle name="常规 3 3" xfId="187"/>
    <cellStyle name="常规 3 30" xfId="681"/>
    <cellStyle name="常规 3 4" xfId="686"/>
    <cellStyle name="常规 3 5" xfId="687"/>
    <cellStyle name="常规 3 6" xfId="688"/>
    <cellStyle name="常规 3 7" xfId="689"/>
    <cellStyle name="常规 3 8" xfId="690"/>
    <cellStyle name="常规 3 9" xfId="691"/>
    <cellStyle name="常规 30" xfId="647"/>
    <cellStyle name="常规 31" xfId="47"/>
    <cellStyle name="常规 32" xfId="649"/>
    <cellStyle name="常规 33" xfId="651"/>
    <cellStyle name="常规 34" xfId="653"/>
    <cellStyle name="常规 35" xfId="394"/>
    <cellStyle name="常规 36" xfId="286"/>
    <cellStyle name="常规 37" xfId="289"/>
    <cellStyle name="常规 38" xfId="692"/>
    <cellStyle name="常规 39" xfId="3"/>
    <cellStyle name="常规 4" xfId="694"/>
    <cellStyle name="常规 4 10" xfId="696"/>
    <cellStyle name="常规 4 11" xfId="42"/>
    <cellStyle name="常规 4 12" xfId="25"/>
    <cellStyle name="常规 4 13" xfId="17"/>
    <cellStyle name="常规 4 14" xfId="45"/>
    <cellStyle name="常规 4 15" xfId="73"/>
    <cellStyle name="常规 4 16" xfId="77"/>
    <cellStyle name="常规 4 17" xfId="699"/>
    <cellStyle name="常规 4 18" xfId="701"/>
    <cellStyle name="常规 4 19" xfId="703"/>
    <cellStyle name="常规 4 2" xfId="439"/>
    <cellStyle name="常规 4 2 10" xfId="705"/>
    <cellStyle name="常规 4 2 11" xfId="706"/>
    <cellStyle name="常规 4 2 12" xfId="707"/>
    <cellStyle name="常规 4 2 13" xfId="708"/>
    <cellStyle name="常规 4 2 14" xfId="709"/>
    <cellStyle name="常规 4 2 15" xfId="711"/>
    <cellStyle name="常规 4 2 16" xfId="713"/>
    <cellStyle name="常规 4 2 17" xfId="715"/>
    <cellStyle name="常规 4 2 18" xfId="717"/>
    <cellStyle name="常规 4 2 19" xfId="719"/>
    <cellStyle name="常规 4 2 2" xfId="721"/>
    <cellStyle name="常规 4 2 2 10" xfId="723"/>
    <cellStyle name="常规 4 2 2 11" xfId="725"/>
    <cellStyle name="常规 4 2 2 12" xfId="727"/>
    <cellStyle name="常规 4 2 2 2" xfId="729"/>
    <cellStyle name="常规 4 2 2 3" xfId="29"/>
    <cellStyle name="常规 4 2 2 4" xfId="732"/>
    <cellStyle name="常规 4 2 2 5" xfId="735"/>
    <cellStyle name="常规 4 2 2 6" xfId="738"/>
    <cellStyle name="常规 4 2 2 7" xfId="741"/>
    <cellStyle name="常规 4 2 2 8" xfId="743"/>
    <cellStyle name="常规 4 2 2 9" xfId="744"/>
    <cellStyle name="常规 4 2 20" xfId="710"/>
    <cellStyle name="常规 4 2 21" xfId="712"/>
    <cellStyle name="常规 4 2 22" xfId="714"/>
    <cellStyle name="常规 4 2 23" xfId="716"/>
    <cellStyle name="常规 4 2 24" xfId="718"/>
    <cellStyle name="常规 4 2 3" xfId="746"/>
    <cellStyle name="常规 4 2 4" xfId="748"/>
    <cellStyle name="常规 4 2 5" xfId="750"/>
    <cellStyle name="常规 4 2 6" xfId="752"/>
    <cellStyle name="常规 4 2 7" xfId="754"/>
    <cellStyle name="常规 4 2 8" xfId="755"/>
    <cellStyle name="常规 4 2 9" xfId="756"/>
    <cellStyle name="常规 4 20" xfId="74"/>
    <cellStyle name="常规 4 21" xfId="78"/>
    <cellStyle name="常规 4 22" xfId="698"/>
    <cellStyle name="常规 4 23" xfId="700"/>
    <cellStyle name="常规 4 24" xfId="702"/>
    <cellStyle name="常规 4 3" xfId="444"/>
    <cellStyle name="常规 4 4" xfId="720"/>
    <cellStyle name="常规 4 5" xfId="745"/>
    <cellStyle name="常规 4 6" xfId="747"/>
    <cellStyle name="常规 4 7" xfId="749"/>
    <cellStyle name="常规 4 8" xfId="751"/>
    <cellStyle name="常规 4 9" xfId="753"/>
    <cellStyle name="常规 40" xfId="395"/>
    <cellStyle name="常规 41" xfId="285"/>
    <cellStyle name="常规 44" xfId="2"/>
    <cellStyle name="常规 44 10 2" xfId="301"/>
    <cellStyle name="常规 45" xfId="980"/>
    <cellStyle name="常规 45 10 2" xfId="981"/>
    <cellStyle name="常规 5" xfId="196"/>
    <cellStyle name="常规 5 2" xfId="35"/>
    <cellStyle name="常规 5 2 2" xfId="40"/>
    <cellStyle name="常规 50" xfId="979"/>
    <cellStyle name="常规 50 10 2" xfId="982"/>
    <cellStyle name="常规 6" xfId="24"/>
    <cellStyle name="常规 6 10" xfId="178"/>
    <cellStyle name="常规 6 11" xfId="695"/>
    <cellStyle name="常规 6 12" xfId="195"/>
    <cellStyle name="常规 6 13" xfId="23"/>
    <cellStyle name="常规 6 14" xfId="200"/>
    <cellStyle name="常规 6 15" xfId="204"/>
    <cellStyle name="常规 6 16" xfId="209"/>
    <cellStyle name="常规 6 17" xfId="213"/>
    <cellStyle name="常规 6 18" xfId="399"/>
    <cellStyle name="常规 6 19" xfId="402"/>
    <cellStyle name="常规 6 2" xfId="757"/>
    <cellStyle name="常规 6 2 10" xfId="475"/>
    <cellStyle name="常规 6 2 11" xfId="479"/>
    <cellStyle name="常规 6 2 12" xfId="481"/>
    <cellStyle name="常规 6 2 2" xfId="359"/>
    <cellStyle name="常规 6 2 3" xfId="55"/>
    <cellStyle name="常规 6 2 4" xfId="363"/>
    <cellStyle name="常规 6 2 5" xfId="366"/>
    <cellStyle name="常规 6 2 6" xfId="761"/>
    <cellStyle name="常规 6 2 7" xfId="762"/>
    <cellStyle name="常规 6 2 8" xfId="763"/>
    <cellStyle name="常规 6 2 9" xfId="764"/>
    <cellStyle name="常规 6 20" xfId="205"/>
    <cellStyle name="常规 6 21" xfId="210"/>
    <cellStyle name="常规 6 22" xfId="214"/>
    <cellStyle name="常规 6 23" xfId="400"/>
    <cellStyle name="常规 6 24" xfId="403"/>
    <cellStyle name="常规 6 3" xfId="765"/>
    <cellStyle name="常规 6 4" xfId="728"/>
    <cellStyle name="常规 6 5" xfId="30"/>
    <cellStyle name="常规 6 6" xfId="731"/>
    <cellStyle name="常规 6 7" xfId="734"/>
    <cellStyle name="常规 6 8" xfId="737"/>
    <cellStyle name="常规 6 9" xfId="740"/>
    <cellStyle name="常规 7" xfId="198"/>
    <cellStyle name="常规 7 10" xfId="770"/>
    <cellStyle name="常规 7 11" xfId="772"/>
    <cellStyle name="常规 7 12" xfId="774"/>
    <cellStyle name="常规 7 13" xfId="775"/>
    <cellStyle name="常规 7 14" xfId="776"/>
    <cellStyle name="常规 7 15" xfId="778"/>
    <cellStyle name="常规 7 16" xfId="780"/>
    <cellStyle name="常规 7 17" xfId="782"/>
    <cellStyle name="常规 7 18" xfId="760"/>
    <cellStyle name="常规 7 19" xfId="769"/>
    <cellStyle name="常规 7 2" xfId="783"/>
    <cellStyle name="常规 7 2 10" xfId="537"/>
    <cellStyle name="常规 7 2 11" xfId="543"/>
    <cellStyle name="常规 7 2 12" xfId="784"/>
    <cellStyle name="常规 7 2 2" xfId="785"/>
    <cellStyle name="常规 7 2 3" xfId="508"/>
    <cellStyle name="常规 7 2 4" xfId="516"/>
    <cellStyle name="常规 7 2 5" xfId="520"/>
    <cellStyle name="常规 7 2 6" xfId="524"/>
    <cellStyle name="常规 7 2 7" xfId="528"/>
    <cellStyle name="常规 7 2 8" xfId="532"/>
    <cellStyle name="常规 7 2 9" xfId="536"/>
    <cellStyle name="常规 7 20" xfId="777"/>
    <cellStyle name="常规 7 21" xfId="779"/>
    <cellStyle name="常规 7 22" xfId="781"/>
    <cellStyle name="常规 7 23" xfId="759"/>
    <cellStyle name="常规 7 24" xfId="768"/>
    <cellStyle name="常规 7 3" xfId="14"/>
    <cellStyle name="常规 7 4" xfId="786"/>
    <cellStyle name="常规 7 5" xfId="788"/>
    <cellStyle name="常规 7 6" xfId="789"/>
    <cellStyle name="常规 7 7" xfId="790"/>
    <cellStyle name="常规 7 8" xfId="791"/>
    <cellStyle name="常规 7 9" xfId="792"/>
    <cellStyle name="常规 8" xfId="202"/>
    <cellStyle name="常规 9" xfId="207"/>
    <cellStyle name="好 10" xfId="591"/>
    <cellStyle name="好 11" xfId="175"/>
    <cellStyle name="好 2" xfId="793"/>
    <cellStyle name="好 2 2" xfId="794"/>
    <cellStyle name="好 2 3" xfId="350"/>
    <cellStyle name="好 2 4" xfId="353"/>
    <cellStyle name="好 2 5" xfId="355"/>
    <cellStyle name="好 3" xfId="795"/>
    <cellStyle name="好 4" xfId="796"/>
    <cellStyle name="好 5" xfId="102"/>
    <cellStyle name="好 6" xfId="105"/>
    <cellStyle name="好 7" xfId="510"/>
    <cellStyle name="好 8" xfId="512"/>
    <cellStyle name="好 9" xfId="424"/>
    <cellStyle name="好_KING" xfId="797"/>
    <cellStyle name="汇总 10" xfId="238"/>
    <cellStyle name="汇总 10 2" xfId="799"/>
    <cellStyle name="汇总 11" xfId="242"/>
    <cellStyle name="汇总 11 2" xfId="704"/>
    <cellStyle name="汇总 2" xfId="800"/>
    <cellStyle name="汇总 2 2" xfId="801"/>
    <cellStyle name="汇总 2 2 2" xfId="802"/>
    <cellStyle name="汇总 2 3" xfId="804"/>
    <cellStyle name="汇总 2 3 2" xfId="806"/>
    <cellStyle name="汇总 2 4" xfId="808"/>
    <cellStyle name="汇总 2 4 2" xfId="809"/>
    <cellStyle name="汇总 2 5" xfId="811"/>
    <cellStyle name="汇总 2 6" xfId="813"/>
    <cellStyle name="汇总 3" xfId="814"/>
    <cellStyle name="汇总 3 2" xfId="815"/>
    <cellStyle name="汇总 4" xfId="817"/>
    <cellStyle name="汇总 4 2" xfId="818"/>
    <cellStyle name="汇总 5" xfId="820"/>
    <cellStyle name="汇总 5 2" xfId="599"/>
    <cellStyle name="汇总 6" xfId="821"/>
    <cellStyle name="汇总 6 2" xfId="822"/>
    <cellStyle name="汇总 7" xfId="798"/>
    <cellStyle name="汇总 7 2" xfId="824"/>
    <cellStyle name="汇总 8" xfId="826"/>
    <cellStyle name="汇总 8 2" xfId="827"/>
    <cellStyle name="汇总 9" xfId="829"/>
    <cellStyle name="汇总 9 2" xfId="830"/>
    <cellStyle name="计算 10" xfId="574"/>
    <cellStyle name="计算 10 2" xfId="831"/>
    <cellStyle name="计算 11" xfId="577"/>
    <cellStyle name="计算 11 2" xfId="487"/>
    <cellStyle name="计算 2" xfId="833"/>
    <cellStyle name="计算 2 2" xfId="834"/>
    <cellStyle name="计算 2 2 2" xfId="835"/>
    <cellStyle name="计算 2 3" xfId="328"/>
    <cellStyle name="计算 2 3 2" xfId="836"/>
    <cellStyle name="计算 2 4" xfId="837"/>
    <cellStyle name="计算 2 4 2" xfId="838"/>
    <cellStyle name="计算 2 5" xfId="839"/>
    <cellStyle name="计算 2 6" xfId="840"/>
    <cellStyle name="计算 3" xfId="842"/>
    <cellStyle name="计算 3 2" xfId="48"/>
    <cellStyle name="计算 4" xfId="843"/>
    <cellStyle name="计算 4 2" xfId="844"/>
    <cellStyle name="计算 5" xfId="845"/>
    <cellStyle name="计算 5 2" xfId="847"/>
    <cellStyle name="计算 6" xfId="849"/>
    <cellStyle name="计算 6 2" xfId="446"/>
    <cellStyle name="计算 7" xfId="673"/>
    <cellStyle name="计算 7 2" xfId="483"/>
    <cellStyle name="计算 8" xfId="676"/>
    <cellStyle name="计算 8 2" xfId="502"/>
    <cellStyle name="计算 9" xfId="680"/>
    <cellStyle name="计算 9 2" xfId="542"/>
    <cellStyle name="检查单元格 10" xfId="184"/>
    <cellStyle name="检查单元格 11" xfId="189"/>
    <cellStyle name="检查单元格 2" xfId="803"/>
    <cellStyle name="检查单元格 2 2" xfId="805"/>
    <cellStyle name="检查单元格 2 3" xfId="851"/>
    <cellStyle name="检查单元格 2 4" xfId="852"/>
    <cellStyle name="检查单元格 2 5" xfId="250"/>
    <cellStyle name="检查单元格 3" xfId="807"/>
    <cellStyle name="检查单元格 4" xfId="810"/>
    <cellStyle name="检查单元格 5" xfId="812"/>
    <cellStyle name="检查单元格 6" xfId="853"/>
    <cellStyle name="检查单元格 7" xfId="854"/>
    <cellStyle name="检查单元格 8" xfId="855"/>
    <cellStyle name="检查单元格 9" xfId="856"/>
    <cellStyle name="解释性文本 10" xfId="260"/>
    <cellStyle name="解释性文本 11" xfId="263"/>
    <cellStyle name="解释性文本 2" xfId="857"/>
    <cellStyle name="解释性文本 2 2" xfId="27"/>
    <cellStyle name="解释性文本 2 3" xfId="552"/>
    <cellStyle name="解释性文本 2 4" xfId="556"/>
    <cellStyle name="解释性文本 2 5" xfId="558"/>
    <cellStyle name="解释性文本 3" xfId="858"/>
    <cellStyle name="解释性文本 4" xfId="859"/>
    <cellStyle name="解释性文本 5" xfId="564"/>
    <cellStyle name="解释性文本 6" xfId="572"/>
    <cellStyle name="解释性文本 7" xfId="575"/>
    <cellStyle name="解释性文本 8" xfId="578"/>
    <cellStyle name="解释性文本 9" xfId="39"/>
    <cellStyle name="警告文本 10" xfId="860"/>
    <cellStyle name="警告文本 11" xfId="861"/>
    <cellStyle name="警告文本 2" xfId="862"/>
    <cellStyle name="警告文本 2 2" xfId="155"/>
    <cellStyle name="警告文本 2 3" xfId="158"/>
    <cellStyle name="警告文本 2 4" xfId="162"/>
    <cellStyle name="警告文本 2 5" xfId="306"/>
    <cellStyle name="警告文本 3" xfId="864"/>
    <cellStyle name="警告文本 4" xfId="865"/>
    <cellStyle name="警告文本 5" xfId="866"/>
    <cellStyle name="警告文本 6" xfId="867"/>
    <cellStyle name="警告文本 7" xfId="868"/>
    <cellStyle name="警告文本 8" xfId="869"/>
    <cellStyle name="警告文本 9" xfId="630"/>
    <cellStyle name="链接单元格 10" xfId="870"/>
    <cellStyle name="链接单元格 11" xfId="871"/>
    <cellStyle name="链接单元格 2" xfId="872"/>
    <cellStyle name="链接单元格 2 2" xfId="873"/>
    <cellStyle name="链接单元格 2 3" xfId="874"/>
    <cellStyle name="链接单元格 2 4" xfId="875"/>
    <cellStyle name="链接单元格 2 5" xfId="876"/>
    <cellStyle name="链接单元格 3" xfId="66"/>
    <cellStyle name="链接单元格 4" xfId="68"/>
    <cellStyle name="链接单元格 5" xfId="6"/>
    <cellStyle name="链接单元格 6" xfId="71"/>
    <cellStyle name="链接单元格 7" xfId="64"/>
    <cellStyle name="链接单元格 8" xfId="51"/>
    <cellStyle name="链接单元格 9" xfId="877"/>
    <cellStyle name="千位分隔" xfId="13" builtinId="3"/>
    <cellStyle name="千位分隔 2" xfId="427"/>
    <cellStyle name="千位分隔 2 2" xfId="610"/>
    <cellStyle name="千位分隔 3" xfId="431"/>
    <cellStyle name="千位分隔 4" xfId="987"/>
    <cellStyle name="强调文字颜色 1 10" xfId="878"/>
    <cellStyle name="强调文字颜色 1 11" xfId="879"/>
    <cellStyle name="强调文字颜色 1 2" xfId="880"/>
    <cellStyle name="强调文字颜色 1 2 2" xfId="421"/>
    <cellStyle name="强调文字颜色 1 2 3" xfId="34"/>
    <cellStyle name="强调文字颜色 1 2 4" xfId="81"/>
    <cellStyle name="强调文字颜色 1 2 5" xfId="119"/>
    <cellStyle name="强调文字颜色 1 3" xfId="881"/>
    <cellStyle name="强调文字颜色 1 4" xfId="882"/>
    <cellStyle name="强调文字颜色 1 5" xfId="816"/>
    <cellStyle name="强调文字颜色 1 6" xfId="883"/>
    <cellStyle name="强调文字颜色 1 7" xfId="884"/>
    <cellStyle name="强调文字颜色 1 8" xfId="832"/>
    <cellStyle name="强调文字颜色 1 9" xfId="841"/>
    <cellStyle name="强调文字颜色 2 10" xfId="885"/>
    <cellStyle name="强调文字颜色 2 11" xfId="886"/>
    <cellStyle name="强调文字颜色 2 2" xfId="887"/>
    <cellStyle name="强调文字颜色 2 2 2" xfId="888"/>
    <cellStyle name="强调文字颜色 2 2 3" xfId="889"/>
    <cellStyle name="强调文字颜色 2 2 4" xfId="890"/>
    <cellStyle name="强调文字颜色 2 2 5" xfId="891"/>
    <cellStyle name="强调文字颜色 2 3" xfId="892"/>
    <cellStyle name="强调文字颜色 2 4" xfId="893"/>
    <cellStyle name="强调文字颜色 2 5" xfId="819"/>
    <cellStyle name="强调文字颜色 2 6" xfId="894"/>
    <cellStyle name="强调文字颜色 2 7" xfId="895"/>
    <cellStyle name="强调文字颜色 2 8" xfId="896"/>
    <cellStyle name="强调文字颜色 2 9" xfId="897"/>
    <cellStyle name="强调文字颜色 3 10" xfId="898"/>
    <cellStyle name="强调文字颜色 3 11" xfId="16"/>
    <cellStyle name="强调文字颜色 3 2" xfId="899"/>
    <cellStyle name="强调文字颜色 3 2 2" xfId="901"/>
    <cellStyle name="强调文字颜色 3 2 3" xfId="903"/>
    <cellStyle name="强调文字颜色 3 2 4" xfId="57"/>
    <cellStyle name="强调文字颜色 3 2 5" xfId="904"/>
    <cellStyle name="强调文字颜色 3 3" xfId="593"/>
    <cellStyle name="强调文字颜色 3 4" xfId="595"/>
    <cellStyle name="强调文字颜色 3 5" xfId="597"/>
    <cellStyle name="强调文字颜色 3 6" xfId="600"/>
    <cellStyle name="强调文字颜色 3 7" xfId="602"/>
    <cellStyle name="强调文字颜色 3 8" xfId="604"/>
    <cellStyle name="强调文字颜色 3 9" xfId="607"/>
    <cellStyle name="强调文字颜色 4 10" xfId="235"/>
    <cellStyle name="强调文字颜色 4 11" xfId="239"/>
    <cellStyle name="强调文字颜色 4 2" xfId="905"/>
    <cellStyle name="强调文字颜色 4 2 2" xfId="906"/>
    <cellStyle name="强调文字颜色 4 2 3" xfId="907"/>
    <cellStyle name="强调文字颜色 4 2 4" xfId="908"/>
    <cellStyle name="强调文字颜色 4 2 5" xfId="909"/>
    <cellStyle name="强调文字颜色 4 3" xfId="910"/>
    <cellStyle name="强调文字颜色 4 4" xfId="911"/>
    <cellStyle name="强调文字颜色 4 5" xfId="823"/>
    <cellStyle name="强调文字颜色 4 6" xfId="912"/>
    <cellStyle name="强调文字颜色 4 7" xfId="913"/>
    <cellStyle name="强调文字颜色 4 8" xfId="915"/>
    <cellStyle name="强调文字颜色 4 9" xfId="917"/>
    <cellStyle name="强调文字颜色 5 10" xfId="918"/>
    <cellStyle name="强调文字颜色 5 11" xfId="919"/>
    <cellStyle name="强调文字颜色 5 2" xfId="190"/>
    <cellStyle name="强调文字颜色 5 2 2" xfId="920"/>
    <cellStyle name="强调文字颜色 5 2 3" xfId="921"/>
    <cellStyle name="强调文字颜色 5 2 4" xfId="452"/>
    <cellStyle name="强调文字颜色 5 2 5" xfId="255"/>
    <cellStyle name="强调文字颜色 5 3" xfId="922"/>
    <cellStyle name="强调文字颜色 5 4" xfId="923"/>
    <cellStyle name="强调文字颜色 5 5" xfId="825"/>
    <cellStyle name="强调文字颜色 5 6" xfId="924"/>
    <cellStyle name="强调文字颜色 5 7" xfId="925"/>
    <cellStyle name="强调文字颜色 5 8" xfId="926"/>
    <cellStyle name="强调文字颜色 5 9" xfId="927"/>
    <cellStyle name="强调文字颜色 6 10" xfId="569"/>
    <cellStyle name="强调文字颜色 6 11" xfId="571"/>
    <cellStyle name="强调文字颜色 6 2" xfId="928"/>
    <cellStyle name="强调文字颜色 6 2 2" xfId="929"/>
    <cellStyle name="强调文字颜色 6 2 3" xfId="930"/>
    <cellStyle name="强调文字颜色 6 2 4" xfId="931"/>
    <cellStyle name="强调文字颜色 6 2 5" xfId="932"/>
    <cellStyle name="强调文字颜色 6 3" xfId="933"/>
    <cellStyle name="强调文字颜色 6 4" xfId="934"/>
    <cellStyle name="强调文字颜色 6 5" xfId="828"/>
    <cellStyle name="强调文字颜色 6 6" xfId="935"/>
    <cellStyle name="强调文字颜色 6 7" xfId="936"/>
    <cellStyle name="强调文字颜色 6 8" xfId="937"/>
    <cellStyle name="强调文字颜色 6 9" xfId="938"/>
    <cellStyle name="适中 10" xfId="939"/>
    <cellStyle name="适中 11" xfId="940"/>
    <cellStyle name="适中 2" xfId="846"/>
    <cellStyle name="适中 2 2" xfId="848"/>
    <cellStyle name="适中 2 3" xfId="900"/>
    <cellStyle name="适中 2 4" xfId="902"/>
    <cellStyle name="适中 2 5" xfId="58"/>
    <cellStyle name="适中 3" xfId="850"/>
    <cellStyle name="适中 4" xfId="671"/>
    <cellStyle name="适中 5" xfId="674"/>
    <cellStyle name="适中 6" xfId="677"/>
    <cellStyle name="适中 7" xfId="139"/>
    <cellStyle name="适中 8" xfId="63"/>
    <cellStyle name="适中 9" xfId="147"/>
    <cellStyle name="输出 10" xfId="134"/>
    <cellStyle name="输出 10 2" xfId="941"/>
    <cellStyle name="输出 11" xfId="942"/>
    <cellStyle name="输出 11 2" xfId="488"/>
    <cellStyle name="输出 2" xfId="943"/>
    <cellStyle name="输出 2 2" xfId="944"/>
    <cellStyle name="输出 2 2 2" xfId="945"/>
    <cellStyle name="输出 2 3" xfId="946"/>
    <cellStyle name="输出 2 3 2" xfId="947"/>
    <cellStyle name="输出 2 4" xfId="948"/>
    <cellStyle name="输出 2 4 2" xfId="949"/>
    <cellStyle name="输出 2 5" xfId="950"/>
    <cellStyle name="输出 2 6" xfId="951"/>
    <cellStyle name="输出 3" xfId="952"/>
    <cellStyle name="输出 3 2" xfId="953"/>
    <cellStyle name="输出 4" xfId="954"/>
    <cellStyle name="输出 4 2" xfId="176"/>
    <cellStyle name="输出 5" xfId="955"/>
    <cellStyle name="输出 5 2" xfId="956"/>
    <cellStyle name="输出 6" xfId="957"/>
    <cellStyle name="输出 6 2" xfId="256"/>
    <cellStyle name="输出 7" xfId="958"/>
    <cellStyle name="输出 7 2" xfId="959"/>
    <cellStyle name="输出 8" xfId="460"/>
    <cellStyle name="输出 8 2" xfId="960"/>
    <cellStyle name="输出 9" xfId="462"/>
    <cellStyle name="输出 9 2" xfId="771"/>
    <cellStyle name="输入 10" xfId="914"/>
    <cellStyle name="输入 10 2" xfId="961"/>
    <cellStyle name="输入 11" xfId="916"/>
    <cellStyle name="输入 11 2" xfId="82"/>
    <cellStyle name="输入 2" xfId="643"/>
    <cellStyle name="输入 2 2" xfId="404"/>
    <cellStyle name="输入 2 2 2" xfId="342"/>
    <cellStyle name="输入 2 3" xfId="722"/>
    <cellStyle name="输入 2 3 2" xfId="351"/>
    <cellStyle name="输入 2 4" xfId="724"/>
    <cellStyle name="输入 2 4 2" xfId="379"/>
    <cellStyle name="输入 2 5" xfId="726"/>
    <cellStyle name="输入 2 6" xfId="962"/>
    <cellStyle name="输入 3" xfId="645"/>
    <cellStyle name="输入 3 2" xfId="418"/>
    <cellStyle name="输入 4" xfId="963"/>
    <cellStyle name="输入 4 2" xfId="186"/>
    <cellStyle name="输入 5" xfId="964"/>
    <cellStyle name="输入 5 2" xfId="443"/>
    <cellStyle name="输入 6" xfId="965"/>
    <cellStyle name="输入 6 2" xfId="85"/>
    <cellStyle name="输入 7" xfId="966"/>
    <cellStyle name="输入 7 2" xfId="767"/>
    <cellStyle name="输入 8" xfId="967"/>
    <cellStyle name="输入 8 2" xfId="15"/>
    <cellStyle name="输入 9" xfId="968"/>
    <cellStyle name="输入 9 2" xfId="50"/>
    <cellStyle name="样式 1" xfId="132"/>
    <cellStyle name="样式 1 10" xfId="697"/>
    <cellStyle name="样式 1 10 2" xfId="773"/>
    <cellStyle name="样式 1 10 2 2" xfId="787"/>
    <cellStyle name="样式 1 10 2 2 2" xfId="969"/>
    <cellStyle name="样式 1 2" xfId="163"/>
    <cellStyle name="样式 1 5" xfId="19"/>
    <cellStyle name="注释 10" xfId="177"/>
    <cellStyle name="注释 10 2" xfId="181"/>
    <cellStyle name="注释 11" xfId="693"/>
    <cellStyle name="注释 11 2" xfId="440"/>
    <cellStyle name="注释 2" xfId="758"/>
    <cellStyle name="注释 2 2" xfId="358"/>
    <cellStyle name="注释 2 2 2" xfId="970"/>
    <cellStyle name="注释 2 2 2 2" xfId="971"/>
    <cellStyle name="注释 2 2 3" xfId="972"/>
    <cellStyle name="注释 2 3" xfId="54"/>
    <cellStyle name="注释 2 3 2" xfId="973"/>
    <cellStyle name="注释 2 4" xfId="362"/>
    <cellStyle name="注释 2 4 2" xfId="974"/>
    <cellStyle name="注释 2 5" xfId="365"/>
    <cellStyle name="注释 3" xfId="766"/>
    <cellStyle name="注释 3 2" xfId="385"/>
    <cellStyle name="注释 4" xfId="730"/>
    <cellStyle name="注释 4 2" xfId="584"/>
    <cellStyle name="注释 5" xfId="31"/>
    <cellStyle name="注释 5 2" xfId="863"/>
    <cellStyle name="注释 6" xfId="733"/>
    <cellStyle name="注释 6 2" xfId="975"/>
    <cellStyle name="注释 7" xfId="736"/>
    <cellStyle name="注释 7 2" xfId="504"/>
    <cellStyle name="注释 8" xfId="739"/>
    <cellStyle name="注释 8 2" xfId="976"/>
    <cellStyle name="注释 9" xfId="742"/>
    <cellStyle name="注释 9 2" xfId="679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7.png"/><Relationship Id="rId5" Type="http://schemas.openxmlformats.org/officeDocument/2006/relationships/image" Target="../media/image23.wmf"/><Relationship Id="rId4" Type="http://schemas.openxmlformats.org/officeDocument/2006/relationships/image" Target="../media/image2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244928</xdr:colOff>
      <xdr:row>9</xdr:row>
      <xdr:rowOff>145031</xdr:rowOff>
    </xdr:from>
    <xdr:to>
      <xdr:col>14</xdr:col>
      <xdr:colOff>594178</xdr:colOff>
      <xdr:row>9</xdr:row>
      <xdr:rowOff>435226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6875" y="1185545"/>
          <a:ext cx="349250" cy="290195"/>
        </a:xfrm>
        <a:prstGeom prst="rect">
          <a:avLst/>
        </a:prstGeom>
      </xdr:spPr>
    </xdr:pic>
    <xdr:clientData/>
  </xdr:twoCellAnchor>
  <xdr:twoCellAnchor>
    <xdr:from>
      <xdr:col>14</xdr:col>
      <xdr:colOff>231322</xdr:colOff>
      <xdr:row>10</xdr:row>
      <xdr:rowOff>95250</xdr:rowOff>
    </xdr:from>
    <xdr:to>
      <xdr:col>14</xdr:col>
      <xdr:colOff>612322</xdr:colOff>
      <xdr:row>10</xdr:row>
      <xdr:rowOff>393700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540" y="1643380"/>
          <a:ext cx="381000" cy="298450"/>
        </a:xfrm>
        <a:prstGeom prst="rect">
          <a:avLst/>
        </a:prstGeom>
      </xdr:spPr>
    </xdr:pic>
    <xdr:clientData/>
  </xdr:twoCellAnchor>
  <xdr:twoCellAnchor>
    <xdr:from>
      <xdr:col>14</xdr:col>
      <xdr:colOff>149679</xdr:colOff>
      <xdr:row>11</xdr:row>
      <xdr:rowOff>95251</xdr:rowOff>
    </xdr:from>
    <xdr:to>
      <xdr:col>14</xdr:col>
      <xdr:colOff>625929</xdr:colOff>
      <xdr:row>11</xdr:row>
      <xdr:rowOff>411481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1625" y="2150745"/>
          <a:ext cx="476250" cy="316230"/>
        </a:xfrm>
        <a:prstGeom prst="rect">
          <a:avLst/>
        </a:prstGeom>
      </xdr:spPr>
    </xdr:pic>
    <xdr:clientData/>
  </xdr:twoCellAnchor>
  <xdr:twoCellAnchor>
    <xdr:from>
      <xdr:col>14</xdr:col>
      <xdr:colOff>163287</xdr:colOff>
      <xdr:row>12</xdr:row>
      <xdr:rowOff>68035</xdr:rowOff>
    </xdr:from>
    <xdr:to>
      <xdr:col>14</xdr:col>
      <xdr:colOff>582387</xdr:colOff>
      <xdr:row>12</xdr:row>
      <xdr:rowOff>394425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5595" y="2630805"/>
          <a:ext cx="419100" cy="326390"/>
        </a:xfrm>
        <a:prstGeom prst="rect">
          <a:avLst/>
        </a:prstGeom>
      </xdr:spPr>
    </xdr:pic>
    <xdr:clientData/>
  </xdr:twoCellAnchor>
  <xdr:twoCellAnchor>
    <xdr:from>
      <xdr:col>14</xdr:col>
      <xdr:colOff>207819</xdr:colOff>
      <xdr:row>13</xdr:row>
      <xdr:rowOff>69273</xdr:rowOff>
    </xdr:from>
    <xdr:to>
      <xdr:col>14</xdr:col>
      <xdr:colOff>450389</xdr:colOff>
      <xdr:row>13</xdr:row>
      <xdr:rowOff>366453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80045" y="3139440"/>
          <a:ext cx="242570" cy="297180"/>
        </a:xfrm>
        <a:prstGeom prst="rect">
          <a:avLst/>
        </a:prstGeom>
      </xdr:spPr>
    </xdr:pic>
    <xdr:clientData/>
  </xdr:twoCellAnchor>
  <xdr:twoCellAnchor>
    <xdr:from>
      <xdr:col>14</xdr:col>
      <xdr:colOff>190501</xdr:colOff>
      <xdr:row>14</xdr:row>
      <xdr:rowOff>51956</xdr:rowOff>
    </xdr:from>
    <xdr:to>
      <xdr:col>14</xdr:col>
      <xdr:colOff>408306</xdr:colOff>
      <xdr:row>14</xdr:row>
      <xdr:rowOff>346596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62900" y="3629025"/>
          <a:ext cx="217805" cy="294640"/>
        </a:xfrm>
        <a:prstGeom prst="rect">
          <a:avLst/>
        </a:prstGeom>
      </xdr:spPr>
    </xdr:pic>
    <xdr:clientData/>
  </xdr:twoCellAnchor>
  <xdr:twoCellAnchor>
    <xdr:from>
      <xdr:col>14</xdr:col>
      <xdr:colOff>155865</xdr:colOff>
      <xdr:row>16</xdr:row>
      <xdr:rowOff>121227</xdr:rowOff>
    </xdr:from>
    <xdr:to>
      <xdr:col>14</xdr:col>
      <xdr:colOff>658150</xdr:colOff>
      <xdr:row>16</xdr:row>
      <xdr:rowOff>419677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7975" y="4712970"/>
          <a:ext cx="502285" cy="298450"/>
        </a:xfrm>
        <a:prstGeom prst="rect">
          <a:avLst/>
        </a:prstGeom>
      </xdr:spPr>
    </xdr:pic>
    <xdr:clientData/>
  </xdr:twoCellAnchor>
  <xdr:twoCellAnchor>
    <xdr:from>
      <xdr:col>14</xdr:col>
      <xdr:colOff>86590</xdr:colOff>
      <xdr:row>18</xdr:row>
      <xdr:rowOff>17318</xdr:rowOff>
    </xdr:from>
    <xdr:to>
      <xdr:col>14</xdr:col>
      <xdr:colOff>571095</xdr:colOff>
      <xdr:row>18</xdr:row>
      <xdr:rowOff>443403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58760" y="5624195"/>
          <a:ext cx="484505" cy="426085"/>
        </a:xfrm>
        <a:prstGeom prst="rect">
          <a:avLst/>
        </a:prstGeom>
      </xdr:spPr>
    </xdr:pic>
    <xdr:clientData/>
  </xdr:twoCellAnchor>
  <xdr:twoCellAnchor>
    <xdr:from>
      <xdr:col>14</xdr:col>
      <xdr:colOff>103910</xdr:colOff>
      <xdr:row>17</xdr:row>
      <xdr:rowOff>86592</xdr:rowOff>
    </xdr:from>
    <xdr:to>
      <xdr:col>14</xdr:col>
      <xdr:colOff>597305</xdr:colOff>
      <xdr:row>17</xdr:row>
      <xdr:rowOff>363452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5905" y="5186045"/>
          <a:ext cx="493395" cy="276860"/>
        </a:xfrm>
        <a:prstGeom prst="rect">
          <a:avLst/>
        </a:prstGeom>
      </xdr:spPr>
    </xdr:pic>
    <xdr:clientData/>
  </xdr:twoCellAnchor>
  <xdr:twoCellAnchor>
    <xdr:from>
      <xdr:col>14</xdr:col>
      <xdr:colOff>34636</xdr:colOff>
      <xdr:row>19</xdr:row>
      <xdr:rowOff>190500</xdr:rowOff>
    </xdr:from>
    <xdr:to>
      <xdr:col>14</xdr:col>
      <xdr:colOff>744566</xdr:colOff>
      <xdr:row>19</xdr:row>
      <xdr:rowOff>384175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06690" y="6304915"/>
          <a:ext cx="709930" cy="193675"/>
        </a:xfrm>
        <a:prstGeom prst="rect">
          <a:avLst/>
        </a:prstGeom>
      </xdr:spPr>
    </xdr:pic>
    <xdr:clientData/>
  </xdr:twoCellAnchor>
  <xdr:twoCellAnchor>
    <xdr:from>
      <xdr:col>14</xdr:col>
      <xdr:colOff>155864</xdr:colOff>
      <xdr:row>20</xdr:row>
      <xdr:rowOff>69273</xdr:rowOff>
    </xdr:from>
    <xdr:to>
      <xdr:col>14</xdr:col>
      <xdr:colOff>588934</xdr:colOff>
      <xdr:row>20</xdr:row>
      <xdr:rowOff>396933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7975" y="6690995"/>
          <a:ext cx="433070" cy="327660"/>
        </a:xfrm>
        <a:prstGeom prst="rect">
          <a:avLst/>
        </a:prstGeom>
      </xdr:spPr>
    </xdr:pic>
    <xdr:clientData/>
  </xdr:twoCellAnchor>
  <xdr:twoCellAnchor>
    <xdr:from>
      <xdr:col>14</xdr:col>
      <xdr:colOff>180713</xdr:colOff>
      <xdr:row>21</xdr:row>
      <xdr:rowOff>34637</xdr:rowOff>
    </xdr:from>
    <xdr:to>
      <xdr:col>14</xdr:col>
      <xdr:colOff>561713</xdr:colOff>
      <xdr:row>21</xdr:row>
      <xdr:rowOff>455642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952740" y="7163435"/>
          <a:ext cx="381000" cy="421005"/>
        </a:xfrm>
        <a:prstGeom prst="rect">
          <a:avLst/>
        </a:prstGeom>
      </xdr:spPr>
    </xdr:pic>
    <xdr:clientData/>
  </xdr:twoCellAnchor>
  <xdr:twoCellAnchor>
    <xdr:from>
      <xdr:col>14</xdr:col>
      <xdr:colOff>103909</xdr:colOff>
      <xdr:row>22</xdr:row>
      <xdr:rowOff>155864</xdr:rowOff>
    </xdr:from>
    <xdr:to>
      <xdr:col>14</xdr:col>
      <xdr:colOff>623339</xdr:colOff>
      <xdr:row>22</xdr:row>
      <xdr:rowOff>390814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75905" y="7792085"/>
          <a:ext cx="519430" cy="234950"/>
        </a:xfrm>
        <a:prstGeom prst="rect">
          <a:avLst/>
        </a:prstGeom>
      </xdr:spPr>
    </xdr:pic>
    <xdr:clientData/>
  </xdr:twoCellAnchor>
  <xdr:twoCellAnchor>
    <xdr:from>
      <xdr:col>14</xdr:col>
      <xdr:colOff>124239</xdr:colOff>
      <xdr:row>23</xdr:row>
      <xdr:rowOff>96378</xdr:rowOff>
    </xdr:from>
    <xdr:to>
      <xdr:col>14</xdr:col>
      <xdr:colOff>737014</xdr:colOff>
      <xdr:row>23</xdr:row>
      <xdr:rowOff>314818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96225" y="8239760"/>
          <a:ext cx="612775" cy="218440"/>
        </a:xfrm>
        <a:prstGeom prst="rect">
          <a:avLst/>
        </a:prstGeom>
      </xdr:spPr>
    </xdr:pic>
    <xdr:clientData/>
  </xdr:twoCellAnchor>
  <xdr:twoCellAnchor>
    <xdr:from>
      <xdr:col>14</xdr:col>
      <xdr:colOff>51955</xdr:colOff>
      <xdr:row>24</xdr:row>
      <xdr:rowOff>51955</xdr:rowOff>
    </xdr:from>
    <xdr:to>
      <xdr:col>14</xdr:col>
      <xdr:colOff>727595</xdr:colOff>
      <xdr:row>24</xdr:row>
      <xdr:rowOff>336435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23835" y="8702675"/>
          <a:ext cx="675640" cy="284480"/>
        </a:xfrm>
        <a:prstGeom prst="rect">
          <a:avLst/>
        </a:prstGeom>
      </xdr:spPr>
    </xdr:pic>
    <xdr:clientData/>
  </xdr:twoCellAnchor>
  <xdr:twoCellAnchor>
    <xdr:from>
      <xdr:col>14</xdr:col>
      <xdr:colOff>156616</xdr:colOff>
      <xdr:row>15</xdr:row>
      <xdr:rowOff>24847</xdr:rowOff>
    </xdr:from>
    <xdr:to>
      <xdr:col>14</xdr:col>
      <xdr:colOff>641756</xdr:colOff>
      <xdr:row>15</xdr:row>
      <xdr:rowOff>450932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8610" y="4109720"/>
          <a:ext cx="485140" cy="426085"/>
        </a:xfrm>
        <a:prstGeom prst="rect">
          <a:avLst/>
        </a:prstGeom>
      </xdr:spPr>
    </xdr:pic>
    <xdr:clientData/>
  </xdr:twoCellAnchor>
  <xdr:twoCellAnchor editAs="oneCell">
    <xdr:from>
      <xdr:col>14</xdr:col>
      <xdr:colOff>198783</xdr:colOff>
      <xdr:row>25</xdr:row>
      <xdr:rowOff>115957</xdr:rowOff>
    </xdr:from>
    <xdr:to>
      <xdr:col>14</xdr:col>
      <xdr:colOff>447068</xdr:colOff>
      <xdr:row>25</xdr:row>
      <xdr:rowOff>442347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71155" y="9274175"/>
          <a:ext cx="248285" cy="326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156882</xdr:colOff>
      <xdr:row>9</xdr:row>
      <xdr:rowOff>134470</xdr:rowOff>
    </xdr:from>
    <xdr:to>
      <xdr:col>9</xdr:col>
      <xdr:colOff>673137</xdr:colOff>
      <xdr:row>9</xdr:row>
      <xdr:rowOff>425935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1024890"/>
          <a:ext cx="516255" cy="291465"/>
        </a:xfrm>
        <a:prstGeom prst="rect">
          <a:avLst/>
        </a:prstGeom>
      </xdr:spPr>
    </xdr:pic>
    <xdr:clientData/>
  </xdr:twoCellAnchor>
  <xdr:twoCellAnchor>
    <xdr:from>
      <xdr:col>9</xdr:col>
      <xdr:colOff>168089</xdr:colOff>
      <xdr:row>10</xdr:row>
      <xdr:rowOff>145676</xdr:rowOff>
    </xdr:from>
    <xdr:to>
      <xdr:col>9</xdr:col>
      <xdr:colOff>547819</xdr:colOff>
      <xdr:row>10</xdr:row>
      <xdr:rowOff>414281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7095" y="1543685"/>
          <a:ext cx="379730" cy="268605"/>
        </a:xfrm>
        <a:prstGeom prst="rect">
          <a:avLst/>
        </a:prstGeom>
      </xdr:spPr>
    </xdr:pic>
    <xdr:clientData/>
  </xdr:twoCellAnchor>
  <xdr:twoCellAnchor>
    <xdr:from>
      <xdr:col>9</xdr:col>
      <xdr:colOff>44823</xdr:colOff>
      <xdr:row>11</xdr:row>
      <xdr:rowOff>123265</xdr:rowOff>
    </xdr:from>
    <xdr:to>
      <xdr:col>9</xdr:col>
      <xdr:colOff>727448</xdr:colOff>
      <xdr:row>11</xdr:row>
      <xdr:rowOff>324560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3905" y="2028825"/>
          <a:ext cx="682625" cy="201295"/>
        </a:xfrm>
        <a:prstGeom prst="rect">
          <a:avLst/>
        </a:prstGeom>
      </xdr:spPr>
    </xdr:pic>
    <xdr:clientData/>
  </xdr:twoCellAnchor>
  <xdr:twoCellAnchor>
    <xdr:from>
      <xdr:col>9</xdr:col>
      <xdr:colOff>136071</xdr:colOff>
      <xdr:row>12</xdr:row>
      <xdr:rowOff>54429</xdr:rowOff>
    </xdr:from>
    <xdr:to>
      <xdr:col>9</xdr:col>
      <xdr:colOff>549456</xdr:colOff>
      <xdr:row>12</xdr:row>
      <xdr:rowOff>408124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5345" y="2466975"/>
          <a:ext cx="413385" cy="353695"/>
        </a:xfrm>
        <a:prstGeom prst="rect">
          <a:avLst/>
        </a:prstGeom>
      </xdr:spPr>
    </xdr:pic>
    <xdr:clientData/>
  </xdr:twoCellAnchor>
  <xdr:twoCellAnchor>
    <xdr:from>
      <xdr:col>9</xdr:col>
      <xdr:colOff>190501</xdr:colOff>
      <xdr:row>13</xdr:row>
      <xdr:rowOff>68036</xdr:rowOff>
    </xdr:from>
    <xdr:to>
      <xdr:col>9</xdr:col>
      <xdr:colOff>607696</xdr:colOff>
      <xdr:row>13</xdr:row>
      <xdr:rowOff>462371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19955" y="2988310"/>
          <a:ext cx="417195" cy="39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3</xdr:row>
      <xdr:rowOff>351790</xdr:rowOff>
    </xdr:from>
    <xdr:to>
      <xdr:col>5</xdr:col>
      <xdr:colOff>635000</xdr:colOff>
      <xdr:row>4</xdr:row>
      <xdr:rowOff>167005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1694815"/>
          <a:ext cx="577850" cy="323215"/>
        </a:xfrm>
        <a:prstGeom prst="rect">
          <a:avLst/>
        </a:prstGeom>
      </xdr:spPr>
    </xdr:pic>
    <xdr:clientData/>
  </xdr:twoCellAnchor>
  <xdr:twoCellAnchor>
    <xdr:from>
      <xdr:col>5</xdr:col>
      <xdr:colOff>165735</xdr:colOff>
      <xdr:row>11</xdr:row>
      <xdr:rowOff>200025</xdr:rowOff>
    </xdr:from>
    <xdr:to>
      <xdr:col>5</xdr:col>
      <xdr:colOff>579120</xdr:colOff>
      <xdr:row>12</xdr:row>
      <xdr:rowOff>45720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0085" y="5607050"/>
          <a:ext cx="413385" cy="353695"/>
        </a:xfrm>
        <a:prstGeom prst="rect">
          <a:avLst/>
        </a:prstGeom>
      </xdr:spPr>
    </xdr:pic>
    <xdr:clientData/>
  </xdr:twoCellAnchor>
  <xdr:twoCellAnchor>
    <xdr:from>
      <xdr:col>5</xdr:col>
      <xdr:colOff>146050</xdr:colOff>
      <xdr:row>15</xdr:row>
      <xdr:rowOff>90170</xdr:rowOff>
    </xdr:from>
    <xdr:to>
      <xdr:col>5</xdr:col>
      <xdr:colOff>563245</xdr:colOff>
      <xdr:row>16</xdr:row>
      <xdr:rowOff>21590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70400" y="7529195"/>
          <a:ext cx="417195" cy="439420"/>
        </a:xfrm>
        <a:prstGeom prst="rect">
          <a:avLst/>
        </a:prstGeom>
      </xdr:spPr>
    </xdr:pic>
    <xdr:clientData/>
  </xdr:twoCellAnchor>
  <xdr:twoCellAnchor editAs="oneCell">
    <xdr:from>
      <xdr:col>5</xdr:col>
      <xdr:colOff>126365</xdr:colOff>
      <xdr:row>8</xdr:row>
      <xdr:rowOff>308610</xdr:rowOff>
    </xdr:from>
    <xdr:to>
      <xdr:col>5</xdr:col>
      <xdr:colOff>665480</xdr:colOff>
      <xdr:row>9</xdr:row>
      <xdr:rowOff>212090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0715" y="4191635"/>
          <a:ext cx="539115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103505</xdr:colOff>
      <xdr:row>5</xdr:row>
      <xdr:rowOff>454025</xdr:rowOff>
    </xdr:from>
    <xdr:to>
      <xdr:col>5</xdr:col>
      <xdr:colOff>633730</xdr:colOff>
      <xdr:row>6</xdr:row>
      <xdr:rowOff>421640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27855" y="2813050"/>
          <a:ext cx="530225" cy="47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-BOM&#31867;/04-&#24037;&#33402;BOM/06-&#25104;&#26412;&#26680;&#31639;/DZ15221519970/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/Desktop/&#20215;&#20540;&#24037;&#31243;/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Barwertberechnung (3)"/>
      <sheetName val="Vorbereitende Eingaben (Teil 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总表"/>
      <sheetName val="차수"/>
      <sheetName val="DBL LPG시험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Constant"/>
      <sheetName val="GRACE"/>
      <sheetName val="협조전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BUS제원1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home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D제품개발투자비(매가)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2" sqref="I12"/>
    </sheetView>
  </sheetViews>
  <sheetFormatPr defaultColWidth="9" defaultRowHeight="13.5"/>
  <sheetData/>
  <phoneticPr fontId="8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A26"/>
  <sheetViews>
    <sheetView view="pageBreakPreview" zoomScale="40" zoomScaleNormal="100" workbookViewId="0">
      <pane xSplit="20" ySplit="9" topLeftCell="U10" activePane="bottomRight" state="frozen"/>
      <selection pane="topRight"/>
      <selection pane="bottomLeft"/>
      <selection pane="bottomRight" activeCell="I12" sqref="I12"/>
    </sheetView>
  </sheetViews>
  <sheetFormatPr defaultColWidth="9" defaultRowHeight="14.25" outlineLevelRow="1" outlineLevelCol="1"/>
  <cols>
    <col min="1" max="1" width="5.875" style="48" customWidth="1"/>
    <col min="2" max="5" width="2.875" style="48" customWidth="1"/>
    <col min="6" max="7" width="2.375" style="48" customWidth="1"/>
    <col min="8" max="8" width="8" style="48" customWidth="1"/>
    <col min="9" max="9" width="21.375" style="48" customWidth="1"/>
    <col min="10" max="10" width="22.125" style="48" customWidth="1"/>
    <col min="11" max="11" width="28.375" style="49" customWidth="1"/>
    <col min="12" max="12" width="20.375" style="49" hidden="1" customWidth="1" outlineLevel="1"/>
    <col min="13" max="13" width="4.875" style="48" hidden="1" customWidth="1" outlineLevel="1"/>
    <col min="14" max="14" width="5.25" style="48" hidden="1" customWidth="1" outlineLevel="1"/>
    <col min="15" max="15" width="10.5" style="48" customWidth="1" collapsed="1"/>
    <col min="16" max="16" width="6.125" style="50" hidden="1" customWidth="1" outlineLevel="1"/>
    <col min="17" max="17" width="21.25" style="48" hidden="1" customWidth="1" outlineLevel="1"/>
    <col min="18" max="18" width="8.125" style="51" hidden="1" customWidth="1" outlineLevel="1"/>
    <col min="19" max="20" width="7.25" style="50" hidden="1" customWidth="1" outlineLevel="1"/>
    <col min="21" max="21" width="11.25" style="50" customWidth="1" collapsed="1"/>
    <col min="22" max="23" width="24.25" style="50" hidden="1" customWidth="1" outlineLevel="1"/>
    <col min="24" max="24" width="11.875" style="50" hidden="1" customWidth="1" outlineLevel="1"/>
    <col min="25" max="25" width="17.625" style="48" hidden="1" customWidth="1" outlineLevel="1"/>
    <col min="26" max="26" width="10.375" style="48" hidden="1" customWidth="1" outlineLevel="1"/>
    <col min="27" max="27" width="12.5" style="55" customWidth="1" collapsed="1"/>
    <col min="28" max="30" width="14.625" style="56" hidden="1" customWidth="1" outlineLevel="1"/>
    <col min="31" max="31" width="12.5" style="48" customWidth="1" collapsed="1"/>
    <col min="32" max="33" width="12.5" style="48" customWidth="1" outlineLevel="1"/>
    <col min="34" max="34" width="15.875" style="57" customWidth="1" outlineLevel="1"/>
    <col min="35" max="36" width="12.5" style="48" customWidth="1" outlineLevel="1"/>
    <col min="37" max="37" width="12.5" style="58" customWidth="1" outlineLevel="1"/>
    <col min="38" max="38" width="12.5" style="59" customWidth="1" outlineLevel="1"/>
    <col min="39" max="40" width="12.5" style="48" customWidth="1" outlineLevel="1"/>
    <col min="41" max="51" width="12.5" style="48" customWidth="1"/>
    <col min="52" max="52" width="11.125" style="48" customWidth="1"/>
    <col min="53" max="54" width="11.75" style="48" customWidth="1"/>
    <col min="55" max="16381" width="9" style="48"/>
  </cols>
  <sheetData>
    <row r="1" spans="1:54" ht="20.25" hidden="1" customHeight="1" outlineLevel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2"/>
      <c r="AI1" s="101"/>
      <c r="AJ1" s="101"/>
      <c r="AK1" s="103"/>
      <c r="AL1" s="104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</row>
    <row r="2" spans="1:54" ht="27.75" hidden="1" customHeight="1" outlineLevel="1">
      <c r="A2" s="140" t="s">
        <v>58</v>
      </c>
      <c r="B2" s="140"/>
      <c r="C2" s="140"/>
      <c r="D2" s="140"/>
      <c r="E2" s="140"/>
      <c r="F2" s="140"/>
      <c r="G2" s="140"/>
      <c r="H2" s="141" t="s">
        <v>59</v>
      </c>
      <c r="I2" s="141"/>
      <c r="J2" s="141"/>
      <c r="K2" s="141"/>
      <c r="L2" s="142" t="s">
        <v>60</v>
      </c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4"/>
      <c r="AI2" s="143"/>
      <c r="AJ2" s="143"/>
      <c r="AK2" s="145"/>
      <c r="AL2" s="146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88" t="s">
        <v>5</v>
      </c>
      <c r="BA2" s="89" t="s">
        <v>61</v>
      </c>
      <c r="BB2" s="89" t="s">
        <v>62</v>
      </c>
    </row>
    <row r="3" spans="1:54" ht="27.75" hidden="1" customHeight="1" outlineLevel="1">
      <c r="A3" s="140"/>
      <c r="B3" s="140"/>
      <c r="C3" s="140"/>
      <c r="D3" s="140"/>
      <c r="E3" s="140"/>
      <c r="F3" s="140"/>
      <c r="G3" s="140"/>
      <c r="H3" s="141"/>
      <c r="I3" s="141"/>
      <c r="J3" s="141"/>
      <c r="K3" s="141"/>
      <c r="L3" s="147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9"/>
      <c r="AI3" s="148"/>
      <c r="AJ3" s="148"/>
      <c r="AK3" s="150"/>
      <c r="AL3" s="151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88" t="s">
        <v>63</v>
      </c>
      <c r="BA3" s="90" t="s">
        <v>64</v>
      </c>
      <c r="BB3" s="90" t="s">
        <v>65</v>
      </c>
    </row>
    <row r="4" spans="1:54" ht="27" hidden="1" customHeight="1" outlineLevel="1">
      <c r="A4" s="105" t="s">
        <v>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47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9"/>
      <c r="AI4" s="148"/>
      <c r="AJ4" s="148"/>
      <c r="AK4" s="150"/>
      <c r="AL4" s="151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88" t="s">
        <v>66</v>
      </c>
      <c r="BA4" s="88" t="s">
        <v>67</v>
      </c>
      <c r="BB4" s="88" t="s">
        <v>67</v>
      </c>
    </row>
    <row r="5" spans="1:54" ht="31.5" hidden="1" customHeight="1" outlineLevel="1">
      <c r="A5" s="106" t="s">
        <v>68</v>
      </c>
      <c r="B5" s="106"/>
      <c r="C5" s="106"/>
      <c r="D5" s="106"/>
      <c r="E5" s="106"/>
      <c r="F5" s="106"/>
      <c r="G5" s="106"/>
      <c r="H5" s="106"/>
      <c r="I5" s="23"/>
      <c r="J5" s="106" t="s">
        <v>8</v>
      </c>
      <c r="K5" s="107"/>
      <c r="L5" s="147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9"/>
      <c r="AI5" s="148"/>
      <c r="AJ5" s="148"/>
      <c r="AK5" s="150"/>
      <c r="AL5" s="151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88" t="s">
        <v>9</v>
      </c>
      <c r="BA5" s="88"/>
      <c r="BB5" s="88"/>
    </row>
    <row r="6" spans="1:54" ht="28.5" hidden="1" customHeight="1" outlineLevel="1">
      <c r="A6" s="108" t="s">
        <v>10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47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9"/>
      <c r="AI6" s="148"/>
      <c r="AJ6" s="148"/>
      <c r="AK6" s="150"/>
      <c r="AL6" s="151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88" t="s">
        <v>2</v>
      </c>
      <c r="BA6" s="88" t="s">
        <v>0</v>
      </c>
      <c r="BB6" s="88" t="s">
        <v>0</v>
      </c>
    </row>
    <row r="7" spans="1:54" ht="28.5" customHeight="1" collapsed="1">
      <c r="A7" s="109" t="s">
        <v>11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52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4"/>
      <c r="AI7" s="153"/>
      <c r="AJ7" s="153"/>
      <c r="AK7" s="155"/>
      <c r="AL7" s="156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91" t="s">
        <v>69</v>
      </c>
      <c r="BA7" s="92" t="s">
        <v>70</v>
      </c>
      <c r="BB7" s="92" t="s">
        <v>71</v>
      </c>
    </row>
    <row r="8" spans="1:54" s="52" customFormat="1" ht="28.5" customHeight="1">
      <c r="A8" s="113" t="s">
        <v>12</v>
      </c>
      <c r="B8" s="113">
        <v>0</v>
      </c>
      <c r="C8" s="113">
        <v>1</v>
      </c>
      <c r="D8" s="113">
        <v>2</v>
      </c>
      <c r="E8" s="113">
        <v>3</v>
      </c>
      <c r="F8" s="113">
        <v>4</v>
      </c>
      <c r="G8" s="113">
        <v>5</v>
      </c>
      <c r="H8" s="114" t="s">
        <v>72</v>
      </c>
      <c r="I8" s="115" t="s">
        <v>14</v>
      </c>
      <c r="J8" s="116" t="s">
        <v>5</v>
      </c>
      <c r="K8" s="118" t="s">
        <v>66</v>
      </c>
      <c r="L8" s="118" t="s">
        <v>15</v>
      </c>
      <c r="M8" s="118" t="s">
        <v>16</v>
      </c>
      <c r="N8" s="118" t="s">
        <v>17</v>
      </c>
      <c r="O8" s="118" t="s">
        <v>1</v>
      </c>
      <c r="P8" s="120" t="s">
        <v>18</v>
      </c>
      <c r="Q8" s="118" t="s">
        <v>19</v>
      </c>
      <c r="R8" s="120" t="s">
        <v>20</v>
      </c>
      <c r="S8" s="120" t="s">
        <v>21</v>
      </c>
      <c r="T8" s="122" t="s">
        <v>73</v>
      </c>
      <c r="U8" s="122" t="s">
        <v>22</v>
      </c>
      <c r="V8" s="122" t="s">
        <v>23</v>
      </c>
      <c r="W8" s="122" t="s">
        <v>74</v>
      </c>
      <c r="X8" s="122" t="s">
        <v>24</v>
      </c>
      <c r="Y8" s="118" t="s">
        <v>25</v>
      </c>
      <c r="Z8" s="118" t="s">
        <v>75</v>
      </c>
      <c r="AA8" s="123" t="s">
        <v>76</v>
      </c>
      <c r="AB8" s="125" t="s">
        <v>77</v>
      </c>
      <c r="AC8" s="127" t="s">
        <v>78</v>
      </c>
      <c r="AD8" s="127" t="s">
        <v>79</v>
      </c>
      <c r="AE8" s="118" t="s">
        <v>26</v>
      </c>
      <c r="AF8" s="98" t="s">
        <v>27</v>
      </c>
      <c r="AG8" s="98" t="s">
        <v>28</v>
      </c>
      <c r="AH8" s="110" t="s">
        <v>29</v>
      </c>
      <c r="AI8" s="111"/>
      <c r="AJ8" s="112"/>
      <c r="AK8" s="129" t="s">
        <v>50</v>
      </c>
      <c r="AL8" s="100" t="s">
        <v>30</v>
      </c>
      <c r="AM8" s="97" t="s">
        <v>51</v>
      </c>
      <c r="AN8" s="99" t="s">
        <v>52</v>
      </c>
      <c r="AO8" s="130" t="s">
        <v>31</v>
      </c>
      <c r="AP8" s="130" t="s">
        <v>53</v>
      </c>
      <c r="AQ8" s="132" t="s">
        <v>32</v>
      </c>
      <c r="AR8" s="134" t="s">
        <v>33</v>
      </c>
      <c r="AS8" s="134" t="s">
        <v>34</v>
      </c>
      <c r="AT8" s="136" t="s">
        <v>35</v>
      </c>
      <c r="AU8" s="134" t="s">
        <v>36</v>
      </c>
      <c r="AV8" s="138" t="s">
        <v>54</v>
      </c>
      <c r="AW8" s="134" t="s">
        <v>37</v>
      </c>
      <c r="AX8" s="132" t="s">
        <v>38</v>
      </c>
      <c r="AY8" s="132" t="s">
        <v>55</v>
      </c>
      <c r="AZ8" s="93"/>
      <c r="BA8" s="94"/>
      <c r="BB8" s="94"/>
    </row>
    <row r="9" spans="1:54" s="53" customFormat="1" ht="24.95" customHeight="1">
      <c r="A9" s="113"/>
      <c r="B9" s="113"/>
      <c r="C9" s="113"/>
      <c r="D9" s="113"/>
      <c r="E9" s="113"/>
      <c r="F9" s="113"/>
      <c r="G9" s="113"/>
      <c r="H9" s="114"/>
      <c r="I9" s="115"/>
      <c r="J9" s="117"/>
      <c r="K9" s="119"/>
      <c r="L9" s="119"/>
      <c r="M9" s="119"/>
      <c r="N9" s="119"/>
      <c r="O9" s="119"/>
      <c r="P9" s="121"/>
      <c r="Q9" s="119"/>
      <c r="R9" s="121"/>
      <c r="S9" s="121"/>
      <c r="T9" s="122"/>
      <c r="U9" s="122"/>
      <c r="V9" s="122"/>
      <c r="W9" s="122"/>
      <c r="X9" s="122"/>
      <c r="Y9" s="119"/>
      <c r="Z9" s="119"/>
      <c r="AA9" s="124"/>
      <c r="AB9" s="126"/>
      <c r="AC9" s="128"/>
      <c r="AD9" s="128"/>
      <c r="AE9" s="119"/>
      <c r="AF9" s="98"/>
      <c r="AG9" s="98"/>
      <c r="AH9" s="82" t="s">
        <v>40</v>
      </c>
      <c r="AI9" s="81" t="s">
        <v>41</v>
      </c>
      <c r="AJ9" s="81" t="s">
        <v>42</v>
      </c>
      <c r="AK9" s="129"/>
      <c r="AL9" s="100"/>
      <c r="AM9" s="97"/>
      <c r="AN9" s="99"/>
      <c r="AO9" s="131"/>
      <c r="AP9" s="131"/>
      <c r="AQ9" s="133"/>
      <c r="AR9" s="135"/>
      <c r="AS9" s="135"/>
      <c r="AT9" s="137"/>
      <c r="AU9" s="135"/>
      <c r="AV9" s="139"/>
      <c r="AW9" s="135"/>
      <c r="AX9" s="133"/>
      <c r="AY9" s="133"/>
      <c r="AZ9" s="95" t="s">
        <v>3</v>
      </c>
      <c r="BA9" s="96" t="s">
        <v>39</v>
      </c>
      <c r="BB9" s="96" t="s">
        <v>39</v>
      </c>
    </row>
    <row r="10" spans="1:54" s="54" customFormat="1" ht="39.950000000000003" customHeight="1">
      <c r="A10" s="60">
        <f>ROW()-9</f>
        <v>1</v>
      </c>
      <c r="B10" s="61"/>
      <c r="C10" s="61">
        <v>1</v>
      </c>
      <c r="D10" s="61"/>
      <c r="E10" s="61"/>
      <c r="F10" s="61"/>
      <c r="G10" s="62"/>
      <c r="H10" s="24" t="s">
        <v>0</v>
      </c>
      <c r="I10" s="67" t="s">
        <v>80</v>
      </c>
      <c r="J10" s="67" t="s">
        <v>80</v>
      </c>
      <c r="K10" s="24" t="s">
        <v>81</v>
      </c>
      <c r="L10" s="68" t="s">
        <v>45</v>
      </c>
      <c r="M10" s="68" t="s">
        <v>43</v>
      </c>
      <c r="N10" s="60" t="s">
        <v>82</v>
      </c>
      <c r="O10" s="24"/>
      <c r="P10" s="69" t="s">
        <v>44</v>
      </c>
      <c r="Q10" s="67" t="s">
        <v>80</v>
      </c>
      <c r="R10" s="69" t="s">
        <v>44</v>
      </c>
      <c r="S10" s="74" t="s">
        <v>46</v>
      </c>
      <c r="T10" s="74" t="s">
        <v>47</v>
      </c>
      <c r="U10" s="24" t="s">
        <v>83</v>
      </c>
      <c r="V10" s="24" t="s">
        <v>48</v>
      </c>
      <c r="W10" s="24" t="s">
        <v>45</v>
      </c>
      <c r="X10" s="68" t="s">
        <v>45</v>
      </c>
      <c r="Y10" s="24" t="s">
        <v>84</v>
      </c>
      <c r="Z10" s="68" t="s">
        <v>45</v>
      </c>
      <c r="AA10" s="77">
        <v>5.5978000000000003</v>
      </c>
      <c r="AB10" s="68" t="s">
        <v>45</v>
      </c>
      <c r="AC10" s="68" t="s">
        <v>85</v>
      </c>
      <c r="AD10" s="68" t="s">
        <v>45</v>
      </c>
      <c r="AE10" s="68" t="s">
        <v>86</v>
      </c>
      <c r="AF10" s="68" t="s">
        <v>86</v>
      </c>
      <c r="AG10" s="68"/>
      <c r="AH10" s="83"/>
      <c r="AI10" s="68"/>
      <c r="AJ10" s="68"/>
      <c r="AK10" s="84"/>
      <c r="AL10" s="85"/>
      <c r="AM10" s="68">
        <f>16*2+8*3+4*2+6*3.14*2.5</f>
        <v>111.1</v>
      </c>
      <c r="AN10" s="68">
        <v>0.65100000000000002</v>
      </c>
      <c r="AO10" s="68" t="s">
        <v>87</v>
      </c>
      <c r="AP10" s="68" t="s">
        <v>88</v>
      </c>
      <c r="AQ10" s="68"/>
      <c r="AR10" s="68"/>
      <c r="AS10" s="68"/>
      <c r="AT10" s="68"/>
      <c r="AU10" s="68"/>
      <c r="AV10" s="68"/>
      <c r="AW10" s="68"/>
      <c r="AX10" s="68"/>
      <c r="AY10" s="68"/>
      <c r="AZ10" s="68" t="s">
        <v>45</v>
      </c>
      <c r="BA10" s="24">
        <v>1</v>
      </c>
      <c r="BB10" s="24">
        <v>1</v>
      </c>
    </row>
    <row r="11" spans="1:54" s="54" customFormat="1" ht="39.950000000000003" customHeight="1">
      <c r="A11" s="60">
        <f t="shared" ref="A11:A25" si="0">ROW()-9</f>
        <v>2</v>
      </c>
      <c r="B11" s="61"/>
      <c r="C11" s="61"/>
      <c r="D11" s="61">
        <v>2</v>
      </c>
      <c r="E11" s="61"/>
      <c r="F11" s="61"/>
      <c r="G11" s="62"/>
      <c r="H11" s="24" t="s">
        <v>0</v>
      </c>
      <c r="I11" s="67" t="s">
        <v>89</v>
      </c>
      <c r="J11" s="67" t="s">
        <v>89</v>
      </c>
      <c r="K11" s="24" t="s">
        <v>90</v>
      </c>
      <c r="L11" s="68" t="s">
        <v>45</v>
      </c>
      <c r="M11" s="68" t="s">
        <v>49</v>
      </c>
      <c r="N11" s="60" t="s">
        <v>82</v>
      </c>
      <c r="O11" s="24"/>
      <c r="P11" s="69" t="s">
        <v>44</v>
      </c>
      <c r="Q11" s="67" t="s">
        <v>89</v>
      </c>
      <c r="R11" s="69" t="s">
        <v>44</v>
      </c>
      <c r="S11" s="74" t="s">
        <v>46</v>
      </c>
      <c r="T11" s="74" t="s">
        <v>47</v>
      </c>
      <c r="U11" s="24" t="s">
        <v>91</v>
      </c>
      <c r="V11" s="24" t="s">
        <v>92</v>
      </c>
      <c r="W11" s="24" t="s">
        <v>93</v>
      </c>
      <c r="X11" s="68" t="s">
        <v>45</v>
      </c>
      <c r="Y11" s="24" t="s">
        <v>94</v>
      </c>
      <c r="Z11" s="68" t="s">
        <v>45</v>
      </c>
      <c r="AA11" s="78">
        <v>0.48</v>
      </c>
      <c r="AB11" s="68" t="s">
        <v>45</v>
      </c>
      <c r="AC11" s="68" t="s">
        <v>45</v>
      </c>
      <c r="AD11" s="68" t="s">
        <v>45</v>
      </c>
      <c r="AE11" s="68" t="s">
        <v>45</v>
      </c>
      <c r="AF11" s="68" t="s">
        <v>95</v>
      </c>
      <c r="AG11" s="68" t="s">
        <v>96</v>
      </c>
      <c r="AH11" s="83">
        <f>462+6</f>
        <v>468</v>
      </c>
      <c r="AI11" s="68">
        <f>74+3.5</f>
        <v>77.5</v>
      </c>
      <c r="AJ11" s="68">
        <v>2.5</v>
      </c>
      <c r="AK11" s="84">
        <f t="shared" ref="AK11:AK15" si="1">AH11*AI11*AJ11*7860/1000000000</f>
        <v>0.71270549999999999</v>
      </c>
      <c r="AL11" s="85">
        <f t="shared" ref="AL11:AL13" si="2">AA11/AK11</f>
        <v>0.67348996184258436</v>
      </c>
      <c r="AM11" s="68"/>
      <c r="AN11" s="68"/>
      <c r="AO11" s="86"/>
      <c r="AP11" s="86"/>
      <c r="AQ11" s="68"/>
      <c r="AR11" s="68"/>
      <c r="AS11" s="68"/>
      <c r="AT11" s="68"/>
      <c r="AU11" s="68"/>
      <c r="AV11" s="68"/>
      <c r="AW11" s="68"/>
      <c r="AX11" s="68"/>
      <c r="AY11" s="68"/>
      <c r="AZ11" s="68" t="s">
        <v>45</v>
      </c>
      <c r="BA11" s="24">
        <v>1</v>
      </c>
      <c r="BB11" s="24">
        <v>1</v>
      </c>
    </row>
    <row r="12" spans="1:54" s="54" customFormat="1" ht="39.950000000000003" customHeight="1">
      <c r="A12" s="60">
        <f t="shared" si="0"/>
        <v>3</v>
      </c>
      <c r="B12" s="61"/>
      <c r="C12" s="61"/>
      <c r="D12" s="61">
        <v>2</v>
      </c>
      <c r="E12" s="61"/>
      <c r="F12" s="61"/>
      <c r="G12" s="62"/>
      <c r="H12" s="24" t="s">
        <v>0</v>
      </c>
      <c r="I12" s="67" t="s">
        <v>97</v>
      </c>
      <c r="J12" s="67" t="s">
        <v>97</v>
      </c>
      <c r="K12" s="24" t="s">
        <v>98</v>
      </c>
      <c r="L12" s="68" t="s">
        <v>45</v>
      </c>
      <c r="M12" s="68" t="s">
        <v>49</v>
      </c>
      <c r="N12" s="60" t="s">
        <v>82</v>
      </c>
      <c r="O12" s="24"/>
      <c r="P12" s="69" t="s">
        <v>44</v>
      </c>
      <c r="Q12" s="67" t="s">
        <v>97</v>
      </c>
      <c r="R12" s="69" t="s">
        <v>44</v>
      </c>
      <c r="S12" s="74" t="s">
        <v>46</v>
      </c>
      <c r="T12" s="74" t="s">
        <v>47</v>
      </c>
      <c r="U12" s="24" t="s">
        <v>91</v>
      </c>
      <c r="V12" s="24" t="s">
        <v>92</v>
      </c>
      <c r="W12" s="24" t="s">
        <v>93</v>
      </c>
      <c r="X12" s="68" t="s">
        <v>45</v>
      </c>
      <c r="Y12" s="24" t="s">
        <v>99</v>
      </c>
      <c r="Z12" s="68" t="s">
        <v>45</v>
      </c>
      <c r="AA12" s="78">
        <v>0.52</v>
      </c>
      <c r="AB12" s="68" t="s">
        <v>45</v>
      </c>
      <c r="AC12" s="68" t="s">
        <v>45</v>
      </c>
      <c r="AD12" s="68" t="s">
        <v>45</v>
      </c>
      <c r="AE12" s="68" t="s">
        <v>45</v>
      </c>
      <c r="AF12" s="68" t="s">
        <v>95</v>
      </c>
      <c r="AG12" s="68" t="s">
        <v>100</v>
      </c>
      <c r="AH12" s="83">
        <f>470+6</f>
        <v>476</v>
      </c>
      <c r="AI12" s="68">
        <f>83+3.5</f>
        <v>86.5</v>
      </c>
      <c r="AJ12" s="68">
        <v>2.5</v>
      </c>
      <c r="AK12" s="84">
        <f t="shared" si="1"/>
        <v>0.80906909999999999</v>
      </c>
      <c r="AL12" s="85">
        <f t="shared" si="2"/>
        <v>0.64271395360421013</v>
      </c>
      <c r="AM12" s="68"/>
      <c r="AN12" s="68"/>
      <c r="AO12" s="86"/>
      <c r="AP12" s="86"/>
      <c r="AQ12" s="68"/>
      <c r="AR12" s="68"/>
      <c r="AS12" s="68"/>
      <c r="AT12" s="68"/>
      <c r="AU12" s="68"/>
      <c r="AV12" s="68"/>
      <c r="AW12" s="68"/>
      <c r="AX12" s="68"/>
      <c r="AY12" s="68"/>
      <c r="AZ12" s="68" t="s">
        <v>45</v>
      </c>
      <c r="BA12" s="24">
        <v>1</v>
      </c>
      <c r="BB12" s="24">
        <v>1</v>
      </c>
    </row>
    <row r="13" spans="1:54" s="54" customFormat="1" ht="39.950000000000003" customHeight="1">
      <c r="A13" s="60">
        <f t="shared" si="0"/>
        <v>4</v>
      </c>
      <c r="B13" s="61"/>
      <c r="C13" s="61"/>
      <c r="D13" s="61">
        <v>2</v>
      </c>
      <c r="E13" s="61"/>
      <c r="F13" s="61"/>
      <c r="G13" s="62"/>
      <c r="H13" s="24" t="s">
        <v>0</v>
      </c>
      <c r="I13" s="67" t="s">
        <v>101</v>
      </c>
      <c r="J13" s="67" t="s">
        <v>101</v>
      </c>
      <c r="K13" s="24" t="s">
        <v>102</v>
      </c>
      <c r="L13" s="68" t="s">
        <v>45</v>
      </c>
      <c r="M13" s="68" t="s">
        <v>49</v>
      </c>
      <c r="N13" s="60" t="s">
        <v>82</v>
      </c>
      <c r="O13" s="24"/>
      <c r="P13" s="69" t="s">
        <v>44</v>
      </c>
      <c r="Q13" s="67" t="s">
        <v>101</v>
      </c>
      <c r="R13" s="69" t="s">
        <v>44</v>
      </c>
      <c r="S13" s="74" t="s">
        <v>46</v>
      </c>
      <c r="T13" s="74" t="s">
        <v>47</v>
      </c>
      <c r="U13" s="24" t="s">
        <v>103</v>
      </c>
      <c r="V13" s="24" t="s">
        <v>104</v>
      </c>
      <c r="W13" s="24" t="s">
        <v>105</v>
      </c>
      <c r="X13" s="68" t="s">
        <v>45</v>
      </c>
      <c r="Y13" s="24" t="s">
        <v>106</v>
      </c>
      <c r="Z13" s="68" t="s">
        <v>45</v>
      </c>
      <c r="AA13" s="78">
        <v>0.89</v>
      </c>
      <c r="AB13" s="68" t="s">
        <v>45</v>
      </c>
      <c r="AC13" s="68" t="s">
        <v>45</v>
      </c>
      <c r="AD13" s="68" t="s">
        <v>45</v>
      </c>
      <c r="AE13" s="68" t="s">
        <v>45</v>
      </c>
      <c r="AF13" s="68" t="s">
        <v>107</v>
      </c>
      <c r="AG13" s="68"/>
      <c r="AH13" s="83">
        <f>AA13/1.134*1000+10</f>
        <v>794.83245149911829</v>
      </c>
      <c r="AI13" s="68">
        <v>25</v>
      </c>
      <c r="AJ13" s="68">
        <v>2</v>
      </c>
      <c r="AK13" s="84">
        <f>AH13*1.134/1000</f>
        <v>0.90134000000000003</v>
      </c>
      <c r="AL13" s="85">
        <f t="shared" si="2"/>
        <v>0.98741873210996955</v>
      </c>
      <c r="AM13" s="68"/>
      <c r="AN13" s="68"/>
      <c r="AO13" s="86"/>
      <c r="AP13" s="86"/>
      <c r="AQ13" s="68"/>
      <c r="AR13" s="68"/>
      <c r="AS13" s="68"/>
      <c r="AT13" s="68"/>
      <c r="AU13" s="68"/>
      <c r="AV13" s="68"/>
      <c r="AW13" s="68"/>
      <c r="AX13" s="68"/>
      <c r="AY13" s="68"/>
      <c r="AZ13" s="68" t="s">
        <v>45</v>
      </c>
      <c r="BA13" s="24">
        <v>2</v>
      </c>
      <c r="BB13" s="24">
        <v>2</v>
      </c>
    </row>
    <row r="14" spans="1:54" s="54" customFormat="1" ht="39.950000000000003" customHeight="1">
      <c r="A14" s="60">
        <f t="shared" si="0"/>
        <v>5</v>
      </c>
      <c r="B14" s="61"/>
      <c r="C14" s="61"/>
      <c r="D14" s="61">
        <v>2</v>
      </c>
      <c r="E14" s="61"/>
      <c r="F14" s="61"/>
      <c r="G14" s="62"/>
      <c r="H14" s="24" t="s">
        <v>56</v>
      </c>
      <c r="I14" s="67" t="s">
        <v>108</v>
      </c>
      <c r="J14" s="67" t="s">
        <v>109</v>
      </c>
      <c r="K14" s="24" t="s">
        <v>110</v>
      </c>
      <c r="L14" s="68" t="s">
        <v>45</v>
      </c>
      <c r="M14" s="68" t="s">
        <v>49</v>
      </c>
      <c r="N14" s="60" t="s">
        <v>82</v>
      </c>
      <c r="O14" s="24"/>
      <c r="P14" s="69" t="s">
        <v>44</v>
      </c>
      <c r="Q14" s="67" t="s">
        <v>109</v>
      </c>
      <c r="R14" s="69" t="s">
        <v>44</v>
      </c>
      <c r="S14" s="74" t="s">
        <v>47</v>
      </c>
      <c r="T14" s="74" t="s">
        <v>46</v>
      </c>
      <c r="U14" s="24" t="s">
        <v>83</v>
      </c>
      <c r="V14" s="24" t="s">
        <v>48</v>
      </c>
      <c r="W14" s="68" t="s">
        <v>45</v>
      </c>
      <c r="X14" s="68" t="s">
        <v>45</v>
      </c>
      <c r="Y14" s="24" t="s">
        <v>111</v>
      </c>
      <c r="Z14" s="68" t="s">
        <v>45</v>
      </c>
      <c r="AA14" s="78">
        <v>0.1681</v>
      </c>
      <c r="AB14" s="68" t="s">
        <v>45</v>
      </c>
      <c r="AC14" s="68" t="s">
        <v>45</v>
      </c>
      <c r="AD14" s="68" t="s">
        <v>45</v>
      </c>
      <c r="AE14" s="68" t="s">
        <v>45</v>
      </c>
      <c r="AF14" s="68" t="s">
        <v>112</v>
      </c>
      <c r="AG14" s="68"/>
      <c r="AH14" s="83"/>
      <c r="AI14" s="68"/>
      <c r="AJ14" s="68"/>
      <c r="AK14" s="84"/>
      <c r="AL14" s="85"/>
      <c r="AM14" s="68">
        <f>3.14*1*2</f>
        <v>6.28</v>
      </c>
      <c r="AN14" s="68"/>
      <c r="AO14" s="86"/>
      <c r="AP14" s="86"/>
      <c r="AQ14" s="68"/>
      <c r="AR14" s="68"/>
      <c r="AS14" s="68"/>
      <c r="AT14" s="68"/>
      <c r="AU14" s="68"/>
      <c r="AV14" s="68"/>
      <c r="AW14" s="68"/>
      <c r="AX14" s="68"/>
      <c r="AY14" s="68"/>
      <c r="AZ14" s="68" t="s">
        <v>45</v>
      </c>
      <c r="BA14" s="24">
        <v>1</v>
      </c>
      <c r="BB14" s="24">
        <v>1</v>
      </c>
    </row>
    <row r="15" spans="1:54" s="54" customFormat="1" ht="39.950000000000003" customHeight="1">
      <c r="A15" s="60">
        <f t="shared" si="0"/>
        <v>6</v>
      </c>
      <c r="B15" s="61"/>
      <c r="C15" s="61"/>
      <c r="D15" s="61"/>
      <c r="E15" s="61">
        <v>3</v>
      </c>
      <c r="F15" s="61"/>
      <c r="G15" s="62"/>
      <c r="H15" s="24" t="s">
        <v>56</v>
      </c>
      <c r="I15" s="67"/>
      <c r="J15" s="67" t="s">
        <v>113</v>
      </c>
      <c r="K15" s="24" t="s">
        <v>114</v>
      </c>
      <c r="L15" s="68" t="s">
        <v>45</v>
      </c>
      <c r="M15" s="68" t="s">
        <v>49</v>
      </c>
      <c r="N15" s="60" t="s">
        <v>82</v>
      </c>
      <c r="O15" s="24"/>
      <c r="P15" s="69" t="s">
        <v>44</v>
      </c>
      <c r="Q15" s="67" t="s">
        <v>113</v>
      </c>
      <c r="R15" s="69" t="s">
        <v>44</v>
      </c>
      <c r="S15" s="74" t="s">
        <v>47</v>
      </c>
      <c r="T15" s="74" t="s">
        <v>46</v>
      </c>
      <c r="U15" s="24" t="s">
        <v>91</v>
      </c>
      <c r="V15" s="24" t="s">
        <v>92</v>
      </c>
      <c r="W15" s="24" t="s">
        <v>115</v>
      </c>
      <c r="X15" s="68" t="s">
        <v>45</v>
      </c>
      <c r="Y15" s="24" t="s">
        <v>111</v>
      </c>
      <c r="Z15" s="68" t="s">
        <v>45</v>
      </c>
      <c r="AA15" s="78">
        <v>0.15</v>
      </c>
      <c r="AB15" s="68" t="s">
        <v>45</v>
      </c>
      <c r="AC15" s="68" t="s">
        <v>45</v>
      </c>
      <c r="AD15" s="68" t="s">
        <v>45</v>
      </c>
      <c r="AE15" s="68" t="s">
        <v>45</v>
      </c>
      <c r="AF15" s="68" t="s">
        <v>95</v>
      </c>
      <c r="AG15" s="68" t="s">
        <v>116</v>
      </c>
      <c r="AH15" s="83">
        <f>110+8</f>
        <v>118</v>
      </c>
      <c r="AI15" s="68">
        <f>48+5</f>
        <v>53</v>
      </c>
      <c r="AJ15" s="68">
        <v>5</v>
      </c>
      <c r="AK15" s="84">
        <f t="shared" si="1"/>
        <v>0.24578220000000001</v>
      </c>
      <c r="AL15" s="85">
        <f t="shared" ref="AL15:AL25" si="3">AA15/AK15</f>
        <v>0.61029643318352589</v>
      </c>
      <c r="AM15" s="68"/>
      <c r="AN15" s="68"/>
      <c r="AO15" s="86"/>
      <c r="AP15" s="86"/>
      <c r="AQ15" s="68"/>
      <c r="AR15" s="68"/>
      <c r="AS15" s="68"/>
      <c r="AT15" s="68"/>
      <c r="AU15" s="68"/>
      <c r="AV15" s="68"/>
      <c r="AW15" s="68"/>
      <c r="AX15" s="68"/>
      <c r="AY15" s="68"/>
      <c r="AZ15" s="68" t="s">
        <v>45</v>
      </c>
      <c r="BA15" s="24">
        <v>1</v>
      </c>
      <c r="BB15" s="24">
        <v>1</v>
      </c>
    </row>
    <row r="16" spans="1:54" s="54" customFormat="1" ht="39.950000000000003" customHeight="1">
      <c r="A16" s="60">
        <f t="shared" si="0"/>
        <v>7</v>
      </c>
      <c r="B16" s="61"/>
      <c r="C16" s="61"/>
      <c r="D16" s="61"/>
      <c r="E16" s="61">
        <v>3</v>
      </c>
      <c r="F16" s="61"/>
      <c r="G16" s="62"/>
      <c r="H16" s="24" t="s">
        <v>56</v>
      </c>
      <c r="I16" s="67"/>
      <c r="J16" s="67" t="s">
        <v>117</v>
      </c>
      <c r="K16" s="24" t="s">
        <v>118</v>
      </c>
      <c r="L16" s="68" t="s">
        <v>45</v>
      </c>
      <c r="M16" s="68" t="s">
        <v>49</v>
      </c>
      <c r="N16" s="60" t="s">
        <v>82</v>
      </c>
      <c r="O16" s="24"/>
      <c r="P16" s="69" t="s">
        <v>44</v>
      </c>
      <c r="Q16" s="24" t="s">
        <v>45</v>
      </c>
      <c r="R16" s="69" t="s">
        <v>44</v>
      </c>
      <c r="S16" s="74" t="s">
        <v>47</v>
      </c>
      <c r="T16" s="74" t="s">
        <v>46</v>
      </c>
      <c r="U16" s="24" t="s">
        <v>119</v>
      </c>
      <c r="V16" s="68" t="s">
        <v>45</v>
      </c>
      <c r="W16" s="75" t="s">
        <v>120</v>
      </c>
      <c r="X16" s="68" t="s">
        <v>45</v>
      </c>
      <c r="Y16" s="68" t="s">
        <v>45</v>
      </c>
      <c r="Z16" s="68" t="s">
        <v>45</v>
      </c>
      <c r="AA16" s="78">
        <v>9.5000000000000001E-2</v>
      </c>
      <c r="AB16" s="68" t="s">
        <v>45</v>
      </c>
      <c r="AC16" s="68" t="s">
        <v>45</v>
      </c>
      <c r="AD16" s="68" t="s">
        <v>45</v>
      </c>
      <c r="AE16" s="68" t="s">
        <v>45</v>
      </c>
      <c r="AF16" s="68"/>
      <c r="AG16" s="68"/>
      <c r="AH16" s="83"/>
      <c r="AI16" s="68"/>
      <c r="AJ16" s="68"/>
      <c r="AK16" s="84"/>
      <c r="AL16" s="85"/>
      <c r="AM16" s="68"/>
      <c r="AN16" s="68"/>
      <c r="AO16" s="86"/>
      <c r="AP16" s="86"/>
      <c r="AQ16" s="68"/>
      <c r="AR16" s="68"/>
      <c r="AS16" s="68"/>
      <c r="AT16" s="68"/>
      <c r="AU16" s="68"/>
      <c r="AV16" s="68"/>
      <c r="AW16" s="68"/>
      <c r="AX16" s="68"/>
      <c r="AY16" s="68"/>
      <c r="AZ16" s="68" t="s">
        <v>45</v>
      </c>
      <c r="BA16" s="24">
        <v>2</v>
      </c>
      <c r="BB16" s="24">
        <v>2</v>
      </c>
    </row>
    <row r="17" spans="1:54" s="54" customFormat="1" ht="39.950000000000003" customHeight="1">
      <c r="A17" s="60">
        <f t="shared" si="0"/>
        <v>8</v>
      </c>
      <c r="B17" s="61"/>
      <c r="C17" s="61"/>
      <c r="D17" s="61">
        <v>2</v>
      </c>
      <c r="E17" s="61"/>
      <c r="F17" s="61"/>
      <c r="G17" s="62"/>
      <c r="H17" s="24" t="s">
        <v>56</v>
      </c>
      <c r="I17" s="67" t="s">
        <v>121</v>
      </c>
      <c r="J17" s="67" t="s">
        <v>122</v>
      </c>
      <c r="K17" s="24" t="s">
        <v>123</v>
      </c>
      <c r="L17" s="68" t="s">
        <v>45</v>
      </c>
      <c r="M17" s="68" t="s">
        <v>49</v>
      </c>
      <c r="N17" s="60" t="s">
        <v>82</v>
      </c>
      <c r="O17" s="24"/>
      <c r="P17" s="69" t="s">
        <v>44</v>
      </c>
      <c r="Q17" s="67" t="s">
        <v>122</v>
      </c>
      <c r="R17" s="69" t="s">
        <v>44</v>
      </c>
      <c r="S17" s="74" t="s">
        <v>47</v>
      </c>
      <c r="T17" s="74" t="s">
        <v>46</v>
      </c>
      <c r="U17" s="24" t="s">
        <v>83</v>
      </c>
      <c r="V17" s="24" t="s">
        <v>48</v>
      </c>
      <c r="W17" s="68" t="s">
        <v>45</v>
      </c>
      <c r="X17" s="68" t="s">
        <v>45</v>
      </c>
      <c r="Y17" s="24" t="s">
        <v>124</v>
      </c>
      <c r="Z17" s="68" t="s">
        <v>45</v>
      </c>
      <c r="AA17" s="78">
        <v>0.1681</v>
      </c>
      <c r="AB17" s="68" t="s">
        <v>45</v>
      </c>
      <c r="AC17" s="68" t="s">
        <v>45</v>
      </c>
      <c r="AD17" s="68" t="s">
        <v>45</v>
      </c>
      <c r="AE17" s="68" t="s">
        <v>45</v>
      </c>
      <c r="AF17" s="68" t="s">
        <v>112</v>
      </c>
      <c r="AG17" s="68"/>
      <c r="AH17" s="83"/>
      <c r="AI17" s="68"/>
      <c r="AJ17" s="68"/>
      <c r="AK17" s="84"/>
      <c r="AL17" s="85"/>
      <c r="AM17" s="68">
        <f>3.14*1*2</f>
        <v>6.28</v>
      </c>
      <c r="AN17" s="68"/>
      <c r="AO17" s="86"/>
      <c r="AP17" s="86"/>
      <c r="AQ17" s="68"/>
      <c r="AR17" s="68"/>
      <c r="AS17" s="68"/>
      <c r="AT17" s="68"/>
      <c r="AU17" s="68"/>
      <c r="AV17" s="68"/>
      <c r="AW17" s="68"/>
      <c r="AX17" s="68"/>
      <c r="AY17" s="68"/>
      <c r="AZ17" s="68" t="s">
        <v>45</v>
      </c>
      <c r="BA17" s="24">
        <v>1</v>
      </c>
      <c r="BB17" s="24">
        <v>1</v>
      </c>
    </row>
    <row r="18" spans="1:54" s="54" customFormat="1" ht="39.950000000000003" customHeight="1">
      <c r="A18" s="60">
        <f t="shared" si="0"/>
        <v>9</v>
      </c>
      <c r="B18" s="61"/>
      <c r="C18" s="61"/>
      <c r="D18" s="61"/>
      <c r="E18" s="61">
        <v>3</v>
      </c>
      <c r="F18" s="61"/>
      <c r="G18" s="62"/>
      <c r="H18" s="24" t="s">
        <v>56</v>
      </c>
      <c r="I18" s="67"/>
      <c r="J18" s="67" t="s">
        <v>113</v>
      </c>
      <c r="K18" s="24" t="s">
        <v>114</v>
      </c>
      <c r="L18" s="68" t="s">
        <v>45</v>
      </c>
      <c r="M18" s="68" t="s">
        <v>49</v>
      </c>
      <c r="N18" s="60" t="s">
        <v>82</v>
      </c>
      <c r="O18" s="24"/>
      <c r="P18" s="69" t="s">
        <v>44</v>
      </c>
      <c r="Q18" s="67" t="s">
        <v>113</v>
      </c>
      <c r="R18" s="69" t="s">
        <v>44</v>
      </c>
      <c r="S18" s="74" t="s">
        <v>47</v>
      </c>
      <c r="T18" s="74" t="s">
        <v>46</v>
      </c>
      <c r="U18" s="24" t="s">
        <v>91</v>
      </c>
      <c r="V18" s="24" t="s">
        <v>92</v>
      </c>
      <c r="W18" s="24" t="s">
        <v>115</v>
      </c>
      <c r="X18" s="68" t="s">
        <v>45</v>
      </c>
      <c r="Y18" s="24" t="s">
        <v>124</v>
      </c>
      <c r="Z18" s="68" t="s">
        <v>45</v>
      </c>
      <c r="AA18" s="78">
        <v>0.15</v>
      </c>
      <c r="AB18" s="68" t="s">
        <v>45</v>
      </c>
      <c r="AC18" s="68" t="s">
        <v>45</v>
      </c>
      <c r="AD18" s="68" t="s">
        <v>45</v>
      </c>
      <c r="AE18" s="68" t="s">
        <v>45</v>
      </c>
      <c r="AF18" s="68" t="s">
        <v>95</v>
      </c>
      <c r="AG18" s="68" t="s">
        <v>116</v>
      </c>
      <c r="AH18" s="83">
        <f>110+8</f>
        <v>118</v>
      </c>
      <c r="AI18" s="68">
        <f>48+5</f>
        <v>53</v>
      </c>
      <c r="AJ18" s="68">
        <v>5</v>
      </c>
      <c r="AK18" s="84">
        <f t="shared" ref="AK18:AK22" si="4">AH18*AI18*AJ18*7860/1000000000</f>
        <v>0.24578220000000001</v>
      </c>
      <c r="AL18" s="85">
        <f t="shared" si="3"/>
        <v>0.61029643318352589</v>
      </c>
      <c r="AM18" s="68"/>
      <c r="AN18" s="68"/>
      <c r="AO18" s="86"/>
      <c r="AP18" s="86"/>
      <c r="AQ18" s="68"/>
      <c r="AR18" s="68"/>
      <c r="AS18" s="68"/>
      <c r="AT18" s="68"/>
      <c r="AU18" s="68"/>
      <c r="AV18" s="68"/>
      <c r="AW18" s="68"/>
      <c r="AX18" s="68"/>
      <c r="AY18" s="68"/>
      <c r="AZ18" s="68" t="s">
        <v>45</v>
      </c>
      <c r="BA18" s="24">
        <v>1</v>
      </c>
      <c r="BB18" s="24">
        <v>1</v>
      </c>
    </row>
    <row r="19" spans="1:54" s="54" customFormat="1" ht="39.950000000000003" customHeight="1">
      <c r="A19" s="60">
        <f t="shared" si="0"/>
        <v>10</v>
      </c>
      <c r="B19" s="61"/>
      <c r="C19" s="61"/>
      <c r="D19" s="61"/>
      <c r="E19" s="61">
        <v>3</v>
      </c>
      <c r="F19" s="61"/>
      <c r="G19" s="62"/>
      <c r="H19" s="24" t="s">
        <v>56</v>
      </c>
      <c r="I19" s="67"/>
      <c r="J19" s="67" t="s">
        <v>117</v>
      </c>
      <c r="K19" s="24" t="s">
        <v>118</v>
      </c>
      <c r="L19" s="68" t="s">
        <v>45</v>
      </c>
      <c r="M19" s="68" t="s">
        <v>49</v>
      </c>
      <c r="N19" s="60" t="s">
        <v>82</v>
      </c>
      <c r="O19" s="24"/>
      <c r="P19" s="69" t="s">
        <v>44</v>
      </c>
      <c r="Q19" s="24" t="s">
        <v>45</v>
      </c>
      <c r="R19" s="69" t="s">
        <v>44</v>
      </c>
      <c r="S19" s="74" t="s">
        <v>47</v>
      </c>
      <c r="T19" s="74" t="s">
        <v>46</v>
      </c>
      <c r="U19" s="24" t="s">
        <v>119</v>
      </c>
      <c r="V19" s="68" t="s">
        <v>45</v>
      </c>
      <c r="W19" s="75" t="s">
        <v>120</v>
      </c>
      <c r="X19" s="68" t="s">
        <v>45</v>
      </c>
      <c r="Y19" s="68" t="s">
        <v>45</v>
      </c>
      <c r="Z19" s="68" t="s">
        <v>45</v>
      </c>
      <c r="AA19" s="78">
        <v>9.5000000000000001E-2</v>
      </c>
      <c r="AB19" s="68" t="s">
        <v>45</v>
      </c>
      <c r="AC19" s="68" t="s">
        <v>45</v>
      </c>
      <c r="AD19" s="68" t="s">
        <v>45</v>
      </c>
      <c r="AE19" s="68" t="s">
        <v>45</v>
      </c>
      <c r="AF19" s="68"/>
      <c r="AG19" s="68"/>
      <c r="AH19" s="83"/>
      <c r="AI19" s="68"/>
      <c r="AJ19" s="68"/>
      <c r="AK19" s="84"/>
      <c r="AL19" s="85"/>
      <c r="AM19" s="68"/>
      <c r="AN19" s="68"/>
      <c r="AO19" s="86"/>
      <c r="AP19" s="86"/>
      <c r="AQ19" s="68"/>
      <c r="AR19" s="68"/>
      <c r="AS19" s="68"/>
      <c r="AT19" s="68"/>
      <c r="AU19" s="68"/>
      <c r="AV19" s="68"/>
      <c r="AW19" s="68"/>
      <c r="AX19" s="68"/>
      <c r="AY19" s="68"/>
      <c r="AZ19" s="68" t="s">
        <v>45</v>
      </c>
      <c r="BA19" s="24">
        <v>2</v>
      </c>
      <c r="BB19" s="24">
        <v>2</v>
      </c>
    </row>
    <row r="20" spans="1:54" s="54" customFormat="1" ht="39.950000000000003" customHeight="1">
      <c r="A20" s="60">
        <f t="shared" si="0"/>
        <v>11</v>
      </c>
      <c r="B20" s="61"/>
      <c r="C20" s="61"/>
      <c r="D20" s="61">
        <v>2</v>
      </c>
      <c r="E20" s="61"/>
      <c r="F20" s="61"/>
      <c r="G20" s="62"/>
      <c r="H20" s="24" t="s">
        <v>56</v>
      </c>
      <c r="I20" s="67"/>
      <c r="J20" s="67" t="s">
        <v>125</v>
      </c>
      <c r="K20" s="24" t="s">
        <v>126</v>
      </c>
      <c r="L20" s="68" t="s">
        <v>45</v>
      </c>
      <c r="M20" s="68" t="s">
        <v>49</v>
      </c>
      <c r="N20" s="60" t="s">
        <v>82</v>
      </c>
      <c r="O20" s="24"/>
      <c r="P20" s="69" t="s">
        <v>44</v>
      </c>
      <c r="Q20" s="67" t="s">
        <v>125</v>
      </c>
      <c r="R20" s="69" t="s">
        <v>44</v>
      </c>
      <c r="S20" s="74" t="s">
        <v>47</v>
      </c>
      <c r="T20" s="74" t="s">
        <v>46</v>
      </c>
      <c r="U20" s="24" t="s">
        <v>91</v>
      </c>
      <c r="V20" s="24" t="s">
        <v>127</v>
      </c>
      <c r="W20" s="24" t="s">
        <v>115</v>
      </c>
      <c r="X20" s="68" t="s">
        <v>45</v>
      </c>
      <c r="Y20" s="24" t="s">
        <v>128</v>
      </c>
      <c r="Z20" s="68" t="s">
        <v>45</v>
      </c>
      <c r="AA20" s="78">
        <v>1.3</v>
      </c>
      <c r="AB20" s="68" t="s">
        <v>45</v>
      </c>
      <c r="AC20" s="68" t="s">
        <v>45</v>
      </c>
      <c r="AD20" s="68" t="s">
        <v>45</v>
      </c>
      <c r="AE20" s="68" t="s">
        <v>45</v>
      </c>
      <c r="AF20" s="68" t="s">
        <v>95</v>
      </c>
      <c r="AG20" s="68" t="s">
        <v>129</v>
      </c>
      <c r="AH20" s="83">
        <f>1123+9</f>
        <v>1132</v>
      </c>
      <c r="AI20" s="68">
        <f>31+5.5</f>
        <v>36.5</v>
      </c>
      <c r="AJ20" s="68">
        <v>5</v>
      </c>
      <c r="AK20" s="84">
        <f t="shared" si="4"/>
        <v>1.6237973999999999</v>
      </c>
      <c r="AL20" s="85">
        <f t="shared" si="3"/>
        <v>0.80059248770813407</v>
      </c>
      <c r="AM20" s="68"/>
      <c r="AN20" s="68"/>
      <c r="AO20" s="86"/>
      <c r="AP20" s="86"/>
      <c r="AQ20" s="68"/>
      <c r="AR20" s="68"/>
      <c r="AS20" s="68"/>
      <c r="AT20" s="68"/>
      <c r="AU20" s="68"/>
      <c r="AV20" s="68"/>
      <c r="AW20" s="68"/>
      <c r="AX20" s="68"/>
      <c r="AY20" s="68"/>
      <c r="AZ20" s="68" t="s">
        <v>45</v>
      </c>
      <c r="BA20" s="24">
        <v>1</v>
      </c>
      <c r="BB20" s="24">
        <v>1</v>
      </c>
    </row>
    <row r="21" spans="1:54" s="54" customFormat="1" ht="39.950000000000003" customHeight="1">
      <c r="A21" s="60">
        <f t="shared" si="0"/>
        <v>12</v>
      </c>
      <c r="B21" s="61"/>
      <c r="C21" s="61"/>
      <c r="D21" s="61">
        <v>2</v>
      </c>
      <c r="E21" s="61"/>
      <c r="F21" s="61"/>
      <c r="G21" s="62"/>
      <c r="H21" s="24" t="s">
        <v>56</v>
      </c>
      <c r="I21" s="67"/>
      <c r="J21" s="67" t="s">
        <v>130</v>
      </c>
      <c r="K21" s="24" t="s">
        <v>131</v>
      </c>
      <c r="L21" s="68" t="s">
        <v>45</v>
      </c>
      <c r="M21" s="68" t="s">
        <v>49</v>
      </c>
      <c r="N21" s="60" t="s">
        <v>82</v>
      </c>
      <c r="O21" s="24"/>
      <c r="P21" s="69" t="s">
        <v>44</v>
      </c>
      <c r="Q21" s="67" t="s">
        <v>130</v>
      </c>
      <c r="R21" s="69" t="s">
        <v>44</v>
      </c>
      <c r="S21" s="74" t="s">
        <v>47</v>
      </c>
      <c r="T21" s="74" t="s">
        <v>46</v>
      </c>
      <c r="U21" s="24" t="s">
        <v>91</v>
      </c>
      <c r="V21" s="24" t="s">
        <v>132</v>
      </c>
      <c r="W21" s="68" t="s">
        <v>45</v>
      </c>
      <c r="X21" s="68" t="s">
        <v>45</v>
      </c>
      <c r="Y21" s="24" t="s">
        <v>133</v>
      </c>
      <c r="Z21" s="68" t="s">
        <v>45</v>
      </c>
      <c r="AA21" s="78">
        <v>4.2900000000000001E-2</v>
      </c>
      <c r="AB21" s="68" t="s">
        <v>45</v>
      </c>
      <c r="AC21" s="68" t="s">
        <v>45</v>
      </c>
      <c r="AD21" s="68" t="s">
        <v>45</v>
      </c>
      <c r="AE21" s="68" t="s">
        <v>45</v>
      </c>
      <c r="AF21" s="68"/>
      <c r="AG21" s="68" t="s">
        <v>134</v>
      </c>
      <c r="AH21" s="83">
        <v>17</v>
      </c>
      <c r="AI21" s="68">
        <v>25</v>
      </c>
      <c r="AJ21" s="68">
        <v>25</v>
      </c>
      <c r="AK21" s="84">
        <f t="shared" si="4"/>
        <v>8.3512500000000003E-2</v>
      </c>
      <c r="AL21" s="85">
        <f t="shared" si="3"/>
        <v>0.51369555455770088</v>
      </c>
      <c r="AM21" s="68"/>
      <c r="AN21" s="68"/>
      <c r="AO21" s="86"/>
      <c r="AP21" s="86"/>
      <c r="AQ21" s="68"/>
      <c r="AR21" s="68"/>
      <c r="AS21" s="68"/>
      <c r="AT21" s="68"/>
      <c r="AU21" s="68"/>
      <c r="AV21" s="68"/>
      <c r="AW21" s="68"/>
      <c r="AX21" s="68"/>
      <c r="AY21" s="68"/>
      <c r="AZ21" s="68" t="s">
        <v>45</v>
      </c>
      <c r="BA21" s="24">
        <v>1</v>
      </c>
      <c r="BB21" s="24">
        <v>1</v>
      </c>
    </row>
    <row r="22" spans="1:54" s="54" customFormat="1" ht="39.950000000000003" customHeight="1">
      <c r="A22" s="60">
        <f t="shared" si="0"/>
        <v>13</v>
      </c>
      <c r="B22" s="61"/>
      <c r="C22" s="61"/>
      <c r="D22" s="61">
        <v>2</v>
      </c>
      <c r="E22" s="61"/>
      <c r="F22" s="61"/>
      <c r="G22" s="62"/>
      <c r="H22" s="24" t="s">
        <v>56</v>
      </c>
      <c r="I22" s="67"/>
      <c r="J22" s="67" t="s">
        <v>135</v>
      </c>
      <c r="K22" s="24" t="s">
        <v>136</v>
      </c>
      <c r="L22" s="68" t="s">
        <v>45</v>
      </c>
      <c r="M22" s="68" t="s">
        <v>49</v>
      </c>
      <c r="N22" s="60" t="s">
        <v>82</v>
      </c>
      <c r="O22" s="24"/>
      <c r="P22" s="69" t="s">
        <v>44</v>
      </c>
      <c r="Q22" s="67" t="s">
        <v>135</v>
      </c>
      <c r="R22" s="69" t="s">
        <v>44</v>
      </c>
      <c r="S22" s="74" t="s">
        <v>47</v>
      </c>
      <c r="T22" s="74" t="s">
        <v>46</v>
      </c>
      <c r="U22" s="24" t="s">
        <v>91</v>
      </c>
      <c r="V22" s="24" t="s">
        <v>104</v>
      </c>
      <c r="W22" s="24" t="s">
        <v>137</v>
      </c>
      <c r="X22" s="68" t="s">
        <v>45</v>
      </c>
      <c r="Y22" s="24" t="s">
        <v>138</v>
      </c>
      <c r="Z22" s="68" t="s">
        <v>45</v>
      </c>
      <c r="AA22" s="78">
        <v>1.9099999999999999E-2</v>
      </c>
      <c r="AB22" s="68" t="s">
        <v>45</v>
      </c>
      <c r="AC22" s="68" t="s">
        <v>45</v>
      </c>
      <c r="AD22" s="68" t="s">
        <v>45</v>
      </c>
      <c r="AE22" s="68" t="s">
        <v>45</v>
      </c>
      <c r="AF22" s="68" t="s">
        <v>95</v>
      </c>
      <c r="AG22" s="68" t="s">
        <v>139</v>
      </c>
      <c r="AH22" s="83">
        <f>39+6</f>
        <v>45</v>
      </c>
      <c r="AI22" s="68">
        <f>31+3.5</f>
        <v>34.5</v>
      </c>
      <c r="AJ22" s="68">
        <v>3</v>
      </c>
      <c r="AK22" s="84">
        <f t="shared" si="4"/>
        <v>3.660795E-2</v>
      </c>
      <c r="AL22" s="85">
        <f t="shared" si="3"/>
        <v>0.52174459372895776</v>
      </c>
      <c r="AM22" s="68"/>
      <c r="AN22" s="68"/>
      <c r="AO22" s="86"/>
      <c r="AP22" s="86"/>
      <c r="AQ22" s="68"/>
      <c r="AR22" s="68"/>
      <c r="AS22" s="68"/>
      <c r="AT22" s="68"/>
      <c r="AU22" s="68"/>
      <c r="AV22" s="68"/>
      <c r="AW22" s="68"/>
      <c r="AX22" s="68"/>
      <c r="AY22" s="68"/>
      <c r="AZ22" s="68" t="s">
        <v>45</v>
      </c>
      <c r="BA22" s="24">
        <v>1</v>
      </c>
      <c r="BB22" s="24">
        <v>1</v>
      </c>
    </row>
    <row r="23" spans="1:54" s="54" customFormat="1" ht="39.950000000000003" customHeight="1">
      <c r="A23" s="60">
        <f t="shared" si="0"/>
        <v>14</v>
      </c>
      <c r="B23" s="61"/>
      <c r="C23" s="61"/>
      <c r="D23" s="61">
        <v>2</v>
      </c>
      <c r="E23" s="61"/>
      <c r="F23" s="61"/>
      <c r="G23" s="62"/>
      <c r="H23" s="24" t="s">
        <v>56</v>
      </c>
      <c r="I23" s="67"/>
      <c r="J23" s="67" t="s">
        <v>140</v>
      </c>
      <c r="K23" s="24" t="s">
        <v>141</v>
      </c>
      <c r="L23" s="68" t="s">
        <v>45</v>
      </c>
      <c r="M23" s="68" t="s">
        <v>49</v>
      </c>
      <c r="N23" s="60" t="s">
        <v>82</v>
      </c>
      <c r="O23" s="24"/>
      <c r="P23" s="69" t="s">
        <v>44</v>
      </c>
      <c r="Q23" s="67" t="s">
        <v>140</v>
      </c>
      <c r="R23" s="69" t="s">
        <v>44</v>
      </c>
      <c r="S23" s="74" t="s">
        <v>47</v>
      </c>
      <c r="T23" s="74" t="s">
        <v>46</v>
      </c>
      <c r="U23" s="24" t="s">
        <v>103</v>
      </c>
      <c r="V23" s="24" t="s">
        <v>127</v>
      </c>
      <c r="W23" s="24" t="s">
        <v>142</v>
      </c>
      <c r="X23" s="68" t="s">
        <v>45</v>
      </c>
      <c r="Y23" s="24" t="s">
        <v>143</v>
      </c>
      <c r="Z23" s="68" t="s">
        <v>45</v>
      </c>
      <c r="AA23" s="78">
        <v>0.41570000000000001</v>
      </c>
      <c r="AB23" s="68" t="s">
        <v>45</v>
      </c>
      <c r="AC23" s="68" t="s">
        <v>45</v>
      </c>
      <c r="AD23" s="68" t="s">
        <v>45</v>
      </c>
      <c r="AE23" s="68" t="s">
        <v>45</v>
      </c>
      <c r="AF23" s="68" t="s">
        <v>57</v>
      </c>
      <c r="AG23" s="68"/>
      <c r="AH23" s="83">
        <f>AA23/1.134*1000+10</f>
        <v>376.57848324514998</v>
      </c>
      <c r="AI23" s="68">
        <v>25</v>
      </c>
      <c r="AJ23" s="68">
        <v>2</v>
      </c>
      <c r="AK23" s="84">
        <f>AH23*1.134/1000</f>
        <v>0.42704000000000003</v>
      </c>
      <c r="AL23" s="85">
        <f t="shared" si="3"/>
        <v>0.97344511052828775</v>
      </c>
      <c r="AM23" s="68"/>
      <c r="AN23" s="68"/>
      <c r="AO23" s="86"/>
      <c r="AP23" s="86"/>
      <c r="AQ23" s="68"/>
      <c r="AR23" s="68"/>
      <c r="AS23" s="68"/>
      <c r="AT23" s="68"/>
      <c r="AU23" s="68"/>
      <c r="AV23" s="68"/>
      <c r="AW23" s="68"/>
      <c r="AX23" s="68"/>
      <c r="AY23" s="68"/>
      <c r="AZ23" s="68" t="s">
        <v>45</v>
      </c>
      <c r="BA23" s="24">
        <v>1</v>
      </c>
      <c r="BB23" s="24">
        <v>1</v>
      </c>
    </row>
    <row r="24" spans="1:54" s="54" customFormat="1" ht="39.950000000000003" customHeight="1">
      <c r="A24" s="60">
        <f t="shared" si="0"/>
        <v>15</v>
      </c>
      <c r="B24" s="61"/>
      <c r="C24" s="61"/>
      <c r="D24" s="61">
        <v>2</v>
      </c>
      <c r="E24" s="61"/>
      <c r="F24" s="61"/>
      <c r="G24" s="62"/>
      <c r="H24" s="24" t="s">
        <v>56</v>
      </c>
      <c r="I24" s="67"/>
      <c r="J24" s="67" t="s">
        <v>144</v>
      </c>
      <c r="K24" s="24" t="s">
        <v>145</v>
      </c>
      <c r="L24" s="68" t="s">
        <v>45</v>
      </c>
      <c r="M24" s="68" t="s">
        <v>49</v>
      </c>
      <c r="N24" s="60" t="s">
        <v>82</v>
      </c>
      <c r="O24" s="24"/>
      <c r="P24" s="69" t="s">
        <v>44</v>
      </c>
      <c r="Q24" s="67" t="s">
        <v>144</v>
      </c>
      <c r="R24" s="69" t="s">
        <v>44</v>
      </c>
      <c r="S24" s="74" t="s">
        <v>47</v>
      </c>
      <c r="T24" s="74" t="s">
        <v>46</v>
      </c>
      <c r="U24" s="24" t="s">
        <v>103</v>
      </c>
      <c r="V24" s="24" t="s">
        <v>127</v>
      </c>
      <c r="W24" s="24" t="s">
        <v>142</v>
      </c>
      <c r="X24" s="68" t="s">
        <v>45</v>
      </c>
      <c r="Y24" s="24" t="s">
        <v>146</v>
      </c>
      <c r="Z24" s="68" t="s">
        <v>45</v>
      </c>
      <c r="AA24" s="78">
        <v>0.50119999999999998</v>
      </c>
      <c r="AB24" s="68" t="s">
        <v>45</v>
      </c>
      <c r="AC24" s="68" t="s">
        <v>45</v>
      </c>
      <c r="AD24" s="68" t="s">
        <v>45</v>
      </c>
      <c r="AE24" s="68" t="s">
        <v>45</v>
      </c>
      <c r="AF24" s="68" t="s">
        <v>57</v>
      </c>
      <c r="AG24" s="68"/>
      <c r="AH24" s="83">
        <f>AA24/1.134*1000+10</f>
        <v>451.97530864197529</v>
      </c>
      <c r="AI24" s="68">
        <v>25</v>
      </c>
      <c r="AJ24" s="68">
        <v>2</v>
      </c>
      <c r="AK24" s="84">
        <f>AH24*1.134/1000</f>
        <v>0.51254</v>
      </c>
      <c r="AL24" s="85">
        <f t="shared" si="3"/>
        <v>0.97787489756897017</v>
      </c>
      <c r="AM24" s="68"/>
      <c r="AN24" s="68"/>
      <c r="AO24" s="86"/>
      <c r="AP24" s="86"/>
      <c r="AQ24" s="68"/>
      <c r="AR24" s="68"/>
      <c r="AS24" s="68"/>
      <c r="AT24" s="68"/>
      <c r="AU24" s="68"/>
      <c r="AV24" s="68"/>
      <c r="AW24" s="68"/>
      <c r="AX24" s="68"/>
      <c r="AY24" s="68"/>
      <c r="AZ24" s="68" t="s">
        <v>45</v>
      </c>
      <c r="BA24" s="24">
        <v>2</v>
      </c>
      <c r="BB24" s="24">
        <v>2</v>
      </c>
    </row>
    <row r="25" spans="1:54" s="54" customFormat="1" ht="39.950000000000003" customHeight="1">
      <c r="A25" s="60">
        <f t="shared" si="0"/>
        <v>16</v>
      </c>
      <c r="B25" s="61"/>
      <c r="C25" s="61"/>
      <c r="D25" s="61">
        <v>2</v>
      </c>
      <c r="E25" s="61"/>
      <c r="F25" s="61"/>
      <c r="G25" s="62"/>
      <c r="H25" s="24" t="s">
        <v>56</v>
      </c>
      <c r="I25" s="67"/>
      <c r="J25" s="67" t="s">
        <v>147</v>
      </c>
      <c r="K25" s="24" t="s">
        <v>148</v>
      </c>
      <c r="L25" s="68" t="s">
        <v>45</v>
      </c>
      <c r="M25" s="68" t="s">
        <v>49</v>
      </c>
      <c r="N25" s="60" t="s">
        <v>82</v>
      </c>
      <c r="O25" s="24"/>
      <c r="P25" s="69" t="s">
        <v>44</v>
      </c>
      <c r="Q25" s="67" t="s">
        <v>147</v>
      </c>
      <c r="R25" s="69" t="s">
        <v>44</v>
      </c>
      <c r="S25" s="74" t="s">
        <v>47</v>
      </c>
      <c r="T25" s="74" t="s">
        <v>46</v>
      </c>
      <c r="U25" s="24" t="s">
        <v>91</v>
      </c>
      <c r="V25" s="24" t="s">
        <v>104</v>
      </c>
      <c r="W25" s="24" t="s">
        <v>149</v>
      </c>
      <c r="X25" s="68" t="s">
        <v>45</v>
      </c>
      <c r="Y25" s="24" t="s">
        <v>150</v>
      </c>
      <c r="Z25" s="68" t="s">
        <v>45</v>
      </c>
      <c r="AA25" s="79">
        <v>2.5999999999999999E-2</v>
      </c>
      <c r="AB25" s="68" t="s">
        <v>45</v>
      </c>
      <c r="AC25" s="68" t="s">
        <v>45</v>
      </c>
      <c r="AD25" s="68" t="s">
        <v>45</v>
      </c>
      <c r="AE25" s="68" t="s">
        <v>45</v>
      </c>
      <c r="AF25" s="68" t="s">
        <v>95</v>
      </c>
      <c r="AG25" s="68" t="s">
        <v>151</v>
      </c>
      <c r="AH25" s="83">
        <f>55+6</f>
        <v>61</v>
      </c>
      <c r="AI25" s="68">
        <f>20+3.5</f>
        <v>23.5</v>
      </c>
      <c r="AJ25" s="68">
        <v>3</v>
      </c>
      <c r="AK25" s="84">
        <f>AH25*AI25*AJ25*7860/1000000000</f>
        <v>3.3801930000000001E-2</v>
      </c>
      <c r="AL25" s="85">
        <f t="shared" si="3"/>
        <v>0.76918684820659644</v>
      </c>
      <c r="AM25" s="68"/>
      <c r="AN25" s="68"/>
      <c r="AO25" s="86"/>
      <c r="AP25" s="86"/>
      <c r="AQ25" s="68"/>
      <c r="AR25" s="68"/>
      <c r="AS25" s="68"/>
      <c r="AT25" s="68"/>
      <c r="AU25" s="68"/>
      <c r="AV25" s="68"/>
      <c r="AW25" s="68"/>
      <c r="AX25" s="68"/>
      <c r="AY25" s="68"/>
      <c r="AZ25" s="68" t="s">
        <v>45</v>
      </c>
      <c r="BA25" s="24">
        <v>8</v>
      </c>
      <c r="BB25" s="24">
        <v>8</v>
      </c>
    </row>
    <row r="26" spans="1:54" s="54" customFormat="1" ht="39.950000000000003" customHeight="1">
      <c r="A26" s="63">
        <v>48</v>
      </c>
      <c r="B26" s="64"/>
      <c r="C26" s="65"/>
      <c r="D26" s="66">
        <v>2</v>
      </c>
      <c r="E26" s="65"/>
      <c r="F26" s="65"/>
      <c r="G26" s="65"/>
      <c r="H26" s="64" t="s">
        <v>152</v>
      </c>
      <c r="I26" s="64"/>
      <c r="J26" s="70" t="s">
        <v>153</v>
      </c>
      <c r="K26" s="71" t="s">
        <v>154</v>
      </c>
      <c r="L26" s="72" t="s">
        <v>45</v>
      </c>
      <c r="M26" s="72" t="s">
        <v>49</v>
      </c>
      <c r="N26" s="63" t="s">
        <v>82</v>
      </c>
      <c r="O26" s="64"/>
      <c r="P26" s="73" t="s">
        <v>44</v>
      </c>
      <c r="Q26" s="70" t="s">
        <v>153</v>
      </c>
      <c r="R26" s="73" t="s">
        <v>44</v>
      </c>
      <c r="S26" s="76" t="s">
        <v>47</v>
      </c>
      <c r="T26" s="76" t="s">
        <v>46</v>
      </c>
      <c r="U26" s="64" t="s">
        <v>91</v>
      </c>
      <c r="V26" s="64" t="s">
        <v>104</v>
      </c>
      <c r="W26" s="64" t="s">
        <v>142</v>
      </c>
      <c r="X26" s="72" t="s">
        <v>45</v>
      </c>
      <c r="Y26" s="64" t="s">
        <v>155</v>
      </c>
      <c r="Z26" s="72" t="s">
        <v>45</v>
      </c>
      <c r="AA26" s="80">
        <v>3.2599999999999997E-2</v>
      </c>
      <c r="AB26" s="72" t="s">
        <v>45</v>
      </c>
      <c r="AC26" s="72" t="s">
        <v>45</v>
      </c>
      <c r="AD26" s="72" t="s">
        <v>45</v>
      </c>
      <c r="AE26" s="72" t="s">
        <v>45</v>
      </c>
      <c r="AF26" s="72" t="s">
        <v>45</v>
      </c>
      <c r="AG26" s="64"/>
      <c r="AH26" s="64"/>
      <c r="AI26" s="65"/>
      <c r="AJ26" s="65"/>
      <c r="AK26" s="65"/>
      <c r="AL26" s="65"/>
      <c r="AM26" s="65"/>
      <c r="AN26" s="65"/>
      <c r="AO26" s="87"/>
      <c r="AP26" s="87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4">
        <v>1</v>
      </c>
      <c r="BB26" s="64">
        <v>1</v>
      </c>
    </row>
  </sheetData>
  <autoFilter ref="A9:BB26"/>
  <mergeCells count="58">
    <mergeCell ref="AV8:AV9"/>
    <mergeCell ref="AW8:AW9"/>
    <mergeCell ref="AX8:AX9"/>
    <mergeCell ref="AY8:AY9"/>
    <mergeCell ref="A2:G3"/>
    <mergeCell ref="H2:K3"/>
    <mergeCell ref="L2:AY7"/>
    <mergeCell ref="AQ8:AQ9"/>
    <mergeCell ref="AR8:AR9"/>
    <mergeCell ref="AS8:AS9"/>
    <mergeCell ref="AT8:AT9"/>
    <mergeCell ref="AU8:AU9"/>
    <mergeCell ref="AL8:AL9"/>
    <mergeCell ref="AM8:AM9"/>
    <mergeCell ref="AN8:AN9"/>
    <mergeCell ref="AO8:AO9"/>
    <mergeCell ref="AP8:AP9"/>
    <mergeCell ref="AD8:AD9"/>
    <mergeCell ref="AE8:AE9"/>
    <mergeCell ref="AF8:AF9"/>
    <mergeCell ref="AG8:AG9"/>
    <mergeCell ref="AK8:AK9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A7:K7"/>
    <mergeCell ref="AH8:AJ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A1:BB1"/>
    <mergeCell ref="A4:K4"/>
    <mergeCell ref="A5:H5"/>
    <mergeCell ref="J5:K5"/>
    <mergeCell ref="A6:K6"/>
  </mergeCells>
  <phoneticPr fontId="81" type="noConversion"/>
  <conditionalFormatting sqref="H26">
    <cfRule type="containsText" dxfId="38" priority="2" operator="containsText" text="J6L">
      <formula>NOT(ISERROR(SEARCH("J6L",H26)))</formula>
    </cfRule>
  </conditionalFormatting>
  <conditionalFormatting sqref="I26">
    <cfRule type="containsText" dxfId="37" priority="3" operator="containsText" text="J6L">
      <formula>NOT(ISERROR(SEARCH("J6L",I26)))</formula>
    </cfRule>
  </conditionalFormatting>
  <conditionalFormatting sqref="J1:J1048576">
    <cfRule type="duplicateValues" dxfId="36" priority="1"/>
  </conditionalFormatting>
  <conditionalFormatting sqref="H1:I8 H10:H13 H27:I1048576 H14:I25">
    <cfRule type="containsText" dxfId="35" priority="5" operator="containsText" text="J6L">
      <formula>NOT(ISERROR(SEARCH("J6L",H1)))</formula>
    </cfRule>
  </conditionalFormatting>
  <conditionalFormatting sqref="Q1 Q8 Q27:Q1048576">
    <cfRule type="duplicateValues" dxfId="34" priority="6"/>
  </conditionalFormatting>
  <printOptions horizontalCentered="1"/>
  <pageMargins left="0.23622047244094499" right="0.23622047244094499" top="0.74803149606299202" bottom="0.74803149606299202" header="0.31496062992126" footer="0.31496062992126"/>
  <pageSetup paperSize="8" scale="29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13"/>
  <sheetViews>
    <sheetView tabSelected="1" zoomScale="80" zoomScaleNormal="80" workbookViewId="0">
      <selection activeCell="L13" sqref="L13"/>
    </sheetView>
  </sheetViews>
  <sheetFormatPr defaultColWidth="9" defaultRowHeight="13.5"/>
  <cols>
    <col min="1" max="1" width="5.25" style="42" customWidth="1"/>
    <col min="2" max="2" width="11.5" style="42" customWidth="1"/>
    <col min="3" max="3" width="12.875" style="42" customWidth="1"/>
    <col min="4" max="4" width="9" style="42"/>
    <col min="5" max="5" width="10.375" style="42" customWidth="1"/>
    <col min="6" max="6" width="9.375" style="42" customWidth="1"/>
    <col min="7" max="7" width="7.375" style="42" customWidth="1"/>
    <col min="8" max="8" width="8.75" style="42" customWidth="1"/>
    <col min="9" max="9" width="11.625" style="42" customWidth="1"/>
    <col min="10" max="11" width="7.5" style="42" customWidth="1"/>
    <col min="12" max="12" width="9.375" style="42" customWidth="1"/>
    <col min="13" max="14" width="12.875" style="42" customWidth="1"/>
    <col min="15" max="15" width="12.25" style="42" customWidth="1"/>
    <col min="16" max="16" width="8.75" style="42" customWidth="1"/>
    <col min="17" max="16384" width="9" style="42"/>
  </cols>
  <sheetData>
    <row r="1" spans="2:15" ht="23.25" customHeight="1">
      <c r="I1" s="208" t="s">
        <v>233</v>
      </c>
    </row>
    <row r="2" spans="2:15" ht="21" customHeight="1">
      <c r="B2" s="157" t="s">
        <v>5</v>
      </c>
      <c r="C2" s="157" t="s">
        <v>6</v>
      </c>
      <c r="D2" s="157" t="s">
        <v>156</v>
      </c>
      <c r="E2" s="157"/>
      <c r="F2" s="157"/>
      <c r="G2" s="206" t="s">
        <v>230</v>
      </c>
      <c r="H2" s="206" t="s">
        <v>231</v>
      </c>
      <c r="I2" s="159" t="s">
        <v>157</v>
      </c>
      <c r="J2" s="161" t="s">
        <v>158</v>
      </c>
      <c r="K2" s="206" t="s">
        <v>232</v>
      </c>
      <c r="L2" s="220" t="s">
        <v>159</v>
      </c>
      <c r="M2" s="221"/>
      <c r="N2" s="221"/>
      <c r="O2" s="222"/>
    </row>
    <row r="3" spans="2:15" ht="23.25" customHeight="1">
      <c r="B3" s="157"/>
      <c r="C3" s="157"/>
      <c r="D3" s="43" t="s">
        <v>34</v>
      </c>
      <c r="E3" s="43" t="s">
        <v>229</v>
      </c>
      <c r="F3" s="43" t="s">
        <v>160</v>
      </c>
      <c r="G3" s="207"/>
      <c r="H3" s="207"/>
      <c r="I3" s="160"/>
      <c r="J3" s="161"/>
      <c r="K3" s="207"/>
      <c r="L3" s="223" t="s">
        <v>161</v>
      </c>
      <c r="M3" s="223" t="s">
        <v>157</v>
      </c>
      <c r="N3" s="224" t="s">
        <v>158</v>
      </c>
      <c r="O3" s="223" t="s">
        <v>162</v>
      </c>
    </row>
    <row r="4" spans="2:15" ht="36" customHeight="1">
      <c r="B4" s="44" t="s">
        <v>163</v>
      </c>
      <c r="C4" s="44" t="s">
        <v>164</v>
      </c>
      <c r="D4" s="44">
        <f>'SHT0015962'!AN17</f>
        <v>17.380623539199995</v>
      </c>
      <c r="E4" s="44">
        <f>工序!O22</f>
        <v>6.322000000000001</v>
      </c>
      <c r="F4" s="44">
        <f>D4+E4</f>
        <v>23.702623539199998</v>
      </c>
      <c r="G4" s="44">
        <v>1.1200000000000001</v>
      </c>
      <c r="H4" s="219">
        <f>F4*G4</f>
        <v>26.546938363904001</v>
      </c>
      <c r="I4" s="44">
        <f>M4</f>
        <v>66000</v>
      </c>
      <c r="J4" s="44">
        <f>I4/50000</f>
        <v>1.32</v>
      </c>
      <c r="K4" s="219">
        <f>H4+J4</f>
        <v>27.866938363904001</v>
      </c>
      <c r="L4" s="225">
        <v>35.69</v>
      </c>
      <c r="M4" s="225">
        <v>66000</v>
      </c>
      <c r="N4" s="225">
        <f>M4/50000</f>
        <v>1.32</v>
      </c>
      <c r="O4" s="225">
        <f>L4+N4</f>
        <v>37.01</v>
      </c>
    </row>
    <row r="11" spans="2:15" ht="18.75">
      <c r="B11" s="158" t="s">
        <v>165</v>
      </c>
      <c r="C11" s="158"/>
      <c r="D11" s="158"/>
      <c r="E11" s="158"/>
    </row>
    <row r="12" spans="2:15" ht="27">
      <c r="B12" s="1" t="s">
        <v>166</v>
      </c>
      <c r="C12" s="45" t="s">
        <v>167</v>
      </c>
      <c r="D12" s="46" t="s">
        <v>168</v>
      </c>
      <c r="E12" s="1" t="s">
        <v>3</v>
      </c>
    </row>
    <row r="13" spans="2:15" ht="72">
      <c r="B13" s="1" t="s">
        <v>169</v>
      </c>
      <c r="C13" s="45">
        <v>37.01</v>
      </c>
      <c r="D13" s="1">
        <v>39.983199999999997</v>
      </c>
      <c r="E13" s="47" t="s">
        <v>170</v>
      </c>
    </row>
  </sheetData>
  <mergeCells count="10">
    <mergeCell ref="D2:F2"/>
    <mergeCell ref="L2:O2"/>
    <mergeCell ref="B11:E11"/>
    <mergeCell ref="B2:B3"/>
    <mergeCell ref="C2:C3"/>
    <mergeCell ref="G2:G3"/>
    <mergeCell ref="H2:H3"/>
    <mergeCell ref="I2:I3"/>
    <mergeCell ref="J2:J3"/>
    <mergeCell ref="K2:K3"/>
  </mergeCells>
  <phoneticPr fontId="81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Z17"/>
  <sheetViews>
    <sheetView zoomScale="55" zoomScaleNormal="55" zoomScaleSheetLayoutView="50" workbookViewId="0">
      <pane xSplit="6" ySplit="8" topLeftCell="AG9" activePane="bottomRight" state="frozen"/>
      <selection pane="topRight"/>
      <selection pane="bottomLeft"/>
      <selection pane="bottomRight" activeCell="AJ13" sqref="AJ13"/>
    </sheetView>
  </sheetViews>
  <sheetFormatPr defaultColWidth="9" defaultRowHeight="18" outlineLevelRow="1" outlineLevelCol="1"/>
  <cols>
    <col min="1" max="1" width="5.875" style="15" customWidth="1"/>
    <col min="2" max="2" width="6.125" style="15" customWidth="1"/>
    <col min="3" max="3" width="5.625" style="15" customWidth="1"/>
    <col min="4" max="5" width="13.375" style="15" customWidth="1"/>
    <col min="6" max="6" width="15.125" style="16" customWidth="1"/>
    <col min="7" max="7" width="20.375" style="16" hidden="1" customWidth="1" outlineLevel="1"/>
    <col min="8" max="8" width="11.875" style="15" hidden="1" customWidth="1" outlineLevel="1"/>
    <col min="9" max="9" width="5.25" style="15" hidden="1" customWidth="1" outlineLevel="1"/>
    <col min="10" max="10" width="10.5" style="15" customWidth="1" collapsed="1"/>
    <col min="11" max="11" width="6.125" style="17" hidden="1" customWidth="1" outlineLevel="1"/>
    <col min="12" max="12" width="21.25" style="15" hidden="1" customWidth="1" outlineLevel="1"/>
    <col min="13" max="13" width="8.125" style="18" hidden="1" customWidth="1" outlineLevel="1"/>
    <col min="14" max="14" width="10.875" style="17" hidden="1" customWidth="1" outlineLevel="1"/>
    <col min="15" max="15" width="7.25" style="17" hidden="1" customWidth="1" outlineLevel="1"/>
    <col min="16" max="16" width="13.25" style="17" customWidth="1" collapsed="1"/>
    <col min="17" max="17" width="9.625" style="17" customWidth="1" outlineLevel="1"/>
    <col min="18" max="18" width="5.625" style="17" customWidth="1" outlineLevel="1"/>
    <col min="19" max="19" width="11.875" style="17" customWidth="1" outlineLevel="1"/>
    <col min="20" max="20" width="14.125" style="15" customWidth="1" outlineLevel="1"/>
    <col min="21" max="21" width="10.375" style="15" customWidth="1" outlineLevel="1"/>
    <col min="22" max="22" width="12.5" style="19" customWidth="1"/>
    <col min="23" max="25" width="14.625" style="20" hidden="1" customWidth="1" outlineLevel="1"/>
    <col min="26" max="26" width="12.5" style="15" customWidth="1" collapsed="1"/>
    <col min="27" max="27" width="12.5" style="15" customWidth="1"/>
    <col min="28" max="31" width="12.5" style="15" customWidth="1" outlineLevel="1"/>
    <col min="32" max="32" width="12.5" style="21" customWidth="1" outlineLevel="1"/>
    <col min="33" max="33" width="12.5" style="22" customWidth="1" outlineLevel="1"/>
    <col min="34" max="35" width="12.5" style="15" customWidth="1" outlineLevel="1"/>
    <col min="36" max="37" width="12.5" style="15" customWidth="1"/>
    <col min="38" max="39" width="12.5" style="15" customWidth="1" outlineLevel="1"/>
    <col min="40" max="40" width="15.875" style="15" customWidth="1" outlineLevel="1"/>
    <col min="41" max="46" width="12.5" style="15" customWidth="1" outlineLevel="1"/>
    <col min="47" max="47" width="11.125" style="15" customWidth="1"/>
    <col min="48" max="48" width="16.875" style="15" customWidth="1"/>
    <col min="49" max="49" width="15.25" style="15" customWidth="1"/>
    <col min="50" max="50" width="13.875" style="15" customWidth="1"/>
    <col min="51" max="51" width="9" style="15"/>
    <col min="52" max="52" width="12.5" style="15" customWidth="1"/>
    <col min="53" max="16384" width="9" style="15"/>
  </cols>
  <sheetData>
    <row r="1" spans="1:52" ht="20.25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3"/>
      <c r="AG1" s="164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</row>
    <row r="2" spans="1:52" ht="83.25" hidden="1" customHeight="1" outlineLevel="1">
      <c r="A2" s="184" t="s">
        <v>58</v>
      </c>
      <c r="B2" s="140"/>
      <c r="C2" s="141" t="s">
        <v>59</v>
      </c>
      <c r="D2" s="141"/>
      <c r="E2" s="141"/>
      <c r="F2" s="141"/>
      <c r="G2" s="185" t="s">
        <v>171</v>
      </c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7"/>
      <c r="AG2" s="188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33" t="s">
        <v>5</v>
      </c>
      <c r="AV2" s="34" t="s">
        <v>172</v>
      </c>
      <c r="AW2" s="39" t="s">
        <v>173</v>
      </c>
      <c r="AX2" s="39" t="s">
        <v>174</v>
      </c>
    </row>
    <row r="3" spans="1:52" ht="45.75" hidden="1" customHeight="1" outlineLevel="1">
      <c r="A3" s="140"/>
      <c r="B3" s="140"/>
      <c r="C3" s="141"/>
      <c r="D3" s="141"/>
      <c r="E3" s="141"/>
      <c r="F3" s="141"/>
      <c r="G3" s="189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1"/>
      <c r="AG3" s="192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33" t="s">
        <v>63</v>
      </c>
      <c r="AV3" s="34" t="s">
        <v>175</v>
      </c>
      <c r="AW3" s="39" t="s">
        <v>176</v>
      </c>
      <c r="AX3" s="39" t="s">
        <v>177</v>
      </c>
    </row>
    <row r="4" spans="1:52" ht="27" hidden="1" customHeight="1" outlineLevel="1">
      <c r="A4" s="105" t="s">
        <v>7</v>
      </c>
      <c r="B4" s="105"/>
      <c r="C4" s="105"/>
      <c r="D4" s="105"/>
      <c r="E4" s="105"/>
      <c r="F4" s="105"/>
      <c r="G4" s="189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1"/>
      <c r="AG4" s="192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33" t="s">
        <v>66</v>
      </c>
      <c r="AV4" s="34" t="s">
        <v>4</v>
      </c>
      <c r="AW4" s="39" t="s">
        <v>4</v>
      </c>
      <c r="AX4" s="39" t="s">
        <v>4</v>
      </c>
    </row>
    <row r="5" spans="1:52" ht="31.5" hidden="1" customHeight="1" outlineLevel="1">
      <c r="A5" s="106" t="s">
        <v>68</v>
      </c>
      <c r="B5" s="106"/>
      <c r="C5" s="106"/>
      <c r="D5" s="23"/>
      <c r="E5" s="106" t="s">
        <v>8</v>
      </c>
      <c r="F5" s="107"/>
      <c r="G5" s="189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1"/>
      <c r="AG5" s="192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33" t="s">
        <v>9</v>
      </c>
      <c r="AV5" s="34"/>
      <c r="AW5" s="39"/>
      <c r="AX5" s="39"/>
    </row>
    <row r="6" spans="1:52" ht="28.5" hidden="1" customHeight="1" outlineLevel="1">
      <c r="A6" s="108" t="s">
        <v>10</v>
      </c>
      <c r="B6" s="108"/>
      <c r="C6" s="108"/>
      <c r="D6" s="108"/>
      <c r="E6" s="108"/>
      <c r="F6" s="108"/>
      <c r="G6" s="189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1"/>
      <c r="AG6" s="192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33" t="s">
        <v>2</v>
      </c>
      <c r="AV6" s="34" t="s">
        <v>178</v>
      </c>
      <c r="AW6" s="39" t="s">
        <v>178</v>
      </c>
      <c r="AX6" s="39" t="s">
        <v>178</v>
      </c>
    </row>
    <row r="7" spans="1:52" ht="57" hidden="1" customHeight="1" outlineLevel="1">
      <c r="A7" s="109" t="s">
        <v>11</v>
      </c>
      <c r="B7" s="109"/>
      <c r="C7" s="109"/>
      <c r="D7" s="109"/>
      <c r="E7" s="109"/>
      <c r="F7" s="109"/>
      <c r="G7" s="193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5"/>
      <c r="AG7" s="196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35" t="s">
        <v>69</v>
      </c>
      <c r="AV7" s="34" t="s">
        <v>179</v>
      </c>
      <c r="AW7" s="39" t="s">
        <v>179</v>
      </c>
      <c r="AX7" s="39" t="s">
        <v>180</v>
      </c>
    </row>
    <row r="8" spans="1:52" ht="24.95" customHeight="1" collapsed="1">
      <c r="A8" s="168" t="s">
        <v>12</v>
      </c>
      <c r="B8" s="168" t="s">
        <v>13</v>
      </c>
      <c r="C8" s="168" t="s">
        <v>72</v>
      </c>
      <c r="D8" s="168" t="s">
        <v>14</v>
      </c>
      <c r="E8" s="168" t="s">
        <v>5</v>
      </c>
      <c r="F8" s="168" t="s">
        <v>66</v>
      </c>
      <c r="G8" s="168" t="s">
        <v>15</v>
      </c>
      <c r="H8" s="168" t="s">
        <v>16</v>
      </c>
      <c r="I8" s="168" t="s">
        <v>17</v>
      </c>
      <c r="J8" s="168" t="s">
        <v>1</v>
      </c>
      <c r="K8" s="168" t="s">
        <v>18</v>
      </c>
      <c r="L8" s="168" t="s">
        <v>19</v>
      </c>
      <c r="M8" s="168" t="s">
        <v>20</v>
      </c>
      <c r="N8" s="168" t="s">
        <v>21</v>
      </c>
      <c r="O8" s="168" t="s">
        <v>181</v>
      </c>
      <c r="P8" s="168" t="s">
        <v>22</v>
      </c>
      <c r="Q8" s="168" t="s">
        <v>23</v>
      </c>
      <c r="R8" s="168" t="s">
        <v>74</v>
      </c>
      <c r="S8" s="168" t="s">
        <v>24</v>
      </c>
      <c r="T8" s="168" t="s">
        <v>25</v>
      </c>
      <c r="U8" s="168" t="s">
        <v>75</v>
      </c>
      <c r="V8" s="168" t="s">
        <v>76</v>
      </c>
      <c r="W8" s="168" t="s">
        <v>77</v>
      </c>
      <c r="X8" s="168" t="s">
        <v>78</v>
      </c>
      <c r="Y8" s="168" t="s">
        <v>79</v>
      </c>
      <c r="Z8" s="168" t="s">
        <v>26</v>
      </c>
      <c r="AA8" s="169" t="s">
        <v>27</v>
      </c>
      <c r="AB8" s="169" t="s">
        <v>28</v>
      </c>
      <c r="AC8" s="165" t="s">
        <v>29</v>
      </c>
      <c r="AD8" s="166"/>
      <c r="AE8" s="167"/>
      <c r="AF8" s="170" t="s">
        <v>50</v>
      </c>
      <c r="AG8" s="171" t="s">
        <v>30</v>
      </c>
      <c r="AH8" s="172" t="s">
        <v>51</v>
      </c>
      <c r="AI8" s="173" t="s">
        <v>182</v>
      </c>
      <c r="AJ8" s="174" t="s">
        <v>31</v>
      </c>
      <c r="AK8" s="174" t="s">
        <v>53</v>
      </c>
      <c r="AL8" s="176" t="s">
        <v>32</v>
      </c>
      <c r="AM8" s="178" t="s">
        <v>33</v>
      </c>
      <c r="AN8" s="178" t="s">
        <v>34</v>
      </c>
      <c r="AO8" s="180" t="s">
        <v>35</v>
      </c>
      <c r="AP8" s="178" t="s">
        <v>36</v>
      </c>
      <c r="AQ8" s="182" t="s">
        <v>54</v>
      </c>
      <c r="AR8" s="178" t="s">
        <v>37</v>
      </c>
      <c r="AS8" s="176" t="s">
        <v>38</v>
      </c>
      <c r="AT8" s="176" t="s">
        <v>55</v>
      </c>
      <c r="AU8" s="36" t="s">
        <v>3</v>
      </c>
      <c r="AV8" s="37" t="s">
        <v>39</v>
      </c>
      <c r="AW8" s="40" t="s">
        <v>39</v>
      </c>
      <c r="AX8" s="40" t="s">
        <v>39</v>
      </c>
    </row>
    <row r="9" spans="1:52" ht="24.95" customHeight="1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9"/>
      <c r="AB9" s="169"/>
      <c r="AC9" s="27" t="s">
        <v>40</v>
      </c>
      <c r="AD9" s="28" t="s">
        <v>41</v>
      </c>
      <c r="AE9" s="28" t="s">
        <v>42</v>
      </c>
      <c r="AF9" s="170"/>
      <c r="AG9" s="171"/>
      <c r="AH9" s="172"/>
      <c r="AI9" s="173"/>
      <c r="AJ9" s="175"/>
      <c r="AK9" s="175"/>
      <c r="AL9" s="177"/>
      <c r="AM9" s="179"/>
      <c r="AN9" s="179"/>
      <c r="AO9" s="181"/>
      <c r="AP9" s="179"/>
      <c r="AQ9" s="183"/>
      <c r="AR9" s="179"/>
      <c r="AS9" s="177"/>
      <c r="AT9" s="177"/>
      <c r="AU9" s="38"/>
      <c r="AV9" s="37"/>
      <c r="AW9" s="37"/>
      <c r="AX9" s="37"/>
    </row>
    <row r="10" spans="1:52" ht="39.950000000000003" customHeight="1">
      <c r="A10" s="24">
        <f>ROW()-9</f>
        <v>1</v>
      </c>
      <c r="B10" s="24">
        <v>1</v>
      </c>
      <c r="C10" s="24" t="s">
        <v>183</v>
      </c>
      <c r="D10" s="24" t="s">
        <v>163</v>
      </c>
      <c r="E10" s="24" t="s">
        <v>163</v>
      </c>
      <c r="F10" s="25" t="s">
        <v>164</v>
      </c>
      <c r="G10" s="24" t="s">
        <v>45</v>
      </c>
      <c r="H10" s="24" t="s">
        <v>43</v>
      </c>
      <c r="I10" s="24" t="s">
        <v>82</v>
      </c>
      <c r="J10" s="24"/>
      <c r="K10" s="24" t="s">
        <v>44</v>
      </c>
      <c r="L10" s="24" t="s">
        <v>184</v>
      </c>
      <c r="M10" s="24" t="s">
        <v>44</v>
      </c>
      <c r="N10" s="24" t="s">
        <v>46</v>
      </c>
      <c r="O10" s="24" t="s">
        <v>47</v>
      </c>
      <c r="P10" s="24" t="s">
        <v>83</v>
      </c>
      <c r="Q10" s="24" t="s">
        <v>48</v>
      </c>
      <c r="R10" s="24" t="s">
        <v>45</v>
      </c>
      <c r="S10" s="24" t="s">
        <v>45</v>
      </c>
      <c r="T10" s="24" t="s">
        <v>185</v>
      </c>
      <c r="U10" s="24" t="s">
        <v>45</v>
      </c>
      <c r="V10" s="26">
        <v>2.1800000000000002</v>
      </c>
      <c r="W10" s="24" t="s">
        <v>45</v>
      </c>
      <c r="X10" s="24" t="s">
        <v>85</v>
      </c>
      <c r="Y10" s="24" t="s">
        <v>45</v>
      </c>
      <c r="Z10" s="24" t="s">
        <v>86</v>
      </c>
      <c r="AA10" s="24" t="s">
        <v>112</v>
      </c>
      <c r="AB10" s="24"/>
      <c r="AC10" s="24"/>
      <c r="AD10" s="24"/>
      <c r="AE10" s="24"/>
      <c r="AF10" s="29"/>
      <c r="AG10" s="30"/>
      <c r="AH10" s="24">
        <v>74</v>
      </c>
      <c r="AI10" s="24">
        <v>0.36399999999999999</v>
      </c>
      <c r="AJ10" s="24" t="s">
        <v>87</v>
      </c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 t="s">
        <v>45</v>
      </c>
      <c r="AV10" s="24">
        <v>1</v>
      </c>
      <c r="AW10" s="41">
        <v>1</v>
      </c>
      <c r="AX10" s="41">
        <v>1</v>
      </c>
      <c r="AZ10" s="32"/>
    </row>
    <row r="11" spans="1:52" ht="39.950000000000003" customHeight="1">
      <c r="A11" s="24">
        <f>ROW()-9</f>
        <v>2</v>
      </c>
      <c r="B11" s="24">
        <v>2</v>
      </c>
      <c r="C11" s="24" t="s">
        <v>0</v>
      </c>
      <c r="D11" s="24"/>
      <c r="E11" s="24" t="s">
        <v>186</v>
      </c>
      <c r="F11" s="25" t="s">
        <v>187</v>
      </c>
      <c r="G11" s="24" t="s">
        <v>45</v>
      </c>
      <c r="H11" s="24" t="s">
        <v>49</v>
      </c>
      <c r="I11" s="24" t="s">
        <v>82</v>
      </c>
      <c r="J11" s="24"/>
      <c r="K11" s="24" t="s">
        <v>44</v>
      </c>
      <c r="L11" s="24" t="s">
        <v>186</v>
      </c>
      <c r="M11" s="24" t="s">
        <v>44</v>
      </c>
      <c r="N11" s="24" t="s">
        <v>47</v>
      </c>
      <c r="O11" s="24" t="s">
        <v>46</v>
      </c>
      <c r="P11" s="24" t="s">
        <v>91</v>
      </c>
      <c r="Q11" s="24" t="s">
        <v>92</v>
      </c>
      <c r="R11" s="24" t="s">
        <v>142</v>
      </c>
      <c r="S11" s="24" t="s">
        <v>45</v>
      </c>
      <c r="T11" s="24" t="s">
        <v>188</v>
      </c>
      <c r="U11" s="24" t="s">
        <v>45</v>
      </c>
      <c r="V11" s="26">
        <v>0.74</v>
      </c>
      <c r="W11" s="24" t="s">
        <v>45</v>
      </c>
      <c r="X11" s="24" t="s">
        <v>45</v>
      </c>
      <c r="Y11" s="24" t="s">
        <v>45</v>
      </c>
      <c r="Z11" s="24" t="s">
        <v>45</v>
      </c>
      <c r="AA11" s="24" t="s">
        <v>95</v>
      </c>
      <c r="AB11" s="24" t="s">
        <v>189</v>
      </c>
      <c r="AC11" s="24">
        <v>416</v>
      </c>
      <c r="AD11" s="24">
        <v>182</v>
      </c>
      <c r="AE11" s="24">
        <v>2</v>
      </c>
      <c r="AF11" s="29">
        <f>AC11*AD11*AE11*7860/1000000000</f>
        <v>1.19019264</v>
      </c>
      <c r="AG11" s="30">
        <f t="shared" ref="AG11:AG14" si="0">V11/AF11</f>
        <v>0.62174808945214111</v>
      </c>
      <c r="AH11" s="24"/>
      <c r="AI11" s="24"/>
      <c r="AJ11" s="31"/>
      <c r="AK11" s="31"/>
      <c r="AL11" s="24"/>
      <c r="AM11" s="24">
        <v>5.13</v>
      </c>
      <c r="AN11" s="24">
        <f>AM11*AF11</f>
        <v>6.1056882432000004</v>
      </c>
      <c r="AO11" s="24"/>
      <c r="AP11" s="24"/>
      <c r="AQ11" s="24"/>
      <c r="AR11" s="24"/>
      <c r="AS11" s="24"/>
      <c r="AT11" s="24"/>
      <c r="AU11" s="24" t="s">
        <v>45</v>
      </c>
      <c r="AV11" s="24">
        <v>1</v>
      </c>
      <c r="AW11" s="41">
        <v>1</v>
      </c>
      <c r="AX11" s="41">
        <v>1</v>
      </c>
      <c r="AZ11" s="32"/>
    </row>
    <row r="12" spans="1:52" ht="39.950000000000003" customHeight="1">
      <c r="A12" s="24">
        <f>ROW()-9</f>
        <v>3</v>
      </c>
      <c r="B12" s="24">
        <v>2</v>
      </c>
      <c r="C12" s="24" t="s">
        <v>0</v>
      </c>
      <c r="D12" s="24"/>
      <c r="E12" s="24" t="s">
        <v>190</v>
      </c>
      <c r="F12" s="25" t="s">
        <v>191</v>
      </c>
      <c r="G12" s="24" t="s">
        <v>45</v>
      </c>
      <c r="H12" s="24" t="s">
        <v>49</v>
      </c>
      <c r="I12" s="24" t="s">
        <v>82</v>
      </c>
      <c r="J12" s="24"/>
      <c r="K12" s="24" t="s">
        <v>44</v>
      </c>
      <c r="L12" s="24" t="s">
        <v>190</v>
      </c>
      <c r="M12" s="24" t="s">
        <v>44</v>
      </c>
      <c r="N12" s="24" t="s">
        <v>47</v>
      </c>
      <c r="O12" s="24" t="s">
        <v>46</v>
      </c>
      <c r="P12" s="24" t="s">
        <v>91</v>
      </c>
      <c r="Q12" s="24" t="s">
        <v>92</v>
      </c>
      <c r="R12" s="24" t="s">
        <v>142</v>
      </c>
      <c r="S12" s="24" t="s">
        <v>45</v>
      </c>
      <c r="T12" s="24" t="s">
        <v>192</v>
      </c>
      <c r="U12" s="24" t="s">
        <v>45</v>
      </c>
      <c r="V12" s="26">
        <v>0.51</v>
      </c>
      <c r="W12" s="24" t="s">
        <v>45</v>
      </c>
      <c r="X12" s="24" t="s">
        <v>45</v>
      </c>
      <c r="Y12" s="24" t="s">
        <v>45</v>
      </c>
      <c r="Z12" s="24" t="s">
        <v>45</v>
      </c>
      <c r="AA12" s="24" t="s">
        <v>95</v>
      </c>
      <c r="AB12" s="24" t="s">
        <v>193</v>
      </c>
      <c r="AC12" s="24">
        <v>416</v>
      </c>
      <c r="AD12" s="24">
        <v>159</v>
      </c>
      <c r="AE12" s="24">
        <v>2</v>
      </c>
      <c r="AF12" s="29">
        <f>AC12*AD12*AE12*7860/1000000000</f>
        <v>1.03978368</v>
      </c>
      <c r="AG12" s="30">
        <f t="shared" si="0"/>
        <v>0.49048663660502922</v>
      </c>
      <c r="AH12" s="24"/>
      <c r="AI12" s="24"/>
      <c r="AJ12" s="31"/>
      <c r="AK12" s="31"/>
      <c r="AL12" s="24"/>
      <c r="AM12" s="24">
        <v>5.13</v>
      </c>
      <c r="AN12" s="24">
        <f>AM12*AF12</f>
        <v>5.3340902783999997</v>
      </c>
      <c r="AO12" s="24"/>
      <c r="AP12" s="24"/>
      <c r="AQ12" s="24"/>
      <c r="AR12" s="24"/>
      <c r="AS12" s="24"/>
      <c r="AT12" s="24"/>
      <c r="AU12" s="24" t="s">
        <v>45</v>
      </c>
      <c r="AV12" s="24">
        <v>1</v>
      </c>
      <c r="AW12" s="41">
        <v>1</v>
      </c>
      <c r="AX12" s="41">
        <v>1</v>
      </c>
      <c r="AZ12" s="32"/>
    </row>
    <row r="13" spans="1:52" ht="39.950000000000003" customHeight="1">
      <c r="A13" s="24">
        <f>ROW()-9</f>
        <v>4</v>
      </c>
      <c r="B13" s="24">
        <v>3</v>
      </c>
      <c r="C13" s="24" t="s">
        <v>0</v>
      </c>
      <c r="D13" s="24"/>
      <c r="E13" s="24" t="s">
        <v>194</v>
      </c>
      <c r="F13" s="25" t="s">
        <v>195</v>
      </c>
      <c r="G13" s="24" t="s">
        <v>45</v>
      </c>
      <c r="H13" s="24" t="s">
        <v>49</v>
      </c>
      <c r="I13" s="24" t="s">
        <v>82</v>
      </c>
      <c r="J13" s="24"/>
      <c r="K13" s="24" t="s">
        <v>44</v>
      </c>
      <c r="L13" s="24" t="s">
        <v>194</v>
      </c>
      <c r="M13" s="24" t="s">
        <v>44</v>
      </c>
      <c r="N13" s="24" t="s">
        <v>47</v>
      </c>
      <c r="O13" s="24" t="s">
        <v>46</v>
      </c>
      <c r="P13" s="24" t="s">
        <v>91</v>
      </c>
      <c r="Q13" s="24" t="s">
        <v>92</v>
      </c>
      <c r="R13" s="24" t="s">
        <v>142</v>
      </c>
      <c r="S13" s="24" t="s">
        <v>45</v>
      </c>
      <c r="T13" s="24" t="s">
        <v>196</v>
      </c>
      <c r="U13" s="24" t="s">
        <v>45</v>
      </c>
      <c r="V13" s="26">
        <v>0.78</v>
      </c>
      <c r="W13" s="24" t="s">
        <v>45</v>
      </c>
      <c r="X13" s="24" t="s">
        <v>45</v>
      </c>
      <c r="Y13" s="24" t="s">
        <v>45</v>
      </c>
      <c r="Z13" s="24" t="s">
        <v>45</v>
      </c>
      <c r="AA13" s="24" t="s">
        <v>95</v>
      </c>
      <c r="AB13" s="24" t="s">
        <v>197</v>
      </c>
      <c r="AC13" s="24">
        <v>346</v>
      </c>
      <c r="AD13" s="24">
        <v>162</v>
      </c>
      <c r="AE13" s="24">
        <v>2</v>
      </c>
      <c r="AF13" s="29">
        <v>0.88113744000000005</v>
      </c>
      <c r="AG13" s="30">
        <f t="shared" si="0"/>
        <v>0.88521944998728008</v>
      </c>
      <c r="AH13" s="24"/>
      <c r="AI13" s="24"/>
      <c r="AJ13" s="31"/>
      <c r="AK13" s="31"/>
      <c r="AL13" s="24"/>
      <c r="AM13" s="24">
        <v>5.13</v>
      </c>
      <c r="AN13" s="24">
        <f>AM13*AF13</f>
        <v>4.5202350671999998</v>
      </c>
      <c r="AO13" s="24"/>
      <c r="AP13" s="24"/>
      <c r="AQ13" s="24"/>
      <c r="AR13" s="24"/>
      <c r="AS13" s="24"/>
      <c r="AT13" s="24"/>
      <c r="AU13" s="24" t="s">
        <v>45</v>
      </c>
      <c r="AV13" s="24">
        <v>1</v>
      </c>
      <c r="AW13" s="41">
        <v>1</v>
      </c>
      <c r="AX13" s="41">
        <v>1</v>
      </c>
      <c r="AZ13" s="32"/>
    </row>
    <row r="14" spans="1:52" ht="39.950000000000003" customHeight="1">
      <c r="A14" s="24">
        <f>ROW()-9</f>
        <v>5</v>
      </c>
      <c r="B14" s="24">
        <v>3</v>
      </c>
      <c r="C14" s="24" t="s">
        <v>0</v>
      </c>
      <c r="D14" s="24"/>
      <c r="E14" s="24" t="s">
        <v>198</v>
      </c>
      <c r="F14" s="25" t="s">
        <v>199</v>
      </c>
      <c r="G14" s="24" t="s">
        <v>45</v>
      </c>
      <c r="H14" s="24" t="s">
        <v>49</v>
      </c>
      <c r="I14" s="24" t="s">
        <v>82</v>
      </c>
      <c r="J14" s="24"/>
      <c r="K14" s="24" t="s">
        <v>44</v>
      </c>
      <c r="L14" s="24" t="s">
        <v>198</v>
      </c>
      <c r="M14" s="24" t="s">
        <v>44</v>
      </c>
      <c r="N14" s="24" t="s">
        <v>47</v>
      </c>
      <c r="O14" s="24" t="s">
        <v>46</v>
      </c>
      <c r="P14" s="24" t="s">
        <v>91</v>
      </c>
      <c r="Q14" s="24" t="s">
        <v>92</v>
      </c>
      <c r="R14" s="24" t="s">
        <v>142</v>
      </c>
      <c r="S14" s="24" t="s">
        <v>45</v>
      </c>
      <c r="T14" s="24" t="s">
        <v>196</v>
      </c>
      <c r="U14" s="24" t="s">
        <v>45</v>
      </c>
      <c r="V14" s="26">
        <v>0.78</v>
      </c>
      <c r="W14" s="24" t="s">
        <v>45</v>
      </c>
      <c r="X14" s="24" t="s">
        <v>45</v>
      </c>
      <c r="Y14" s="24" t="s">
        <v>45</v>
      </c>
      <c r="Z14" s="24" t="s">
        <v>45</v>
      </c>
      <c r="AA14" s="24" t="s">
        <v>95</v>
      </c>
      <c r="AB14" s="24" t="s">
        <v>200</v>
      </c>
      <c r="AC14" s="24">
        <v>342</v>
      </c>
      <c r="AD14" s="24">
        <v>162</v>
      </c>
      <c r="AE14" s="24">
        <v>2</v>
      </c>
      <c r="AF14" s="29">
        <v>0.87095087999999998</v>
      </c>
      <c r="AG14" s="30">
        <f t="shared" si="0"/>
        <v>0.89557289384678052</v>
      </c>
      <c r="AH14" s="24"/>
      <c r="AI14" s="24"/>
      <c r="AJ14" s="31"/>
      <c r="AK14" s="31"/>
      <c r="AL14" s="24"/>
      <c r="AM14" s="24">
        <v>5.13</v>
      </c>
      <c r="AN14" s="24">
        <f>AM14*AF14</f>
        <v>4.4679780143999999</v>
      </c>
      <c r="AO14" s="24"/>
      <c r="AP14" s="24"/>
      <c r="AQ14" s="24"/>
      <c r="AR14" s="24"/>
      <c r="AS14" s="24"/>
      <c r="AT14" s="24"/>
      <c r="AU14" s="24" t="s">
        <v>45</v>
      </c>
      <c r="AV14" s="24">
        <v>1</v>
      </c>
      <c r="AW14" s="41">
        <v>1</v>
      </c>
      <c r="AX14" s="41">
        <v>1</v>
      </c>
      <c r="AZ14" s="32"/>
    </row>
    <row r="15" spans="1:52" ht="45.95" customHeight="1">
      <c r="AN15" s="15">
        <f>SUM(AN11:AN14)</f>
        <v>20.427991603199999</v>
      </c>
    </row>
    <row r="16" spans="1:52" ht="45.95" customHeight="1">
      <c r="AM16" s="32" t="s">
        <v>201</v>
      </c>
      <c r="AN16" s="15">
        <f>(AF11+AF12+AF13+AF14-V11-V12-V13-V14)*2.6</f>
        <v>3.0473680640000023</v>
      </c>
    </row>
    <row r="17" spans="39:40" ht="51" customHeight="1">
      <c r="AM17" s="204" t="s">
        <v>228</v>
      </c>
      <c r="AN17" s="205">
        <f>AN15-AN16</f>
        <v>17.380623539199995</v>
      </c>
    </row>
  </sheetData>
  <autoFilter ref="A9:AZ17"/>
  <mergeCells count="53">
    <mergeCell ref="AQ8:AQ9"/>
    <mergeCell ref="AR8:AR9"/>
    <mergeCell ref="AS8:AS9"/>
    <mergeCell ref="AT8:AT9"/>
    <mergeCell ref="A2:B3"/>
    <mergeCell ref="C2:F3"/>
    <mergeCell ref="G2:AT7"/>
    <mergeCell ref="AL8:AL9"/>
    <mergeCell ref="AM8:AM9"/>
    <mergeCell ref="AN8:AN9"/>
    <mergeCell ref="AO8:AO9"/>
    <mergeCell ref="AP8:AP9"/>
    <mergeCell ref="AG8:AG9"/>
    <mergeCell ref="AH8:AH9"/>
    <mergeCell ref="AI8:AI9"/>
    <mergeCell ref="AJ8:AJ9"/>
    <mergeCell ref="AK8:AK9"/>
    <mergeCell ref="Y8:Y9"/>
    <mergeCell ref="Z8:Z9"/>
    <mergeCell ref="AA8:AA9"/>
    <mergeCell ref="AB8:AB9"/>
    <mergeCell ref="AF8:AF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A1:AV1"/>
    <mergeCell ref="A4:F4"/>
    <mergeCell ref="A5:C5"/>
    <mergeCell ref="E5:F5"/>
    <mergeCell ref="A6:F6"/>
  </mergeCells>
  <phoneticPr fontId="81" type="noConversion"/>
  <conditionalFormatting sqref="AW2:AW8">
    <cfRule type="cellIs" dxfId="33" priority="99" operator="equal">
      <formula>1</formula>
    </cfRule>
    <cfRule type="cellIs" dxfId="32" priority="100" operator="equal">
      <formula>0</formula>
    </cfRule>
  </conditionalFormatting>
  <conditionalFormatting sqref="AW10:AW12">
    <cfRule type="cellIs" dxfId="31" priority="40" operator="equal">
      <formula>1</formula>
    </cfRule>
    <cfRule type="cellIs" dxfId="30" priority="41" operator="equal">
      <formula>0</formula>
    </cfRule>
  </conditionalFormatting>
  <conditionalFormatting sqref="AW13:AW14">
    <cfRule type="cellIs" dxfId="29" priority="38" operator="equal">
      <formula>1</formula>
    </cfRule>
    <cfRule type="cellIs" dxfId="28" priority="39" operator="equal">
      <formula>0</formula>
    </cfRule>
  </conditionalFormatting>
  <conditionalFormatting sqref="AX2:AX8">
    <cfRule type="cellIs" dxfId="27" priority="166" operator="equal">
      <formula>1</formula>
    </cfRule>
    <cfRule type="cellIs" dxfId="26" priority="167" operator="equal">
      <formula>0</formula>
    </cfRule>
  </conditionalFormatting>
  <conditionalFormatting sqref="AX10:AX14">
    <cfRule type="cellIs" dxfId="25" priority="101" operator="equal">
      <formula>1</formula>
    </cfRule>
    <cfRule type="cellIs" dxfId="24" priority="102" operator="equal">
      <formula>0</formula>
    </cfRule>
  </conditionalFormatting>
  <printOptions horizontalCentered="1"/>
  <pageMargins left="0.23622047244094499" right="0.23622047244094499" top="0.74803149606299202" bottom="0.74803149606299202" header="0.31496062992126" footer="0.31496062992126"/>
  <pageSetup paperSize="8" scale="55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55" zoomScaleNormal="55" zoomScaleSheetLayoutView="55" workbookViewId="0">
      <pane xSplit="11" ySplit="3" topLeftCell="L13" activePane="bottomRight" state="frozen"/>
      <selection pane="topRight" activeCell="L1" sqref="L1"/>
      <selection pane="bottomLeft" activeCell="A4" sqref="A4"/>
      <selection pane="bottomRight" activeCell="M30" sqref="M30"/>
    </sheetView>
  </sheetViews>
  <sheetFormatPr defaultColWidth="9" defaultRowHeight="18" outlineLevelRow="1"/>
  <cols>
    <col min="1" max="1" width="9" style="3" customWidth="1"/>
    <col min="2" max="2" width="5.875" style="3" customWidth="1"/>
    <col min="3" max="4" width="13.375" style="3" customWidth="1"/>
    <col min="5" max="5" width="15.125" style="3" customWidth="1"/>
    <col min="6" max="6" width="10.5" style="3" customWidth="1"/>
    <col min="7" max="7" width="11.25" style="3" customWidth="1"/>
    <col min="8" max="8" width="11.75" style="3" customWidth="1"/>
    <col min="9" max="9" width="13.5" style="3" customWidth="1"/>
    <col min="10" max="10" width="11.75" style="3" customWidth="1"/>
    <col min="11" max="12" width="16.75" style="3" customWidth="1"/>
    <col min="13" max="13" width="19.875" style="3" customWidth="1"/>
    <col min="14" max="15" width="15.625" style="4" customWidth="1"/>
    <col min="16" max="16" width="16.125" style="3" customWidth="1"/>
    <col min="17" max="16384" width="9" style="3"/>
  </cols>
  <sheetData>
    <row r="1" spans="1:16" ht="20.25" customHeight="1" outlineLevel="1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7"/>
    </row>
    <row r="2" spans="1:16" s="2" customFormat="1" ht="42.75" customHeight="1">
      <c r="A2" s="198" t="s">
        <v>12</v>
      </c>
      <c r="B2" s="198" t="s">
        <v>72</v>
      </c>
      <c r="C2" s="198" t="s">
        <v>14</v>
      </c>
      <c r="D2" s="198" t="s">
        <v>5</v>
      </c>
      <c r="E2" s="198" t="s">
        <v>66</v>
      </c>
      <c r="F2" s="198" t="s">
        <v>1</v>
      </c>
      <c r="G2" s="198" t="s">
        <v>202</v>
      </c>
      <c r="H2" s="198" t="s">
        <v>23</v>
      </c>
      <c r="I2" s="198" t="s">
        <v>74</v>
      </c>
      <c r="J2" s="198" t="s">
        <v>203</v>
      </c>
      <c r="K2" s="203" t="s">
        <v>204</v>
      </c>
      <c r="L2" s="203" t="s">
        <v>205</v>
      </c>
      <c r="M2" s="203" t="s">
        <v>206</v>
      </c>
      <c r="N2" s="203" t="s">
        <v>207</v>
      </c>
      <c r="O2" s="203" t="s">
        <v>208</v>
      </c>
      <c r="P2" s="8"/>
    </row>
    <row r="3" spans="1:16" s="2" customFormat="1" ht="42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203"/>
      <c r="L3" s="203"/>
      <c r="M3" s="203"/>
      <c r="N3" s="203"/>
      <c r="O3" s="203"/>
      <c r="P3" s="8"/>
    </row>
    <row r="4" spans="1:16" ht="39.950000000000003" customHeight="1">
      <c r="A4" s="199">
        <v>1</v>
      </c>
      <c r="B4" s="200" t="s">
        <v>183</v>
      </c>
      <c r="C4" s="200" t="s">
        <v>163</v>
      </c>
      <c r="D4" s="200" t="s">
        <v>163</v>
      </c>
      <c r="E4" s="200" t="s">
        <v>164</v>
      </c>
      <c r="F4" s="200"/>
      <c r="G4" s="200" t="s">
        <v>209</v>
      </c>
      <c r="H4" s="202" t="s">
        <v>48</v>
      </c>
      <c r="I4" s="9"/>
      <c r="J4" s="200" t="s">
        <v>210</v>
      </c>
      <c r="K4" s="5" t="s">
        <v>211</v>
      </c>
      <c r="L4" s="5"/>
      <c r="M4" s="5"/>
      <c r="N4" s="5">
        <v>50000</v>
      </c>
      <c r="O4" s="5"/>
      <c r="P4" s="10"/>
    </row>
    <row r="5" spans="1:16" ht="39.950000000000003" customHeight="1">
      <c r="A5" s="199"/>
      <c r="B5" s="200"/>
      <c r="C5" s="200"/>
      <c r="D5" s="200"/>
      <c r="E5" s="200"/>
      <c r="F5" s="200"/>
      <c r="G5" s="200"/>
      <c r="H5" s="202"/>
      <c r="I5" s="9"/>
      <c r="J5" s="200"/>
      <c r="K5" s="5" t="s">
        <v>212</v>
      </c>
      <c r="L5" s="5"/>
      <c r="M5" s="5"/>
      <c r="N5" s="5">
        <v>50000</v>
      </c>
      <c r="O5" s="5"/>
      <c r="P5" s="10"/>
    </row>
    <row r="6" spans="1:16" ht="39.950000000000003" customHeight="1">
      <c r="A6" s="199">
        <v>2</v>
      </c>
      <c r="B6" s="201" t="s">
        <v>0</v>
      </c>
      <c r="C6" s="201" t="s">
        <v>186</v>
      </c>
      <c r="D6" s="201" t="s">
        <v>186</v>
      </c>
      <c r="E6" s="201" t="s">
        <v>187</v>
      </c>
      <c r="F6" s="201"/>
      <c r="G6" s="201" t="s">
        <v>91</v>
      </c>
      <c r="H6" s="201" t="s">
        <v>92</v>
      </c>
      <c r="I6" s="201" t="s">
        <v>213</v>
      </c>
      <c r="J6" s="201" t="s">
        <v>210</v>
      </c>
      <c r="K6" s="5" t="s">
        <v>214</v>
      </c>
      <c r="L6" s="5" t="s">
        <v>215</v>
      </c>
      <c r="M6" s="5" t="s">
        <v>216</v>
      </c>
      <c r="N6" s="11">
        <v>23000</v>
      </c>
      <c r="O6" s="11">
        <f>VLOOKUP(L6,冲压工序费!B:C,2,0)</f>
        <v>0.15</v>
      </c>
      <c r="P6" s="12"/>
    </row>
    <row r="7" spans="1:16" ht="39.950000000000003" customHeight="1">
      <c r="A7" s="199"/>
      <c r="B7" s="201"/>
      <c r="C7" s="201"/>
      <c r="D7" s="201"/>
      <c r="E7" s="201"/>
      <c r="F7" s="201"/>
      <c r="G7" s="201"/>
      <c r="H7" s="201"/>
      <c r="I7" s="201"/>
      <c r="J7" s="201"/>
      <c r="K7" s="11" t="s">
        <v>217</v>
      </c>
      <c r="L7" s="5" t="s">
        <v>215</v>
      </c>
      <c r="M7" s="5" t="s">
        <v>216</v>
      </c>
      <c r="N7" s="11">
        <v>23000</v>
      </c>
      <c r="O7" s="11">
        <f>VLOOKUP(L7,冲压工序费!B:C,2,0)</f>
        <v>0.15</v>
      </c>
      <c r="P7" s="12"/>
    </row>
    <row r="8" spans="1:16" ht="39.950000000000003" customHeight="1">
      <c r="A8" s="199"/>
      <c r="B8" s="201"/>
      <c r="C8" s="201"/>
      <c r="D8" s="201"/>
      <c r="E8" s="201"/>
      <c r="F8" s="201"/>
      <c r="G8" s="201"/>
      <c r="H8" s="201"/>
      <c r="I8" s="201"/>
      <c r="J8" s="201"/>
      <c r="K8" s="11" t="s">
        <v>218</v>
      </c>
      <c r="L8" s="5" t="s">
        <v>219</v>
      </c>
      <c r="M8" s="5" t="s">
        <v>220</v>
      </c>
      <c r="N8" s="11">
        <v>18000</v>
      </c>
      <c r="O8" s="11">
        <f>VLOOKUP(L8,冲压工序费!B:C,2,0)</f>
        <v>7.4999999999999997E-2</v>
      </c>
      <c r="P8" s="12"/>
    </row>
    <row r="9" spans="1:16" ht="39.950000000000003" customHeight="1">
      <c r="A9" s="199">
        <v>3</v>
      </c>
      <c r="B9" s="201" t="s">
        <v>0</v>
      </c>
      <c r="C9" s="199" t="s">
        <v>190</v>
      </c>
      <c r="D9" s="199" t="s">
        <v>190</v>
      </c>
      <c r="E9" s="199" t="s">
        <v>191</v>
      </c>
      <c r="F9" s="199"/>
      <c r="G9" s="199" t="s">
        <v>91</v>
      </c>
      <c r="H9" s="199" t="s">
        <v>92</v>
      </c>
      <c r="I9" s="201" t="s">
        <v>213</v>
      </c>
      <c r="J9" s="199" t="s">
        <v>210</v>
      </c>
      <c r="K9" s="5" t="s">
        <v>214</v>
      </c>
      <c r="L9" s="5" t="s">
        <v>221</v>
      </c>
      <c r="M9" s="5" t="s">
        <v>222</v>
      </c>
      <c r="N9" s="11">
        <v>20000</v>
      </c>
      <c r="O9" s="11">
        <f>VLOOKUP(L9,冲压工序费!B:C,2,0)</f>
        <v>0.1</v>
      </c>
      <c r="P9" s="12"/>
    </row>
    <row r="10" spans="1:16" ht="39.950000000000003" customHeight="1">
      <c r="A10" s="199"/>
      <c r="B10" s="201"/>
      <c r="C10" s="199"/>
      <c r="D10" s="199"/>
      <c r="E10" s="199"/>
      <c r="F10" s="199"/>
      <c r="G10" s="199"/>
      <c r="H10" s="199"/>
      <c r="I10" s="201"/>
      <c r="J10" s="199"/>
      <c r="K10" s="5" t="s">
        <v>217</v>
      </c>
      <c r="L10" s="5" t="s">
        <v>221</v>
      </c>
      <c r="M10" s="5" t="s">
        <v>222</v>
      </c>
      <c r="N10" s="11">
        <v>20000</v>
      </c>
      <c r="O10" s="11">
        <f>VLOOKUP(L10,冲压工序费!B:C,2,0)</f>
        <v>0.1</v>
      </c>
      <c r="P10" s="12"/>
    </row>
    <row r="11" spans="1:16" ht="39.950000000000003" customHeight="1">
      <c r="A11" s="199">
        <v>6</v>
      </c>
      <c r="B11" s="199" t="s">
        <v>0</v>
      </c>
      <c r="C11" s="199" t="s">
        <v>194</v>
      </c>
      <c r="D11" s="199" t="s">
        <v>194</v>
      </c>
      <c r="E11" s="199" t="s">
        <v>195</v>
      </c>
      <c r="F11" s="199"/>
      <c r="G11" s="199" t="s">
        <v>91</v>
      </c>
      <c r="H11" s="199" t="s">
        <v>92</v>
      </c>
      <c r="I11" s="199" t="s">
        <v>213</v>
      </c>
      <c r="J11" s="199" t="s">
        <v>210</v>
      </c>
      <c r="K11" s="5" t="s">
        <v>223</v>
      </c>
      <c r="L11" s="5" t="s">
        <v>221</v>
      </c>
      <c r="M11" s="5" t="s">
        <v>224</v>
      </c>
      <c r="N11" s="11">
        <v>19000</v>
      </c>
      <c r="O11" s="11">
        <f>VLOOKUP(L11,冲压工序费!B:C,2,0)</f>
        <v>0.1</v>
      </c>
      <c r="P11" s="12"/>
    </row>
    <row r="12" spans="1:16" ht="39.950000000000003" customHeight="1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5" t="s">
        <v>217</v>
      </c>
      <c r="L12" s="5" t="s">
        <v>221</v>
      </c>
      <c r="M12" s="5" t="s">
        <v>224</v>
      </c>
      <c r="N12" s="11">
        <v>19000</v>
      </c>
      <c r="O12" s="11">
        <f>VLOOKUP(L12,冲压工序费!B:C,2,0)</f>
        <v>0.1</v>
      </c>
      <c r="P12" s="12"/>
    </row>
    <row r="13" spans="1:16" ht="39.950000000000003" customHeight="1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5" t="s">
        <v>225</v>
      </c>
      <c r="L13" s="5" t="s">
        <v>221</v>
      </c>
      <c r="M13" s="5" t="s">
        <v>224</v>
      </c>
      <c r="N13" s="11">
        <v>19000</v>
      </c>
      <c r="O13" s="11">
        <f>VLOOKUP(L13,冲压工序费!B:C,2,0)</f>
        <v>0.1</v>
      </c>
      <c r="P13" s="12"/>
    </row>
    <row r="14" spans="1:16" ht="39.950000000000003" customHeight="1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5" t="s">
        <v>226</v>
      </c>
      <c r="L14" s="5" t="s">
        <v>219</v>
      </c>
      <c r="M14" s="5" t="s">
        <v>227</v>
      </c>
      <c r="N14" s="11">
        <v>16000</v>
      </c>
      <c r="O14" s="11">
        <f>VLOOKUP(L14,冲压工序费!B:C,2,0)</f>
        <v>7.4999999999999997E-2</v>
      </c>
      <c r="P14" s="12"/>
    </row>
    <row r="15" spans="1:16" ht="39.950000000000003" customHeight="1">
      <c r="A15" s="199">
        <v>7</v>
      </c>
      <c r="B15" s="199" t="s">
        <v>0</v>
      </c>
      <c r="C15" s="199" t="s">
        <v>198</v>
      </c>
      <c r="D15" s="199" t="s">
        <v>198</v>
      </c>
      <c r="E15" s="199" t="s">
        <v>199</v>
      </c>
      <c r="F15" s="199"/>
      <c r="G15" s="199" t="s">
        <v>91</v>
      </c>
      <c r="H15" s="199" t="s">
        <v>92</v>
      </c>
      <c r="I15" s="201" t="s">
        <v>213</v>
      </c>
      <c r="J15" s="199" t="s">
        <v>210</v>
      </c>
      <c r="K15" s="5" t="s">
        <v>223</v>
      </c>
      <c r="L15" s="5" t="s">
        <v>221</v>
      </c>
      <c r="M15" s="5"/>
      <c r="N15" s="11">
        <v>0</v>
      </c>
      <c r="O15" s="11">
        <f>VLOOKUP(L15,冲压工序费!B:C,2,0)</f>
        <v>0.1</v>
      </c>
      <c r="P15" s="12"/>
    </row>
    <row r="16" spans="1:16" ht="39.950000000000003" customHeight="1">
      <c r="A16" s="199"/>
      <c r="B16" s="199"/>
      <c r="C16" s="199"/>
      <c r="D16" s="199"/>
      <c r="E16" s="199"/>
      <c r="F16" s="199"/>
      <c r="G16" s="199"/>
      <c r="H16" s="199"/>
      <c r="I16" s="201"/>
      <c r="J16" s="199"/>
      <c r="K16" s="5" t="s">
        <v>217</v>
      </c>
      <c r="L16" s="5" t="s">
        <v>221</v>
      </c>
      <c r="M16" s="5" t="s">
        <v>224</v>
      </c>
      <c r="N16" s="11">
        <v>19000</v>
      </c>
      <c r="O16" s="11">
        <f>VLOOKUP(L16,冲压工序费!B:C,2,0)</f>
        <v>0.1</v>
      </c>
      <c r="P16" s="12"/>
    </row>
    <row r="17" spans="1:16" ht="39.950000000000003" customHeight="1">
      <c r="A17" s="199"/>
      <c r="B17" s="199"/>
      <c r="C17" s="199"/>
      <c r="D17" s="199"/>
      <c r="E17" s="199"/>
      <c r="F17" s="199"/>
      <c r="G17" s="199"/>
      <c r="H17" s="199"/>
      <c r="I17" s="201"/>
      <c r="J17" s="199"/>
      <c r="K17" s="5" t="s">
        <v>225</v>
      </c>
      <c r="L17" s="5" t="s">
        <v>221</v>
      </c>
      <c r="M17" s="5" t="s">
        <v>224</v>
      </c>
      <c r="N17" s="11">
        <v>19000</v>
      </c>
      <c r="O17" s="11">
        <f>VLOOKUP(L17,冲压工序费!B:C,2,0)</f>
        <v>0.1</v>
      </c>
      <c r="P17" s="12"/>
    </row>
    <row r="18" spans="1:16" ht="39.950000000000003" customHeight="1">
      <c r="A18" s="199"/>
      <c r="B18" s="199"/>
      <c r="C18" s="199"/>
      <c r="D18" s="199"/>
      <c r="E18" s="199"/>
      <c r="F18" s="199"/>
      <c r="G18" s="199"/>
      <c r="H18" s="199"/>
      <c r="I18" s="201"/>
      <c r="J18" s="199"/>
      <c r="K18" s="5" t="s">
        <v>226</v>
      </c>
      <c r="L18" s="5" t="s">
        <v>219</v>
      </c>
      <c r="M18" s="5" t="s">
        <v>227</v>
      </c>
      <c r="N18" s="11">
        <v>16000</v>
      </c>
      <c r="O18" s="11">
        <f>VLOOKUP(L18,冲压工序费!B:C,2,0)</f>
        <v>7.4999999999999997E-2</v>
      </c>
      <c r="P18" s="12"/>
    </row>
    <row r="19" spans="1:16" ht="36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3">
        <f>SUM(N4:N18)</f>
        <v>331000</v>
      </c>
      <c r="O19" s="14">
        <f>SUM(O4:O18)</f>
        <v>1.325</v>
      </c>
    </row>
    <row r="20" spans="1:16" ht="29.25" customHeight="1">
      <c r="M20" s="5" t="s">
        <v>273</v>
      </c>
      <c r="N20" s="24">
        <v>48</v>
      </c>
      <c r="O20" s="14">
        <f>N20*0.05</f>
        <v>2.4000000000000004</v>
      </c>
    </row>
    <row r="21" spans="1:16" ht="27" customHeight="1">
      <c r="M21" s="5" t="s">
        <v>274</v>
      </c>
      <c r="N21" s="24">
        <v>0.371</v>
      </c>
      <c r="O21" s="14">
        <f>N21*7</f>
        <v>2.597</v>
      </c>
    </row>
    <row r="22" spans="1:16" ht="39.75" customHeight="1">
      <c r="M22" s="204" t="s">
        <v>275</v>
      </c>
      <c r="N22" s="205"/>
      <c r="O22" s="205">
        <f>SUM(O19:O21)</f>
        <v>6.322000000000001</v>
      </c>
    </row>
  </sheetData>
  <autoFilter ref="A3:O19"/>
  <mergeCells count="65">
    <mergeCell ref="O2:O3"/>
    <mergeCell ref="J15:J18"/>
    <mergeCell ref="K2:K3"/>
    <mergeCell ref="L2:L3"/>
    <mergeCell ref="M2:M3"/>
    <mergeCell ref="N2:N3"/>
    <mergeCell ref="J2:J3"/>
    <mergeCell ref="J4:J5"/>
    <mergeCell ref="J6:J8"/>
    <mergeCell ref="J9:J10"/>
    <mergeCell ref="J11:J14"/>
    <mergeCell ref="I2:I3"/>
    <mergeCell ref="I6:I8"/>
    <mergeCell ref="I9:I10"/>
    <mergeCell ref="I11:I14"/>
    <mergeCell ref="I15:I18"/>
    <mergeCell ref="G9:G10"/>
    <mergeCell ref="G11:G14"/>
    <mergeCell ref="G15:G18"/>
    <mergeCell ref="H2:H3"/>
    <mergeCell ref="H4:H5"/>
    <mergeCell ref="H6:H8"/>
    <mergeCell ref="H9:H10"/>
    <mergeCell ref="H11:H14"/>
    <mergeCell ref="H15:H18"/>
    <mergeCell ref="E11:E14"/>
    <mergeCell ref="E15:E18"/>
    <mergeCell ref="F2:F3"/>
    <mergeCell ref="F4:F5"/>
    <mergeCell ref="F6:F8"/>
    <mergeCell ref="F9:F10"/>
    <mergeCell ref="F11:F14"/>
    <mergeCell ref="F15:F18"/>
    <mergeCell ref="C11:C14"/>
    <mergeCell ref="C15:C18"/>
    <mergeCell ref="D2:D3"/>
    <mergeCell ref="D4:D5"/>
    <mergeCell ref="D6:D8"/>
    <mergeCell ref="D9:D10"/>
    <mergeCell ref="D11:D14"/>
    <mergeCell ref="D15:D18"/>
    <mergeCell ref="A11:A14"/>
    <mergeCell ref="A15:A18"/>
    <mergeCell ref="B2:B3"/>
    <mergeCell ref="B4:B5"/>
    <mergeCell ref="B6:B8"/>
    <mergeCell ref="B9:B10"/>
    <mergeCell ref="B11:B14"/>
    <mergeCell ref="B15:B18"/>
    <mergeCell ref="A1:O1"/>
    <mergeCell ref="A2:A3"/>
    <mergeCell ref="A4:A5"/>
    <mergeCell ref="A6:A8"/>
    <mergeCell ref="A9:A10"/>
    <mergeCell ref="C2:C3"/>
    <mergeCell ref="C4:C5"/>
    <mergeCell ref="C6:C8"/>
    <mergeCell ref="C9:C10"/>
    <mergeCell ref="E2:E3"/>
    <mergeCell ref="E4:E5"/>
    <mergeCell ref="E6:E8"/>
    <mergeCell ref="E9:E10"/>
    <mergeCell ref="G2:G3"/>
    <mergeCell ref="G4:G5"/>
    <mergeCell ref="G6:G8"/>
  </mergeCells>
  <phoneticPr fontId="81" type="noConversion"/>
  <conditionalFormatting sqref="I9">
    <cfRule type="containsText" dxfId="23" priority="9" operator="containsText" text="J6L">
      <formula>NOT(ISERROR(SEARCH("J6L",I9)))</formula>
    </cfRule>
    <cfRule type="containsText" dxfId="22" priority="10" operator="containsText" text="J6L">
      <formula>NOT(ISERROR(SEARCH("J6L",I9)))</formula>
    </cfRule>
  </conditionalFormatting>
  <conditionalFormatting sqref="C6:C7">
    <cfRule type="containsText" dxfId="21" priority="77" operator="containsText" text="J6L">
      <formula>NOT(ISERROR(SEARCH("J6L",C6)))</formula>
    </cfRule>
    <cfRule type="containsText" dxfId="20" priority="85" operator="containsText" text="J6L">
      <formula>NOT(ISERROR(SEARCH("J6L",C6)))</formula>
    </cfRule>
  </conditionalFormatting>
  <conditionalFormatting sqref="D6:D7">
    <cfRule type="containsText" dxfId="19" priority="1" operator="containsText" text="J6L">
      <formula>NOT(ISERROR(SEARCH("J6L",D6)))</formula>
    </cfRule>
    <cfRule type="containsText" dxfId="18" priority="2" operator="containsText" text="J6L">
      <formula>NOT(ISERROR(SEARCH("J6L",D6)))</formula>
    </cfRule>
  </conditionalFormatting>
  <conditionalFormatting sqref="E6:E7">
    <cfRule type="containsText" dxfId="17" priority="3" operator="containsText" text="J6L">
      <formula>NOT(ISERROR(SEARCH("J6L",E6)))</formula>
    </cfRule>
    <cfRule type="containsText" dxfId="16" priority="4" operator="containsText" text="J6L">
      <formula>NOT(ISERROR(SEARCH("J6L",E6)))</formula>
    </cfRule>
  </conditionalFormatting>
  <conditionalFormatting sqref="F6:F7">
    <cfRule type="containsText" dxfId="15" priority="74" operator="containsText" text="J6L">
      <formula>NOT(ISERROR(SEARCH("J6L",F6)))</formula>
    </cfRule>
    <cfRule type="containsText" dxfId="14" priority="82" operator="containsText" text="J6L">
      <formula>NOT(ISERROR(SEARCH("J6L",F6)))</formula>
    </cfRule>
  </conditionalFormatting>
  <conditionalFormatting sqref="G6:G7">
    <cfRule type="containsText" dxfId="13" priority="73" operator="containsText" text="J6L">
      <formula>NOT(ISERROR(SEARCH("J6L",G6)))</formula>
    </cfRule>
    <cfRule type="containsText" dxfId="12" priority="81" operator="containsText" text="J6L">
      <formula>NOT(ISERROR(SEARCH("J6L",G6)))</formula>
    </cfRule>
  </conditionalFormatting>
  <conditionalFormatting sqref="H6:H7">
    <cfRule type="containsText" dxfId="11" priority="72" operator="containsText" text="J6L">
      <formula>NOT(ISERROR(SEARCH("J6L",H6)))</formula>
    </cfRule>
    <cfRule type="containsText" dxfId="10" priority="80" operator="containsText" text="J6L">
      <formula>NOT(ISERROR(SEARCH("J6L",H6)))</formula>
    </cfRule>
  </conditionalFormatting>
  <conditionalFormatting sqref="I6:I7">
    <cfRule type="containsText" dxfId="9" priority="71" operator="containsText" text="J6L">
      <formula>NOT(ISERROR(SEARCH("J6L",I6)))</formula>
    </cfRule>
    <cfRule type="containsText" dxfId="8" priority="79" operator="containsText" text="J6L">
      <formula>NOT(ISERROR(SEARCH("J6L",I6)))</formula>
    </cfRule>
  </conditionalFormatting>
  <conditionalFormatting sqref="I15:I17">
    <cfRule type="containsText" dxfId="7" priority="7" operator="containsText" text="J6L">
      <formula>NOT(ISERROR(SEARCH("J6L",I15)))</formula>
    </cfRule>
    <cfRule type="containsText" dxfId="6" priority="8" operator="containsText" text="J6L">
      <formula>NOT(ISERROR(SEARCH("J6L",I15)))</formula>
    </cfRule>
  </conditionalFormatting>
  <conditionalFormatting sqref="J6:J7">
    <cfRule type="containsText" dxfId="5" priority="70" operator="containsText" text="J6L">
      <formula>NOT(ISERROR(SEARCH("J6L",J6)))</formula>
    </cfRule>
    <cfRule type="containsText" dxfId="4" priority="78" operator="containsText" text="J6L">
      <formula>NOT(ISERROR(SEARCH("J6L",J6)))</formula>
    </cfRule>
  </conditionalFormatting>
  <conditionalFormatting sqref="P4:P5">
    <cfRule type="containsText" dxfId="3" priority="131" operator="containsText" text="0">
      <formula>NOT(ISERROR(SEARCH("0",P4)))</formula>
    </cfRule>
  </conditionalFormatting>
  <conditionalFormatting sqref="D1 D19:D1048576">
    <cfRule type="duplicateValues" dxfId="2" priority="132"/>
  </conditionalFormatting>
  <conditionalFormatting sqref="D1:D4 D19:D1048576">
    <cfRule type="duplicateValues" dxfId="1" priority="128"/>
    <cfRule type="duplicateValues" dxfId="0" priority="129"/>
  </conditionalFormatting>
  <printOptions horizontalCentered="1"/>
  <pageMargins left="0.31388888888888899" right="0.27500000000000002" top="0.39305555555555599" bottom="0.55000000000000004" header="0.31388888888888899" footer="0.31388888888888899"/>
  <pageSetup paperSize="8" scale="63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1" sqref="F21"/>
    </sheetView>
  </sheetViews>
  <sheetFormatPr defaultColWidth="8.875" defaultRowHeight="13.5"/>
  <cols>
    <col min="1" max="1" width="10.375" style="217" customWidth="1"/>
    <col min="2" max="2" width="11.25" style="217" customWidth="1"/>
    <col min="3" max="3" width="13.125" style="218" customWidth="1"/>
    <col min="4" max="5" width="7" style="211" customWidth="1"/>
    <col min="6" max="7" width="11.625" style="211" bestFit="1" customWidth="1"/>
    <col min="8" max="8" width="16.125" style="211" bestFit="1" customWidth="1"/>
    <col min="9" max="16" width="7" style="211" customWidth="1"/>
    <col min="17" max="16384" width="8.875" style="211"/>
  </cols>
  <sheetData>
    <row r="1" spans="1:8" ht="29.45" customHeight="1">
      <c r="A1" s="209" t="s">
        <v>234</v>
      </c>
      <c r="B1" s="209" t="s">
        <v>235</v>
      </c>
      <c r="C1" s="210" t="s">
        <v>208</v>
      </c>
    </row>
    <row r="2" spans="1:8" ht="13.5" customHeight="1">
      <c r="A2" s="212" t="s">
        <v>236</v>
      </c>
      <c r="B2" s="212" t="s">
        <v>237</v>
      </c>
      <c r="C2" s="213">
        <v>0.03</v>
      </c>
    </row>
    <row r="3" spans="1:8" ht="13.5" customHeight="1">
      <c r="A3" s="212" t="s">
        <v>236</v>
      </c>
      <c r="B3" s="212" t="s">
        <v>238</v>
      </c>
      <c r="C3" s="213">
        <v>0.03</v>
      </c>
    </row>
    <row r="4" spans="1:8" ht="13.5" customHeight="1">
      <c r="A4" s="212" t="s">
        <v>236</v>
      </c>
      <c r="B4" s="212" t="s">
        <v>239</v>
      </c>
      <c r="C4" s="213">
        <v>0.03</v>
      </c>
    </row>
    <row r="5" spans="1:8" ht="13.5" customHeight="1">
      <c r="A5" s="212" t="s">
        <v>236</v>
      </c>
      <c r="B5" s="212" t="s">
        <v>240</v>
      </c>
      <c r="C5" s="213">
        <v>0.04</v>
      </c>
    </row>
    <row r="6" spans="1:8" ht="13.5" customHeight="1">
      <c r="A6" s="212" t="s">
        <v>236</v>
      </c>
      <c r="B6" s="212" t="s">
        <v>241</v>
      </c>
      <c r="C6" s="213">
        <v>0.04</v>
      </c>
    </row>
    <row r="7" spans="1:8" ht="13.5" customHeight="1">
      <c r="A7" s="212" t="s">
        <v>236</v>
      </c>
      <c r="B7" s="212" t="s">
        <v>242</v>
      </c>
      <c r="C7" s="213">
        <v>0.04</v>
      </c>
      <c r="E7" s="212" t="s">
        <v>243</v>
      </c>
      <c r="F7" s="212" t="s">
        <v>244</v>
      </c>
      <c r="G7" s="212" t="s">
        <v>245</v>
      </c>
      <c r="H7" s="212" t="s">
        <v>246</v>
      </c>
    </row>
    <row r="8" spans="1:8" ht="13.5" customHeight="1">
      <c r="A8" s="212" t="s">
        <v>236</v>
      </c>
      <c r="B8" s="212" t="s">
        <v>247</v>
      </c>
      <c r="C8" s="213">
        <v>0.05</v>
      </c>
      <c r="E8" s="214">
        <v>3</v>
      </c>
      <c r="F8" s="212">
        <v>440</v>
      </c>
      <c r="G8" s="215">
        <v>5200</v>
      </c>
      <c r="H8" s="215">
        <f>G8/1.13</f>
        <v>4601.7699115044252</v>
      </c>
    </row>
    <row r="9" spans="1:8" ht="13.5" customHeight="1">
      <c r="A9" s="212" t="s">
        <v>236</v>
      </c>
      <c r="B9" s="212" t="s">
        <v>248</v>
      </c>
      <c r="C9" s="213">
        <v>7.0000000000000007E-2</v>
      </c>
      <c r="E9" s="214">
        <v>3</v>
      </c>
      <c r="F9" s="212" t="s">
        <v>249</v>
      </c>
      <c r="G9" s="215">
        <v>4600</v>
      </c>
      <c r="H9" s="215">
        <f>G9/1.13</f>
        <v>4070.7964601769913</v>
      </c>
    </row>
    <row r="10" spans="1:8" ht="13.5" customHeight="1">
      <c r="A10" s="212" t="s">
        <v>236</v>
      </c>
      <c r="B10" s="212" t="s">
        <v>219</v>
      </c>
      <c r="C10" s="213">
        <v>7.4999999999999997E-2</v>
      </c>
    </row>
    <row r="11" spans="1:8" ht="13.5" customHeight="1">
      <c r="A11" s="212" t="s">
        <v>236</v>
      </c>
      <c r="B11" s="212" t="s">
        <v>250</v>
      </c>
      <c r="C11" s="213">
        <v>0.08</v>
      </c>
    </row>
    <row r="12" spans="1:8" ht="13.5" customHeight="1">
      <c r="A12" s="212" t="s">
        <v>236</v>
      </c>
      <c r="B12" s="212" t="s">
        <v>221</v>
      </c>
      <c r="C12" s="213">
        <v>0.1</v>
      </c>
    </row>
    <row r="13" spans="1:8" ht="13.5" customHeight="1">
      <c r="A13" s="212" t="s">
        <v>236</v>
      </c>
      <c r="B13" s="212" t="s">
        <v>215</v>
      </c>
      <c r="C13" s="213">
        <v>0.15</v>
      </c>
    </row>
    <row r="14" spans="1:8" ht="13.5" customHeight="1">
      <c r="A14" s="212" t="s">
        <v>236</v>
      </c>
      <c r="B14" s="212" t="s">
        <v>251</v>
      </c>
      <c r="C14" s="213">
        <v>0.18</v>
      </c>
    </row>
    <row r="15" spans="1:8" ht="13.5" customHeight="1">
      <c r="A15" s="212" t="s">
        <v>236</v>
      </c>
      <c r="B15" s="212" t="s">
        <v>252</v>
      </c>
      <c r="C15" s="213">
        <v>0.2</v>
      </c>
    </row>
    <row r="16" spans="1:8" ht="13.5" customHeight="1">
      <c r="A16" s="212" t="s">
        <v>236</v>
      </c>
      <c r="B16" s="212" t="s">
        <v>253</v>
      </c>
      <c r="C16" s="213">
        <v>0.28000000000000003</v>
      </c>
    </row>
    <row r="17" spans="1:8" ht="13.5" customHeight="1">
      <c r="A17" s="212" t="s">
        <v>236</v>
      </c>
      <c r="B17" s="212" t="s">
        <v>254</v>
      </c>
      <c r="C17" s="213">
        <v>0.3</v>
      </c>
    </row>
    <row r="18" spans="1:8" ht="13.5" customHeight="1">
      <c r="A18" s="212" t="s">
        <v>255</v>
      </c>
      <c r="B18" s="212" t="s">
        <v>256</v>
      </c>
      <c r="C18" s="213">
        <v>0.16</v>
      </c>
    </row>
    <row r="19" spans="1:8">
      <c r="A19" s="212" t="s">
        <v>255</v>
      </c>
      <c r="B19" s="212" t="s">
        <v>257</v>
      </c>
      <c r="C19" s="213">
        <v>0.2</v>
      </c>
    </row>
    <row r="20" spans="1:8">
      <c r="A20" s="212" t="s">
        <v>255</v>
      </c>
      <c r="B20" s="212" t="s">
        <v>258</v>
      </c>
      <c r="C20" s="213">
        <v>0.25</v>
      </c>
    </row>
    <row r="21" spans="1:8">
      <c r="A21" s="212" t="s">
        <v>255</v>
      </c>
      <c r="B21" s="212" t="s">
        <v>259</v>
      </c>
      <c r="C21" s="213">
        <v>0.53</v>
      </c>
    </row>
    <row r="22" spans="1:8">
      <c r="A22" s="212" t="s">
        <v>112</v>
      </c>
      <c r="B22" s="212" t="s">
        <v>260</v>
      </c>
      <c r="C22" s="213">
        <v>0.05</v>
      </c>
    </row>
    <row r="23" spans="1:8">
      <c r="A23" s="212" t="s">
        <v>261</v>
      </c>
      <c r="B23" s="212" t="s">
        <v>262</v>
      </c>
      <c r="C23" s="215">
        <v>0.1</v>
      </c>
    </row>
    <row r="24" spans="1:8">
      <c r="A24" s="212" t="s">
        <v>86</v>
      </c>
      <c r="B24" s="212" t="s">
        <v>263</v>
      </c>
      <c r="C24" s="215">
        <v>7</v>
      </c>
      <c r="D24" s="211" t="s">
        <v>264</v>
      </c>
    </row>
    <row r="25" spans="1:8">
      <c r="A25" s="212" t="s">
        <v>86</v>
      </c>
      <c r="B25" s="212" t="s">
        <v>263</v>
      </c>
      <c r="C25" s="215">
        <v>14</v>
      </c>
      <c r="D25" s="211" t="s">
        <v>265</v>
      </c>
    </row>
    <row r="26" spans="1:8">
      <c r="A26" s="212" t="s">
        <v>266</v>
      </c>
      <c r="B26" s="212" t="s">
        <v>263</v>
      </c>
      <c r="C26" s="215">
        <v>30</v>
      </c>
      <c r="E26" s="211" t="s">
        <v>267</v>
      </c>
      <c r="F26" s="211" t="s">
        <v>268</v>
      </c>
      <c r="G26" s="211" t="s">
        <v>269</v>
      </c>
      <c r="H26" s="211" t="s">
        <v>270</v>
      </c>
    </row>
    <row r="27" spans="1:8">
      <c r="A27" s="212" t="s">
        <v>236</v>
      </c>
      <c r="B27" s="212" t="s">
        <v>271</v>
      </c>
      <c r="C27" s="216">
        <f>(F27+G27)/H27</f>
        <v>0.48317500000000002</v>
      </c>
      <c r="E27" s="211">
        <f>45*3</f>
        <v>135</v>
      </c>
      <c r="F27" s="211">
        <f>E27*0.7*0.75</f>
        <v>70.875</v>
      </c>
      <c r="G27" s="211">
        <v>25.76</v>
      </c>
      <c r="H27" s="211">
        <v>200</v>
      </c>
    </row>
    <row r="28" spans="1:8">
      <c r="A28" s="212" t="s">
        <v>255</v>
      </c>
      <c r="B28" s="212" t="s">
        <v>272</v>
      </c>
      <c r="C28" s="216">
        <f>(F28+G28)/H28</f>
        <v>0.32305</v>
      </c>
      <c r="E28" s="211">
        <f>37*2</f>
        <v>74</v>
      </c>
      <c r="F28" s="211">
        <f>E28*0.7*0.75</f>
        <v>38.849999999999994</v>
      </c>
      <c r="G28" s="211">
        <f>G27</f>
        <v>25.76</v>
      </c>
      <c r="H28" s="211">
        <v>200</v>
      </c>
    </row>
    <row r="29" spans="1:8">
      <c r="A29" s="212" t="s">
        <v>255</v>
      </c>
      <c r="B29" s="212" t="s">
        <v>259</v>
      </c>
      <c r="C29" s="216">
        <f>(F29+G29)/H29</f>
        <v>0.16817500000000002</v>
      </c>
      <c r="E29" s="211">
        <v>15</v>
      </c>
      <c r="F29" s="211">
        <f>E29*0.7*0.75</f>
        <v>7.875</v>
      </c>
      <c r="G29" s="211">
        <v>25.76</v>
      </c>
      <c r="H29" s="211">
        <v>200</v>
      </c>
    </row>
  </sheetData>
  <phoneticPr fontId="8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32">
    <comment s:ref="C35" rgbClr="3C9A3C"/>
  </commentList>
  <commentList sheetStid="5"/>
  <commentList sheetStid="25"/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6</vt:i4>
      </vt:variant>
    </vt:vector>
  </HeadingPairs>
  <TitlesOfParts>
    <vt:vector size="11" baseType="lpstr">
      <vt:lpstr>副驾焊接底支架降本前</vt:lpstr>
      <vt:lpstr>汇总表</vt:lpstr>
      <vt:lpstr>SHT0015962</vt:lpstr>
      <vt:lpstr>工序</vt:lpstr>
      <vt:lpstr>冲压工序费</vt:lpstr>
      <vt:lpstr>'SHT0015962'!Print_Area</vt:lpstr>
      <vt:lpstr>副驾焊接底支架降本前!Print_Area</vt:lpstr>
      <vt:lpstr>工序!Print_Area</vt:lpstr>
      <vt:lpstr>'SHT0015962'!Print_Titles</vt:lpstr>
      <vt:lpstr>副驾焊接底支架降本前!Print_Titles</vt:lpstr>
      <vt:lpstr>工序!Print_Titles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dcterms:created xsi:type="dcterms:W3CDTF">2006-09-13T11:21:00Z</dcterms:created>
  <dcterms:modified xsi:type="dcterms:W3CDTF">2023-08-14T06:34:52Z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0309A471648246C78B4CB5B3C1E4670C</vt:lpwstr>
  </property>
</Properties>
</file>